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75" windowWidth="14820" windowHeight="75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TH!$Q$10:$Q$2669</definedName>
    <definedName name="_C112">TH!$T$10:$T$2669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NXT!$A$11:$N$485</definedName>
    <definedName name="_xlnm._FilterDatabase" localSheetId="1" hidden="1">TH!$A$9:$W$2548</definedName>
    <definedName name="_xlnm._FilterDatabase" localSheetId="15" hidden="1">TK!$A$1:$J$1</definedName>
    <definedName name="_M">TH!$B$10:$B$2669</definedName>
    <definedName name="_N111">TH!$P$10:$P$2669</definedName>
    <definedName name="_N112">TH!$S$10:$S$2669</definedName>
    <definedName name="_TM1">IF('IN-TC'!$S$4=1,1,IF('IN-TC'!$S$4=2,4,IF('IN-TC'!$S$4=3,7,10)))</definedName>
    <definedName name="_TM2">IF('IN-TC'!$S$4=1,3,IF('IN-TC'!$S$4=2,6,IF('IN-TC'!$S$4=3,9,12)))</definedName>
    <definedName name="DG">TH!$J$10:$J$2669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TH!$H$10:$H$2669</definedName>
    <definedName name="KHC">TH!$M$10:$M$2669</definedName>
    <definedName name="KHN">TH!$L$10:$L$2669</definedName>
    <definedName name="Loai">OFFSET(TH!$N$5,,,COUNTA(TH!$N$5:$N$40979))</definedName>
    <definedName name="Loai1">OFFSET(TH!$O$5,,,COUNTA(TH!$O$5:$O$40979))</definedName>
    <definedName name="Loai2">OFFSET(TH!$R$5,,,COUNTA(TH!$R$5:$R$40979))</definedName>
    <definedName name="Loai3">OFFSET('SO-TS'!$P$14,,,COUNTA('SO-TS'!$P$14:$P$3919))</definedName>
    <definedName name="Loai4">OFFSET(TH!$U$5,,,COUNTA(TH!$U$5:$U$40979))</definedName>
    <definedName name="Loai5">OFFSET(TH!$V$5,,,COUNTA(TH!$V$5:$V$40979))</definedName>
    <definedName name="Loai6">OFFSET(TH!$Z$5,,,COUNTA(TH!$Z$5:$Z$40979))</definedName>
    <definedName name="Loai7">OFFSET(TH!$W$5,,,COUNTA(TH!$W$5:$W$40979))</definedName>
    <definedName name="Loai8">OFFSET(TH!$X$5,,,COUNTA(TH!$X$5:$X$40979))</definedName>
    <definedName name="Loai9">OFFSET(TH!$Y$5,,,COUNTA(TH!$Y$5:$Y$40979))</definedName>
    <definedName name="MH">TH!$F$10:$F$2669</definedName>
    <definedName name="NXT">NXT!$A$12:$A$807</definedName>
    <definedName name="_xlnm.Print_Area" localSheetId="4">'111'!$A$1:$J$125</definedName>
    <definedName name="_xlnm.Print_Area" localSheetId="6">'112'!$A$1:$I$58</definedName>
    <definedName name="_xlnm.Print_Area" localSheetId="7">'131'!$A$1:$H$12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TH!$I$10:$I$2669</definedName>
    <definedName name="TH">TH!$K$10:$K$2669</definedName>
    <definedName name="TM">TH!$A$10:$M$2669</definedName>
  </definedNames>
  <calcPr calcId="145621"/>
</workbook>
</file>

<file path=xl/calcChain.xml><?xml version="1.0" encoding="utf-8"?>
<calcChain xmlns="http://schemas.openxmlformats.org/spreadsheetml/2006/main">
  <c r="K357" i="60" l="1"/>
  <c r="K27" i="60"/>
  <c r="C358" i="60" l="1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N164" i="34"/>
  <c r="R164" i="34"/>
  <c r="S164" i="34"/>
  <c r="T164" i="34"/>
  <c r="V164" i="34"/>
  <c r="X164" i="34"/>
  <c r="Y164" i="34"/>
  <c r="N165" i="34"/>
  <c r="R165" i="34"/>
  <c r="S165" i="34"/>
  <c r="T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R204" i="34"/>
  <c r="S204" i="34"/>
  <c r="T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V240" i="34"/>
  <c r="X240" i="34"/>
  <c r="Y240" i="34"/>
  <c r="N241" i="34"/>
  <c r="R241" i="34"/>
  <c r="S241" i="34"/>
  <c r="T241" i="34"/>
  <c r="V241" i="34"/>
  <c r="X241" i="34"/>
  <c r="Y241" i="34"/>
  <c r="N242" i="34"/>
  <c r="V242" i="34"/>
  <c r="X242" i="34"/>
  <c r="Y242" i="34"/>
  <c r="N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V264" i="34"/>
  <c r="X264" i="34"/>
  <c r="Y264" i="34"/>
  <c r="N265" i="34"/>
  <c r="V265" i="34"/>
  <c r="X265" i="34"/>
  <c r="Y265" i="34"/>
  <c r="N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V861" i="34"/>
  <c r="X861" i="34"/>
  <c r="Y861" i="34"/>
  <c r="N862" i="34"/>
  <c r="V862" i="34"/>
  <c r="X862" i="34"/>
  <c r="Y862" i="34"/>
  <c r="N863" i="34"/>
  <c r="V863" i="34"/>
  <c r="X863" i="34"/>
  <c r="Y863" i="34"/>
  <c r="N864" i="34"/>
  <c r="V864" i="34"/>
  <c r="X864" i="34"/>
  <c r="Y864" i="34"/>
  <c r="N865" i="34"/>
  <c r="V865" i="34"/>
  <c r="X865" i="34"/>
  <c r="Y865" i="34"/>
  <c r="N866" i="34"/>
  <c r="V866" i="34"/>
  <c r="X866" i="34"/>
  <c r="Y866" i="34"/>
  <c r="N867" i="34"/>
  <c r="V867" i="34"/>
  <c r="X867" i="34"/>
  <c r="Y867" i="34"/>
  <c r="N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V871" i="34"/>
  <c r="X871" i="34"/>
  <c r="Y871" i="34"/>
  <c r="N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V914" i="34"/>
  <c r="X914" i="34"/>
  <c r="Y914" i="34"/>
  <c r="N915" i="34"/>
  <c r="V915" i="34"/>
  <c r="X915" i="34"/>
  <c r="Y915" i="34"/>
  <c r="N916" i="34"/>
  <c r="V916" i="34"/>
  <c r="X916" i="34"/>
  <c r="Y916" i="34"/>
  <c r="N917" i="34"/>
  <c r="V917" i="34"/>
  <c r="X917" i="34"/>
  <c r="Y917" i="34"/>
  <c r="N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V943" i="34"/>
  <c r="X943" i="34"/>
  <c r="Y943" i="34"/>
  <c r="N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V949" i="34"/>
  <c r="X949" i="34"/>
  <c r="Y949" i="34"/>
  <c r="N950" i="34"/>
  <c r="V950" i="34"/>
  <c r="X950" i="34"/>
  <c r="Y950" i="34"/>
  <c r="N951" i="34"/>
  <c r="V951" i="34"/>
  <c r="X951" i="34"/>
  <c r="Y951" i="34"/>
  <c r="N952" i="34"/>
  <c r="V952" i="34"/>
  <c r="X952" i="34"/>
  <c r="Y952" i="34"/>
  <c r="N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V986" i="34"/>
  <c r="X986" i="34"/>
  <c r="Y986" i="34"/>
  <c r="N987" i="34"/>
  <c r="V987" i="34"/>
  <c r="X987" i="34"/>
  <c r="Y987" i="34"/>
  <c r="N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V1481" i="34"/>
  <c r="X1481" i="34"/>
  <c r="Y1481" i="34"/>
  <c r="N1482" i="34"/>
  <c r="V1482" i="34"/>
  <c r="X1482" i="34"/>
  <c r="Y1482" i="34"/>
  <c r="N1483" i="34"/>
  <c r="V1483" i="34"/>
  <c r="X1483" i="34"/>
  <c r="Y1483" i="34"/>
  <c r="N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V1529" i="34"/>
  <c r="X1529" i="34"/>
  <c r="Y1529" i="34"/>
  <c r="N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V1545" i="34"/>
  <c r="X1545" i="34"/>
  <c r="Y1545" i="34"/>
  <c r="N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V1646" i="34"/>
  <c r="X1646" i="34"/>
  <c r="Y1646" i="34"/>
  <c r="N1647" i="34"/>
  <c r="V1647" i="34"/>
  <c r="X1647" i="34"/>
  <c r="Y1647" i="34"/>
  <c r="N1648" i="34"/>
  <c r="V1648" i="34"/>
  <c r="X1648" i="34"/>
  <c r="Y1648" i="34"/>
  <c r="N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V1699" i="34"/>
  <c r="X1699" i="34"/>
  <c r="Y1699" i="34"/>
  <c r="N1700" i="34"/>
  <c r="V1700" i="34"/>
  <c r="X1700" i="34"/>
  <c r="Y1700" i="34"/>
  <c r="N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C2489" i="34" l="1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B866" i="34" l="1"/>
  <c r="B955" i="34"/>
  <c r="B1490" i="34"/>
  <c r="B1457" i="34"/>
  <c r="B1540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C1766" i="34"/>
  <c r="C1767" i="34"/>
  <c r="B1767" i="34" s="1"/>
  <c r="Q1457" i="34" l="1"/>
  <c r="U1457" i="34"/>
  <c r="Z1457" i="34"/>
  <c r="O1457" i="34"/>
  <c r="P1457" i="34"/>
  <c r="A1457" i="34"/>
  <c r="P1490" i="34"/>
  <c r="Q1490" i="34"/>
  <c r="U1490" i="34"/>
  <c r="Z1490" i="34"/>
  <c r="O1490" i="34"/>
  <c r="A1490" i="34"/>
  <c r="O1767" i="34"/>
  <c r="A1767" i="34"/>
  <c r="P1767" i="34"/>
  <c r="Q1767" i="34"/>
  <c r="U1767" i="34"/>
  <c r="Z1767" i="34"/>
  <c r="Z955" i="34"/>
  <c r="O955" i="34"/>
  <c r="P955" i="34"/>
  <c r="Q955" i="34"/>
  <c r="U955" i="34"/>
  <c r="A955" i="34"/>
  <c r="Z1540" i="34"/>
  <c r="O1540" i="34"/>
  <c r="P1540" i="34"/>
  <c r="Q1540" i="34"/>
  <c r="U1540" i="34"/>
  <c r="A1540" i="34"/>
  <c r="R866" i="34"/>
  <c r="Z866" i="34"/>
  <c r="O866" i="34"/>
  <c r="S866" i="34"/>
  <c r="P866" i="34"/>
  <c r="T866" i="34"/>
  <c r="Q866" i="34"/>
  <c r="U866" i="34"/>
  <c r="A866" i="34"/>
  <c r="B1766" i="34"/>
  <c r="C1765" i="34"/>
  <c r="B1765" i="34" s="1"/>
  <c r="C52" i="34"/>
  <c r="B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Q1765" i="34" l="1"/>
  <c r="U1765" i="34"/>
  <c r="Z1765" i="34"/>
  <c r="O1765" i="34"/>
  <c r="P1765" i="34"/>
  <c r="A1765" i="34"/>
  <c r="P1766" i="34"/>
  <c r="A1766" i="34"/>
  <c r="Q1766" i="34"/>
  <c r="U1766" i="34"/>
  <c r="Z1766" i="34"/>
  <c r="O1766" i="34"/>
  <c r="U52" i="34"/>
  <c r="Z52" i="34"/>
  <c r="A52" i="34"/>
  <c r="K1816" i="34"/>
  <c r="K1817" i="34"/>
  <c r="K1818" i="34"/>
  <c r="K1819" i="34"/>
  <c r="K2454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455" i="34"/>
  <c r="C2421" i="34"/>
  <c r="B2421" i="34" s="1"/>
  <c r="C2422" i="34"/>
  <c r="B2422" i="34" s="1"/>
  <c r="C2423" i="34"/>
  <c r="B2423" i="34" s="1"/>
  <c r="C2424" i="34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C2432" i="34"/>
  <c r="C2433" i="34"/>
  <c r="B2433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C2440" i="34"/>
  <c r="B2440" i="34" s="1"/>
  <c r="C2441" i="34"/>
  <c r="B2441" i="34" s="1"/>
  <c r="C2442" i="34"/>
  <c r="B2442" i="34" s="1"/>
  <c r="C2443" i="34"/>
  <c r="B2443" i="34" s="1"/>
  <c r="K2365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366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279" i="34"/>
  <c r="B2279" i="34" s="1"/>
  <c r="C2280" i="34"/>
  <c r="C2281" i="34"/>
  <c r="B2281" i="34" s="1"/>
  <c r="C2282" i="34"/>
  <c r="B2282" i="34" s="1"/>
  <c r="C2283" i="34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C2299" i="34"/>
  <c r="C2300" i="34"/>
  <c r="C2301" i="34"/>
  <c r="B2301" i="34" s="1"/>
  <c r="C2302" i="34"/>
  <c r="B2302" i="34" s="1"/>
  <c r="C2303" i="34"/>
  <c r="C2304" i="34"/>
  <c r="C2305" i="34"/>
  <c r="B2305" i="34" s="1"/>
  <c r="C2306" i="34"/>
  <c r="C2307" i="34"/>
  <c r="B2307" i="34" s="1"/>
  <c r="C2308" i="34"/>
  <c r="B2308" i="34" s="1"/>
  <c r="C2309" i="34"/>
  <c r="B2309" i="34" s="1"/>
  <c r="C2310" i="34"/>
  <c r="B2310" i="34" s="1"/>
  <c r="C2311" i="34"/>
  <c r="C2312" i="34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C2327" i="34"/>
  <c r="C2328" i="34"/>
  <c r="B2328" i="34" s="1"/>
  <c r="C2329" i="34"/>
  <c r="B2329" i="34" s="1"/>
  <c r="C2330" i="34"/>
  <c r="B2330" i="34" s="1"/>
  <c r="C2331" i="34"/>
  <c r="B2331" i="34" s="1"/>
  <c r="C2332" i="34"/>
  <c r="C2333" i="34"/>
  <c r="B2333" i="34" s="1"/>
  <c r="C2334" i="34"/>
  <c r="B2334" i="34" s="1"/>
  <c r="C2335" i="34"/>
  <c r="C2336" i="34"/>
  <c r="B2336" i="34" s="1"/>
  <c r="C2337" i="34"/>
  <c r="B2337" i="34" s="1"/>
  <c r="C2338" i="34"/>
  <c r="C2339" i="34"/>
  <c r="B2339" i="34" s="1"/>
  <c r="C2340" i="34"/>
  <c r="C2341" i="34"/>
  <c r="B2341" i="34" s="1"/>
  <c r="C2342" i="34"/>
  <c r="B2342" i="34" s="1"/>
  <c r="C2343" i="34"/>
  <c r="C2344" i="34"/>
  <c r="B2344" i="34" s="1"/>
  <c r="C2345" i="34"/>
  <c r="B2345" i="34" s="1"/>
  <c r="C2346" i="34"/>
  <c r="B2346" i="34" s="1"/>
  <c r="C2347" i="34"/>
  <c r="B2347" i="34" s="1"/>
  <c r="C2348" i="34"/>
  <c r="B2348" i="34" s="1"/>
  <c r="C2349" i="34"/>
  <c r="B2349" i="34" s="1"/>
  <c r="C2350" i="34"/>
  <c r="B2350" i="34" s="1"/>
  <c r="C2351" i="34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C2359" i="34"/>
  <c r="C2360" i="34"/>
  <c r="C2361" i="34"/>
  <c r="B2361" i="34" s="1"/>
  <c r="C2362" i="34"/>
  <c r="B2362" i="34" s="1"/>
  <c r="C2363" i="34"/>
  <c r="B2363" i="34" s="1"/>
  <c r="C2364" i="34"/>
  <c r="B2364" i="34" s="1"/>
  <c r="C2366" i="34"/>
  <c r="B2366" i="34" s="1"/>
  <c r="C2365" i="34"/>
  <c r="B2365" i="34" s="1"/>
  <c r="C2367" i="34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276" i="34"/>
  <c r="K2277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03" i="34"/>
  <c r="B1702" i="34"/>
  <c r="B1711" i="34"/>
  <c r="B1710" i="34"/>
  <c r="B1815" i="34"/>
  <c r="B1814" i="34"/>
  <c r="B1813" i="34"/>
  <c r="B1764" i="34"/>
  <c r="B1709" i="34"/>
  <c r="B1708" i="34"/>
  <c r="B1707" i="34"/>
  <c r="B1706" i="34"/>
  <c r="B1705" i="34"/>
  <c r="B1704" i="34"/>
  <c r="B1701" i="34"/>
  <c r="B1700" i="34"/>
  <c r="B2300" i="34"/>
  <c r="B2299" i="34"/>
  <c r="B2298" i="34"/>
  <c r="B2291" i="34"/>
  <c r="B2283" i="34"/>
  <c r="B2280" i="34"/>
  <c r="C2278" i="34"/>
  <c r="B2278" i="34" s="1"/>
  <c r="C2276" i="34"/>
  <c r="B2276" i="34" s="1"/>
  <c r="C2277" i="34"/>
  <c r="B2277" i="34" s="1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2367" i="34"/>
  <c r="B2360" i="34"/>
  <c r="B2359" i="34"/>
  <c r="B2358" i="34"/>
  <c r="B2351" i="34"/>
  <c r="B2343" i="34"/>
  <c r="B2340" i="34"/>
  <c r="B2338" i="34"/>
  <c r="B2335" i="34"/>
  <c r="B2332" i="34"/>
  <c r="B2327" i="34"/>
  <c r="B2326" i="34"/>
  <c r="B2319" i="34"/>
  <c r="B2312" i="34"/>
  <c r="B2311" i="34"/>
  <c r="B2306" i="34"/>
  <c r="B2304" i="34"/>
  <c r="B2303" i="34"/>
  <c r="B2432" i="34"/>
  <c r="B2431" i="34"/>
  <c r="B2424" i="34"/>
  <c r="C2420" i="34"/>
  <c r="B2420" i="34" s="1"/>
  <c r="C2419" i="34"/>
  <c r="B2419" i="34" s="1"/>
  <c r="C2418" i="34"/>
  <c r="B2418" i="34" s="1"/>
  <c r="C2417" i="34"/>
  <c r="B2417" i="34" s="1"/>
  <c r="C2416" i="34"/>
  <c r="B2416" i="34" s="1"/>
  <c r="C2415" i="34"/>
  <c r="B2415" i="34" s="1"/>
  <c r="C2414" i="34"/>
  <c r="B2414" i="34" s="1"/>
  <c r="C2413" i="34"/>
  <c r="B2413" i="34" s="1"/>
  <c r="C2412" i="34"/>
  <c r="B2412" i="34" s="1"/>
  <c r="C2411" i="34"/>
  <c r="B2411" i="34" s="1"/>
  <c r="C2410" i="34"/>
  <c r="B2410" i="34" s="1"/>
  <c r="C2409" i="34"/>
  <c r="B2409" i="34" s="1"/>
  <c r="C2408" i="34"/>
  <c r="B2408" i="34" s="1"/>
  <c r="C2407" i="34"/>
  <c r="B2407" i="34" s="1"/>
  <c r="C2406" i="34"/>
  <c r="B2406" i="34" s="1"/>
  <c r="C2405" i="34"/>
  <c r="B2405" i="34" s="1"/>
  <c r="C2404" i="34"/>
  <c r="B2404" i="34" s="1"/>
  <c r="C2403" i="34"/>
  <c r="B2403" i="34" s="1"/>
  <c r="C2402" i="34"/>
  <c r="B2402" i="34" s="1"/>
  <c r="C2401" i="34"/>
  <c r="B240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377" i="34"/>
  <c r="B2377" i="34" s="1"/>
  <c r="C2376" i="34"/>
  <c r="B2376" i="34" s="1"/>
  <c r="B2375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C2488" i="34"/>
  <c r="B2488" i="34" s="1"/>
  <c r="C2487" i="34"/>
  <c r="B2487" i="34" s="1"/>
  <c r="C2486" i="34"/>
  <c r="B2486" i="34" s="1"/>
  <c r="C2485" i="34"/>
  <c r="B2485" i="34" s="1"/>
  <c r="C2484" i="34"/>
  <c r="B2484" i="34" s="1"/>
  <c r="C2483" i="34"/>
  <c r="B2483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76" i="34"/>
  <c r="B2476" i="34" s="1"/>
  <c r="C2475" i="34"/>
  <c r="B2475" i="34" s="1"/>
  <c r="C2474" i="34"/>
  <c r="B2474" i="34" s="1"/>
  <c r="C2473" i="34"/>
  <c r="B2473" i="34" s="1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4" i="34"/>
  <c r="B2454" i="34" s="1"/>
  <c r="C2455" i="34"/>
  <c r="B2455" i="34" s="1"/>
  <c r="C2453" i="34"/>
  <c r="B2453" i="34" s="1"/>
  <c r="C2452" i="34"/>
  <c r="B2452" i="34" s="1"/>
  <c r="C2451" i="34"/>
  <c r="B2451" i="34" s="1"/>
  <c r="C2450" i="34"/>
  <c r="B2450" i="34" s="1"/>
  <c r="C2449" i="34"/>
  <c r="B2449" i="34" s="1"/>
  <c r="C2448" i="34"/>
  <c r="B2448" i="34" s="1"/>
  <c r="C2447" i="34"/>
  <c r="B2447" i="34" s="1"/>
  <c r="C2446" i="34"/>
  <c r="B2446" i="34" s="1"/>
  <c r="C2445" i="34"/>
  <c r="B2445" i="34" s="1"/>
  <c r="C2444" i="34"/>
  <c r="B2444" i="34" s="1"/>
  <c r="B2439" i="34"/>
  <c r="C1816" i="34"/>
  <c r="C1817" i="34"/>
  <c r="C1818" i="34"/>
  <c r="C1819" i="34"/>
  <c r="N2548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172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173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068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069" i="34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068" i="34"/>
  <c r="B2068" i="34" s="1"/>
  <c r="C2160" i="34"/>
  <c r="B2160" i="34" s="1"/>
  <c r="C2161" i="34"/>
  <c r="B2161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C2169" i="34"/>
  <c r="B2169" i="34" s="1"/>
  <c r="C2170" i="34"/>
  <c r="B2170" i="34" s="1"/>
  <c r="C2171" i="34"/>
  <c r="B2171" i="34" s="1"/>
  <c r="C2173" i="34"/>
  <c r="B2173" i="34" s="1"/>
  <c r="C2174" i="34"/>
  <c r="B2174" i="34" s="1"/>
  <c r="C2175" i="34"/>
  <c r="B217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172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069" i="34"/>
  <c r="B2069" i="34" s="1"/>
  <c r="B2118" i="34"/>
  <c r="B219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1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1964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1966" i="34"/>
  <c r="K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1964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1965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16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S388" i="60"/>
  <c r="S374" i="60"/>
  <c r="S385" i="60"/>
  <c r="S371" i="60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68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20" i="34"/>
  <c r="A358" i="60"/>
  <c r="O2171" i="34" l="1"/>
  <c r="P2171" i="34"/>
  <c r="Q2171" i="34"/>
  <c r="U2171" i="34"/>
  <c r="Z2171" i="34"/>
  <c r="A2171" i="34"/>
  <c r="O2163" i="34"/>
  <c r="P2163" i="34"/>
  <c r="Q2163" i="34"/>
  <c r="U2163" i="34"/>
  <c r="Z2163" i="34"/>
  <c r="A2163" i="34"/>
  <c r="Q1777" i="34"/>
  <c r="U1777" i="34"/>
  <c r="Z1777" i="34"/>
  <c r="O1777" i="34"/>
  <c r="P1777" i="34"/>
  <c r="A1777" i="34"/>
  <c r="Q1789" i="34"/>
  <c r="U1789" i="34"/>
  <c r="Z1789" i="34"/>
  <c r="O1789" i="34"/>
  <c r="P1789" i="34"/>
  <c r="A1789" i="34"/>
  <c r="Q1793" i="34"/>
  <c r="U1793" i="34"/>
  <c r="Z1793" i="34"/>
  <c r="O1793" i="34"/>
  <c r="P1793" i="34"/>
  <c r="A1793" i="34"/>
  <c r="Q1805" i="34"/>
  <c r="U1805" i="34"/>
  <c r="Z1805" i="34"/>
  <c r="O1805" i="34"/>
  <c r="P1805" i="34"/>
  <c r="A1805" i="34"/>
  <c r="Q1709" i="34"/>
  <c r="U1709" i="34"/>
  <c r="O1709" i="34"/>
  <c r="P1709" i="34"/>
  <c r="Z1709" i="34"/>
  <c r="A1709" i="34"/>
  <c r="O1703" i="34"/>
  <c r="Q1703" i="34"/>
  <c r="U1703" i="34"/>
  <c r="A1703" i="34"/>
  <c r="Z1703" i="34"/>
  <c r="P1703" i="34"/>
  <c r="O1715" i="34"/>
  <c r="Q1715" i="34"/>
  <c r="U1715" i="34"/>
  <c r="P1715" i="34"/>
  <c r="A1715" i="34"/>
  <c r="Z1715" i="34"/>
  <c r="O1723" i="34"/>
  <c r="Q1723" i="34"/>
  <c r="U1723" i="34"/>
  <c r="P1723" i="34"/>
  <c r="A1723" i="34"/>
  <c r="Z1723" i="34"/>
  <c r="O1731" i="34"/>
  <c r="Q1731" i="34"/>
  <c r="U1731" i="34"/>
  <c r="P1731" i="34"/>
  <c r="A1731" i="34"/>
  <c r="Z1731" i="34"/>
  <c r="O1739" i="34"/>
  <c r="Q1739" i="34"/>
  <c r="U1739" i="34"/>
  <c r="P1739" i="34"/>
  <c r="A1739" i="34"/>
  <c r="Z1739" i="34"/>
  <c r="O1751" i="34"/>
  <c r="A1751" i="34"/>
  <c r="P1751" i="34"/>
  <c r="Q1751" i="34"/>
  <c r="U1751" i="34"/>
  <c r="Z1751" i="34"/>
  <c r="O1755" i="34"/>
  <c r="A1755" i="34"/>
  <c r="P1755" i="34"/>
  <c r="Q1755" i="34"/>
  <c r="U1755" i="34"/>
  <c r="Z1755" i="34"/>
  <c r="O1763" i="34"/>
  <c r="A1763" i="34"/>
  <c r="P1763" i="34"/>
  <c r="Q1763" i="34"/>
  <c r="U1763" i="34"/>
  <c r="Z1763" i="34"/>
  <c r="P2170" i="34"/>
  <c r="Q2170" i="34"/>
  <c r="U2170" i="34"/>
  <c r="Z2170" i="34"/>
  <c r="O2170" i="34"/>
  <c r="A2170" i="34"/>
  <c r="P2166" i="34"/>
  <c r="Q2166" i="34"/>
  <c r="U2166" i="34"/>
  <c r="Z2166" i="34"/>
  <c r="O2166" i="34"/>
  <c r="A2166" i="34"/>
  <c r="P1770" i="34"/>
  <c r="A1770" i="34"/>
  <c r="Q1770" i="34"/>
  <c r="U1770" i="34"/>
  <c r="Z1770" i="34"/>
  <c r="O1770" i="34"/>
  <c r="P1774" i="34"/>
  <c r="A1774" i="34"/>
  <c r="Q1774" i="34"/>
  <c r="U1774" i="34"/>
  <c r="Z1774" i="34"/>
  <c r="O1774" i="34"/>
  <c r="P1778" i="34"/>
  <c r="A1778" i="34"/>
  <c r="Q1778" i="34"/>
  <c r="U1778" i="34"/>
  <c r="Z1778" i="34"/>
  <c r="O1778" i="34"/>
  <c r="P1782" i="34"/>
  <c r="A1782" i="34"/>
  <c r="Q1782" i="34"/>
  <c r="U1782" i="34"/>
  <c r="Z1782" i="34"/>
  <c r="O1782" i="34"/>
  <c r="P1786" i="34"/>
  <c r="A1786" i="34"/>
  <c r="Q1786" i="34"/>
  <c r="U1786" i="34"/>
  <c r="Z1786" i="34"/>
  <c r="O1786" i="34"/>
  <c r="P1790" i="34"/>
  <c r="A1790" i="34"/>
  <c r="Q1790" i="34"/>
  <c r="U1790" i="34"/>
  <c r="Z1790" i="34"/>
  <c r="O1790" i="34"/>
  <c r="P1794" i="34"/>
  <c r="A1794" i="34"/>
  <c r="Q1794" i="34"/>
  <c r="U1794" i="34"/>
  <c r="Z1794" i="34"/>
  <c r="O1794" i="34"/>
  <c r="P1798" i="34"/>
  <c r="A1798" i="34"/>
  <c r="Q1798" i="34"/>
  <c r="U1798" i="34"/>
  <c r="Z1798" i="34"/>
  <c r="O1798" i="34"/>
  <c r="P1802" i="34"/>
  <c r="A1802" i="34"/>
  <c r="Q1802" i="34"/>
  <c r="U1802" i="34"/>
  <c r="Z1802" i="34"/>
  <c r="O1802" i="34"/>
  <c r="P1806" i="34"/>
  <c r="A1806" i="34"/>
  <c r="Q1806" i="34"/>
  <c r="U1806" i="34"/>
  <c r="Z1806" i="34"/>
  <c r="O1806" i="34"/>
  <c r="R1700" i="34"/>
  <c r="Z1700" i="34"/>
  <c r="P1700" i="34"/>
  <c r="T1700" i="34"/>
  <c r="Q1700" i="34"/>
  <c r="S1700" i="34"/>
  <c r="U1700" i="34"/>
  <c r="O1700" i="34"/>
  <c r="A1700" i="34"/>
  <c r="P1706" i="34"/>
  <c r="Z1706" i="34"/>
  <c r="A1706" i="34"/>
  <c r="O1706" i="34"/>
  <c r="Q1706" i="34"/>
  <c r="U1706" i="34"/>
  <c r="R1764" i="34"/>
  <c r="Z1764" i="34"/>
  <c r="O1764" i="34"/>
  <c r="S1764" i="34"/>
  <c r="P1764" i="34"/>
  <c r="T1764" i="34"/>
  <c r="Q1764" i="34"/>
  <c r="U1764" i="34"/>
  <c r="A1764" i="34"/>
  <c r="P1710" i="34"/>
  <c r="Z1710" i="34"/>
  <c r="A1710" i="34"/>
  <c r="O1710" i="34"/>
  <c r="Q1710" i="34"/>
  <c r="U1710" i="34"/>
  <c r="Z1712" i="34"/>
  <c r="P1712" i="34"/>
  <c r="O1712" i="34"/>
  <c r="Q1712" i="34"/>
  <c r="U1712" i="34"/>
  <c r="A1712" i="34"/>
  <c r="Z1716" i="34"/>
  <c r="P1716" i="34"/>
  <c r="O1716" i="34"/>
  <c r="Q1716" i="34"/>
  <c r="U1716" i="34"/>
  <c r="A1716" i="34"/>
  <c r="Z1720" i="34"/>
  <c r="P1720" i="34"/>
  <c r="O1720" i="34"/>
  <c r="Q1720" i="34"/>
  <c r="U1720" i="34"/>
  <c r="A1720" i="34"/>
  <c r="Z1724" i="34"/>
  <c r="P1724" i="34"/>
  <c r="O1724" i="34"/>
  <c r="Q1724" i="34"/>
  <c r="U1724" i="34"/>
  <c r="A1724" i="34"/>
  <c r="Z1728" i="34"/>
  <c r="P1728" i="34"/>
  <c r="O1728" i="34"/>
  <c r="Q1728" i="34"/>
  <c r="U1728" i="34"/>
  <c r="A1728" i="34"/>
  <c r="Z1732" i="34"/>
  <c r="P1732" i="34"/>
  <c r="O1732" i="34"/>
  <c r="Q1732" i="34"/>
  <c r="U1732" i="34"/>
  <c r="A1732" i="34"/>
  <c r="Z1736" i="34"/>
  <c r="P1736" i="34"/>
  <c r="O1736" i="34"/>
  <c r="Q1736" i="34"/>
  <c r="U1736" i="34"/>
  <c r="A1736" i="34"/>
  <c r="Z1740" i="34"/>
  <c r="P1740" i="34"/>
  <c r="O1740" i="34"/>
  <c r="Q1740" i="34"/>
  <c r="U1740" i="34"/>
  <c r="A1740" i="34"/>
  <c r="Z1744" i="34"/>
  <c r="P1744" i="34"/>
  <c r="O1744" i="34"/>
  <c r="Q1744" i="34"/>
  <c r="U1744" i="34"/>
  <c r="A1744" i="34"/>
  <c r="Z1748" i="34"/>
  <c r="O1748" i="34"/>
  <c r="P1748" i="34"/>
  <c r="Q1748" i="34"/>
  <c r="U1748" i="34"/>
  <c r="A1748" i="34"/>
  <c r="Z1752" i="34"/>
  <c r="O1752" i="34"/>
  <c r="P1752" i="34"/>
  <c r="Q1752" i="34"/>
  <c r="U1752" i="34"/>
  <c r="A1752" i="34"/>
  <c r="Z1756" i="34"/>
  <c r="O1756" i="34"/>
  <c r="P1756" i="34"/>
  <c r="Q1756" i="34"/>
  <c r="U1756" i="34"/>
  <c r="A1756" i="34"/>
  <c r="Z1760" i="34"/>
  <c r="O1760" i="34"/>
  <c r="P1760" i="34"/>
  <c r="Q1760" i="34"/>
  <c r="U1760" i="34"/>
  <c r="A1760" i="34"/>
  <c r="Q2169" i="34"/>
  <c r="U2169" i="34"/>
  <c r="Z2169" i="34"/>
  <c r="A2169" i="34"/>
  <c r="O2169" i="34"/>
  <c r="P2169" i="34"/>
  <c r="O2167" i="34"/>
  <c r="P2167" i="34"/>
  <c r="Q2167" i="34"/>
  <c r="U2167" i="34"/>
  <c r="Z2167" i="34"/>
  <c r="A2167" i="34"/>
  <c r="Q1769" i="34"/>
  <c r="U1769" i="34"/>
  <c r="Z1769" i="34"/>
  <c r="O1769" i="34"/>
  <c r="P1769" i="34"/>
  <c r="A1769" i="34"/>
  <c r="Q1781" i="34"/>
  <c r="U1781" i="34"/>
  <c r="Z1781" i="34"/>
  <c r="O1781" i="34"/>
  <c r="P1781" i="34"/>
  <c r="A1781" i="34"/>
  <c r="Q1801" i="34"/>
  <c r="U1801" i="34"/>
  <c r="Z1801" i="34"/>
  <c r="O1801" i="34"/>
  <c r="P1801" i="34"/>
  <c r="A1801" i="34"/>
  <c r="O1747" i="34"/>
  <c r="P1747" i="34"/>
  <c r="A1747" i="34"/>
  <c r="Q1747" i="34"/>
  <c r="U1747" i="34"/>
  <c r="Z1747" i="34"/>
  <c r="Q2165" i="34"/>
  <c r="U2165" i="34"/>
  <c r="A2165" i="34"/>
  <c r="Z2165" i="34"/>
  <c r="O2165" i="34"/>
  <c r="P2165" i="34"/>
  <c r="Q2161" i="34"/>
  <c r="U2161" i="34"/>
  <c r="A2161" i="34"/>
  <c r="Z2161" i="34"/>
  <c r="O2161" i="34"/>
  <c r="P2161" i="34"/>
  <c r="O1771" i="34"/>
  <c r="P1771" i="34"/>
  <c r="A1771" i="34"/>
  <c r="Q1771" i="34"/>
  <c r="U1771" i="34"/>
  <c r="Z1771" i="34"/>
  <c r="O1775" i="34"/>
  <c r="A1775" i="34"/>
  <c r="P1775" i="34"/>
  <c r="Q1775" i="34"/>
  <c r="U1775" i="34"/>
  <c r="Z1775" i="34"/>
  <c r="O1779" i="34"/>
  <c r="A1779" i="34"/>
  <c r="P1779" i="34"/>
  <c r="Q1779" i="34"/>
  <c r="U1779" i="34"/>
  <c r="Z1779" i="34"/>
  <c r="O1783" i="34"/>
  <c r="A1783" i="34"/>
  <c r="P1783" i="34"/>
  <c r="Q1783" i="34"/>
  <c r="U1783" i="34"/>
  <c r="Z1783" i="34"/>
  <c r="O1787" i="34"/>
  <c r="P1787" i="34"/>
  <c r="A1787" i="34"/>
  <c r="Q1787" i="34"/>
  <c r="U1787" i="34"/>
  <c r="Z1787" i="34"/>
  <c r="O1791" i="34"/>
  <c r="A1791" i="34"/>
  <c r="P1791" i="34"/>
  <c r="Q1791" i="34"/>
  <c r="U1791" i="34"/>
  <c r="Z1791" i="34"/>
  <c r="O1795" i="34"/>
  <c r="A1795" i="34"/>
  <c r="P1795" i="34"/>
  <c r="Q1795" i="34"/>
  <c r="U1795" i="34"/>
  <c r="Z1795" i="34"/>
  <c r="O1799" i="34"/>
  <c r="P1799" i="34"/>
  <c r="A1799" i="34"/>
  <c r="Q1799" i="34"/>
  <c r="U1799" i="34"/>
  <c r="Z1799" i="34"/>
  <c r="O1803" i="34"/>
  <c r="A1803" i="34"/>
  <c r="P1803" i="34"/>
  <c r="Q1803" i="34"/>
  <c r="U1803" i="34"/>
  <c r="Z1803" i="34"/>
  <c r="O1807" i="34"/>
  <c r="A1807" i="34"/>
  <c r="P1807" i="34"/>
  <c r="Q1807" i="34"/>
  <c r="U1807" i="34"/>
  <c r="Z1807" i="34"/>
  <c r="Q1701" i="34"/>
  <c r="U1701" i="34"/>
  <c r="O1701" i="34"/>
  <c r="S1701" i="34"/>
  <c r="P1701" i="34"/>
  <c r="R1701" i="34"/>
  <c r="T1701" i="34"/>
  <c r="Z1701" i="34"/>
  <c r="A1701" i="34"/>
  <c r="O1707" i="34"/>
  <c r="S1707" i="34"/>
  <c r="Q1707" i="34"/>
  <c r="U1707" i="34"/>
  <c r="A1707" i="34"/>
  <c r="P1707" i="34"/>
  <c r="R1707" i="34"/>
  <c r="T1707" i="34"/>
  <c r="Z1707" i="34"/>
  <c r="Q1813" i="34"/>
  <c r="U1813" i="34"/>
  <c r="Z1813" i="34"/>
  <c r="O1813" i="34"/>
  <c r="P1813" i="34"/>
  <c r="A1813" i="34"/>
  <c r="O1711" i="34"/>
  <c r="Q1711" i="34"/>
  <c r="U1711" i="34"/>
  <c r="P1711" i="34"/>
  <c r="A1711" i="34"/>
  <c r="Z1711" i="34"/>
  <c r="Q1713" i="34"/>
  <c r="U1713" i="34"/>
  <c r="O1713" i="34"/>
  <c r="P1713" i="34"/>
  <c r="Z1713" i="34"/>
  <c r="A1713" i="34"/>
  <c r="Q1717" i="34"/>
  <c r="U1717" i="34"/>
  <c r="O1717" i="34"/>
  <c r="P1717" i="34"/>
  <c r="Z1717" i="34"/>
  <c r="A1717" i="34"/>
  <c r="Q1721" i="34"/>
  <c r="U1721" i="34"/>
  <c r="O1721" i="34"/>
  <c r="P1721" i="34"/>
  <c r="Z1721" i="34"/>
  <c r="A1721" i="34"/>
  <c r="Q1725" i="34"/>
  <c r="U1725" i="34"/>
  <c r="O1725" i="34"/>
  <c r="P1725" i="34"/>
  <c r="Z1725" i="34"/>
  <c r="A1725" i="34"/>
  <c r="Q1729" i="34"/>
  <c r="U1729" i="34"/>
  <c r="O1729" i="34"/>
  <c r="P1729" i="34"/>
  <c r="Z1729" i="34"/>
  <c r="A1729" i="34"/>
  <c r="Q1733" i="34"/>
  <c r="U1733" i="34"/>
  <c r="O1733" i="34"/>
  <c r="P1733" i="34"/>
  <c r="Z1733" i="34"/>
  <c r="A1733" i="34"/>
  <c r="Q1737" i="34"/>
  <c r="U1737" i="34"/>
  <c r="O1737" i="34"/>
  <c r="P1737" i="34"/>
  <c r="Z1737" i="34"/>
  <c r="A1737" i="34"/>
  <c r="Q1741" i="34"/>
  <c r="U1741" i="34"/>
  <c r="O1741" i="34"/>
  <c r="P1741" i="34"/>
  <c r="Z1741" i="34"/>
  <c r="A1741" i="34"/>
  <c r="Q1745" i="34"/>
  <c r="U1745" i="34"/>
  <c r="O1745" i="34"/>
  <c r="P1745" i="34"/>
  <c r="Z1745" i="34"/>
  <c r="A1745" i="34"/>
  <c r="Q1749" i="34"/>
  <c r="U1749" i="34"/>
  <c r="Z1749" i="34"/>
  <c r="O1749" i="34"/>
  <c r="P1749" i="34"/>
  <c r="A1749" i="34"/>
  <c r="Q1753" i="34"/>
  <c r="U1753" i="34"/>
  <c r="Z1753" i="34"/>
  <c r="O1753" i="34"/>
  <c r="P1753" i="34"/>
  <c r="A1753" i="34"/>
  <c r="Q1757" i="34"/>
  <c r="U1757" i="34"/>
  <c r="Z1757" i="34"/>
  <c r="O1757" i="34"/>
  <c r="P1757" i="34"/>
  <c r="A1757" i="34"/>
  <c r="Q1761" i="34"/>
  <c r="U1761" i="34"/>
  <c r="Z1761" i="34"/>
  <c r="O1761" i="34"/>
  <c r="P1761" i="34"/>
  <c r="A1761" i="34"/>
  <c r="Q1773" i="34"/>
  <c r="U1773" i="34"/>
  <c r="Z1773" i="34"/>
  <c r="O1773" i="34"/>
  <c r="P1773" i="34"/>
  <c r="A1773" i="34"/>
  <c r="Q1785" i="34"/>
  <c r="U1785" i="34"/>
  <c r="Z1785" i="34"/>
  <c r="O1785" i="34"/>
  <c r="P1785" i="34"/>
  <c r="A1785" i="34"/>
  <c r="Q1797" i="34"/>
  <c r="U1797" i="34"/>
  <c r="Z1797" i="34"/>
  <c r="O1797" i="34"/>
  <c r="P1797" i="34"/>
  <c r="A1797" i="34"/>
  <c r="Q1809" i="34"/>
  <c r="U1809" i="34"/>
  <c r="Z1809" i="34"/>
  <c r="O1809" i="34"/>
  <c r="P1809" i="34"/>
  <c r="A1809" i="34"/>
  <c r="Q1705" i="34"/>
  <c r="U1705" i="34"/>
  <c r="O1705" i="34"/>
  <c r="Z1705" i="34"/>
  <c r="P1705" i="34"/>
  <c r="A1705" i="34"/>
  <c r="O1815" i="34"/>
  <c r="P1815" i="34"/>
  <c r="A1815" i="34"/>
  <c r="Q1815" i="34"/>
  <c r="U1815" i="34"/>
  <c r="Z1815" i="34"/>
  <c r="O1719" i="34"/>
  <c r="Q1719" i="34"/>
  <c r="U1719" i="34"/>
  <c r="P1719" i="34"/>
  <c r="A1719" i="34"/>
  <c r="Z1719" i="34"/>
  <c r="O1727" i="34"/>
  <c r="Q1727" i="34"/>
  <c r="U1727" i="34"/>
  <c r="P1727" i="34"/>
  <c r="A1727" i="34"/>
  <c r="Z1727" i="34"/>
  <c r="O1735" i="34"/>
  <c r="Q1735" i="34"/>
  <c r="U1735" i="34"/>
  <c r="P1735" i="34"/>
  <c r="A1735" i="34"/>
  <c r="Z1735" i="34"/>
  <c r="O1743" i="34"/>
  <c r="Q1743" i="34"/>
  <c r="U1743" i="34"/>
  <c r="P1743" i="34"/>
  <c r="A1743" i="34"/>
  <c r="Z1743" i="34"/>
  <c r="O1759" i="34"/>
  <c r="P1759" i="34"/>
  <c r="A1759" i="34"/>
  <c r="Q1759" i="34"/>
  <c r="U1759" i="34"/>
  <c r="Z1759" i="34"/>
  <c r="P2162" i="34"/>
  <c r="Q2162" i="34"/>
  <c r="U2162" i="34"/>
  <c r="Z2162" i="34"/>
  <c r="O2162" i="34"/>
  <c r="A2162" i="34"/>
  <c r="Z2168" i="34"/>
  <c r="A2168" i="34"/>
  <c r="O2168" i="34"/>
  <c r="P2168" i="34"/>
  <c r="Q2168" i="34"/>
  <c r="U2168" i="34"/>
  <c r="Z2164" i="34"/>
  <c r="A2164" i="34"/>
  <c r="O2164" i="34"/>
  <c r="P2164" i="34"/>
  <c r="Q2164" i="34"/>
  <c r="U2164" i="34"/>
  <c r="Z1768" i="34"/>
  <c r="O1768" i="34"/>
  <c r="P1768" i="34"/>
  <c r="Q1768" i="34"/>
  <c r="U1768" i="34"/>
  <c r="A1768" i="34"/>
  <c r="Z1772" i="34"/>
  <c r="O1772" i="34"/>
  <c r="P1772" i="34"/>
  <c r="Q1772" i="34"/>
  <c r="U1772" i="34"/>
  <c r="A1772" i="34"/>
  <c r="Z1776" i="34"/>
  <c r="O1776" i="34"/>
  <c r="P1776" i="34"/>
  <c r="Q1776" i="34"/>
  <c r="U1776" i="34"/>
  <c r="A1776" i="34"/>
  <c r="Z1780" i="34"/>
  <c r="O1780" i="34"/>
  <c r="P1780" i="34"/>
  <c r="Q1780" i="34"/>
  <c r="U1780" i="34"/>
  <c r="A1780" i="34"/>
  <c r="Z1784" i="34"/>
  <c r="O1784" i="34"/>
  <c r="P1784" i="34"/>
  <c r="Q1784" i="34"/>
  <c r="U1784" i="34"/>
  <c r="A1784" i="34"/>
  <c r="Z1788" i="34"/>
  <c r="O1788" i="34"/>
  <c r="P1788" i="34"/>
  <c r="Q1788" i="34"/>
  <c r="U1788" i="34"/>
  <c r="A1788" i="34"/>
  <c r="Z1792" i="34"/>
  <c r="O1792" i="34"/>
  <c r="P1792" i="34"/>
  <c r="Q1792" i="34"/>
  <c r="U1792" i="34"/>
  <c r="A1792" i="34"/>
  <c r="Z1796" i="34"/>
  <c r="O1796" i="34"/>
  <c r="P1796" i="34"/>
  <c r="Q1796" i="34"/>
  <c r="U1796" i="34"/>
  <c r="A1796" i="34"/>
  <c r="Z1800" i="34"/>
  <c r="O1800" i="34"/>
  <c r="P1800" i="34"/>
  <c r="Q1800" i="34"/>
  <c r="U1800" i="34"/>
  <c r="A1800" i="34"/>
  <c r="Z1804" i="34"/>
  <c r="O1804" i="34"/>
  <c r="P1804" i="34"/>
  <c r="Q1804" i="34"/>
  <c r="U1804" i="34"/>
  <c r="A1804" i="34"/>
  <c r="Z1808" i="34"/>
  <c r="O1808" i="34"/>
  <c r="P1808" i="34"/>
  <c r="Q1808" i="34"/>
  <c r="U1808" i="34"/>
  <c r="A1808" i="34"/>
  <c r="R1704" i="34"/>
  <c r="Z1704" i="34"/>
  <c r="P1704" i="34"/>
  <c r="T1704" i="34"/>
  <c r="O1704" i="34"/>
  <c r="Q1704" i="34"/>
  <c r="S1704" i="34"/>
  <c r="U1704" i="34"/>
  <c r="A1704" i="34"/>
  <c r="Z1708" i="34"/>
  <c r="P1708" i="34"/>
  <c r="O1708" i="34"/>
  <c r="Q1708" i="34"/>
  <c r="U1708" i="34"/>
  <c r="A1708" i="34"/>
  <c r="P1814" i="34"/>
  <c r="A1814" i="34"/>
  <c r="Q1814" i="34"/>
  <c r="U1814" i="34"/>
  <c r="Z1814" i="34"/>
  <c r="O1814" i="34"/>
  <c r="P1702" i="34"/>
  <c r="Z1702" i="34"/>
  <c r="O1702" i="34"/>
  <c r="A1702" i="34"/>
  <c r="Q1702" i="34"/>
  <c r="U1702" i="34"/>
  <c r="P1714" i="34"/>
  <c r="Z1714" i="34"/>
  <c r="A1714" i="34"/>
  <c r="O1714" i="34"/>
  <c r="Q1714" i="34"/>
  <c r="U1714" i="34"/>
  <c r="P1718" i="34"/>
  <c r="Z1718" i="34"/>
  <c r="A1718" i="34"/>
  <c r="O1718" i="34"/>
  <c r="Q1718" i="34"/>
  <c r="U1718" i="34"/>
  <c r="P1722" i="34"/>
  <c r="Z1722" i="34"/>
  <c r="A1722" i="34"/>
  <c r="O1722" i="34"/>
  <c r="Q1722" i="34"/>
  <c r="U1722" i="34"/>
  <c r="P1726" i="34"/>
  <c r="Z1726" i="34"/>
  <c r="A1726" i="34"/>
  <c r="O1726" i="34"/>
  <c r="Q1726" i="34"/>
  <c r="U1726" i="34"/>
  <c r="P1730" i="34"/>
  <c r="Z1730" i="34"/>
  <c r="A1730" i="34"/>
  <c r="O1730" i="34"/>
  <c r="Q1730" i="34"/>
  <c r="U1730" i="34"/>
  <c r="P1734" i="34"/>
  <c r="Z1734" i="34"/>
  <c r="A1734" i="34"/>
  <c r="O1734" i="34"/>
  <c r="Q1734" i="34"/>
  <c r="U1734" i="34"/>
  <c r="P1738" i="34"/>
  <c r="Z1738" i="34"/>
  <c r="A1738" i="34"/>
  <c r="O1738" i="34"/>
  <c r="Q1738" i="34"/>
  <c r="U1738" i="34"/>
  <c r="P1742" i="34"/>
  <c r="Z1742" i="34"/>
  <c r="A1742" i="34"/>
  <c r="O1742" i="34"/>
  <c r="Q1742" i="34"/>
  <c r="U1742" i="34"/>
  <c r="P1746" i="34"/>
  <c r="A1746" i="34"/>
  <c r="Q1746" i="34"/>
  <c r="U1746" i="34"/>
  <c r="Z1746" i="34"/>
  <c r="O1746" i="34"/>
  <c r="P1750" i="34"/>
  <c r="A1750" i="34"/>
  <c r="Q1750" i="34"/>
  <c r="U1750" i="34"/>
  <c r="Z1750" i="34"/>
  <c r="O1750" i="34"/>
  <c r="P1754" i="34"/>
  <c r="A1754" i="34"/>
  <c r="Q1754" i="34"/>
  <c r="U1754" i="34"/>
  <c r="Z1754" i="34"/>
  <c r="O1754" i="34"/>
  <c r="P1758" i="34"/>
  <c r="A1758" i="34"/>
  <c r="Q1758" i="34"/>
  <c r="U1758" i="34"/>
  <c r="Z1758" i="34"/>
  <c r="O1758" i="34"/>
  <c r="P1762" i="34"/>
  <c r="A1762" i="34"/>
  <c r="Q1762" i="34"/>
  <c r="U1762" i="34"/>
  <c r="Z1762" i="34"/>
  <c r="O1762" i="34"/>
  <c r="P2214" i="34"/>
  <c r="Q2214" i="34"/>
  <c r="U2214" i="34"/>
  <c r="Z2214" i="34"/>
  <c r="O2214" i="34"/>
  <c r="A2214" i="34"/>
  <c r="O2158" i="34"/>
  <c r="Z2158" i="34"/>
  <c r="P2158" i="34"/>
  <c r="Q2158" i="34"/>
  <c r="U2158" i="34"/>
  <c r="A2158" i="34"/>
  <c r="O2118" i="34"/>
  <c r="P2118" i="34"/>
  <c r="Q2118" i="34"/>
  <c r="U2118" i="34"/>
  <c r="Z2118" i="34"/>
  <c r="A2118" i="34"/>
  <c r="P2242" i="34"/>
  <c r="Q2242" i="34"/>
  <c r="U2242" i="34"/>
  <c r="Z2242" i="34"/>
  <c r="O2242" i="34"/>
  <c r="A2242" i="34"/>
  <c r="P2238" i="34"/>
  <c r="Q2238" i="34"/>
  <c r="U2238" i="34"/>
  <c r="Z2238" i="34"/>
  <c r="O2238" i="34"/>
  <c r="A2238" i="34"/>
  <c r="P2230" i="34"/>
  <c r="Q2230" i="34"/>
  <c r="U2230" i="34"/>
  <c r="Z2230" i="34"/>
  <c r="O2230" i="34"/>
  <c r="A2230" i="34"/>
  <c r="P2226" i="34"/>
  <c r="Q2226" i="34"/>
  <c r="U2226" i="34"/>
  <c r="Z2226" i="34"/>
  <c r="O2226" i="34"/>
  <c r="A2226" i="34"/>
  <c r="P2222" i="34"/>
  <c r="Q2222" i="34"/>
  <c r="U2222" i="34"/>
  <c r="Z2222" i="34"/>
  <c r="O2222" i="34"/>
  <c r="A2222" i="34"/>
  <c r="P2218" i="34"/>
  <c r="Q2218" i="34"/>
  <c r="U2218" i="34"/>
  <c r="Z2218" i="34"/>
  <c r="O2218" i="34"/>
  <c r="A2218" i="34"/>
  <c r="P2210" i="34"/>
  <c r="Q2210" i="34"/>
  <c r="U2210" i="34"/>
  <c r="Z2210" i="34"/>
  <c r="O2210" i="34"/>
  <c r="A2210" i="34"/>
  <c r="P2206" i="34"/>
  <c r="Q2206" i="34"/>
  <c r="U2206" i="34"/>
  <c r="Z2206" i="34"/>
  <c r="O2206" i="34"/>
  <c r="A2206" i="34"/>
  <c r="P2198" i="34"/>
  <c r="Q2198" i="34"/>
  <c r="U2198" i="34"/>
  <c r="Z2198" i="34"/>
  <c r="O2198" i="34"/>
  <c r="A2198" i="34"/>
  <c r="P2194" i="34"/>
  <c r="Q2194" i="34"/>
  <c r="U2194" i="34"/>
  <c r="Z2194" i="34"/>
  <c r="O2194" i="34"/>
  <c r="A2194" i="34"/>
  <c r="P2190" i="34"/>
  <c r="Q2190" i="34"/>
  <c r="U2190" i="34"/>
  <c r="Z2190" i="34"/>
  <c r="O2190" i="34"/>
  <c r="A2190" i="34"/>
  <c r="P2186" i="34"/>
  <c r="Q2186" i="34"/>
  <c r="U2186" i="34"/>
  <c r="Z2186" i="34"/>
  <c r="O2186" i="34"/>
  <c r="A2186" i="34"/>
  <c r="P2182" i="34"/>
  <c r="Q2182" i="34"/>
  <c r="U2182" i="34"/>
  <c r="Z2182" i="34"/>
  <c r="O2182" i="34"/>
  <c r="A2182" i="34"/>
  <c r="P2178" i="34"/>
  <c r="Q2178" i="34"/>
  <c r="U2178" i="34"/>
  <c r="Z2178" i="34"/>
  <c r="O2178" i="34"/>
  <c r="A2178" i="34"/>
  <c r="Z2174" i="34"/>
  <c r="O2174" i="34"/>
  <c r="P2174" i="34"/>
  <c r="Q2174" i="34"/>
  <c r="U2174" i="34"/>
  <c r="A2174" i="34"/>
  <c r="O2154" i="34"/>
  <c r="P2154" i="34"/>
  <c r="Q2154" i="34"/>
  <c r="U2154" i="34"/>
  <c r="Z2154" i="34"/>
  <c r="A2154" i="34"/>
  <c r="O2150" i="34"/>
  <c r="P2150" i="34"/>
  <c r="Q2150" i="34"/>
  <c r="U2150" i="34"/>
  <c r="Z2150" i="34"/>
  <c r="A2150" i="34"/>
  <c r="O2146" i="34"/>
  <c r="P2146" i="34"/>
  <c r="Q2146" i="34"/>
  <c r="U2146" i="34"/>
  <c r="Z2146" i="34"/>
  <c r="A2146" i="34"/>
  <c r="O2142" i="34"/>
  <c r="P2142" i="34"/>
  <c r="Q2142" i="34"/>
  <c r="U2142" i="34"/>
  <c r="Z2142" i="34"/>
  <c r="A2142" i="34"/>
  <c r="O2138" i="34"/>
  <c r="P2138" i="34"/>
  <c r="Q2138" i="34"/>
  <c r="U2138" i="34"/>
  <c r="Z2138" i="34"/>
  <c r="A2138" i="34"/>
  <c r="O2134" i="34"/>
  <c r="P2134" i="34"/>
  <c r="Q2134" i="34"/>
  <c r="U2134" i="34"/>
  <c r="Z2134" i="34"/>
  <c r="A2134" i="34"/>
  <c r="O2130" i="34"/>
  <c r="P2130" i="34"/>
  <c r="Q2130" i="34"/>
  <c r="U2130" i="34"/>
  <c r="Z2130" i="34"/>
  <c r="A2130" i="34"/>
  <c r="O2126" i="34"/>
  <c r="P2126" i="34"/>
  <c r="Q2126" i="34"/>
  <c r="U2126" i="34"/>
  <c r="Z2126" i="34"/>
  <c r="A2126" i="34"/>
  <c r="O2122" i="34"/>
  <c r="P2122" i="34"/>
  <c r="Q2122" i="34"/>
  <c r="U2122" i="34"/>
  <c r="Z2122" i="34"/>
  <c r="A2122" i="34"/>
  <c r="O2114" i="34"/>
  <c r="P2114" i="34"/>
  <c r="Q2114" i="34"/>
  <c r="U2114" i="34"/>
  <c r="Z2114" i="34"/>
  <c r="A2114" i="34"/>
  <c r="O2110" i="34"/>
  <c r="P2110" i="34"/>
  <c r="Q2110" i="34"/>
  <c r="U2110" i="34"/>
  <c r="Z2110" i="34"/>
  <c r="A2110" i="34"/>
  <c r="O2106" i="34"/>
  <c r="P2106" i="34"/>
  <c r="Q2106" i="34"/>
  <c r="U2106" i="34"/>
  <c r="Z2106" i="34"/>
  <c r="A2106" i="34"/>
  <c r="O2102" i="34"/>
  <c r="P2102" i="34"/>
  <c r="Q2102" i="34"/>
  <c r="U2102" i="34"/>
  <c r="Z2102" i="34"/>
  <c r="A2102" i="34"/>
  <c r="O2098" i="34"/>
  <c r="P2098" i="34"/>
  <c r="Q2098" i="34"/>
  <c r="U2098" i="34"/>
  <c r="Z2098" i="34"/>
  <c r="A2098" i="34"/>
  <c r="O2094" i="34"/>
  <c r="P2094" i="34"/>
  <c r="Q2094" i="34"/>
  <c r="U2094" i="34"/>
  <c r="Z2094" i="34"/>
  <c r="A2094" i="34"/>
  <c r="O2090" i="34"/>
  <c r="P2090" i="34"/>
  <c r="Q2090" i="34"/>
  <c r="U2090" i="34"/>
  <c r="Z2090" i="34"/>
  <c r="A2090" i="34"/>
  <c r="O2086" i="34"/>
  <c r="P2086" i="34"/>
  <c r="Q2086" i="34"/>
  <c r="U2086" i="34"/>
  <c r="Z2086" i="34"/>
  <c r="A2086" i="34"/>
  <c r="O2082" i="34"/>
  <c r="P2082" i="34"/>
  <c r="Q2082" i="34"/>
  <c r="U2082" i="34"/>
  <c r="Z2082" i="34"/>
  <c r="A2082" i="34"/>
  <c r="O2078" i="34"/>
  <c r="P2078" i="34"/>
  <c r="Q2078" i="34"/>
  <c r="U2078" i="34"/>
  <c r="Z2078" i="34"/>
  <c r="A2078" i="34"/>
  <c r="O2074" i="34"/>
  <c r="P2074" i="34"/>
  <c r="Q2074" i="34"/>
  <c r="U2074" i="34"/>
  <c r="Z2074" i="34"/>
  <c r="A2074" i="34"/>
  <c r="O2070" i="34"/>
  <c r="P2070" i="34"/>
  <c r="Q2070" i="34"/>
  <c r="U2070" i="34"/>
  <c r="Z2070" i="34"/>
  <c r="A2070" i="34"/>
  <c r="Q2444" i="34"/>
  <c r="U2444" i="34"/>
  <c r="Z2444" i="34"/>
  <c r="O2444" i="34"/>
  <c r="P2444" i="34"/>
  <c r="A2444" i="34"/>
  <c r="Q2448" i="34"/>
  <c r="U2448" i="34"/>
  <c r="Z2448" i="34"/>
  <c r="O2448" i="34"/>
  <c r="P2448" i="34"/>
  <c r="A2448" i="34"/>
  <c r="Q2452" i="34"/>
  <c r="U2452" i="34"/>
  <c r="Z2452" i="34"/>
  <c r="O2452" i="34"/>
  <c r="P2452" i="34"/>
  <c r="A2452" i="34"/>
  <c r="Q2456" i="34"/>
  <c r="U2456" i="34"/>
  <c r="Z2456" i="34"/>
  <c r="O2456" i="34"/>
  <c r="P2456" i="34"/>
  <c r="A2456" i="34"/>
  <c r="Q2460" i="34"/>
  <c r="U2460" i="34"/>
  <c r="Z2460" i="34"/>
  <c r="O2460" i="34"/>
  <c r="P2460" i="34"/>
  <c r="A2460" i="34"/>
  <c r="Q2464" i="34"/>
  <c r="U2464" i="34"/>
  <c r="Z2464" i="34"/>
  <c r="O2464" i="34"/>
  <c r="P2464" i="34"/>
  <c r="A2464" i="34"/>
  <c r="Q2468" i="34"/>
  <c r="U2468" i="34"/>
  <c r="Z2468" i="34"/>
  <c r="O2468" i="34"/>
  <c r="P2468" i="34"/>
  <c r="A2468" i="34"/>
  <c r="Q2472" i="34"/>
  <c r="U2472" i="34"/>
  <c r="Z2472" i="34"/>
  <c r="O2472" i="34"/>
  <c r="P2472" i="34"/>
  <c r="A2472" i="34"/>
  <c r="Q2476" i="34"/>
  <c r="U2476" i="34"/>
  <c r="Z2476" i="34"/>
  <c r="O2476" i="34"/>
  <c r="P2476" i="34"/>
  <c r="A2476" i="34"/>
  <c r="Q2480" i="34"/>
  <c r="U2480" i="34"/>
  <c r="Z2480" i="34"/>
  <c r="O2480" i="34"/>
  <c r="P2480" i="34"/>
  <c r="A2480" i="34"/>
  <c r="Q2484" i="34"/>
  <c r="U2484" i="34"/>
  <c r="Z2484" i="34"/>
  <c r="O2484" i="34"/>
  <c r="P2484" i="34"/>
  <c r="A2484" i="34"/>
  <c r="Q2488" i="34"/>
  <c r="U2488" i="34"/>
  <c r="Z2488" i="34"/>
  <c r="O2488" i="34"/>
  <c r="P2488" i="34"/>
  <c r="A2488" i="34"/>
  <c r="Q2492" i="34"/>
  <c r="U2492" i="34"/>
  <c r="Z2492" i="34"/>
  <c r="O2492" i="34"/>
  <c r="P2492" i="34"/>
  <c r="A2492" i="34"/>
  <c r="Q2496" i="34"/>
  <c r="U2496" i="34"/>
  <c r="Z2496" i="34"/>
  <c r="O2496" i="34"/>
  <c r="P2496" i="34"/>
  <c r="A2496" i="34"/>
  <c r="Q2500" i="34"/>
  <c r="U2500" i="34"/>
  <c r="Z2500" i="34"/>
  <c r="O2500" i="34"/>
  <c r="P2500" i="34"/>
  <c r="A2500" i="34"/>
  <c r="Z2504" i="34"/>
  <c r="P2504" i="34"/>
  <c r="O2504" i="34"/>
  <c r="A2504" i="34"/>
  <c r="Q2504" i="34"/>
  <c r="U2504" i="34"/>
  <c r="O2376" i="34"/>
  <c r="P2376" i="34"/>
  <c r="Q2376" i="34"/>
  <c r="U2376" i="34"/>
  <c r="Z2376" i="34"/>
  <c r="A2376" i="34"/>
  <c r="O2380" i="34"/>
  <c r="P2380" i="34"/>
  <c r="Q2380" i="34"/>
  <c r="U2380" i="34"/>
  <c r="Z2380" i="34"/>
  <c r="A2380" i="34"/>
  <c r="O2384" i="34"/>
  <c r="P2384" i="34"/>
  <c r="Q2384" i="34"/>
  <c r="U2384" i="34"/>
  <c r="Z2384" i="34"/>
  <c r="A2384" i="34"/>
  <c r="O2388" i="34"/>
  <c r="Q2388" i="34"/>
  <c r="U2388" i="34"/>
  <c r="Z2388" i="34"/>
  <c r="P2388" i="34"/>
  <c r="A2388" i="34"/>
  <c r="Q2392" i="34"/>
  <c r="U2392" i="34"/>
  <c r="Z2392" i="34"/>
  <c r="O2392" i="34"/>
  <c r="P2392" i="34"/>
  <c r="A2392" i="34"/>
  <c r="Q2396" i="34"/>
  <c r="U2396" i="34"/>
  <c r="Z2396" i="34"/>
  <c r="O2396" i="34"/>
  <c r="P2396" i="34"/>
  <c r="A2396" i="34"/>
  <c r="Q2400" i="34"/>
  <c r="U2400" i="34"/>
  <c r="Z2400" i="34"/>
  <c r="O2400" i="34"/>
  <c r="P2400" i="34"/>
  <c r="A2400" i="34"/>
  <c r="Q2404" i="34"/>
  <c r="U2404" i="34"/>
  <c r="Z2404" i="34"/>
  <c r="O2404" i="34"/>
  <c r="P2404" i="34"/>
  <c r="A2404" i="34"/>
  <c r="Q2408" i="34"/>
  <c r="U2408" i="34"/>
  <c r="Z2408" i="34"/>
  <c r="O2408" i="34"/>
  <c r="P2408" i="34"/>
  <c r="A2408" i="34"/>
  <c r="Q2412" i="34"/>
  <c r="U2412" i="34"/>
  <c r="Z2412" i="34"/>
  <c r="O2412" i="34"/>
  <c r="P2412" i="34"/>
  <c r="A2412" i="34"/>
  <c r="Q2416" i="34"/>
  <c r="U2416" i="34"/>
  <c r="Z2416" i="34"/>
  <c r="O2416" i="34"/>
  <c r="P2416" i="34"/>
  <c r="A2416" i="34"/>
  <c r="Q2420" i="34"/>
  <c r="U2420" i="34"/>
  <c r="Z2420" i="34"/>
  <c r="O2420" i="34"/>
  <c r="P2420" i="34"/>
  <c r="A2420" i="34"/>
  <c r="P2429" i="34"/>
  <c r="Q2429" i="34"/>
  <c r="U2429" i="34"/>
  <c r="Z2429" i="34"/>
  <c r="O2429" i="34"/>
  <c r="A2429" i="34"/>
  <c r="P2437" i="34"/>
  <c r="Q2437" i="34"/>
  <c r="U2437" i="34"/>
  <c r="Z2437" i="34"/>
  <c r="O2437" i="34"/>
  <c r="A2437" i="34"/>
  <c r="O2308" i="34"/>
  <c r="P2308" i="34"/>
  <c r="Q2308" i="34"/>
  <c r="U2308" i="34"/>
  <c r="Z2308" i="34"/>
  <c r="A2308" i="34"/>
  <c r="P2319" i="34"/>
  <c r="Q2319" i="34"/>
  <c r="U2319" i="34"/>
  <c r="Z2319" i="34"/>
  <c r="O2319" i="34"/>
  <c r="A2319" i="34"/>
  <c r="P2327" i="34"/>
  <c r="Q2327" i="34"/>
  <c r="U2327" i="34"/>
  <c r="Z2327" i="34"/>
  <c r="O2327" i="34"/>
  <c r="A2327" i="34"/>
  <c r="O2336" i="34"/>
  <c r="P2336" i="34"/>
  <c r="Q2336" i="34"/>
  <c r="U2336" i="34"/>
  <c r="Z2336" i="34"/>
  <c r="A2336" i="34"/>
  <c r="O2344" i="34"/>
  <c r="P2344" i="34"/>
  <c r="Q2344" i="34"/>
  <c r="U2344" i="34"/>
  <c r="Z2344" i="34"/>
  <c r="A2344" i="34"/>
  <c r="Q2358" i="34"/>
  <c r="U2358" i="34"/>
  <c r="Z2358" i="34"/>
  <c r="O2358" i="34"/>
  <c r="P2358" i="34"/>
  <c r="A2358" i="34"/>
  <c r="P2367" i="34"/>
  <c r="Q2367" i="34"/>
  <c r="U2367" i="34"/>
  <c r="Z2367" i="34"/>
  <c r="O2367" i="34"/>
  <c r="A2367" i="34"/>
  <c r="Z2276" i="34"/>
  <c r="Q2276" i="34"/>
  <c r="U2276" i="34"/>
  <c r="O2276" i="34"/>
  <c r="P2276" i="34"/>
  <c r="A2276" i="34"/>
  <c r="Q2284" i="34"/>
  <c r="U2284" i="34"/>
  <c r="O2284" i="34"/>
  <c r="P2284" i="34"/>
  <c r="Z2284" i="34"/>
  <c r="A2284" i="34"/>
  <c r="Q2298" i="34"/>
  <c r="U2298" i="34"/>
  <c r="Z2298" i="34"/>
  <c r="O2298" i="34"/>
  <c r="P2298" i="34"/>
  <c r="A2298" i="34"/>
  <c r="Q2374" i="34"/>
  <c r="U2374" i="34"/>
  <c r="Z2374" i="34"/>
  <c r="O2374" i="34"/>
  <c r="P2374" i="34"/>
  <c r="A2374" i="34"/>
  <c r="Q2370" i="34"/>
  <c r="U2370" i="34"/>
  <c r="Z2370" i="34"/>
  <c r="O2370" i="34"/>
  <c r="P2370" i="34"/>
  <c r="A2370" i="34"/>
  <c r="Z2365" i="34"/>
  <c r="O2365" i="34"/>
  <c r="P2365" i="34"/>
  <c r="Q2365" i="34"/>
  <c r="U2365" i="34"/>
  <c r="A2365" i="34"/>
  <c r="Q2362" i="34"/>
  <c r="U2362" i="34"/>
  <c r="Z2362" i="34"/>
  <c r="O2362" i="34"/>
  <c r="P2362" i="34"/>
  <c r="A2362" i="34"/>
  <c r="Q2354" i="34"/>
  <c r="U2354" i="34"/>
  <c r="Z2354" i="34"/>
  <c r="O2354" i="34"/>
  <c r="P2354" i="34"/>
  <c r="A2354" i="34"/>
  <c r="Q2350" i="34"/>
  <c r="U2350" i="34"/>
  <c r="Z2350" i="34"/>
  <c r="O2350" i="34"/>
  <c r="P2350" i="34"/>
  <c r="A2350" i="34"/>
  <c r="Q2346" i="34"/>
  <c r="U2346" i="34"/>
  <c r="Z2346" i="34"/>
  <c r="O2346" i="34"/>
  <c r="P2346" i="34"/>
  <c r="A2346" i="34"/>
  <c r="Q2342" i="34"/>
  <c r="U2342" i="34"/>
  <c r="Z2342" i="34"/>
  <c r="O2342" i="34"/>
  <c r="P2342" i="34"/>
  <c r="A2342" i="34"/>
  <c r="Q2334" i="34"/>
  <c r="U2334" i="34"/>
  <c r="Z2334" i="34"/>
  <c r="O2334" i="34"/>
  <c r="P2334" i="34"/>
  <c r="A2334" i="34"/>
  <c r="Q2330" i="34"/>
  <c r="U2330" i="34"/>
  <c r="Z2330" i="34"/>
  <c r="O2330" i="34"/>
  <c r="P2330" i="34"/>
  <c r="A2330" i="34"/>
  <c r="Q2322" i="34"/>
  <c r="U2322" i="34"/>
  <c r="Z2322" i="34"/>
  <c r="O2322" i="34"/>
  <c r="P2322" i="34"/>
  <c r="A2322" i="34"/>
  <c r="Q2318" i="34"/>
  <c r="U2318" i="34"/>
  <c r="Z2318" i="34"/>
  <c r="O2318" i="34"/>
  <c r="P2318" i="34"/>
  <c r="A2318" i="34"/>
  <c r="Q2314" i="34"/>
  <c r="U2314" i="34"/>
  <c r="Z2314" i="34"/>
  <c r="O2314" i="34"/>
  <c r="P2314" i="34"/>
  <c r="A2314" i="34"/>
  <c r="Q2310" i="34"/>
  <c r="U2310" i="34"/>
  <c r="Z2310" i="34"/>
  <c r="O2310" i="34"/>
  <c r="P2310" i="34"/>
  <c r="A2310" i="34"/>
  <c r="Q2302" i="34"/>
  <c r="U2302" i="34"/>
  <c r="Z2302" i="34"/>
  <c r="O2302" i="34"/>
  <c r="P2302" i="34"/>
  <c r="A2302" i="34"/>
  <c r="Q2294" i="34"/>
  <c r="U2294" i="34"/>
  <c r="Z2294" i="34"/>
  <c r="O2294" i="34"/>
  <c r="P2294" i="34"/>
  <c r="A2294" i="34"/>
  <c r="Q2290" i="34"/>
  <c r="U2290" i="34"/>
  <c r="Z2290" i="34"/>
  <c r="O2290" i="34"/>
  <c r="P2290" i="34"/>
  <c r="A2290" i="34"/>
  <c r="O2286" i="34"/>
  <c r="P2286" i="34"/>
  <c r="Q2286" i="34"/>
  <c r="U2286" i="34"/>
  <c r="Z2286" i="34"/>
  <c r="A2286" i="34"/>
  <c r="P2282" i="34"/>
  <c r="O2282" i="34"/>
  <c r="Q2282" i="34"/>
  <c r="U2282" i="34"/>
  <c r="Z2282" i="34"/>
  <c r="A2282" i="34"/>
  <c r="Z2443" i="34"/>
  <c r="O2443" i="34"/>
  <c r="P2443" i="34"/>
  <c r="Q2443" i="34"/>
  <c r="U2443" i="34"/>
  <c r="A2443" i="34"/>
  <c r="Z2435" i="34"/>
  <c r="O2435" i="34"/>
  <c r="P2435" i="34"/>
  <c r="Q2435" i="34"/>
  <c r="U2435" i="34"/>
  <c r="A2435" i="34"/>
  <c r="Z2427" i="34"/>
  <c r="O2427" i="34"/>
  <c r="P2427" i="34"/>
  <c r="Q2427" i="34"/>
  <c r="U2427" i="34"/>
  <c r="A2427" i="34"/>
  <c r="Z2423" i="34"/>
  <c r="O2423" i="34"/>
  <c r="P2423" i="34"/>
  <c r="Q2423" i="34"/>
  <c r="U2423" i="34"/>
  <c r="A2423" i="34"/>
  <c r="O2219" i="34"/>
  <c r="P2219" i="34"/>
  <c r="Q2219" i="34"/>
  <c r="U2219" i="34"/>
  <c r="Z2219" i="34"/>
  <c r="A2219" i="34"/>
  <c r="P2069" i="34"/>
  <c r="Q2069" i="34"/>
  <c r="U2069" i="34"/>
  <c r="Z2069" i="34"/>
  <c r="O2069" i="34"/>
  <c r="A2069" i="34"/>
  <c r="Q2241" i="34"/>
  <c r="U2241" i="34"/>
  <c r="Z2241" i="34"/>
  <c r="O2241" i="34"/>
  <c r="P2241" i="34"/>
  <c r="A2241" i="34"/>
  <c r="Q2237" i="34"/>
  <c r="U2237" i="34"/>
  <c r="Z2237" i="34"/>
  <c r="O2237" i="34"/>
  <c r="P2237" i="34"/>
  <c r="A2237" i="34"/>
  <c r="Q2233" i="34"/>
  <c r="U2233" i="34"/>
  <c r="Z2233" i="34"/>
  <c r="O2233" i="34"/>
  <c r="P2233" i="34"/>
  <c r="A2233" i="34"/>
  <c r="Q2229" i="34"/>
  <c r="U2229" i="34"/>
  <c r="Z2229" i="34"/>
  <c r="O2229" i="34"/>
  <c r="P2229" i="34"/>
  <c r="A2229" i="34"/>
  <c r="Q2225" i="34"/>
  <c r="U2225" i="34"/>
  <c r="Z2225" i="34"/>
  <c r="O2225" i="34"/>
  <c r="P2225" i="34"/>
  <c r="A2225" i="34"/>
  <c r="Q2221" i="34"/>
  <c r="U2221" i="34"/>
  <c r="Z2221" i="34"/>
  <c r="O2221" i="34"/>
  <c r="P2221" i="34"/>
  <c r="A2221" i="34"/>
  <c r="Q2217" i="34"/>
  <c r="U2217" i="34"/>
  <c r="Z2217" i="34"/>
  <c r="O2217" i="34"/>
  <c r="P2217" i="34"/>
  <c r="A2217" i="34"/>
  <c r="Q2213" i="34"/>
  <c r="U2213" i="34"/>
  <c r="Z2213" i="34"/>
  <c r="O2213" i="34"/>
  <c r="P2213" i="34"/>
  <c r="A2213" i="34"/>
  <c r="Q2209" i="34"/>
  <c r="U2209" i="34"/>
  <c r="Z2209" i="34"/>
  <c r="O2209" i="34"/>
  <c r="P2209" i="34"/>
  <c r="A2209" i="34"/>
  <c r="Q2205" i="34"/>
  <c r="U2205" i="34"/>
  <c r="Z2205" i="34"/>
  <c r="O2205" i="34"/>
  <c r="P2205" i="34"/>
  <c r="A2205" i="34"/>
  <c r="Q2201" i="34"/>
  <c r="U2201" i="34"/>
  <c r="Z2201" i="34"/>
  <c r="O2201" i="34"/>
  <c r="P2201" i="34"/>
  <c r="A2201" i="34"/>
  <c r="Q2197" i="34"/>
  <c r="U2197" i="34"/>
  <c r="Z2197" i="34"/>
  <c r="O2197" i="34"/>
  <c r="P2197" i="34"/>
  <c r="A2197" i="34"/>
  <c r="Q2193" i="34"/>
  <c r="U2193" i="34"/>
  <c r="Z2193" i="34"/>
  <c r="O2193" i="34"/>
  <c r="P2193" i="34"/>
  <c r="A2193" i="34"/>
  <c r="Q2189" i="34"/>
  <c r="U2189" i="34"/>
  <c r="Z2189" i="34"/>
  <c r="O2189" i="34"/>
  <c r="P2189" i="34"/>
  <c r="A2189" i="34"/>
  <c r="Q2185" i="34"/>
  <c r="U2185" i="34"/>
  <c r="Z2185" i="34"/>
  <c r="O2185" i="34"/>
  <c r="P2185" i="34"/>
  <c r="A2185" i="34"/>
  <c r="Q2181" i="34"/>
  <c r="U2181" i="34"/>
  <c r="Z2181" i="34"/>
  <c r="O2181" i="34"/>
  <c r="P2181" i="34"/>
  <c r="A2181" i="34"/>
  <c r="Q2177" i="34"/>
  <c r="U2177" i="34"/>
  <c r="Z2177" i="34"/>
  <c r="O2177" i="34"/>
  <c r="P2177" i="34"/>
  <c r="A2177" i="34"/>
  <c r="O2173" i="34"/>
  <c r="P2173" i="34"/>
  <c r="Q2173" i="34"/>
  <c r="U2173" i="34"/>
  <c r="Z2173" i="34"/>
  <c r="A2173" i="34"/>
  <c r="P2160" i="34"/>
  <c r="Q2160" i="34"/>
  <c r="U2160" i="34"/>
  <c r="Z2160" i="34"/>
  <c r="O2160" i="34"/>
  <c r="A2160" i="34"/>
  <c r="P2157" i="34"/>
  <c r="O2157" i="34"/>
  <c r="Q2157" i="34"/>
  <c r="U2157" i="34"/>
  <c r="Z2157" i="34"/>
  <c r="A2157" i="34"/>
  <c r="P2153" i="34"/>
  <c r="Q2153" i="34"/>
  <c r="U2153" i="34"/>
  <c r="Z2153" i="34"/>
  <c r="O2153" i="34"/>
  <c r="A2153" i="34"/>
  <c r="P2149" i="34"/>
  <c r="Q2149" i="34"/>
  <c r="U2149" i="34"/>
  <c r="Z2149" i="34"/>
  <c r="O2149" i="34"/>
  <c r="A2149" i="34"/>
  <c r="P2145" i="34"/>
  <c r="Q2145" i="34"/>
  <c r="U2145" i="34"/>
  <c r="Z2145" i="34"/>
  <c r="O2145" i="34"/>
  <c r="A2145" i="34"/>
  <c r="P2141" i="34"/>
  <c r="Q2141" i="34"/>
  <c r="U2141" i="34"/>
  <c r="Z2141" i="34"/>
  <c r="O2141" i="34"/>
  <c r="A2141" i="34"/>
  <c r="P2137" i="34"/>
  <c r="Q2137" i="34"/>
  <c r="U2137" i="34"/>
  <c r="Z2137" i="34"/>
  <c r="O2137" i="34"/>
  <c r="A2137" i="34"/>
  <c r="P2133" i="34"/>
  <c r="Q2133" i="34"/>
  <c r="U2133" i="34"/>
  <c r="Z2133" i="34"/>
  <c r="O2133" i="34"/>
  <c r="A2133" i="34"/>
  <c r="P2129" i="34"/>
  <c r="Q2129" i="34"/>
  <c r="U2129" i="34"/>
  <c r="Z2129" i="34"/>
  <c r="O2129" i="34"/>
  <c r="A2129" i="34"/>
  <c r="P2125" i="34"/>
  <c r="Q2125" i="34"/>
  <c r="U2125" i="34"/>
  <c r="Z2125" i="34"/>
  <c r="O2125" i="34"/>
  <c r="A2125" i="34"/>
  <c r="P2121" i="34"/>
  <c r="Q2121" i="34"/>
  <c r="U2121" i="34"/>
  <c r="Z2121" i="34"/>
  <c r="O2121" i="34"/>
  <c r="A2121" i="34"/>
  <c r="P2117" i="34"/>
  <c r="Q2117" i="34"/>
  <c r="U2117" i="34"/>
  <c r="Z2117" i="34"/>
  <c r="O2117" i="34"/>
  <c r="A2117" i="34"/>
  <c r="P2113" i="34"/>
  <c r="Q2113" i="34"/>
  <c r="U2113" i="34"/>
  <c r="Z2113" i="34"/>
  <c r="O2113" i="34"/>
  <c r="A2113" i="34"/>
  <c r="P2109" i="34"/>
  <c r="Q2109" i="34"/>
  <c r="U2109" i="34"/>
  <c r="Z2109" i="34"/>
  <c r="O2109" i="34"/>
  <c r="A2109" i="34"/>
  <c r="P2105" i="34"/>
  <c r="Q2105" i="34"/>
  <c r="U2105" i="34"/>
  <c r="Z2105" i="34"/>
  <c r="O2105" i="34"/>
  <c r="A2105" i="34"/>
  <c r="P2101" i="34"/>
  <c r="Q2101" i="34"/>
  <c r="U2101" i="34"/>
  <c r="Z2101" i="34"/>
  <c r="O2101" i="34"/>
  <c r="A2101" i="34"/>
  <c r="P2097" i="34"/>
  <c r="Q2097" i="34"/>
  <c r="U2097" i="34"/>
  <c r="Z2097" i="34"/>
  <c r="O2097" i="34"/>
  <c r="A2097" i="34"/>
  <c r="P2093" i="34"/>
  <c r="Q2093" i="34"/>
  <c r="U2093" i="34"/>
  <c r="Z2093" i="34"/>
  <c r="O2093" i="34"/>
  <c r="A2093" i="34"/>
  <c r="P2089" i="34"/>
  <c r="Q2089" i="34"/>
  <c r="U2089" i="34"/>
  <c r="Z2089" i="34"/>
  <c r="O2089" i="34"/>
  <c r="A2089" i="34"/>
  <c r="P2085" i="34"/>
  <c r="Q2085" i="34"/>
  <c r="U2085" i="34"/>
  <c r="Z2085" i="34"/>
  <c r="O2085" i="34"/>
  <c r="A2085" i="34"/>
  <c r="P2081" i="34"/>
  <c r="Q2081" i="34"/>
  <c r="U2081" i="34"/>
  <c r="Z2081" i="34"/>
  <c r="O2081" i="34"/>
  <c r="A2081" i="34"/>
  <c r="P2077" i="34"/>
  <c r="Q2077" i="34"/>
  <c r="U2077" i="34"/>
  <c r="Z2077" i="34"/>
  <c r="O2077" i="34"/>
  <c r="A2077" i="34"/>
  <c r="P2073" i="34"/>
  <c r="Q2073" i="34"/>
  <c r="U2073" i="34"/>
  <c r="Z2073" i="34"/>
  <c r="O2073" i="34"/>
  <c r="A2073" i="34"/>
  <c r="P2445" i="34"/>
  <c r="Q2445" i="34"/>
  <c r="U2445" i="34"/>
  <c r="Z2445" i="34"/>
  <c r="O2445" i="34"/>
  <c r="A2445" i="34"/>
  <c r="P2449" i="34"/>
  <c r="Q2449" i="34"/>
  <c r="U2449" i="34"/>
  <c r="Z2449" i="34"/>
  <c r="O2449" i="34"/>
  <c r="A2449" i="34"/>
  <c r="P2453" i="34"/>
  <c r="Q2453" i="34"/>
  <c r="U2453" i="34"/>
  <c r="Z2453" i="34"/>
  <c r="O2453" i="34"/>
  <c r="A2453" i="34"/>
  <c r="P2457" i="34"/>
  <c r="Q2457" i="34"/>
  <c r="U2457" i="34"/>
  <c r="Z2457" i="34"/>
  <c r="O2457" i="34"/>
  <c r="A2457" i="34"/>
  <c r="P2461" i="34"/>
  <c r="Q2461" i="34"/>
  <c r="U2461" i="34"/>
  <c r="Z2461" i="34"/>
  <c r="O2461" i="34"/>
  <c r="A2461" i="34"/>
  <c r="P2465" i="34"/>
  <c r="Q2465" i="34"/>
  <c r="U2465" i="34"/>
  <c r="Z2465" i="34"/>
  <c r="O2465" i="34"/>
  <c r="A2465" i="34"/>
  <c r="P2469" i="34"/>
  <c r="Q2469" i="34"/>
  <c r="U2469" i="34"/>
  <c r="Z2469" i="34"/>
  <c r="O2469" i="34"/>
  <c r="A2469" i="34"/>
  <c r="P2473" i="34"/>
  <c r="Q2473" i="34"/>
  <c r="U2473" i="34"/>
  <c r="Z2473" i="34"/>
  <c r="O2473" i="34"/>
  <c r="A2473" i="34"/>
  <c r="P2477" i="34"/>
  <c r="Q2477" i="34"/>
  <c r="U2477" i="34"/>
  <c r="Z2477" i="34"/>
  <c r="O2477" i="34"/>
  <c r="A2477" i="34"/>
  <c r="P2481" i="34"/>
  <c r="Q2481" i="34"/>
  <c r="U2481" i="34"/>
  <c r="Z2481" i="34"/>
  <c r="O2481" i="34"/>
  <c r="A2481" i="34"/>
  <c r="P2485" i="34"/>
  <c r="Q2485" i="34"/>
  <c r="U2485" i="34"/>
  <c r="Z2485" i="34"/>
  <c r="O2485" i="34"/>
  <c r="A2485" i="34"/>
  <c r="P2489" i="34"/>
  <c r="Q2489" i="34"/>
  <c r="U2489" i="34"/>
  <c r="Z2489" i="34"/>
  <c r="O2489" i="34"/>
  <c r="A2489" i="34"/>
  <c r="P2493" i="34"/>
  <c r="Q2493" i="34"/>
  <c r="U2493" i="34"/>
  <c r="Z2493" i="34"/>
  <c r="O2493" i="34"/>
  <c r="A2493" i="34"/>
  <c r="P2497" i="34"/>
  <c r="Q2497" i="34"/>
  <c r="U2497" i="34"/>
  <c r="Z2497" i="34"/>
  <c r="O2497" i="34"/>
  <c r="A2497" i="34"/>
  <c r="P2501" i="34"/>
  <c r="Q2501" i="34"/>
  <c r="U2501" i="34"/>
  <c r="Z2501" i="34"/>
  <c r="O2501" i="34"/>
  <c r="A2501" i="34"/>
  <c r="Q2505" i="34"/>
  <c r="O2505" i="34"/>
  <c r="A2505" i="34"/>
  <c r="P2505" i="34"/>
  <c r="U2505" i="34"/>
  <c r="Z2505" i="34"/>
  <c r="Z2377" i="34"/>
  <c r="O2377" i="34"/>
  <c r="P2377" i="34"/>
  <c r="Q2377" i="34"/>
  <c r="U2377" i="34"/>
  <c r="A2377" i="34"/>
  <c r="Z2381" i="34"/>
  <c r="O2381" i="34"/>
  <c r="P2381" i="34"/>
  <c r="Q2381" i="34"/>
  <c r="U2381" i="34"/>
  <c r="A2381" i="34"/>
  <c r="Z2385" i="34"/>
  <c r="O2385" i="34"/>
  <c r="P2385" i="34"/>
  <c r="Q2385" i="34"/>
  <c r="U2385" i="34"/>
  <c r="A2385" i="34"/>
  <c r="Z2389" i="34"/>
  <c r="P2389" i="34"/>
  <c r="Q2389" i="34"/>
  <c r="U2389" i="34"/>
  <c r="O2389" i="34"/>
  <c r="A2389" i="34"/>
  <c r="P2393" i="34"/>
  <c r="Q2393" i="34"/>
  <c r="U2393" i="34"/>
  <c r="O2393" i="34"/>
  <c r="Z2393" i="34"/>
  <c r="A2393" i="34"/>
  <c r="P2397" i="34"/>
  <c r="Q2397" i="34"/>
  <c r="U2397" i="34"/>
  <c r="Z2397" i="34"/>
  <c r="O2397" i="34"/>
  <c r="A2397" i="34"/>
  <c r="P2401" i="34"/>
  <c r="Q2401" i="34"/>
  <c r="U2401" i="34"/>
  <c r="Z2401" i="34"/>
  <c r="O2401" i="34"/>
  <c r="A2401" i="34"/>
  <c r="P2405" i="34"/>
  <c r="Q2405" i="34"/>
  <c r="U2405" i="34"/>
  <c r="Z2405" i="34"/>
  <c r="O2405" i="34"/>
  <c r="A2405" i="34"/>
  <c r="P2409" i="34"/>
  <c r="Q2409" i="34"/>
  <c r="U2409" i="34"/>
  <c r="Z2409" i="34"/>
  <c r="O2409" i="34"/>
  <c r="A2409" i="34"/>
  <c r="P2413" i="34"/>
  <c r="Q2413" i="34"/>
  <c r="U2413" i="34"/>
  <c r="Z2413" i="34"/>
  <c r="O2413" i="34"/>
  <c r="A2413" i="34"/>
  <c r="P2417" i="34"/>
  <c r="Q2417" i="34"/>
  <c r="U2417" i="34"/>
  <c r="Z2417" i="34"/>
  <c r="O2417" i="34"/>
  <c r="A2417" i="34"/>
  <c r="P2421" i="34"/>
  <c r="Q2421" i="34"/>
  <c r="U2421" i="34"/>
  <c r="Z2421" i="34"/>
  <c r="O2421" i="34"/>
  <c r="A2421" i="34"/>
  <c r="Z2431" i="34"/>
  <c r="O2431" i="34"/>
  <c r="P2431" i="34"/>
  <c r="Q2431" i="34"/>
  <c r="U2431" i="34"/>
  <c r="A2431" i="34"/>
  <c r="P2303" i="34"/>
  <c r="Q2303" i="34"/>
  <c r="U2303" i="34"/>
  <c r="Z2303" i="34"/>
  <c r="O2303" i="34"/>
  <c r="A2303" i="34"/>
  <c r="P2311" i="34"/>
  <c r="Q2311" i="34"/>
  <c r="U2311" i="34"/>
  <c r="Z2311" i="34"/>
  <c r="O2311" i="34"/>
  <c r="A2311" i="34"/>
  <c r="O2320" i="34"/>
  <c r="P2320" i="34"/>
  <c r="Q2320" i="34"/>
  <c r="U2320" i="34"/>
  <c r="Z2320" i="34"/>
  <c r="A2320" i="34"/>
  <c r="O2328" i="34"/>
  <c r="P2328" i="34"/>
  <c r="Q2328" i="34"/>
  <c r="U2328" i="34"/>
  <c r="Z2328" i="34"/>
  <c r="A2328" i="34"/>
  <c r="Q2338" i="34"/>
  <c r="U2338" i="34"/>
  <c r="Z2338" i="34"/>
  <c r="O2338" i="34"/>
  <c r="P2338" i="34"/>
  <c r="A2338" i="34"/>
  <c r="O2348" i="34"/>
  <c r="P2348" i="34"/>
  <c r="Q2348" i="34"/>
  <c r="U2348" i="34"/>
  <c r="Z2348" i="34"/>
  <c r="A2348" i="34"/>
  <c r="P2359" i="34"/>
  <c r="Q2359" i="34"/>
  <c r="U2359" i="34"/>
  <c r="Z2359" i="34"/>
  <c r="O2359" i="34"/>
  <c r="A2359" i="34"/>
  <c r="P2278" i="34"/>
  <c r="O2278" i="34"/>
  <c r="Q2278" i="34"/>
  <c r="U2278" i="34"/>
  <c r="Z2278" i="34"/>
  <c r="A2278" i="34"/>
  <c r="O2288" i="34"/>
  <c r="P2288" i="34"/>
  <c r="Q2288" i="34"/>
  <c r="U2288" i="34"/>
  <c r="Z2288" i="34"/>
  <c r="A2288" i="34"/>
  <c r="P2299" i="34"/>
  <c r="Q2299" i="34"/>
  <c r="U2299" i="34"/>
  <c r="Z2299" i="34"/>
  <c r="O2299" i="34"/>
  <c r="A2299" i="34"/>
  <c r="Z2373" i="34"/>
  <c r="O2373" i="34"/>
  <c r="P2373" i="34"/>
  <c r="Q2373" i="34"/>
  <c r="U2373" i="34"/>
  <c r="A2373" i="34"/>
  <c r="Z2369" i="34"/>
  <c r="O2369" i="34"/>
  <c r="P2369" i="34"/>
  <c r="Q2369" i="34"/>
  <c r="U2369" i="34"/>
  <c r="A2369" i="34"/>
  <c r="Q2366" i="34"/>
  <c r="U2366" i="34"/>
  <c r="Z2366" i="34"/>
  <c r="O2366" i="34"/>
  <c r="P2366" i="34"/>
  <c r="A2366" i="34"/>
  <c r="Z2361" i="34"/>
  <c r="O2361" i="34"/>
  <c r="P2361" i="34"/>
  <c r="Q2361" i="34"/>
  <c r="U2361" i="34"/>
  <c r="A2361" i="34"/>
  <c r="Z2357" i="34"/>
  <c r="O2357" i="34"/>
  <c r="P2357" i="34"/>
  <c r="Q2357" i="34"/>
  <c r="U2357" i="34"/>
  <c r="A2357" i="34"/>
  <c r="Z2353" i="34"/>
  <c r="O2353" i="34"/>
  <c r="P2353" i="34"/>
  <c r="Q2353" i="34"/>
  <c r="U2353" i="34"/>
  <c r="A2353" i="34"/>
  <c r="Z2349" i="34"/>
  <c r="O2349" i="34"/>
  <c r="P2349" i="34"/>
  <c r="Q2349" i="34"/>
  <c r="U2349" i="34"/>
  <c r="A2349" i="34"/>
  <c r="Z2345" i="34"/>
  <c r="O2345" i="34"/>
  <c r="P2345" i="34"/>
  <c r="Q2345" i="34"/>
  <c r="U2345" i="34"/>
  <c r="A2345" i="34"/>
  <c r="Z2341" i="34"/>
  <c r="O2341" i="34"/>
  <c r="P2341" i="34"/>
  <c r="Q2341" i="34"/>
  <c r="U2341" i="34"/>
  <c r="A2341" i="34"/>
  <c r="Z2337" i="34"/>
  <c r="O2337" i="34"/>
  <c r="P2337" i="34"/>
  <c r="Q2337" i="34"/>
  <c r="U2337" i="34"/>
  <c r="A2337" i="34"/>
  <c r="Z2333" i="34"/>
  <c r="O2333" i="34"/>
  <c r="P2333" i="34"/>
  <c r="Q2333" i="34"/>
  <c r="U2333" i="34"/>
  <c r="A2333" i="34"/>
  <c r="Z2329" i="34"/>
  <c r="O2329" i="34"/>
  <c r="P2329" i="34"/>
  <c r="Q2329" i="34"/>
  <c r="U2329" i="34"/>
  <c r="A2329" i="34"/>
  <c r="Z2325" i="34"/>
  <c r="O2325" i="34"/>
  <c r="P2325" i="34"/>
  <c r="Q2325" i="34"/>
  <c r="U2325" i="34"/>
  <c r="A2325" i="34"/>
  <c r="Z2321" i="34"/>
  <c r="O2321" i="34"/>
  <c r="P2321" i="34"/>
  <c r="Q2321" i="34"/>
  <c r="U2321" i="34"/>
  <c r="A2321" i="34"/>
  <c r="Z2317" i="34"/>
  <c r="O2317" i="34"/>
  <c r="P2317" i="34"/>
  <c r="Q2317" i="34"/>
  <c r="U2317" i="34"/>
  <c r="A2317" i="34"/>
  <c r="Z2313" i="34"/>
  <c r="O2313" i="34"/>
  <c r="P2313" i="34"/>
  <c r="Q2313" i="34"/>
  <c r="U2313" i="34"/>
  <c r="A2313" i="34"/>
  <c r="Z2309" i="34"/>
  <c r="O2309" i="34"/>
  <c r="P2309" i="34"/>
  <c r="Q2309" i="34"/>
  <c r="U2309" i="34"/>
  <c r="A2309" i="34"/>
  <c r="Z2305" i="34"/>
  <c r="O2305" i="34"/>
  <c r="P2305" i="34"/>
  <c r="Q2305" i="34"/>
  <c r="U2305" i="34"/>
  <c r="A2305" i="34"/>
  <c r="Z2301" i="34"/>
  <c r="O2301" i="34"/>
  <c r="P2301" i="34"/>
  <c r="Q2301" i="34"/>
  <c r="U2301" i="34"/>
  <c r="A2301" i="34"/>
  <c r="Z2297" i="34"/>
  <c r="O2297" i="34"/>
  <c r="P2297" i="34"/>
  <c r="Q2297" i="34"/>
  <c r="U2297" i="34"/>
  <c r="A2297" i="34"/>
  <c r="Z2293" i="34"/>
  <c r="O2293" i="34"/>
  <c r="P2293" i="34"/>
  <c r="Q2293" i="34"/>
  <c r="U2293" i="34"/>
  <c r="A2293" i="34"/>
  <c r="Z2289" i="34"/>
  <c r="O2289" i="34"/>
  <c r="P2289" i="34"/>
  <c r="Q2289" i="34"/>
  <c r="U2289" i="34"/>
  <c r="A2289" i="34"/>
  <c r="P2285" i="34"/>
  <c r="O2285" i="34"/>
  <c r="Q2285" i="34"/>
  <c r="U2285" i="34"/>
  <c r="Z2285" i="34"/>
  <c r="A2285" i="34"/>
  <c r="Q2281" i="34"/>
  <c r="U2281" i="34"/>
  <c r="P2281" i="34"/>
  <c r="O2281" i="34"/>
  <c r="Z2281" i="34"/>
  <c r="A2281" i="34"/>
  <c r="O2442" i="34"/>
  <c r="P2442" i="34"/>
  <c r="Q2442" i="34"/>
  <c r="U2442" i="34"/>
  <c r="Z2442" i="34"/>
  <c r="A2442" i="34"/>
  <c r="O2438" i="34"/>
  <c r="P2438" i="34"/>
  <c r="Q2438" i="34"/>
  <c r="U2438" i="34"/>
  <c r="Z2438" i="34"/>
  <c r="A2438" i="34"/>
  <c r="O2434" i="34"/>
  <c r="P2434" i="34"/>
  <c r="Q2434" i="34"/>
  <c r="U2434" i="34"/>
  <c r="Z2434" i="34"/>
  <c r="A2434" i="34"/>
  <c r="O2430" i="34"/>
  <c r="P2430" i="34"/>
  <c r="Q2430" i="34"/>
  <c r="U2430" i="34"/>
  <c r="Z2430" i="34"/>
  <c r="A2430" i="34"/>
  <c r="O2426" i="34"/>
  <c r="P2426" i="34"/>
  <c r="Q2426" i="34"/>
  <c r="U2426" i="34"/>
  <c r="Z2426" i="34"/>
  <c r="A2426" i="34"/>
  <c r="O2422" i="34"/>
  <c r="P2422" i="34"/>
  <c r="Q2422" i="34"/>
  <c r="U2422" i="34"/>
  <c r="Z2422" i="34"/>
  <c r="A2422" i="34"/>
  <c r="P2202" i="34"/>
  <c r="Q2202" i="34"/>
  <c r="U2202" i="34"/>
  <c r="Z2202" i="34"/>
  <c r="O2202" i="34"/>
  <c r="A2202" i="34"/>
  <c r="Z2224" i="34"/>
  <c r="O2224" i="34"/>
  <c r="P2224" i="34"/>
  <c r="Q2224" i="34"/>
  <c r="U2224" i="34"/>
  <c r="A2224" i="34"/>
  <c r="Z2244" i="34"/>
  <c r="O2244" i="34"/>
  <c r="P2244" i="34"/>
  <c r="Q2244" i="34"/>
  <c r="U2244" i="34"/>
  <c r="A2244" i="34"/>
  <c r="Z2240" i="34"/>
  <c r="O2240" i="34"/>
  <c r="P2240" i="34"/>
  <c r="Q2240" i="34"/>
  <c r="U2240" i="34"/>
  <c r="A2240" i="34"/>
  <c r="Z2236" i="34"/>
  <c r="O2236" i="34"/>
  <c r="P2236" i="34"/>
  <c r="Q2236" i="34"/>
  <c r="U2236" i="34"/>
  <c r="A2236" i="34"/>
  <c r="Z2232" i="34"/>
  <c r="O2232" i="34"/>
  <c r="P2232" i="34"/>
  <c r="Q2232" i="34"/>
  <c r="U2232" i="34"/>
  <c r="A2232" i="34"/>
  <c r="Z2228" i="34"/>
  <c r="O2228" i="34"/>
  <c r="P2228" i="34"/>
  <c r="Q2228" i="34"/>
  <c r="U2228" i="34"/>
  <c r="A2228" i="34"/>
  <c r="Z2220" i="34"/>
  <c r="O2220" i="34"/>
  <c r="P2220" i="34"/>
  <c r="Q2220" i="34"/>
  <c r="U2220" i="34"/>
  <c r="A2220" i="34"/>
  <c r="Z2216" i="34"/>
  <c r="O2216" i="34"/>
  <c r="P2216" i="34"/>
  <c r="Q2216" i="34"/>
  <c r="U2216" i="34"/>
  <c r="A2216" i="34"/>
  <c r="Z2208" i="34"/>
  <c r="O2208" i="34"/>
  <c r="P2208" i="34"/>
  <c r="Q2208" i="34"/>
  <c r="U2208" i="34"/>
  <c r="A2208" i="34"/>
  <c r="Z2204" i="34"/>
  <c r="O2204" i="34"/>
  <c r="P2204" i="34"/>
  <c r="Q2204" i="34"/>
  <c r="U2204" i="34"/>
  <c r="A2204" i="34"/>
  <c r="Z2200" i="34"/>
  <c r="O2200" i="34"/>
  <c r="P2200" i="34"/>
  <c r="Q2200" i="34"/>
  <c r="U2200" i="34"/>
  <c r="A2200" i="34"/>
  <c r="Z2196" i="34"/>
  <c r="O2196" i="34"/>
  <c r="P2196" i="34"/>
  <c r="Q2196" i="34"/>
  <c r="U2196" i="34"/>
  <c r="A2196" i="34"/>
  <c r="Z2192" i="34"/>
  <c r="O2192" i="34"/>
  <c r="P2192" i="34"/>
  <c r="Q2192" i="34"/>
  <c r="U2192" i="34"/>
  <c r="A2192" i="34"/>
  <c r="Z2188" i="34"/>
  <c r="O2188" i="34"/>
  <c r="P2188" i="34"/>
  <c r="Q2188" i="34"/>
  <c r="U2188" i="34"/>
  <c r="A2188" i="34"/>
  <c r="Z2184" i="34"/>
  <c r="O2184" i="34"/>
  <c r="P2184" i="34"/>
  <c r="Q2184" i="34"/>
  <c r="U2184" i="34"/>
  <c r="A2184" i="34"/>
  <c r="Z2180" i="34"/>
  <c r="O2180" i="34"/>
  <c r="P2180" i="34"/>
  <c r="Q2180" i="34"/>
  <c r="U2180" i="34"/>
  <c r="A2180" i="34"/>
  <c r="Z2176" i="34"/>
  <c r="O2176" i="34"/>
  <c r="P2176" i="34"/>
  <c r="Q2176" i="34"/>
  <c r="U2176" i="34"/>
  <c r="A2176" i="34"/>
  <c r="Q2068" i="34"/>
  <c r="U2068" i="34"/>
  <c r="Z2068" i="34"/>
  <c r="O2068" i="34"/>
  <c r="P2068" i="34"/>
  <c r="A2068" i="34"/>
  <c r="Q2156" i="34"/>
  <c r="U2156" i="34"/>
  <c r="P2156" i="34"/>
  <c r="O2156" i="34"/>
  <c r="Z2156" i="34"/>
  <c r="A2156" i="34"/>
  <c r="Q2152" i="34"/>
  <c r="U2152" i="34"/>
  <c r="Z2152" i="34"/>
  <c r="O2152" i="34"/>
  <c r="P2152" i="34"/>
  <c r="A2152" i="34"/>
  <c r="Q2148" i="34"/>
  <c r="U2148" i="34"/>
  <c r="Z2148" i="34"/>
  <c r="O2148" i="34"/>
  <c r="P2148" i="34"/>
  <c r="A2148" i="34"/>
  <c r="Q2144" i="34"/>
  <c r="U2144" i="34"/>
  <c r="Z2144" i="34"/>
  <c r="O2144" i="34"/>
  <c r="P2144" i="34"/>
  <c r="A2144" i="34"/>
  <c r="Q2140" i="34"/>
  <c r="U2140" i="34"/>
  <c r="Z2140" i="34"/>
  <c r="O2140" i="34"/>
  <c r="P2140" i="34"/>
  <c r="A2140" i="34"/>
  <c r="Q2136" i="34"/>
  <c r="U2136" i="34"/>
  <c r="Z2136" i="34"/>
  <c r="O2136" i="34"/>
  <c r="P2136" i="34"/>
  <c r="A2136" i="34"/>
  <c r="Q2132" i="34"/>
  <c r="U2132" i="34"/>
  <c r="Z2132" i="34"/>
  <c r="O2132" i="34"/>
  <c r="P2132" i="34"/>
  <c r="A2132" i="34"/>
  <c r="Q2128" i="34"/>
  <c r="U2128" i="34"/>
  <c r="Z2128" i="34"/>
  <c r="O2128" i="34"/>
  <c r="P2128" i="34"/>
  <c r="A2128" i="34"/>
  <c r="Q2124" i="34"/>
  <c r="U2124" i="34"/>
  <c r="Z2124" i="34"/>
  <c r="O2124" i="34"/>
  <c r="P2124" i="34"/>
  <c r="A2124" i="34"/>
  <c r="Q2120" i="34"/>
  <c r="U2120" i="34"/>
  <c r="Z2120" i="34"/>
  <c r="O2120" i="34"/>
  <c r="P2120" i="34"/>
  <c r="A2120" i="34"/>
  <c r="Q2116" i="34"/>
  <c r="U2116" i="34"/>
  <c r="Z2116" i="34"/>
  <c r="O2116" i="34"/>
  <c r="P2116" i="34"/>
  <c r="A2116" i="34"/>
  <c r="Q2112" i="34"/>
  <c r="U2112" i="34"/>
  <c r="Z2112" i="34"/>
  <c r="O2112" i="34"/>
  <c r="P2112" i="34"/>
  <c r="A2112" i="34"/>
  <c r="Q2108" i="34"/>
  <c r="U2108" i="34"/>
  <c r="Z2108" i="34"/>
  <c r="O2108" i="34"/>
  <c r="P2108" i="34"/>
  <c r="A2108" i="34"/>
  <c r="Q2104" i="34"/>
  <c r="U2104" i="34"/>
  <c r="Z2104" i="34"/>
  <c r="O2104" i="34"/>
  <c r="P2104" i="34"/>
  <c r="A2104" i="34"/>
  <c r="Q2100" i="34"/>
  <c r="U2100" i="34"/>
  <c r="Z2100" i="34"/>
  <c r="O2100" i="34"/>
  <c r="P2100" i="34"/>
  <c r="A2100" i="34"/>
  <c r="Q2096" i="34"/>
  <c r="U2096" i="34"/>
  <c r="Z2096" i="34"/>
  <c r="O2096" i="34"/>
  <c r="P2096" i="34"/>
  <c r="A2096" i="34"/>
  <c r="Q2092" i="34"/>
  <c r="U2092" i="34"/>
  <c r="Z2092" i="34"/>
  <c r="O2092" i="34"/>
  <c r="P2092" i="34"/>
  <c r="A2092" i="34"/>
  <c r="Q2088" i="34"/>
  <c r="U2088" i="34"/>
  <c r="Z2088" i="34"/>
  <c r="O2088" i="34"/>
  <c r="P2088" i="34"/>
  <c r="A2088" i="34"/>
  <c r="Q2084" i="34"/>
  <c r="U2084" i="34"/>
  <c r="Z2084" i="34"/>
  <c r="O2084" i="34"/>
  <c r="P2084" i="34"/>
  <c r="A2084" i="34"/>
  <c r="Q2080" i="34"/>
  <c r="U2080" i="34"/>
  <c r="Z2080" i="34"/>
  <c r="O2080" i="34"/>
  <c r="P2080" i="34"/>
  <c r="A2080" i="34"/>
  <c r="Q2076" i="34"/>
  <c r="U2076" i="34"/>
  <c r="Z2076" i="34"/>
  <c r="O2076" i="34"/>
  <c r="P2076" i="34"/>
  <c r="A2076" i="34"/>
  <c r="Q2072" i="34"/>
  <c r="U2072" i="34"/>
  <c r="Z2072" i="34"/>
  <c r="O2072" i="34"/>
  <c r="P2072" i="34"/>
  <c r="A2072" i="34"/>
  <c r="Z2439" i="34"/>
  <c r="O2439" i="34"/>
  <c r="P2439" i="34"/>
  <c r="Q2439" i="34"/>
  <c r="U2439" i="34"/>
  <c r="A2439" i="34"/>
  <c r="O2446" i="34"/>
  <c r="P2446" i="34"/>
  <c r="Q2446" i="34"/>
  <c r="U2446" i="34"/>
  <c r="Z2446" i="34"/>
  <c r="A2446" i="34"/>
  <c r="O2450" i="34"/>
  <c r="P2450" i="34"/>
  <c r="Q2450" i="34"/>
  <c r="U2450" i="34"/>
  <c r="Z2450" i="34"/>
  <c r="A2450" i="34"/>
  <c r="Z2455" i="34"/>
  <c r="O2455" i="34"/>
  <c r="P2455" i="34"/>
  <c r="Q2455" i="34"/>
  <c r="U2455" i="34"/>
  <c r="A2455" i="34"/>
  <c r="O2458" i="34"/>
  <c r="P2458" i="34"/>
  <c r="Q2458" i="34"/>
  <c r="U2458" i="34"/>
  <c r="Z2458" i="34"/>
  <c r="A2458" i="34"/>
  <c r="O2462" i="34"/>
  <c r="P2462" i="34"/>
  <c r="Q2462" i="34"/>
  <c r="U2462" i="34"/>
  <c r="Z2462" i="34"/>
  <c r="A2462" i="34"/>
  <c r="O2466" i="34"/>
  <c r="P2466" i="34"/>
  <c r="Q2466" i="34"/>
  <c r="U2466" i="34"/>
  <c r="Z2466" i="34"/>
  <c r="A2466" i="34"/>
  <c r="O2470" i="34"/>
  <c r="P2470" i="34"/>
  <c r="Q2470" i="34"/>
  <c r="U2470" i="34"/>
  <c r="Z2470" i="34"/>
  <c r="A2470" i="34"/>
  <c r="O2474" i="34"/>
  <c r="P2474" i="34"/>
  <c r="Q2474" i="34"/>
  <c r="U2474" i="34"/>
  <c r="Z2474" i="34"/>
  <c r="A2474" i="34"/>
  <c r="O2478" i="34"/>
  <c r="P2478" i="34"/>
  <c r="Q2478" i="34"/>
  <c r="U2478" i="34"/>
  <c r="Z2478" i="34"/>
  <c r="A2478" i="34"/>
  <c r="O2482" i="34"/>
  <c r="P2482" i="34"/>
  <c r="Q2482" i="34"/>
  <c r="U2482" i="34"/>
  <c r="Z2482" i="34"/>
  <c r="A2482" i="34"/>
  <c r="O2486" i="34"/>
  <c r="P2486" i="34"/>
  <c r="Q2486" i="34"/>
  <c r="U2486" i="34"/>
  <c r="Z2486" i="34"/>
  <c r="A2486" i="34"/>
  <c r="O2490" i="34"/>
  <c r="P2490" i="34"/>
  <c r="Q2490" i="34"/>
  <c r="U2490" i="34"/>
  <c r="Z2490" i="34"/>
  <c r="A2490" i="34"/>
  <c r="O2494" i="34"/>
  <c r="P2494" i="34"/>
  <c r="Q2494" i="34"/>
  <c r="U2494" i="34"/>
  <c r="Z2494" i="34"/>
  <c r="A2494" i="34"/>
  <c r="O2498" i="34"/>
  <c r="P2498" i="34"/>
  <c r="Q2498" i="34"/>
  <c r="U2498" i="34"/>
  <c r="Z2498" i="34"/>
  <c r="A2498" i="34"/>
  <c r="O2502" i="34"/>
  <c r="P2502" i="34"/>
  <c r="Q2502" i="34"/>
  <c r="U2502" i="34"/>
  <c r="Z2502" i="34"/>
  <c r="A2502" i="34"/>
  <c r="O2372" i="34"/>
  <c r="P2372" i="34"/>
  <c r="Q2372" i="34"/>
  <c r="U2372" i="34"/>
  <c r="Z2372" i="34"/>
  <c r="A2372" i="34"/>
  <c r="Q2378" i="34"/>
  <c r="U2378" i="34"/>
  <c r="Z2378" i="34"/>
  <c r="O2378" i="34"/>
  <c r="P2378" i="34"/>
  <c r="A2378" i="34"/>
  <c r="Q2382" i="34"/>
  <c r="U2382" i="34"/>
  <c r="Z2382" i="34"/>
  <c r="O2382" i="34"/>
  <c r="P2382" i="34"/>
  <c r="A2382" i="34"/>
  <c r="Q2386" i="34"/>
  <c r="U2386" i="34"/>
  <c r="Z2386" i="34"/>
  <c r="O2386" i="34"/>
  <c r="P2386" i="34"/>
  <c r="A2386" i="34"/>
  <c r="Q2390" i="34"/>
  <c r="U2390" i="34"/>
  <c r="O2390" i="34"/>
  <c r="P2390" i="34"/>
  <c r="Z2390" i="34"/>
  <c r="A2390" i="34"/>
  <c r="O2394" i="34"/>
  <c r="P2394" i="34"/>
  <c r="Q2394" i="34"/>
  <c r="U2394" i="34"/>
  <c r="Z2394" i="34"/>
  <c r="A2394" i="34"/>
  <c r="O2398" i="34"/>
  <c r="P2398" i="34"/>
  <c r="Q2398" i="34"/>
  <c r="U2398" i="34"/>
  <c r="Z2398" i="34"/>
  <c r="A2398" i="34"/>
  <c r="O2402" i="34"/>
  <c r="P2402" i="34"/>
  <c r="Q2402" i="34"/>
  <c r="U2402" i="34"/>
  <c r="Z2402" i="34"/>
  <c r="A2402" i="34"/>
  <c r="O2406" i="34"/>
  <c r="P2406" i="34"/>
  <c r="Q2406" i="34"/>
  <c r="U2406" i="34"/>
  <c r="Z2406" i="34"/>
  <c r="A2406" i="34"/>
  <c r="O2410" i="34"/>
  <c r="P2410" i="34"/>
  <c r="Q2410" i="34"/>
  <c r="U2410" i="34"/>
  <c r="Z2410" i="34"/>
  <c r="A2410" i="34"/>
  <c r="O2414" i="34"/>
  <c r="P2414" i="34"/>
  <c r="Q2414" i="34"/>
  <c r="U2414" i="34"/>
  <c r="Z2414" i="34"/>
  <c r="A2414" i="34"/>
  <c r="O2418" i="34"/>
  <c r="P2418" i="34"/>
  <c r="Q2418" i="34"/>
  <c r="U2418" i="34"/>
  <c r="Z2418" i="34"/>
  <c r="A2418" i="34"/>
  <c r="Q2424" i="34"/>
  <c r="U2424" i="34"/>
  <c r="Z2424" i="34"/>
  <c r="O2424" i="34"/>
  <c r="P2424" i="34"/>
  <c r="A2424" i="34"/>
  <c r="Q2432" i="34"/>
  <c r="U2432" i="34"/>
  <c r="Z2432" i="34"/>
  <c r="O2432" i="34"/>
  <c r="P2432" i="34"/>
  <c r="A2432" i="34"/>
  <c r="O2304" i="34"/>
  <c r="P2304" i="34"/>
  <c r="Q2304" i="34"/>
  <c r="U2304" i="34"/>
  <c r="Z2304" i="34"/>
  <c r="A2304" i="34"/>
  <c r="O2312" i="34"/>
  <c r="P2312" i="34"/>
  <c r="Q2312" i="34"/>
  <c r="U2312" i="34"/>
  <c r="Z2312" i="34"/>
  <c r="A2312" i="34"/>
  <c r="O2324" i="34"/>
  <c r="P2324" i="34"/>
  <c r="Q2324" i="34"/>
  <c r="U2324" i="34"/>
  <c r="Z2324" i="34"/>
  <c r="A2324" i="34"/>
  <c r="O2332" i="34"/>
  <c r="P2332" i="34"/>
  <c r="Q2332" i="34"/>
  <c r="U2332" i="34"/>
  <c r="Z2332" i="34"/>
  <c r="A2332" i="34"/>
  <c r="O2340" i="34"/>
  <c r="P2340" i="34"/>
  <c r="Q2340" i="34"/>
  <c r="U2340" i="34"/>
  <c r="Z2340" i="34"/>
  <c r="A2340" i="34"/>
  <c r="P2351" i="34"/>
  <c r="Q2351" i="34"/>
  <c r="U2351" i="34"/>
  <c r="Z2351" i="34"/>
  <c r="O2351" i="34"/>
  <c r="A2351" i="34"/>
  <c r="O2360" i="34"/>
  <c r="P2360" i="34"/>
  <c r="Q2360" i="34"/>
  <c r="U2360" i="34"/>
  <c r="Z2360" i="34"/>
  <c r="A2360" i="34"/>
  <c r="Z2280" i="34"/>
  <c r="Q2280" i="34"/>
  <c r="U2280" i="34"/>
  <c r="O2280" i="34"/>
  <c r="P2280" i="34"/>
  <c r="A2280" i="34"/>
  <c r="P2291" i="34"/>
  <c r="Q2291" i="34"/>
  <c r="U2291" i="34"/>
  <c r="Z2291" i="34"/>
  <c r="O2291" i="34"/>
  <c r="A2291" i="34"/>
  <c r="O2300" i="34"/>
  <c r="P2300" i="34"/>
  <c r="Q2300" i="34"/>
  <c r="U2300" i="34"/>
  <c r="Z2300" i="34"/>
  <c r="A2300" i="34"/>
  <c r="O2368" i="34"/>
  <c r="P2368" i="34"/>
  <c r="Q2368" i="34"/>
  <c r="U2368" i="34"/>
  <c r="Z2368" i="34"/>
  <c r="A2368" i="34"/>
  <c r="O2356" i="34"/>
  <c r="P2356" i="34"/>
  <c r="Q2356" i="34"/>
  <c r="U2356" i="34"/>
  <c r="Z2356" i="34"/>
  <c r="A2356" i="34"/>
  <c r="O2296" i="34"/>
  <c r="P2296" i="34"/>
  <c r="Q2296" i="34"/>
  <c r="U2296" i="34"/>
  <c r="Z2296" i="34"/>
  <c r="A2296" i="34"/>
  <c r="Z2212" i="34"/>
  <c r="O2212" i="34"/>
  <c r="P2212" i="34"/>
  <c r="Q2212" i="34"/>
  <c r="U2212" i="34"/>
  <c r="A2212" i="34"/>
  <c r="P2234" i="34"/>
  <c r="Q2234" i="34"/>
  <c r="U2234" i="34"/>
  <c r="Z2234" i="34"/>
  <c r="O2234" i="34"/>
  <c r="A2234" i="34"/>
  <c r="O2191" i="34"/>
  <c r="P2191" i="34"/>
  <c r="Q2191" i="34"/>
  <c r="U2191" i="34"/>
  <c r="Z2191" i="34"/>
  <c r="A2191" i="34"/>
  <c r="O2243" i="34"/>
  <c r="P2243" i="34"/>
  <c r="Q2243" i="34"/>
  <c r="U2243" i="34"/>
  <c r="Z2243" i="34"/>
  <c r="A2243" i="34"/>
  <c r="O2239" i="34"/>
  <c r="P2239" i="34"/>
  <c r="Q2239" i="34"/>
  <c r="U2239" i="34"/>
  <c r="Z2239" i="34"/>
  <c r="A2239" i="34"/>
  <c r="O2235" i="34"/>
  <c r="P2235" i="34"/>
  <c r="Q2235" i="34"/>
  <c r="U2235" i="34"/>
  <c r="Z2235" i="34"/>
  <c r="A2235" i="34"/>
  <c r="O2231" i="34"/>
  <c r="P2231" i="34"/>
  <c r="Q2231" i="34"/>
  <c r="U2231" i="34"/>
  <c r="Z2231" i="34"/>
  <c r="A2231" i="34"/>
  <c r="O2227" i="34"/>
  <c r="P2227" i="34"/>
  <c r="Q2227" i="34"/>
  <c r="U2227" i="34"/>
  <c r="Z2227" i="34"/>
  <c r="A2227" i="34"/>
  <c r="O2223" i="34"/>
  <c r="P2223" i="34"/>
  <c r="Q2223" i="34"/>
  <c r="U2223" i="34"/>
  <c r="Z2223" i="34"/>
  <c r="A2223" i="34"/>
  <c r="O2215" i="34"/>
  <c r="P2215" i="34"/>
  <c r="Q2215" i="34"/>
  <c r="U2215" i="34"/>
  <c r="Z2215" i="34"/>
  <c r="A2215" i="34"/>
  <c r="O2211" i="34"/>
  <c r="P2211" i="34"/>
  <c r="Q2211" i="34"/>
  <c r="U2211" i="34"/>
  <c r="Z2211" i="34"/>
  <c r="A2211" i="34"/>
  <c r="O2207" i="34"/>
  <c r="P2207" i="34"/>
  <c r="Q2207" i="34"/>
  <c r="U2207" i="34"/>
  <c r="Z2207" i="34"/>
  <c r="A2207" i="34"/>
  <c r="O2203" i="34"/>
  <c r="P2203" i="34"/>
  <c r="Q2203" i="34"/>
  <c r="U2203" i="34"/>
  <c r="Z2203" i="34"/>
  <c r="A2203" i="34"/>
  <c r="O2199" i="34"/>
  <c r="P2199" i="34"/>
  <c r="Q2199" i="34"/>
  <c r="U2199" i="34"/>
  <c r="Z2199" i="34"/>
  <c r="A2199" i="34"/>
  <c r="O2195" i="34"/>
  <c r="P2195" i="34"/>
  <c r="Q2195" i="34"/>
  <c r="U2195" i="34"/>
  <c r="Z2195" i="34"/>
  <c r="A2195" i="34"/>
  <c r="O2187" i="34"/>
  <c r="P2187" i="34"/>
  <c r="Q2187" i="34"/>
  <c r="U2187" i="34"/>
  <c r="Z2187" i="34"/>
  <c r="A2187" i="34"/>
  <c r="O2183" i="34"/>
  <c r="P2183" i="34"/>
  <c r="Q2183" i="34"/>
  <c r="U2183" i="34"/>
  <c r="Z2183" i="34"/>
  <c r="A2183" i="34"/>
  <c r="O2179" i="34"/>
  <c r="P2179" i="34"/>
  <c r="Q2179" i="34"/>
  <c r="U2179" i="34"/>
  <c r="Z2179" i="34"/>
  <c r="A2179" i="34"/>
  <c r="Q2175" i="34"/>
  <c r="O2175" i="34"/>
  <c r="P2175" i="34"/>
  <c r="U2175" i="34"/>
  <c r="Z2175" i="34"/>
  <c r="A2175" i="34"/>
  <c r="Q2159" i="34"/>
  <c r="U2159" i="34"/>
  <c r="O2159" i="34"/>
  <c r="P2159" i="34"/>
  <c r="Z2159" i="34"/>
  <c r="A2159" i="34"/>
  <c r="Z2155" i="34"/>
  <c r="Q2155" i="34"/>
  <c r="U2155" i="34"/>
  <c r="O2155" i="34"/>
  <c r="P2155" i="34"/>
  <c r="A2155" i="34"/>
  <c r="Z2151" i="34"/>
  <c r="O2151" i="34"/>
  <c r="P2151" i="34"/>
  <c r="Q2151" i="34"/>
  <c r="U2151" i="34"/>
  <c r="A2151" i="34"/>
  <c r="Z2147" i="34"/>
  <c r="O2147" i="34"/>
  <c r="P2147" i="34"/>
  <c r="Q2147" i="34"/>
  <c r="U2147" i="34"/>
  <c r="A2147" i="34"/>
  <c r="Z2143" i="34"/>
  <c r="O2143" i="34"/>
  <c r="P2143" i="34"/>
  <c r="Q2143" i="34"/>
  <c r="U2143" i="34"/>
  <c r="A2143" i="34"/>
  <c r="Z2139" i="34"/>
  <c r="O2139" i="34"/>
  <c r="P2139" i="34"/>
  <c r="Q2139" i="34"/>
  <c r="U2139" i="34"/>
  <c r="A2139" i="34"/>
  <c r="Z2135" i="34"/>
  <c r="O2135" i="34"/>
  <c r="P2135" i="34"/>
  <c r="Q2135" i="34"/>
  <c r="U2135" i="34"/>
  <c r="A2135" i="34"/>
  <c r="Z2131" i="34"/>
  <c r="O2131" i="34"/>
  <c r="P2131" i="34"/>
  <c r="Q2131" i="34"/>
  <c r="U2131" i="34"/>
  <c r="A2131" i="34"/>
  <c r="Z2127" i="34"/>
  <c r="O2127" i="34"/>
  <c r="P2127" i="34"/>
  <c r="Q2127" i="34"/>
  <c r="U2127" i="34"/>
  <c r="A2127" i="34"/>
  <c r="Z2123" i="34"/>
  <c r="O2123" i="34"/>
  <c r="P2123" i="34"/>
  <c r="Q2123" i="34"/>
  <c r="U2123" i="34"/>
  <c r="A2123" i="34"/>
  <c r="Z2119" i="34"/>
  <c r="O2119" i="34"/>
  <c r="P2119" i="34"/>
  <c r="Q2119" i="34"/>
  <c r="U2119" i="34"/>
  <c r="A2119" i="34"/>
  <c r="Z2115" i="34"/>
  <c r="O2115" i="34"/>
  <c r="P2115" i="34"/>
  <c r="Q2115" i="34"/>
  <c r="U2115" i="34"/>
  <c r="A2115" i="34"/>
  <c r="Z2111" i="34"/>
  <c r="O2111" i="34"/>
  <c r="P2111" i="34"/>
  <c r="Q2111" i="34"/>
  <c r="U2111" i="34"/>
  <c r="A2111" i="34"/>
  <c r="Z2107" i="34"/>
  <c r="O2107" i="34"/>
  <c r="P2107" i="34"/>
  <c r="Q2107" i="34"/>
  <c r="U2107" i="34"/>
  <c r="A2107" i="34"/>
  <c r="Z2103" i="34"/>
  <c r="O2103" i="34"/>
  <c r="P2103" i="34"/>
  <c r="Q2103" i="34"/>
  <c r="U2103" i="34"/>
  <c r="A2103" i="34"/>
  <c r="Z2099" i="34"/>
  <c r="O2099" i="34"/>
  <c r="P2099" i="34"/>
  <c r="Q2099" i="34"/>
  <c r="U2099" i="34"/>
  <c r="A2099" i="34"/>
  <c r="Z2095" i="34"/>
  <c r="O2095" i="34"/>
  <c r="P2095" i="34"/>
  <c r="Q2095" i="34"/>
  <c r="U2095" i="34"/>
  <c r="A2095" i="34"/>
  <c r="Z2091" i="34"/>
  <c r="O2091" i="34"/>
  <c r="P2091" i="34"/>
  <c r="Q2091" i="34"/>
  <c r="U2091" i="34"/>
  <c r="A2091" i="34"/>
  <c r="Z2087" i="34"/>
  <c r="O2087" i="34"/>
  <c r="P2087" i="34"/>
  <c r="Q2087" i="34"/>
  <c r="U2087" i="34"/>
  <c r="A2087" i="34"/>
  <c r="Z2083" i="34"/>
  <c r="O2083" i="34"/>
  <c r="P2083" i="34"/>
  <c r="Q2083" i="34"/>
  <c r="U2083" i="34"/>
  <c r="A2083" i="34"/>
  <c r="Z2079" i="34"/>
  <c r="O2079" i="34"/>
  <c r="P2079" i="34"/>
  <c r="Q2079" i="34"/>
  <c r="U2079" i="34"/>
  <c r="A2079" i="34"/>
  <c r="Z2075" i="34"/>
  <c r="O2075" i="34"/>
  <c r="P2075" i="34"/>
  <c r="Q2075" i="34"/>
  <c r="U2075" i="34"/>
  <c r="A2075" i="34"/>
  <c r="Z2071" i="34"/>
  <c r="O2071" i="34"/>
  <c r="P2071" i="34"/>
  <c r="Q2071" i="34"/>
  <c r="U2071" i="34"/>
  <c r="A2071" i="34"/>
  <c r="P2441" i="34"/>
  <c r="Q2441" i="34"/>
  <c r="U2441" i="34"/>
  <c r="Z2441" i="34"/>
  <c r="O2441" i="34"/>
  <c r="A2441" i="34"/>
  <c r="Z2447" i="34"/>
  <c r="O2447" i="34"/>
  <c r="P2447" i="34"/>
  <c r="Q2447" i="34"/>
  <c r="U2447" i="34"/>
  <c r="A2447" i="34"/>
  <c r="Z2451" i="34"/>
  <c r="O2451" i="34"/>
  <c r="P2451" i="34"/>
  <c r="Q2451" i="34"/>
  <c r="U2451" i="34"/>
  <c r="A2451" i="34"/>
  <c r="O2454" i="34"/>
  <c r="P2454" i="34"/>
  <c r="Q2454" i="34"/>
  <c r="U2454" i="34"/>
  <c r="Z2454" i="34"/>
  <c r="A2454" i="34"/>
  <c r="Z2459" i="34"/>
  <c r="O2459" i="34"/>
  <c r="P2459" i="34"/>
  <c r="Q2459" i="34"/>
  <c r="U2459" i="34"/>
  <c r="A2459" i="34"/>
  <c r="Z2463" i="34"/>
  <c r="O2463" i="34"/>
  <c r="P2463" i="34"/>
  <c r="Q2463" i="34"/>
  <c r="U2463" i="34"/>
  <c r="A2463" i="34"/>
  <c r="Z2467" i="34"/>
  <c r="O2467" i="34"/>
  <c r="P2467" i="34"/>
  <c r="Q2467" i="34"/>
  <c r="U2467" i="34"/>
  <c r="A2467" i="34"/>
  <c r="Z2471" i="34"/>
  <c r="O2471" i="34"/>
  <c r="P2471" i="34"/>
  <c r="Q2471" i="34"/>
  <c r="U2471" i="34"/>
  <c r="A2471" i="34"/>
  <c r="Z2475" i="34"/>
  <c r="O2475" i="34"/>
  <c r="P2475" i="34"/>
  <c r="Q2475" i="34"/>
  <c r="U2475" i="34"/>
  <c r="A2475" i="34"/>
  <c r="Z2479" i="34"/>
  <c r="O2479" i="34"/>
  <c r="P2479" i="34"/>
  <c r="Q2479" i="34"/>
  <c r="U2479" i="34"/>
  <c r="A2479" i="34"/>
  <c r="Z2483" i="34"/>
  <c r="O2483" i="34"/>
  <c r="P2483" i="34"/>
  <c r="Q2483" i="34"/>
  <c r="U2483" i="34"/>
  <c r="A2483" i="34"/>
  <c r="Z2487" i="34"/>
  <c r="O2487" i="34"/>
  <c r="P2487" i="34"/>
  <c r="Q2487" i="34"/>
  <c r="U2487" i="34"/>
  <c r="A2487" i="34"/>
  <c r="Z2491" i="34"/>
  <c r="O2491" i="34"/>
  <c r="P2491" i="34"/>
  <c r="Q2491" i="34"/>
  <c r="U2491" i="34"/>
  <c r="A2491" i="34"/>
  <c r="Z2495" i="34"/>
  <c r="O2495" i="34"/>
  <c r="P2495" i="34"/>
  <c r="Q2495" i="34"/>
  <c r="U2495" i="34"/>
  <c r="A2495" i="34"/>
  <c r="Z2499" i="34"/>
  <c r="O2499" i="34"/>
  <c r="P2499" i="34"/>
  <c r="Q2499" i="34"/>
  <c r="U2499" i="34"/>
  <c r="A2499" i="34"/>
  <c r="Z2503" i="34"/>
  <c r="O2503" i="34"/>
  <c r="P2503" i="34"/>
  <c r="Q2503" i="34"/>
  <c r="U2503" i="34"/>
  <c r="A2503" i="34"/>
  <c r="P2375" i="34"/>
  <c r="Q2375" i="34"/>
  <c r="U2375" i="34"/>
  <c r="Z2375" i="34"/>
  <c r="O2375" i="34"/>
  <c r="A2375" i="34"/>
  <c r="P2379" i="34"/>
  <c r="Q2379" i="34"/>
  <c r="U2379" i="34"/>
  <c r="Z2379" i="34"/>
  <c r="O2379" i="34"/>
  <c r="A2379" i="34"/>
  <c r="P2383" i="34"/>
  <c r="Q2383" i="34"/>
  <c r="U2383" i="34"/>
  <c r="Z2383" i="34"/>
  <c r="O2383" i="34"/>
  <c r="A2383" i="34"/>
  <c r="P2387" i="34"/>
  <c r="Q2387" i="34"/>
  <c r="U2387" i="34"/>
  <c r="Z2387" i="34"/>
  <c r="O2387" i="34"/>
  <c r="A2387" i="34"/>
  <c r="Z2391" i="34"/>
  <c r="O2391" i="34"/>
  <c r="P2391" i="34"/>
  <c r="Q2391" i="34"/>
  <c r="U2391" i="34"/>
  <c r="A2391" i="34"/>
  <c r="Z2395" i="34"/>
  <c r="O2395" i="34"/>
  <c r="P2395" i="34"/>
  <c r="Q2395" i="34"/>
  <c r="U2395" i="34"/>
  <c r="A2395" i="34"/>
  <c r="Z2399" i="34"/>
  <c r="O2399" i="34"/>
  <c r="P2399" i="34"/>
  <c r="Q2399" i="34"/>
  <c r="U2399" i="34"/>
  <c r="A2399" i="34"/>
  <c r="Z2403" i="34"/>
  <c r="O2403" i="34"/>
  <c r="P2403" i="34"/>
  <c r="Q2403" i="34"/>
  <c r="U2403" i="34"/>
  <c r="A2403" i="34"/>
  <c r="Z2407" i="34"/>
  <c r="O2407" i="34"/>
  <c r="P2407" i="34"/>
  <c r="Q2407" i="34"/>
  <c r="U2407" i="34"/>
  <c r="A2407" i="34"/>
  <c r="Z2411" i="34"/>
  <c r="O2411" i="34"/>
  <c r="P2411" i="34"/>
  <c r="Q2411" i="34"/>
  <c r="U2411" i="34"/>
  <c r="A2411" i="34"/>
  <c r="Z2415" i="34"/>
  <c r="O2415" i="34"/>
  <c r="P2415" i="34"/>
  <c r="Q2415" i="34"/>
  <c r="U2415" i="34"/>
  <c r="A2415" i="34"/>
  <c r="Z2419" i="34"/>
  <c r="O2419" i="34"/>
  <c r="P2419" i="34"/>
  <c r="Q2419" i="34"/>
  <c r="U2419" i="34"/>
  <c r="A2419" i="34"/>
  <c r="P2425" i="34"/>
  <c r="Q2425" i="34"/>
  <c r="U2425" i="34"/>
  <c r="Z2425" i="34"/>
  <c r="O2425" i="34"/>
  <c r="A2425" i="34"/>
  <c r="P2433" i="34"/>
  <c r="Q2433" i="34"/>
  <c r="U2433" i="34"/>
  <c r="Z2433" i="34"/>
  <c r="O2433" i="34"/>
  <c r="A2433" i="34"/>
  <c r="Q2306" i="34"/>
  <c r="U2306" i="34"/>
  <c r="Z2306" i="34"/>
  <c r="O2306" i="34"/>
  <c r="P2306" i="34"/>
  <c r="A2306" i="34"/>
  <c r="O2316" i="34"/>
  <c r="P2316" i="34"/>
  <c r="Q2316" i="34"/>
  <c r="U2316" i="34"/>
  <c r="Z2316" i="34"/>
  <c r="A2316" i="34"/>
  <c r="Q2326" i="34"/>
  <c r="U2326" i="34"/>
  <c r="Z2326" i="34"/>
  <c r="O2326" i="34"/>
  <c r="P2326" i="34"/>
  <c r="A2326" i="34"/>
  <c r="P2335" i="34"/>
  <c r="Q2335" i="34"/>
  <c r="U2335" i="34"/>
  <c r="Z2335" i="34"/>
  <c r="O2335" i="34"/>
  <c r="A2335" i="34"/>
  <c r="P2343" i="34"/>
  <c r="Q2343" i="34"/>
  <c r="U2343" i="34"/>
  <c r="Z2343" i="34"/>
  <c r="O2343" i="34"/>
  <c r="A2343" i="34"/>
  <c r="O2352" i="34"/>
  <c r="P2352" i="34"/>
  <c r="Q2352" i="34"/>
  <c r="U2352" i="34"/>
  <c r="Z2352" i="34"/>
  <c r="A2352" i="34"/>
  <c r="O2364" i="34"/>
  <c r="P2364" i="34"/>
  <c r="Q2364" i="34"/>
  <c r="U2364" i="34"/>
  <c r="Z2364" i="34"/>
  <c r="A2364" i="34"/>
  <c r="Q2277" i="34"/>
  <c r="U2277" i="34"/>
  <c r="P2277" i="34"/>
  <c r="O2277" i="34"/>
  <c r="Z2277" i="34"/>
  <c r="A2277" i="34"/>
  <c r="O2283" i="34"/>
  <c r="Z2283" i="34"/>
  <c r="Q2283" i="34"/>
  <c r="U2283" i="34"/>
  <c r="P2283" i="34"/>
  <c r="A2283" i="34"/>
  <c r="O2292" i="34"/>
  <c r="P2292" i="34"/>
  <c r="Q2292" i="34"/>
  <c r="U2292" i="34"/>
  <c r="Z2292" i="34"/>
  <c r="A2292" i="34"/>
  <c r="P2371" i="34"/>
  <c r="Q2371" i="34"/>
  <c r="U2371" i="34"/>
  <c r="Z2371" i="34"/>
  <c r="O2371" i="34"/>
  <c r="A2371" i="34"/>
  <c r="P2363" i="34"/>
  <c r="Q2363" i="34"/>
  <c r="U2363" i="34"/>
  <c r="Z2363" i="34"/>
  <c r="O2363" i="34"/>
  <c r="A2363" i="34"/>
  <c r="P2355" i="34"/>
  <c r="Q2355" i="34"/>
  <c r="U2355" i="34"/>
  <c r="Z2355" i="34"/>
  <c r="O2355" i="34"/>
  <c r="A2355" i="34"/>
  <c r="P2347" i="34"/>
  <c r="Q2347" i="34"/>
  <c r="U2347" i="34"/>
  <c r="Z2347" i="34"/>
  <c r="O2347" i="34"/>
  <c r="A2347" i="34"/>
  <c r="P2339" i="34"/>
  <c r="Q2339" i="34"/>
  <c r="U2339" i="34"/>
  <c r="Z2339" i="34"/>
  <c r="O2339" i="34"/>
  <c r="A2339" i="34"/>
  <c r="P2331" i="34"/>
  <c r="Q2331" i="34"/>
  <c r="U2331" i="34"/>
  <c r="Z2331" i="34"/>
  <c r="O2331" i="34"/>
  <c r="A2331" i="34"/>
  <c r="P2323" i="34"/>
  <c r="Q2323" i="34"/>
  <c r="U2323" i="34"/>
  <c r="Z2323" i="34"/>
  <c r="O2323" i="34"/>
  <c r="A2323" i="34"/>
  <c r="P2315" i="34"/>
  <c r="Q2315" i="34"/>
  <c r="U2315" i="34"/>
  <c r="Z2315" i="34"/>
  <c r="O2315" i="34"/>
  <c r="A2315" i="34"/>
  <c r="P2307" i="34"/>
  <c r="Q2307" i="34"/>
  <c r="U2307" i="34"/>
  <c r="Z2307" i="34"/>
  <c r="O2307" i="34"/>
  <c r="A2307" i="34"/>
  <c r="P2295" i="34"/>
  <c r="Q2295" i="34"/>
  <c r="U2295" i="34"/>
  <c r="Z2295" i="34"/>
  <c r="O2295" i="34"/>
  <c r="A2295" i="34"/>
  <c r="Z2287" i="34"/>
  <c r="O2287" i="34"/>
  <c r="P2287" i="34"/>
  <c r="Q2287" i="34"/>
  <c r="U2287" i="34"/>
  <c r="A2287" i="34"/>
  <c r="O2279" i="34"/>
  <c r="Z2279" i="34"/>
  <c r="Q2279" i="34"/>
  <c r="U2279" i="34"/>
  <c r="P2279" i="34"/>
  <c r="A2279" i="34"/>
  <c r="Q2440" i="34"/>
  <c r="U2440" i="34"/>
  <c r="Z2440" i="34"/>
  <c r="O2440" i="34"/>
  <c r="P2440" i="34"/>
  <c r="A2440" i="34"/>
  <c r="Q2436" i="34"/>
  <c r="U2436" i="34"/>
  <c r="Z2436" i="34"/>
  <c r="O2436" i="34"/>
  <c r="P2436" i="34"/>
  <c r="A2436" i="34"/>
  <c r="Q2428" i="34"/>
  <c r="U2428" i="34"/>
  <c r="Z2428" i="34"/>
  <c r="O2428" i="34"/>
  <c r="P2428" i="34"/>
  <c r="A2428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519" i="34" l="1"/>
  <c r="B1518" i="34"/>
  <c r="B1517" i="34"/>
  <c r="B1516" i="34"/>
  <c r="B1521" i="34"/>
  <c r="B1520" i="34"/>
  <c r="B1522" i="34"/>
  <c r="B1511" i="34"/>
  <c r="B1510" i="34"/>
  <c r="B1509" i="34"/>
  <c r="B1508" i="34"/>
  <c r="B1513" i="34"/>
  <c r="B1512" i="34"/>
  <c r="B1514" i="34"/>
  <c r="B1504" i="34"/>
  <c r="B1503" i="34"/>
  <c r="B1502" i="34"/>
  <c r="B1506" i="34"/>
  <c r="B1505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C858" i="34"/>
  <c r="C857" i="34"/>
  <c r="C1453" i="34"/>
  <c r="C1452" i="34"/>
  <c r="B1811" i="34"/>
  <c r="B1678" i="34"/>
  <c r="B1534" i="34"/>
  <c r="O1503" i="34" l="1"/>
  <c r="P1503" i="34"/>
  <c r="Q1503" i="34"/>
  <c r="U1503" i="34"/>
  <c r="Z1503" i="34"/>
  <c r="A1503" i="34"/>
  <c r="Z1516" i="34"/>
  <c r="O1516" i="34"/>
  <c r="P1516" i="34"/>
  <c r="Q1516" i="34"/>
  <c r="U1516" i="34"/>
  <c r="A1516" i="34"/>
  <c r="Q1505" i="34"/>
  <c r="U1505" i="34"/>
  <c r="Z1505" i="34"/>
  <c r="O1505" i="34"/>
  <c r="P1505" i="34"/>
  <c r="A1505" i="34"/>
  <c r="Z1504" i="34"/>
  <c r="O1504" i="34"/>
  <c r="P1504" i="34"/>
  <c r="Q1504" i="34"/>
  <c r="U1504" i="34"/>
  <c r="A1504" i="34"/>
  <c r="Z1508" i="34"/>
  <c r="O1508" i="34"/>
  <c r="P1508" i="34"/>
  <c r="Q1508" i="34"/>
  <c r="U1508" i="34"/>
  <c r="A1508" i="34"/>
  <c r="P1522" i="34"/>
  <c r="Q1522" i="34"/>
  <c r="U1522" i="34"/>
  <c r="Z1522" i="34"/>
  <c r="O1522" i="34"/>
  <c r="A1522" i="34"/>
  <c r="Q1517" i="34"/>
  <c r="U1517" i="34"/>
  <c r="Z1517" i="34"/>
  <c r="O1517" i="34"/>
  <c r="P1517" i="34"/>
  <c r="A1517" i="34"/>
  <c r="O1811" i="34"/>
  <c r="A1811" i="34"/>
  <c r="P1811" i="34"/>
  <c r="Q1811" i="34"/>
  <c r="U1811" i="34"/>
  <c r="Z1811" i="34"/>
  <c r="Q1513" i="34"/>
  <c r="U1513" i="34"/>
  <c r="Z1513" i="34"/>
  <c r="O1513" i="34"/>
  <c r="P1513" i="34"/>
  <c r="A1513" i="34"/>
  <c r="P1534" i="34"/>
  <c r="Q1534" i="34"/>
  <c r="U1534" i="34"/>
  <c r="Z1534" i="34"/>
  <c r="O1534" i="34"/>
  <c r="A1534" i="34"/>
  <c r="P1506" i="34"/>
  <c r="Q1506" i="34"/>
  <c r="U1506" i="34"/>
  <c r="Z1506" i="34"/>
  <c r="O1506" i="34"/>
  <c r="A1506" i="34"/>
  <c r="P1514" i="34"/>
  <c r="Q1514" i="34"/>
  <c r="U1514" i="34"/>
  <c r="Z1514" i="34"/>
  <c r="O1514" i="34"/>
  <c r="A1514" i="34"/>
  <c r="Q1509" i="34"/>
  <c r="U1509" i="34"/>
  <c r="Z1509" i="34"/>
  <c r="O1509" i="34"/>
  <c r="P1509" i="34"/>
  <c r="A1509" i="34"/>
  <c r="Z1520" i="34"/>
  <c r="O1520" i="34"/>
  <c r="P1520" i="34"/>
  <c r="Q1520" i="34"/>
  <c r="U1520" i="34"/>
  <c r="A1520" i="34"/>
  <c r="P1518" i="34"/>
  <c r="Q1518" i="34"/>
  <c r="U1518" i="34"/>
  <c r="Z1518" i="34"/>
  <c r="O1518" i="34"/>
  <c r="A1518" i="34"/>
  <c r="O1511" i="34"/>
  <c r="P1511" i="34"/>
  <c r="Q1511" i="34"/>
  <c r="U1511" i="34"/>
  <c r="Z1511" i="34"/>
  <c r="A1511" i="34"/>
  <c r="P1678" i="34"/>
  <c r="Z1678" i="34"/>
  <c r="O1678" i="34"/>
  <c r="A1678" i="34"/>
  <c r="Q1678" i="34"/>
  <c r="U1678" i="34"/>
  <c r="P1502" i="34"/>
  <c r="Q1502" i="34"/>
  <c r="U1502" i="34"/>
  <c r="Z1502" i="34"/>
  <c r="O1502" i="34"/>
  <c r="A1502" i="34"/>
  <c r="Z1512" i="34"/>
  <c r="O1512" i="34"/>
  <c r="P1512" i="34"/>
  <c r="Q1512" i="34"/>
  <c r="U1512" i="34"/>
  <c r="A1512" i="34"/>
  <c r="P1510" i="34"/>
  <c r="Q1510" i="34"/>
  <c r="U1510" i="34"/>
  <c r="Z1510" i="34"/>
  <c r="O1510" i="34"/>
  <c r="A1510" i="34"/>
  <c r="Q1521" i="34"/>
  <c r="U1521" i="34"/>
  <c r="Z1521" i="34"/>
  <c r="O1521" i="34"/>
  <c r="P1521" i="34"/>
  <c r="A1521" i="34"/>
  <c r="O1519" i="34"/>
  <c r="P1519" i="34"/>
  <c r="Q1519" i="34"/>
  <c r="U1519" i="34"/>
  <c r="Z1519" i="34"/>
  <c r="A1519" i="34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467" i="34"/>
  <c r="B1466" i="34"/>
  <c r="B1459" i="34"/>
  <c r="B1458" i="34"/>
  <c r="B1824" i="34"/>
  <c r="B1823" i="34"/>
  <c r="B1822" i="34"/>
  <c r="B1821" i="34"/>
  <c r="B1820" i="34"/>
  <c r="B1528" i="34"/>
  <c r="B1527" i="34"/>
  <c r="B1526" i="34"/>
  <c r="B1525" i="34"/>
  <c r="B1524" i="34"/>
  <c r="B1523" i="34"/>
  <c r="B1515" i="34"/>
  <c r="B1507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538" i="34"/>
  <c r="B1537" i="34"/>
  <c r="B1536" i="34"/>
  <c r="B1532" i="34"/>
  <c r="B1531" i="34"/>
  <c r="B1530" i="34"/>
  <c r="B1529" i="34"/>
  <c r="B1489" i="34"/>
  <c r="B1488" i="34"/>
  <c r="B1487" i="34"/>
  <c r="B1486" i="34"/>
  <c r="B1485" i="34"/>
  <c r="B1484" i="34"/>
  <c r="B1483" i="34"/>
  <c r="B1482" i="34"/>
  <c r="B1481" i="34"/>
  <c r="B1465" i="34"/>
  <c r="B1464" i="34"/>
  <c r="B1463" i="34"/>
  <c r="B1462" i="34"/>
  <c r="B1461" i="34"/>
  <c r="B1460" i="34"/>
  <c r="B1456" i="34"/>
  <c r="B1455" i="34"/>
  <c r="B1454" i="34"/>
  <c r="B1812" i="34"/>
  <c r="B1810" i="34"/>
  <c r="B1679" i="34"/>
  <c r="B1677" i="34"/>
  <c r="B1535" i="34"/>
  <c r="B1533" i="34"/>
  <c r="B1453" i="34"/>
  <c r="B1452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53" i="34"/>
  <c r="B1652" i="34"/>
  <c r="B1651" i="34"/>
  <c r="B1650" i="34"/>
  <c r="B1649" i="34"/>
  <c r="B1648" i="34"/>
  <c r="B1647" i="34"/>
  <c r="B1646" i="34"/>
  <c r="B1586" i="34"/>
  <c r="B1585" i="34"/>
  <c r="B1584" i="34"/>
  <c r="B1583" i="34"/>
  <c r="B1546" i="34"/>
  <c r="B1545" i="34"/>
  <c r="B1544" i="34"/>
  <c r="B1543" i="34"/>
  <c r="B1539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698" i="34"/>
  <c r="B1697" i="34"/>
  <c r="B1696" i="34"/>
  <c r="B1695" i="34"/>
  <c r="B1694" i="34"/>
  <c r="B1693" i="34"/>
  <c r="B1692" i="34"/>
  <c r="B1661" i="34"/>
  <c r="B1660" i="34"/>
  <c r="B1659" i="34"/>
  <c r="B1658" i="34"/>
  <c r="B1657" i="34"/>
  <c r="B1656" i="34"/>
  <c r="B1655" i="34"/>
  <c r="B1654" i="34"/>
  <c r="B1542" i="34"/>
  <c r="B1541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2" i="34"/>
  <c r="B1581" i="34"/>
  <c r="B1580" i="34"/>
  <c r="B1579" i="34"/>
  <c r="B1578" i="34"/>
  <c r="B1577" i="34"/>
  <c r="B1576" i="34"/>
  <c r="Q1581" i="34" l="1"/>
  <c r="U1581" i="34"/>
  <c r="Z1581" i="34"/>
  <c r="O1581" i="34"/>
  <c r="P1581" i="34"/>
  <c r="A1581" i="34"/>
  <c r="Q1597" i="34"/>
  <c r="U1597" i="34"/>
  <c r="Z1597" i="34"/>
  <c r="O1597" i="34"/>
  <c r="P1597" i="34"/>
  <c r="A1597" i="34"/>
  <c r="Q1609" i="34"/>
  <c r="U1609" i="34"/>
  <c r="O1609" i="34"/>
  <c r="P1609" i="34"/>
  <c r="Z1609" i="34"/>
  <c r="A1609" i="34"/>
  <c r="Q1621" i="34"/>
  <c r="U1621" i="34"/>
  <c r="O1621" i="34"/>
  <c r="Z1621" i="34"/>
  <c r="P1621" i="34"/>
  <c r="A1621" i="34"/>
  <c r="Q1633" i="34"/>
  <c r="U1633" i="34"/>
  <c r="O1633" i="34"/>
  <c r="Z1633" i="34"/>
  <c r="P1633" i="34"/>
  <c r="A1633" i="34"/>
  <c r="Q1637" i="34"/>
  <c r="U1637" i="34"/>
  <c r="O1637" i="34"/>
  <c r="Z1637" i="34"/>
  <c r="P1637" i="34"/>
  <c r="A1637" i="34"/>
  <c r="O1655" i="34"/>
  <c r="Q1655" i="34"/>
  <c r="U1655" i="34"/>
  <c r="Z1655" i="34"/>
  <c r="A1655" i="34"/>
  <c r="P1655" i="34"/>
  <c r="Q1697" i="34"/>
  <c r="U1697" i="34"/>
  <c r="O1697" i="34"/>
  <c r="Z1697" i="34"/>
  <c r="P1697" i="34"/>
  <c r="A1697" i="34"/>
  <c r="Z1584" i="34"/>
  <c r="O1584" i="34"/>
  <c r="P1584" i="34"/>
  <c r="Q1584" i="34"/>
  <c r="U1584" i="34"/>
  <c r="A1584" i="34"/>
  <c r="O1663" i="34"/>
  <c r="Q1663" i="34"/>
  <c r="U1663" i="34"/>
  <c r="Z1663" i="34"/>
  <c r="A1663" i="34"/>
  <c r="P1663" i="34"/>
  <c r="O1675" i="34"/>
  <c r="Q1675" i="34"/>
  <c r="U1675" i="34"/>
  <c r="A1675" i="34"/>
  <c r="Z1675" i="34"/>
  <c r="P1675" i="34"/>
  <c r="Q1549" i="34"/>
  <c r="U1549" i="34"/>
  <c r="Z1549" i="34"/>
  <c r="O1549" i="34"/>
  <c r="P1549" i="34"/>
  <c r="A1549" i="34"/>
  <c r="Q1561" i="34"/>
  <c r="U1561" i="34"/>
  <c r="Z1561" i="34"/>
  <c r="O1561" i="34"/>
  <c r="P1561" i="34"/>
  <c r="A1561" i="34"/>
  <c r="Q1573" i="34"/>
  <c r="U1573" i="34"/>
  <c r="Z1573" i="34"/>
  <c r="O1573" i="34"/>
  <c r="P1573" i="34"/>
  <c r="A1573" i="34"/>
  <c r="O1455" i="34"/>
  <c r="P1455" i="34"/>
  <c r="Q1455" i="34"/>
  <c r="U1455" i="34"/>
  <c r="Z1455" i="34"/>
  <c r="A1455" i="34"/>
  <c r="Q1485" i="34"/>
  <c r="U1485" i="34"/>
  <c r="Z1485" i="34"/>
  <c r="O1485" i="34"/>
  <c r="P1485" i="34"/>
  <c r="A1485" i="34"/>
  <c r="Z1468" i="34"/>
  <c r="O1468" i="34"/>
  <c r="P1468" i="34"/>
  <c r="Q1468" i="34"/>
  <c r="U1468" i="34"/>
  <c r="A1468" i="34"/>
  <c r="Z1480" i="34"/>
  <c r="O1480" i="34"/>
  <c r="P1480" i="34"/>
  <c r="Q1480" i="34"/>
  <c r="U1480" i="34"/>
  <c r="A1480" i="34"/>
  <c r="P1498" i="34"/>
  <c r="Q1498" i="34"/>
  <c r="U1498" i="34"/>
  <c r="Z1498" i="34"/>
  <c r="O1498" i="34"/>
  <c r="A1498" i="34"/>
  <c r="P1578" i="34"/>
  <c r="Q1578" i="34"/>
  <c r="U1578" i="34"/>
  <c r="Z1578" i="34"/>
  <c r="O1578" i="34"/>
  <c r="A1578" i="34"/>
  <c r="P1582" i="34"/>
  <c r="Q1582" i="34"/>
  <c r="U1582" i="34"/>
  <c r="Z1582" i="34"/>
  <c r="O1582" i="34"/>
  <c r="A1582" i="34"/>
  <c r="P1590" i="34"/>
  <c r="Q1590" i="34"/>
  <c r="U1590" i="34"/>
  <c r="Z1590" i="34"/>
  <c r="O1590" i="34"/>
  <c r="A1590" i="34"/>
  <c r="P1594" i="34"/>
  <c r="Q1594" i="34"/>
  <c r="U1594" i="34"/>
  <c r="Z1594" i="34"/>
  <c r="O1594" i="34"/>
  <c r="A1594" i="34"/>
  <c r="P1598" i="34"/>
  <c r="Q1598" i="34"/>
  <c r="U1598" i="34"/>
  <c r="Z1598" i="34"/>
  <c r="O1598" i="34"/>
  <c r="A1598" i="34"/>
  <c r="P1602" i="34"/>
  <c r="Z1602" i="34"/>
  <c r="O1602" i="34"/>
  <c r="Q1602" i="34"/>
  <c r="U1602" i="34"/>
  <c r="A1602" i="34"/>
  <c r="P1606" i="34"/>
  <c r="Z1606" i="34"/>
  <c r="O1606" i="34"/>
  <c r="A1606" i="34"/>
  <c r="Q1606" i="34"/>
  <c r="U1606" i="34"/>
  <c r="P1610" i="34"/>
  <c r="Z1610" i="34"/>
  <c r="O1610" i="34"/>
  <c r="Q1610" i="34"/>
  <c r="U1610" i="34"/>
  <c r="A1610" i="34"/>
  <c r="P1614" i="34"/>
  <c r="Z1614" i="34"/>
  <c r="O1614" i="34"/>
  <c r="A1614" i="34"/>
  <c r="Q1614" i="34"/>
  <c r="U1614" i="34"/>
  <c r="P1618" i="34"/>
  <c r="Z1618" i="34"/>
  <c r="O1618" i="34"/>
  <c r="A1618" i="34"/>
  <c r="Q1618" i="34"/>
  <c r="U1618" i="34"/>
  <c r="P1622" i="34"/>
  <c r="Z1622" i="34"/>
  <c r="O1622" i="34"/>
  <c r="A1622" i="34"/>
  <c r="Q1622" i="34"/>
  <c r="U1622" i="34"/>
  <c r="P1626" i="34"/>
  <c r="Z1626" i="34"/>
  <c r="O1626" i="34"/>
  <c r="A1626" i="34"/>
  <c r="Q1626" i="34"/>
  <c r="U1626" i="34"/>
  <c r="P1630" i="34"/>
  <c r="Z1630" i="34"/>
  <c r="O1630" i="34"/>
  <c r="A1630" i="34"/>
  <c r="Q1630" i="34"/>
  <c r="U1630" i="34"/>
  <c r="P1634" i="34"/>
  <c r="Z1634" i="34"/>
  <c r="O1634" i="34"/>
  <c r="A1634" i="34"/>
  <c r="Q1634" i="34"/>
  <c r="U1634" i="34"/>
  <c r="P1638" i="34"/>
  <c r="Z1638" i="34"/>
  <c r="O1638" i="34"/>
  <c r="A1638" i="34"/>
  <c r="Q1638" i="34"/>
  <c r="U1638" i="34"/>
  <c r="P1642" i="34"/>
  <c r="Z1642" i="34"/>
  <c r="O1642" i="34"/>
  <c r="A1642" i="34"/>
  <c r="Q1642" i="34"/>
  <c r="U1642" i="34"/>
  <c r="Q1541" i="34"/>
  <c r="U1541" i="34"/>
  <c r="Z1541" i="34"/>
  <c r="O1541" i="34"/>
  <c r="P1541" i="34"/>
  <c r="A1541" i="34"/>
  <c r="Z1656" i="34"/>
  <c r="P1656" i="34"/>
  <c r="O1656" i="34"/>
  <c r="Q1656" i="34"/>
  <c r="U1656" i="34"/>
  <c r="A1656" i="34"/>
  <c r="Z1660" i="34"/>
  <c r="P1660" i="34"/>
  <c r="O1660" i="34"/>
  <c r="Q1660" i="34"/>
  <c r="U1660" i="34"/>
  <c r="A1660" i="34"/>
  <c r="P1694" i="34"/>
  <c r="Z1694" i="34"/>
  <c r="O1694" i="34"/>
  <c r="A1694" i="34"/>
  <c r="Q1694" i="34"/>
  <c r="U1694" i="34"/>
  <c r="P1698" i="34"/>
  <c r="Z1698" i="34"/>
  <c r="O1698" i="34"/>
  <c r="A1698" i="34"/>
  <c r="Q1698" i="34"/>
  <c r="U1698" i="34"/>
  <c r="Q1545" i="34"/>
  <c r="U1545" i="34"/>
  <c r="R1545" i="34"/>
  <c r="Z1545" i="34"/>
  <c r="O1545" i="34"/>
  <c r="S1545" i="34"/>
  <c r="P1545" i="34"/>
  <c r="T1545" i="34"/>
  <c r="A1545" i="34"/>
  <c r="Q1585" i="34"/>
  <c r="U1585" i="34"/>
  <c r="Z1585" i="34"/>
  <c r="O1585" i="34"/>
  <c r="P1585" i="34"/>
  <c r="A1585" i="34"/>
  <c r="R1648" i="34"/>
  <c r="Z1648" i="34"/>
  <c r="P1648" i="34"/>
  <c r="T1648" i="34"/>
  <c r="U1648" i="34"/>
  <c r="O1648" i="34"/>
  <c r="Q1648" i="34"/>
  <c r="S1648" i="34"/>
  <c r="A1648" i="34"/>
  <c r="Z1652" i="34"/>
  <c r="P1652" i="34"/>
  <c r="O1652" i="34"/>
  <c r="Q1652" i="34"/>
  <c r="U1652" i="34"/>
  <c r="A1652" i="34"/>
  <c r="Z1664" i="34"/>
  <c r="P1664" i="34"/>
  <c r="O1664" i="34"/>
  <c r="Q1664" i="34"/>
  <c r="U1664" i="34"/>
  <c r="A1664" i="34"/>
  <c r="Z1668" i="34"/>
  <c r="P1668" i="34"/>
  <c r="O1668" i="34"/>
  <c r="Q1668" i="34"/>
  <c r="U1668" i="34"/>
  <c r="A1668" i="34"/>
  <c r="Z1672" i="34"/>
  <c r="P1672" i="34"/>
  <c r="O1672" i="34"/>
  <c r="Q1672" i="34"/>
  <c r="U1672" i="34"/>
  <c r="A1672" i="34"/>
  <c r="Z1676" i="34"/>
  <c r="P1676" i="34"/>
  <c r="O1676" i="34"/>
  <c r="Q1676" i="34"/>
  <c r="U1676" i="34"/>
  <c r="A1676" i="34"/>
  <c r="O1683" i="34"/>
  <c r="Q1683" i="34"/>
  <c r="U1683" i="34"/>
  <c r="A1683" i="34"/>
  <c r="Z1683" i="34"/>
  <c r="P1683" i="34"/>
  <c r="O1687" i="34"/>
  <c r="Q1687" i="34"/>
  <c r="U1687" i="34"/>
  <c r="A1687" i="34"/>
  <c r="Z1687" i="34"/>
  <c r="P1687" i="34"/>
  <c r="O1691" i="34"/>
  <c r="Q1691" i="34"/>
  <c r="U1691" i="34"/>
  <c r="A1691" i="34"/>
  <c r="Z1691" i="34"/>
  <c r="P1691" i="34"/>
  <c r="P1550" i="34"/>
  <c r="Q1550" i="34"/>
  <c r="U1550" i="34"/>
  <c r="Z1550" i="34"/>
  <c r="O1550" i="34"/>
  <c r="A1550" i="34"/>
  <c r="P1554" i="34"/>
  <c r="Q1554" i="34"/>
  <c r="U1554" i="34"/>
  <c r="Z1554" i="34"/>
  <c r="O1554" i="34"/>
  <c r="A1554" i="34"/>
  <c r="P1558" i="34"/>
  <c r="Q1558" i="34"/>
  <c r="U1558" i="34"/>
  <c r="Z1558" i="34"/>
  <c r="O1558" i="34"/>
  <c r="A1558" i="34"/>
  <c r="P1562" i="34"/>
  <c r="Q1562" i="34"/>
  <c r="U1562" i="34"/>
  <c r="Z1562" i="34"/>
  <c r="O1562" i="34"/>
  <c r="A1562" i="34"/>
  <c r="P1566" i="34"/>
  <c r="Q1566" i="34"/>
  <c r="U1566" i="34"/>
  <c r="Z1566" i="34"/>
  <c r="O1566" i="34"/>
  <c r="A1566" i="34"/>
  <c r="P1570" i="34"/>
  <c r="Q1570" i="34"/>
  <c r="U1570" i="34"/>
  <c r="Z1570" i="34"/>
  <c r="O1570" i="34"/>
  <c r="A1570" i="34"/>
  <c r="P1574" i="34"/>
  <c r="Q1574" i="34"/>
  <c r="U1574" i="34"/>
  <c r="Z1574" i="34"/>
  <c r="O1574" i="34"/>
  <c r="A1574" i="34"/>
  <c r="Q1533" i="34"/>
  <c r="U1533" i="34"/>
  <c r="Z1533" i="34"/>
  <c r="O1533" i="34"/>
  <c r="P1533" i="34"/>
  <c r="A1533" i="34"/>
  <c r="P1810" i="34"/>
  <c r="A1810" i="34"/>
  <c r="Q1810" i="34"/>
  <c r="U1810" i="34"/>
  <c r="Z1810" i="34"/>
  <c r="O1810" i="34"/>
  <c r="Z1456" i="34"/>
  <c r="O1456" i="34"/>
  <c r="P1456" i="34"/>
  <c r="Q1456" i="34"/>
  <c r="U1456" i="34"/>
  <c r="A1456" i="34"/>
  <c r="O1463" i="34"/>
  <c r="P1463" i="34"/>
  <c r="Q1463" i="34"/>
  <c r="U1463" i="34"/>
  <c r="Z1463" i="34"/>
  <c r="A1463" i="34"/>
  <c r="P1482" i="34"/>
  <c r="T1482" i="34"/>
  <c r="Q1482" i="34"/>
  <c r="U1482" i="34"/>
  <c r="R1482" i="34"/>
  <c r="Z1482" i="34"/>
  <c r="O1482" i="34"/>
  <c r="S1482" i="34"/>
  <c r="A1482" i="34"/>
  <c r="P1486" i="34"/>
  <c r="Q1486" i="34"/>
  <c r="U1486" i="34"/>
  <c r="Z1486" i="34"/>
  <c r="O1486" i="34"/>
  <c r="A1486" i="34"/>
  <c r="Q1529" i="34"/>
  <c r="U1529" i="34"/>
  <c r="R1529" i="34"/>
  <c r="Z1529" i="34"/>
  <c r="O1529" i="34"/>
  <c r="S1529" i="34"/>
  <c r="P1529" i="34"/>
  <c r="T1529" i="34"/>
  <c r="A1529" i="34"/>
  <c r="Z1536" i="34"/>
  <c r="O1536" i="34"/>
  <c r="P1536" i="34"/>
  <c r="Q1536" i="34"/>
  <c r="U1536" i="34"/>
  <c r="A1536" i="34"/>
  <c r="Q1469" i="34"/>
  <c r="U1469" i="34"/>
  <c r="Z1469" i="34"/>
  <c r="O1469" i="34"/>
  <c r="P1469" i="34"/>
  <c r="A1469" i="34"/>
  <c r="Q1473" i="34"/>
  <c r="U1473" i="34"/>
  <c r="Z1473" i="34"/>
  <c r="O1473" i="34"/>
  <c r="P1473" i="34"/>
  <c r="A1473" i="34"/>
  <c r="Q1477" i="34"/>
  <c r="U1477" i="34"/>
  <c r="Z1477" i="34"/>
  <c r="O1477" i="34"/>
  <c r="P1477" i="34"/>
  <c r="A1477" i="34"/>
  <c r="O1491" i="34"/>
  <c r="P1491" i="34"/>
  <c r="Q1491" i="34"/>
  <c r="U1491" i="34"/>
  <c r="Z1491" i="34"/>
  <c r="A1491" i="34"/>
  <c r="O1495" i="34"/>
  <c r="P1495" i="34"/>
  <c r="Q1495" i="34"/>
  <c r="U1495" i="34"/>
  <c r="Z1495" i="34"/>
  <c r="A1495" i="34"/>
  <c r="O1499" i="34"/>
  <c r="P1499" i="34"/>
  <c r="Q1499" i="34"/>
  <c r="U1499" i="34"/>
  <c r="Z1499" i="34"/>
  <c r="A1499" i="34"/>
  <c r="O1515" i="34"/>
  <c r="P1515" i="34"/>
  <c r="Q1515" i="34"/>
  <c r="U1515" i="34"/>
  <c r="Z1515" i="34"/>
  <c r="A1515" i="34"/>
  <c r="P1526" i="34"/>
  <c r="Q1526" i="34"/>
  <c r="U1526" i="34"/>
  <c r="Z1526" i="34"/>
  <c r="O1526" i="34"/>
  <c r="A1526" i="34"/>
  <c r="P1458" i="34"/>
  <c r="Q1458" i="34"/>
  <c r="U1458" i="34"/>
  <c r="Z1458" i="34"/>
  <c r="O1458" i="34"/>
  <c r="A1458" i="34"/>
  <c r="O1306" i="34"/>
  <c r="P1306" i="34"/>
  <c r="Q1306" i="34"/>
  <c r="U1306" i="34"/>
  <c r="Z1306" i="34"/>
  <c r="A1306" i="34"/>
  <c r="Q1308" i="34"/>
  <c r="U1308" i="34"/>
  <c r="Z1308" i="34"/>
  <c r="O1308" i="34"/>
  <c r="P1308" i="34"/>
  <c r="A1308" i="34"/>
  <c r="O1310" i="34"/>
  <c r="P1310" i="34"/>
  <c r="Q1310" i="34"/>
  <c r="U1310" i="34"/>
  <c r="Z1310" i="34"/>
  <c r="A1310" i="34"/>
  <c r="Q1312" i="34"/>
  <c r="U1312" i="34"/>
  <c r="Z1312" i="34"/>
  <c r="O1312" i="34"/>
  <c r="P1312" i="34"/>
  <c r="A1312" i="34"/>
  <c r="O1314" i="34"/>
  <c r="P1314" i="34"/>
  <c r="Q1314" i="34"/>
  <c r="U1314" i="34"/>
  <c r="Z1314" i="34"/>
  <c r="A1314" i="34"/>
  <c r="Q1316" i="34"/>
  <c r="U1316" i="34"/>
  <c r="Z1316" i="34"/>
  <c r="O1316" i="34"/>
  <c r="P1316" i="34"/>
  <c r="A1316" i="34"/>
  <c r="O1318" i="34"/>
  <c r="P1318" i="34"/>
  <c r="Q1318" i="34"/>
  <c r="U1318" i="34"/>
  <c r="Z1318" i="34"/>
  <c r="A1318" i="34"/>
  <c r="Q1320" i="34"/>
  <c r="U1320" i="34"/>
  <c r="Z1320" i="34"/>
  <c r="O1320" i="34"/>
  <c r="P1320" i="34"/>
  <c r="A1320" i="34"/>
  <c r="O1322" i="34"/>
  <c r="P1322" i="34"/>
  <c r="Q1322" i="34"/>
  <c r="U1322" i="34"/>
  <c r="Z1322" i="34"/>
  <c r="A1322" i="34"/>
  <c r="Q1324" i="34"/>
  <c r="U1324" i="34"/>
  <c r="Z1324" i="34"/>
  <c r="O1324" i="34"/>
  <c r="P1324" i="34"/>
  <c r="A1324" i="34"/>
  <c r="O1326" i="34"/>
  <c r="P1326" i="34"/>
  <c r="Q1326" i="34"/>
  <c r="U1326" i="34"/>
  <c r="Z1326" i="34"/>
  <c r="A1326" i="34"/>
  <c r="Q1328" i="34"/>
  <c r="U1328" i="34"/>
  <c r="Z1328" i="34"/>
  <c r="O1328" i="34"/>
  <c r="P1328" i="34"/>
  <c r="A1328" i="34"/>
  <c r="O1330" i="34"/>
  <c r="P1330" i="34"/>
  <c r="Q1330" i="34"/>
  <c r="U1330" i="34"/>
  <c r="Z1330" i="34"/>
  <c r="A1330" i="34"/>
  <c r="Q1332" i="34"/>
  <c r="U1332" i="34"/>
  <c r="Z1332" i="34"/>
  <c r="O1332" i="34"/>
  <c r="P1332" i="34"/>
  <c r="A1332" i="34"/>
  <c r="O1334" i="34"/>
  <c r="P1334" i="34"/>
  <c r="Q1334" i="34"/>
  <c r="U1334" i="34"/>
  <c r="Z1334" i="34"/>
  <c r="A1334" i="34"/>
  <c r="Q1336" i="34"/>
  <c r="U1336" i="34"/>
  <c r="Z1336" i="34"/>
  <c r="O1336" i="34"/>
  <c r="P1336" i="34"/>
  <c r="A1336" i="34"/>
  <c r="O1338" i="34"/>
  <c r="P1338" i="34"/>
  <c r="Q1338" i="34"/>
  <c r="U1338" i="34"/>
  <c r="Z1338" i="34"/>
  <c r="A1338" i="34"/>
  <c r="Q1340" i="34"/>
  <c r="U1340" i="34"/>
  <c r="Z1340" i="34"/>
  <c r="O1340" i="34"/>
  <c r="P1340" i="34"/>
  <c r="A1340" i="34"/>
  <c r="O1342" i="34"/>
  <c r="P1342" i="34"/>
  <c r="Q1342" i="34"/>
  <c r="U1342" i="34"/>
  <c r="Z1342" i="34"/>
  <c r="A1342" i="34"/>
  <c r="Q1344" i="34"/>
  <c r="U1344" i="34"/>
  <c r="Z1344" i="34"/>
  <c r="O1344" i="34"/>
  <c r="P1344" i="34"/>
  <c r="A1344" i="34"/>
  <c r="O1346" i="34"/>
  <c r="P1346" i="34"/>
  <c r="Q1346" i="34"/>
  <c r="U1346" i="34"/>
  <c r="Z1346" i="34"/>
  <c r="A1346" i="34"/>
  <c r="Q1348" i="34"/>
  <c r="U1348" i="34"/>
  <c r="Z1348" i="34"/>
  <c r="O1348" i="34"/>
  <c r="P1348" i="34"/>
  <c r="A1348" i="34"/>
  <c r="O1350" i="34"/>
  <c r="P1350" i="34"/>
  <c r="Q1350" i="34"/>
  <c r="U1350" i="34"/>
  <c r="Z1350" i="34"/>
  <c r="A1350" i="34"/>
  <c r="Q1352" i="34"/>
  <c r="U1352" i="34"/>
  <c r="Z1352" i="34"/>
  <c r="O1352" i="34"/>
  <c r="P1352" i="34"/>
  <c r="A1352" i="34"/>
  <c r="O1354" i="34"/>
  <c r="P1354" i="34"/>
  <c r="Q1354" i="34"/>
  <c r="U1354" i="34"/>
  <c r="Z1354" i="34"/>
  <c r="A1354" i="34"/>
  <c r="Q1356" i="34"/>
  <c r="U1356" i="34"/>
  <c r="Z1356" i="34"/>
  <c r="O1356" i="34"/>
  <c r="P1356" i="34"/>
  <c r="A1356" i="34"/>
  <c r="O1358" i="34"/>
  <c r="P1358" i="34"/>
  <c r="Q1358" i="34"/>
  <c r="U1358" i="34"/>
  <c r="Z1358" i="34"/>
  <c r="A1358" i="34"/>
  <c r="Q1360" i="34"/>
  <c r="U1360" i="34"/>
  <c r="Z1360" i="34"/>
  <c r="O1360" i="34"/>
  <c r="P1360" i="34"/>
  <c r="A1360" i="34"/>
  <c r="O1362" i="34"/>
  <c r="P1362" i="34"/>
  <c r="Q1362" i="34"/>
  <c r="U1362" i="34"/>
  <c r="Z1362" i="34"/>
  <c r="A1362" i="34"/>
  <c r="Q1364" i="34"/>
  <c r="U1364" i="34"/>
  <c r="Z1364" i="34"/>
  <c r="O1364" i="34"/>
  <c r="P1364" i="34"/>
  <c r="A1364" i="34"/>
  <c r="O1366" i="34"/>
  <c r="P1366" i="34"/>
  <c r="Q1366" i="34"/>
  <c r="U1366" i="34"/>
  <c r="Z1366" i="34"/>
  <c r="A1366" i="34"/>
  <c r="Q1368" i="34"/>
  <c r="U1368" i="34"/>
  <c r="Z1368" i="34"/>
  <c r="O1368" i="34"/>
  <c r="P1368" i="34"/>
  <c r="A1368" i="34"/>
  <c r="O1370" i="34"/>
  <c r="P1370" i="34"/>
  <c r="Q1370" i="34"/>
  <c r="U1370" i="34"/>
  <c r="Z1370" i="34"/>
  <c r="A1370" i="34"/>
  <c r="Q1372" i="34"/>
  <c r="U1372" i="34"/>
  <c r="Z1372" i="34"/>
  <c r="O1372" i="34"/>
  <c r="P1372" i="34"/>
  <c r="A1372" i="34"/>
  <c r="O1374" i="34"/>
  <c r="P1374" i="34"/>
  <c r="Q1374" i="34"/>
  <c r="U1374" i="34"/>
  <c r="Z1374" i="34"/>
  <c r="A1374" i="34"/>
  <c r="Q1376" i="34"/>
  <c r="U1376" i="34"/>
  <c r="Z1376" i="34"/>
  <c r="O1376" i="34"/>
  <c r="P1376" i="34"/>
  <c r="A1376" i="34"/>
  <c r="O1378" i="34"/>
  <c r="P1378" i="34"/>
  <c r="Q1378" i="34"/>
  <c r="U1378" i="34"/>
  <c r="Z1378" i="34"/>
  <c r="A1378" i="34"/>
  <c r="Q1380" i="34"/>
  <c r="U1380" i="34"/>
  <c r="Z1380" i="34"/>
  <c r="O1380" i="34"/>
  <c r="P1380" i="34"/>
  <c r="A1380" i="34"/>
  <c r="O1382" i="34"/>
  <c r="P1382" i="34"/>
  <c r="Q1382" i="34"/>
  <c r="U1382" i="34"/>
  <c r="Z1382" i="34"/>
  <c r="A1382" i="34"/>
  <c r="Q1384" i="34"/>
  <c r="U1384" i="34"/>
  <c r="Z1384" i="34"/>
  <c r="O1384" i="34"/>
  <c r="P1384" i="34"/>
  <c r="A1384" i="34"/>
  <c r="O1386" i="34"/>
  <c r="P1386" i="34"/>
  <c r="Q1386" i="34"/>
  <c r="U1386" i="34"/>
  <c r="Z1386" i="34"/>
  <c r="A1386" i="34"/>
  <c r="Q1388" i="34"/>
  <c r="U1388" i="34"/>
  <c r="Z1388" i="34"/>
  <c r="O1388" i="34"/>
  <c r="P1388" i="34"/>
  <c r="A1388" i="34"/>
  <c r="O1390" i="34"/>
  <c r="P1390" i="34"/>
  <c r="Q1390" i="34"/>
  <c r="U1390" i="34"/>
  <c r="Z1390" i="34"/>
  <c r="A1390" i="34"/>
  <c r="Q1392" i="34"/>
  <c r="U1392" i="34"/>
  <c r="Z1392" i="34"/>
  <c r="O1392" i="34"/>
  <c r="P1392" i="34"/>
  <c r="A1392" i="34"/>
  <c r="O1394" i="34"/>
  <c r="P1394" i="34"/>
  <c r="Q1394" i="34"/>
  <c r="U1394" i="34"/>
  <c r="Z1394" i="34"/>
  <c r="A1394" i="34"/>
  <c r="Q1396" i="34"/>
  <c r="U1396" i="34"/>
  <c r="Z1396" i="34"/>
  <c r="O1396" i="34"/>
  <c r="P1396" i="34"/>
  <c r="A1396" i="34"/>
  <c r="O1398" i="34"/>
  <c r="P1398" i="34"/>
  <c r="Q1398" i="34"/>
  <c r="U1398" i="34"/>
  <c r="Z1398" i="34"/>
  <c r="A1398" i="34"/>
  <c r="Q1400" i="34"/>
  <c r="U1400" i="34"/>
  <c r="Z1400" i="34"/>
  <c r="O1400" i="34"/>
  <c r="P1400" i="34"/>
  <c r="A1400" i="34"/>
  <c r="O1402" i="34"/>
  <c r="P1402" i="34"/>
  <c r="Q1402" i="34"/>
  <c r="U1402" i="34"/>
  <c r="Z1402" i="34"/>
  <c r="A1402" i="34"/>
  <c r="Q1404" i="34"/>
  <c r="U1404" i="34"/>
  <c r="P1404" i="34"/>
  <c r="Z1404" i="34"/>
  <c r="O1404" i="34"/>
  <c r="A1404" i="34"/>
  <c r="P1406" i="34"/>
  <c r="Q1406" i="34"/>
  <c r="U1406" i="34"/>
  <c r="Z1406" i="34"/>
  <c r="O1406" i="34"/>
  <c r="A1406" i="34"/>
  <c r="Z1408" i="34"/>
  <c r="O1408" i="34"/>
  <c r="P1408" i="34"/>
  <c r="Q1408" i="34"/>
  <c r="U1408" i="34"/>
  <c r="A1408" i="34"/>
  <c r="P1410" i="34"/>
  <c r="Q1410" i="34"/>
  <c r="U1410" i="34"/>
  <c r="Z1410" i="34"/>
  <c r="O1410" i="34"/>
  <c r="A1410" i="34"/>
  <c r="Z1412" i="34"/>
  <c r="O1412" i="34"/>
  <c r="P1412" i="34"/>
  <c r="Q1412" i="34"/>
  <c r="U1412" i="34"/>
  <c r="A1412" i="34"/>
  <c r="P1414" i="34"/>
  <c r="Q1414" i="34"/>
  <c r="U1414" i="34"/>
  <c r="Z1414" i="34"/>
  <c r="O1414" i="34"/>
  <c r="A1414" i="34"/>
  <c r="Z1416" i="34"/>
  <c r="O1416" i="34"/>
  <c r="P1416" i="34"/>
  <c r="Q1416" i="34"/>
  <c r="U1416" i="34"/>
  <c r="A1416" i="34"/>
  <c r="P1418" i="34"/>
  <c r="Q1418" i="34"/>
  <c r="U1418" i="34"/>
  <c r="Z1418" i="34"/>
  <c r="O1418" i="34"/>
  <c r="A1418" i="34"/>
  <c r="Z1420" i="34"/>
  <c r="O1420" i="34"/>
  <c r="P1420" i="34"/>
  <c r="Q1420" i="34"/>
  <c r="U1420" i="34"/>
  <c r="A1420" i="34"/>
  <c r="P1422" i="34"/>
  <c r="Q1422" i="34"/>
  <c r="U1422" i="34"/>
  <c r="Z1422" i="34"/>
  <c r="O1422" i="34"/>
  <c r="A1422" i="34"/>
  <c r="Z1424" i="34"/>
  <c r="O1424" i="34"/>
  <c r="P1424" i="34"/>
  <c r="Q1424" i="34"/>
  <c r="U1424" i="34"/>
  <c r="A1424" i="34"/>
  <c r="P1426" i="34"/>
  <c r="Q1426" i="34"/>
  <c r="U1426" i="34"/>
  <c r="Z1426" i="34"/>
  <c r="O1426" i="34"/>
  <c r="A1426" i="34"/>
  <c r="Z1428" i="34"/>
  <c r="O1428" i="34"/>
  <c r="P1428" i="34"/>
  <c r="Q1428" i="34"/>
  <c r="U1428" i="34"/>
  <c r="A1428" i="34"/>
  <c r="P1430" i="34"/>
  <c r="Q1430" i="34"/>
  <c r="U1430" i="34"/>
  <c r="Z1430" i="34"/>
  <c r="O1430" i="34"/>
  <c r="A1430" i="34"/>
  <c r="Z1432" i="34"/>
  <c r="O1432" i="34"/>
  <c r="P1432" i="34"/>
  <c r="Q1432" i="34"/>
  <c r="U1432" i="34"/>
  <c r="A1432" i="34"/>
  <c r="P1434" i="34"/>
  <c r="Q1434" i="34"/>
  <c r="U1434" i="34"/>
  <c r="Z1434" i="34"/>
  <c r="O1434" i="34"/>
  <c r="A1434" i="34"/>
  <c r="Z1436" i="34"/>
  <c r="O1436" i="34"/>
  <c r="P1436" i="34"/>
  <c r="Q1436" i="34"/>
  <c r="U1436" i="34"/>
  <c r="A1436" i="34"/>
  <c r="P1438" i="34"/>
  <c r="Q1438" i="34"/>
  <c r="U1438" i="34"/>
  <c r="Z1438" i="34"/>
  <c r="O1438" i="34"/>
  <c r="A1438" i="34"/>
  <c r="Z1440" i="34"/>
  <c r="O1440" i="34"/>
  <c r="P1440" i="34"/>
  <c r="Q1440" i="34"/>
  <c r="U1440" i="34"/>
  <c r="A1440" i="34"/>
  <c r="P1442" i="34"/>
  <c r="Q1442" i="34"/>
  <c r="U1442" i="34"/>
  <c r="Z1442" i="34"/>
  <c r="O1442" i="34"/>
  <c r="A1442" i="34"/>
  <c r="Z1444" i="34"/>
  <c r="O1444" i="34"/>
  <c r="P1444" i="34"/>
  <c r="Q1444" i="34"/>
  <c r="U1444" i="34"/>
  <c r="A1444" i="34"/>
  <c r="P1446" i="34"/>
  <c r="Q1446" i="34"/>
  <c r="U1446" i="34"/>
  <c r="Z1446" i="34"/>
  <c r="O1446" i="34"/>
  <c r="A1446" i="34"/>
  <c r="Z1448" i="34"/>
  <c r="O1448" i="34"/>
  <c r="P1448" i="34"/>
  <c r="Q1448" i="34"/>
  <c r="U1448" i="34"/>
  <c r="A1448" i="34"/>
  <c r="P1450" i="34"/>
  <c r="Q1450" i="34"/>
  <c r="U1450" i="34"/>
  <c r="Z1450" i="34"/>
  <c r="O1450" i="34"/>
  <c r="A1450" i="34"/>
  <c r="Q1577" i="34"/>
  <c r="U1577" i="34"/>
  <c r="Z1577" i="34"/>
  <c r="O1577" i="34"/>
  <c r="P1577" i="34"/>
  <c r="A1577" i="34"/>
  <c r="Q1593" i="34"/>
  <c r="U1593" i="34"/>
  <c r="Z1593" i="34"/>
  <c r="O1593" i="34"/>
  <c r="P1593" i="34"/>
  <c r="A1593" i="34"/>
  <c r="Q1605" i="34"/>
  <c r="U1605" i="34"/>
  <c r="O1605" i="34"/>
  <c r="P1605" i="34"/>
  <c r="Z1605" i="34"/>
  <c r="A1605" i="34"/>
  <c r="Q1617" i="34"/>
  <c r="U1617" i="34"/>
  <c r="O1617" i="34"/>
  <c r="P1617" i="34"/>
  <c r="Z1617" i="34"/>
  <c r="A1617" i="34"/>
  <c r="Q1629" i="34"/>
  <c r="U1629" i="34"/>
  <c r="O1629" i="34"/>
  <c r="Z1629" i="34"/>
  <c r="P1629" i="34"/>
  <c r="A1629" i="34"/>
  <c r="Q1641" i="34"/>
  <c r="U1641" i="34"/>
  <c r="O1641" i="34"/>
  <c r="Z1641" i="34"/>
  <c r="P1641" i="34"/>
  <c r="A1641" i="34"/>
  <c r="O1659" i="34"/>
  <c r="Q1659" i="34"/>
  <c r="U1659" i="34"/>
  <c r="Z1659" i="34"/>
  <c r="P1659" i="34"/>
  <c r="A1659" i="34"/>
  <c r="Z1544" i="34"/>
  <c r="O1544" i="34"/>
  <c r="P1544" i="34"/>
  <c r="Q1544" i="34"/>
  <c r="U1544" i="34"/>
  <c r="A1544" i="34"/>
  <c r="O1651" i="34"/>
  <c r="Q1651" i="34"/>
  <c r="U1651" i="34"/>
  <c r="Z1651" i="34"/>
  <c r="P1651" i="34"/>
  <c r="A1651" i="34"/>
  <c r="O1671" i="34"/>
  <c r="Q1671" i="34"/>
  <c r="U1671" i="34"/>
  <c r="A1671" i="34"/>
  <c r="Z1671" i="34"/>
  <c r="P1671" i="34"/>
  <c r="P1686" i="34"/>
  <c r="Z1686" i="34"/>
  <c r="O1686" i="34"/>
  <c r="A1686" i="34"/>
  <c r="Q1686" i="34"/>
  <c r="U1686" i="34"/>
  <c r="Q1553" i="34"/>
  <c r="U1553" i="34"/>
  <c r="Z1553" i="34"/>
  <c r="O1553" i="34"/>
  <c r="P1553" i="34"/>
  <c r="A1553" i="34"/>
  <c r="Q1565" i="34"/>
  <c r="U1565" i="34"/>
  <c r="Z1565" i="34"/>
  <c r="O1565" i="34"/>
  <c r="P1565" i="34"/>
  <c r="A1565" i="34"/>
  <c r="O1679" i="34"/>
  <c r="Q1679" i="34"/>
  <c r="U1679" i="34"/>
  <c r="A1679" i="34"/>
  <c r="Z1679" i="34"/>
  <c r="P1679" i="34"/>
  <c r="Q1481" i="34"/>
  <c r="U1481" i="34"/>
  <c r="R1481" i="34"/>
  <c r="Z1481" i="34"/>
  <c r="O1481" i="34"/>
  <c r="S1481" i="34"/>
  <c r="P1481" i="34"/>
  <c r="T1481" i="34"/>
  <c r="A1481" i="34"/>
  <c r="Z1532" i="34"/>
  <c r="O1532" i="34"/>
  <c r="P1532" i="34"/>
  <c r="Q1532" i="34"/>
  <c r="U1532" i="34"/>
  <c r="A1532" i="34"/>
  <c r="Z1476" i="34"/>
  <c r="O1476" i="34"/>
  <c r="P1476" i="34"/>
  <c r="Q1476" i="34"/>
  <c r="U1476" i="34"/>
  <c r="A1476" i="34"/>
  <c r="O1507" i="34"/>
  <c r="P1507" i="34"/>
  <c r="Q1507" i="34"/>
  <c r="U1507" i="34"/>
  <c r="Z1507" i="34"/>
  <c r="A1507" i="34"/>
  <c r="O1579" i="34"/>
  <c r="P1579" i="34"/>
  <c r="Q1579" i="34"/>
  <c r="U1579" i="34"/>
  <c r="Z1579" i="34"/>
  <c r="A1579" i="34"/>
  <c r="O1587" i="34"/>
  <c r="P1587" i="34"/>
  <c r="Q1587" i="34"/>
  <c r="U1587" i="34"/>
  <c r="Z1587" i="34"/>
  <c r="A1587" i="34"/>
  <c r="O1591" i="34"/>
  <c r="P1591" i="34"/>
  <c r="Q1591" i="34"/>
  <c r="U1591" i="34"/>
  <c r="Z1591" i="34"/>
  <c r="A1591" i="34"/>
  <c r="O1595" i="34"/>
  <c r="P1595" i="34"/>
  <c r="Q1595" i="34"/>
  <c r="U1595" i="34"/>
  <c r="Z1595" i="34"/>
  <c r="A1595" i="34"/>
  <c r="O1599" i="34"/>
  <c r="P1599" i="34"/>
  <c r="Q1599" i="34"/>
  <c r="U1599" i="34"/>
  <c r="Z1599" i="34"/>
  <c r="A1599" i="34"/>
  <c r="O1603" i="34"/>
  <c r="Q1603" i="34"/>
  <c r="U1603" i="34"/>
  <c r="Z1603" i="34"/>
  <c r="P1603" i="34"/>
  <c r="A1603" i="34"/>
  <c r="O1607" i="34"/>
  <c r="Q1607" i="34"/>
  <c r="U1607" i="34"/>
  <c r="Z1607" i="34"/>
  <c r="A1607" i="34"/>
  <c r="P1607" i="34"/>
  <c r="O1611" i="34"/>
  <c r="Q1611" i="34"/>
  <c r="U1611" i="34"/>
  <c r="Z1611" i="34"/>
  <c r="P1611" i="34"/>
  <c r="A1611" i="34"/>
  <c r="O1615" i="34"/>
  <c r="Q1615" i="34"/>
  <c r="U1615" i="34"/>
  <c r="Z1615" i="34"/>
  <c r="A1615" i="34"/>
  <c r="P1615" i="34"/>
  <c r="O1619" i="34"/>
  <c r="Q1619" i="34"/>
  <c r="U1619" i="34"/>
  <c r="A1619" i="34"/>
  <c r="Z1619" i="34"/>
  <c r="P1619" i="34"/>
  <c r="O1623" i="34"/>
  <c r="Q1623" i="34"/>
  <c r="U1623" i="34"/>
  <c r="A1623" i="34"/>
  <c r="Z1623" i="34"/>
  <c r="P1623" i="34"/>
  <c r="O1627" i="34"/>
  <c r="Q1627" i="34"/>
  <c r="U1627" i="34"/>
  <c r="A1627" i="34"/>
  <c r="Z1627" i="34"/>
  <c r="P1627" i="34"/>
  <c r="O1631" i="34"/>
  <c r="Q1631" i="34"/>
  <c r="U1631" i="34"/>
  <c r="A1631" i="34"/>
  <c r="Z1631" i="34"/>
  <c r="P1631" i="34"/>
  <c r="O1635" i="34"/>
  <c r="Q1635" i="34"/>
  <c r="U1635" i="34"/>
  <c r="A1635" i="34"/>
  <c r="Z1635" i="34"/>
  <c r="P1635" i="34"/>
  <c r="O1639" i="34"/>
  <c r="Q1639" i="34"/>
  <c r="U1639" i="34"/>
  <c r="A1639" i="34"/>
  <c r="Z1639" i="34"/>
  <c r="P1639" i="34"/>
  <c r="O1643" i="34"/>
  <c r="Q1643" i="34"/>
  <c r="U1643" i="34"/>
  <c r="A1643" i="34"/>
  <c r="Z1643" i="34"/>
  <c r="P1643" i="34"/>
  <c r="P1542" i="34"/>
  <c r="Q1542" i="34"/>
  <c r="U1542" i="34"/>
  <c r="Z1542" i="34"/>
  <c r="O1542" i="34"/>
  <c r="A1542" i="34"/>
  <c r="Q1657" i="34"/>
  <c r="U1657" i="34"/>
  <c r="O1657" i="34"/>
  <c r="Z1657" i="34"/>
  <c r="P1657" i="34"/>
  <c r="A1657" i="34"/>
  <c r="Q1661" i="34"/>
  <c r="U1661" i="34"/>
  <c r="O1661" i="34"/>
  <c r="Z1661" i="34"/>
  <c r="P1661" i="34"/>
  <c r="A1661" i="34"/>
  <c r="O1695" i="34"/>
  <c r="Q1695" i="34"/>
  <c r="U1695" i="34"/>
  <c r="A1695" i="34"/>
  <c r="Z1695" i="34"/>
  <c r="P1695" i="34"/>
  <c r="O1539" i="34"/>
  <c r="P1539" i="34"/>
  <c r="Q1539" i="34"/>
  <c r="U1539" i="34"/>
  <c r="Z1539" i="34"/>
  <c r="A1539" i="34"/>
  <c r="P1546" i="34"/>
  <c r="T1546" i="34"/>
  <c r="Q1546" i="34"/>
  <c r="U1546" i="34"/>
  <c r="R1546" i="34"/>
  <c r="Z1546" i="34"/>
  <c r="O1546" i="34"/>
  <c r="S1546" i="34"/>
  <c r="A1546" i="34"/>
  <c r="P1586" i="34"/>
  <c r="T1586" i="34"/>
  <c r="Q1586" i="34"/>
  <c r="U1586" i="34"/>
  <c r="R1586" i="34"/>
  <c r="Z1586" i="34"/>
  <c r="O1586" i="34"/>
  <c r="S1586" i="34"/>
  <c r="A1586" i="34"/>
  <c r="Q1649" i="34"/>
  <c r="U1649" i="34"/>
  <c r="O1649" i="34"/>
  <c r="S1649" i="34"/>
  <c r="T1649" i="34"/>
  <c r="Z1649" i="34"/>
  <c r="P1649" i="34"/>
  <c r="R1649" i="34"/>
  <c r="A1649" i="34"/>
  <c r="Q1653" i="34"/>
  <c r="U1653" i="34"/>
  <c r="O1653" i="34"/>
  <c r="Z1653" i="34"/>
  <c r="P1653" i="34"/>
  <c r="A1653" i="34"/>
  <c r="Q1665" i="34"/>
  <c r="U1665" i="34"/>
  <c r="O1665" i="34"/>
  <c r="Z1665" i="34"/>
  <c r="P1665" i="34"/>
  <c r="A1665" i="34"/>
  <c r="Q1669" i="34"/>
  <c r="U1669" i="34"/>
  <c r="O1669" i="34"/>
  <c r="Z1669" i="34"/>
  <c r="P1669" i="34"/>
  <c r="A1669" i="34"/>
  <c r="Q1673" i="34"/>
  <c r="U1673" i="34"/>
  <c r="O1673" i="34"/>
  <c r="Z1673" i="34"/>
  <c r="P1673" i="34"/>
  <c r="A1673" i="34"/>
  <c r="Z1680" i="34"/>
  <c r="P1680" i="34"/>
  <c r="O1680" i="34"/>
  <c r="Q1680" i="34"/>
  <c r="U1680" i="34"/>
  <c r="A1680" i="34"/>
  <c r="Z1684" i="34"/>
  <c r="P1684" i="34"/>
  <c r="O1684" i="34"/>
  <c r="Q1684" i="34"/>
  <c r="U1684" i="34"/>
  <c r="A1684" i="34"/>
  <c r="Z1688" i="34"/>
  <c r="P1688" i="34"/>
  <c r="O1688" i="34"/>
  <c r="Q1688" i="34"/>
  <c r="U1688" i="34"/>
  <c r="A1688" i="34"/>
  <c r="O1547" i="34"/>
  <c r="P1547" i="34"/>
  <c r="Q1547" i="34"/>
  <c r="U1547" i="34"/>
  <c r="Z1547" i="34"/>
  <c r="A1547" i="34"/>
  <c r="O1551" i="34"/>
  <c r="P1551" i="34"/>
  <c r="Q1551" i="34"/>
  <c r="U1551" i="34"/>
  <c r="Z1551" i="34"/>
  <c r="A1551" i="34"/>
  <c r="O1555" i="34"/>
  <c r="P1555" i="34"/>
  <c r="Q1555" i="34"/>
  <c r="U1555" i="34"/>
  <c r="Z1555" i="34"/>
  <c r="A1555" i="34"/>
  <c r="O1559" i="34"/>
  <c r="P1559" i="34"/>
  <c r="Q1559" i="34"/>
  <c r="U1559" i="34"/>
  <c r="Z1559" i="34"/>
  <c r="A1559" i="34"/>
  <c r="O1563" i="34"/>
  <c r="P1563" i="34"/>
  <c r="Q1563" i="34"/>
  <c r="U1563" i="34"/>
  <c r="Z1563" i="34"/>
  <c r="A1563" i="34"/>
  <c r="O1567" i="34"/>
  <c r="P1567" i="34"/>
  <c r="Q1567" i="34"/>
  <c r="U1567" i="34"/>
  <c r="Z1567" i="34"/>
  <c r="A1567" i="34"/>
  <c r="O1571" i="34"/>
  <c r="P1571" i="34"/>
  <c r="Q1571" i="34"/>
  <c r="U1571" i="34"/>
  <c r="Z1571" i="34"/>
  <c r="A1571" i="34"/>
  <c r="O1575" i="34"/>
  <c r="P1575" i="34"/>
  <c r="Q1575" i="34"/>
  <c r="U1575" i="34"/>
  <c r="Z1575" i="34"/>
  <c r="A1575" i="34"/>
  <c r="O1535" i="34"/>
  <c r="P1535" i="34"/>
  <c r="Q1535" i="34"/>
  <c r="U1535" i="34"/>
  <c r="Z1535" i="34"/>
  <c r="A1535" i="34"/>
  <c r="Z1812" i="34"/>
  <c r="O1812" i="34"/>
  <c r="P1812" i="34"/>
  <c r="Q1812" i="34"/>
  <c r="U1812" i="34"/>
  <c r="A1812" i="34"/>
  <c r="R1460" i="34"/>
  <c r="Z1460" i="34"/>
  <c r="O1460" i="34"/>
  <c r="S1460" i="34"/>
  <c r="P1460" i="34"/>
  <c r="T1460" i="34"/>
  <c r="Q1460" i="34"/>
  <c r="U1460" i="34"/>
  <c r="A1460" i="34"/>
  <c r="Z1464" i="34"/>
  <c r="O1464" i="34"/>
  <c r="P1464" i="34"/>
  <c r="Q1464" i="34"/>
  <c r="U1464" i="34"/>
  <c r="A1464" i="34"/>
  <c r="O1483" i="34"/>
  <c r="S1483" i="34"/>
  <c r="P1483" i="34"/>
  <c r="T1483" i="34"/>
  <c r="Q1483" i="34"/>
  <c r="U1483" i="34"/>
  <c r="R1483" i="34"/>
  <c r="Z1483" i="34"/>
  <c r="A1483" i="34"/>
  <c r="O1487" i="34"/>
  <c r="P1487" i="34"/>
  <c r="Q1487" i="34"/>
  <c r="U1487" i="34"/>
  <c r="Z1487" i="34"/>
  <c r="A1487" i="34"/>
  <c r="P1530" i="34"/>
  <c r="T1530" i="34"/>
  <c r="Q1530" i="34"/>
  <c r="U1530" i="34"/>
  <c r="R1530" i="34"/>
  <c r="Z1530" i="34"/>
  <c r="O1530" i="34"/>
  <c r="S1530" i="34"/>
  <c r="A1530" i="34"/>
  <c r="Q1537" i="34"/>
  <c r="U1537" i="34"/>
  <c r="Z1537" i="34"/>
  <c r="O1537" i="34"/>
  <c r="P1537" i="34"/>
  <c r="A1537" i="34"/>
  <c r="P1470" i="34"/>
  <c r="Q1470" i="34"/>
  <c r="U1470" i="34"/>
  <c r="Z1470" i="34"/>
  <c r="O1470" i="34"/>
  <c r="A1470" i="34"/>
  <c r="P1474" i="34"/>
  <c r="Q1474" i="34"/>
  <c r="U1474" i="34"/>
  <c r="Z1474" i="34"/>
  <c r="O1474" i="34"/>
  <c r="A1474" i="34"/>
  <c r="P1478" i="34"/>
  <c r="Q1478" i="34"/>
  <c r="U1478" i="34"/>
  <c r="Z1478" i="34"/>
  <c r="O1478" i="34"/>
  <c r="A1478" i="34"/>
  <c r="Z1492" i="34"/>
  <c r="O1492" i="34"/>
  <c r="P1492" i="34"/>
  <c r="Q1492" i="34"/>
  <c r="U1492" i="34"/>
  <c r="A1492" i="34"/>
  <c r="Z1496" i="34"/>
  <c r="O1496" i="34"/>
  <c r="P1496" i="34"/>
  <c r="Q1496" i="34"/>
  <c r="U1496" i="34"/>
  <c r="A1496" i="34"/>
  <c r="Z1500" i="34"/>
  <c r="O1500" i="34"/>
  <c r="P1500" i="34"/>
  <c r="Q1500" i="34"/>
  <c r="U1500" i="34"/>
  <c r="A1500" i="34"/>
  <c r="O1523" i="34"/>
  <c r="P1523" i="34"/>
  <c r="Q1523" i="34"/>
  <c r="U1523" i="34"/>
  <c r="Z1523" i="34"/>
  <c r="A1523" i="34"/>
  <c r="O1527" i="34"/>
  <c r="P1527" i="34"/>
  <c r="Q1527" i="34"/>
  <c r="U1527" i="34"/>
  <c r="Z1527" i="34"/>
  <c r="A1527" i="34"/>
  <c r="O1459" i="34"/>
  <c r="P1459" i="34"/>
  <c r="Q1459" i="34"/>
  <c r="U1459" i="34"/>
  <c r="Z1459" i="34"/>
  <c r="A1459" i="34"/>
  <c r="Q1589" i="34"/>
  <c r="U1589" i="34"/>
  <c r="Z1589" i="34"/>
  <c r="O1589" i="34"/>
  <c r="P1589" i="34"/>
  <c r="A1589" i="34"/>
  <c r="Q1601" i="34"/>
  <c r="U1601" i="34"/>
  <c r="O1601" i="34"/>
  <c r="P1601" i="34"/>
  <c r="Z1601" i="34"/>
  <c r="A1601" i="34"/>
  <c r="Q1613" i="34"/>
  <c r="U1613" i="34"/>
  <c r="O1613" i="34"/>
  <c r="P1613" i="34"/>
  <c r="Z1613" i="34"/>
  <c r="A1613" i="34"/>
  <c r="Q1625" i="34"/>
  <c r="U1625" i="34"/>
  <c r="O1625" i="34"/>
  <c r="Z1625" i="34"/>
  <c r="P1625" i="34"/>
  <c r="A1625" i="34"/>
  <c r="Q1645" i="34"/>
  <c r="U1645" i="34"/>
  <c r="O1645" i="34"/>
  <c r="Z1645" i="34"/>
  <c r="P1645" i="34"/>
  <c r="A1645" i="34"/>
  <c r="Q1693" i="34"/>
  <c r="U1693" i="34"/>
  <c r="O1693" i="34"/>
  <c r="Z1693" i="34"/>
  <c r="P1693" i="34"/>
  <c r="A1693" i="34"/>
  <c r="O1647" i="34"/>
  <c r="S1647" i="34"/>
  <c r="Q1647" i="34"/>
  <c r="U1647" i="34"/>
  <c r="A1647" i="34"/>
  <c r="P1647" i="34"/>
  <c r="R1647" i="34"/>
  <c r="T1647" i="34"/>
  <c r="Z1647" i="34"/>
  <c r="O1667" i="34"/>
  <c r="Q1667" i="34"/>
  <c r="U1667" i="34"/>
  <c r="A1667" i="34"/>
  <c r="Z1667" i="34"/>
  <c r="P1667" i="34"/>
  <c r="P1682" i="34"/>
  <c r="Z1682" i="34"/>
  <c r="O1682" i="34"/>
  <c r="A1682" i="34"/>
  <c r="Q1682" i="34"/>
  <c r="U1682" i="34"/>
  <c r="P1690" i="34"/>
  <c r="Z1690" i="34"/>
  <c r="O1690" i="34"/>
  <c r="A1690" i="34"/>
  <c r="Q1690" i="34"/>
  <c r="U1690" i="34"/>
  <c r="Q1557" i="34"/>
  <c r="U1557" i="34"/>
  <c r="Z1557" i="34"/>
  <c r="O1557" i="34"/>
  <c r="P1557" i="34"/>
  <c r="A1557" i="34"/>
  <c r="Q1569" i="34"/>
  <c r="U1569" i="34"/>
  <c r="Z1569" i="34"/>
  <c r="O1569" i="34"/>
  <c r="P1569" i="34"/>
  <c r="A1569" i="34"/>
  <c r="Q1453" i="34"/>
  <c r="U1453" i="34"/>
  <c r="Z1453" i="34"/>
  <c r="O1453" i="34"/>
  <c r="P1453" i="34"/>
  <c r="A1453" i="34"/>
  <c r="P1462" i="34"/>
  <c r="Q1462" i="34"/>
  <c r="U1462" i="34"/>
  <c r="Z1462" i="34"/>
  <c r="O1462" i="34"/>
  <c r="A1462" i="34"/>
  <c r="Q1489" i="34"/>
  <c r="U1489" i="34"/>
  <c r="Z1489" i="34"/>
  <c r="O1489" i="34"/>
  <c r="P1489" i="34"/>
  <c r="A1489" i="34"/>
  <c r="Z1472" i="34"/>
  <c r="O1472" i="34"/>
  <c r="P1472" i="34"/>
  <c r="Q1472" i="34"/>
  <c r="U1472" i="34"/>
  <c r="A1472" i="34"/>
  <c r="P1494" i="34"/>
  <c r="Q1494" i="34"/>
  <c r="U1494" i="34"/>
  <c r="Z1494" i="34"/>
  <c r="O1494" i="34"/>
  <c r="A1494" i="34"/>
  <c r="Q1525" i="34"/>
  <c r="U1525" i="34"/>
  <c r="Z1525" i="34"/>
  <c r="O1525" i="34"/>
  <c r="P1525" i="34"/>
  <c r="A1525" i="34"/>
  <c r="O1467" i="34"/>
  <c r="P1467" i="34"/>
  <c r="Q1467" i="34"/>
  <c r="U1467" i="34"/>
  <c r="Z1467" i="34"/>
  <c r="A1467" i="34"/>
  <c r="Z1576" i="34"/>
  <c r="O1576" i="34"/>
  <c r="P1576" i="34"/>
  <c r="Q1576" i="34"/>
  <c r="U1576" i="34"/>
  <c r="A1576" i="34"/>
  <c r="Z1580" i="34"/>
  <c r="O1580" i="34"/>
  <c r="P1580" i="34"/>
  <c r="Q1580" i="34"/>
  <c r="U1580" i="34"/>
  <c r="A1580" i="34"/>
  <c r="Z1588" i="34"/>
  <c r="O1588" i="34"/>
  <c r="P1588" i="34"/>
  <c r="Q1588" i="34"/>
  <c r="U1588" i="34"/>
  <c r="A1588" i="34"/>
  <c r="Z1592" i="34"/>
  <c r="O1592" i="34"/>
  <c r="P1592" i="34"/>
  <c r="Q1592" i="34"/>
  <c r="U1592" i="34"/>
  <c r="A1592" i="34"/>
  <c r="Z1596" i="34"/>
  <c r="O1596" i="34"/>
  <c r="P1596" i="34"/>
  <c r="Q1596" i="34"/>
  <c r="U1596" i="34"/>
  <c r="A1596" i="34"/>
  <c r="Z1600" i="34"/>
  <c r="O1600" i="34"/>
  <c r="P1600" i="34"/>
  <c r="Q1600" i="34"/>
  <c r="U1600" i="34"/>
  <c r="A1600" i="34"/>
  <c r="Z1604" i="34"/>
  <c r="P1604" i="34"/>
  <c r="Q1604" i="34"/>
  <c r="U1604" i="34"/>
  <c r="O1604" i="34"/>
  <c r="A1604" i="34"/>
  <c r="Z1608" i="34"/>
  <c r="P1608" i="34"/>
  <c r="Q1608" i="34"/>
  <c r="U1608" i="34"/>
  <c r="O1608" i="34"/>
  <c r="A1608" i="34"/>
  <c r="Z1612" i="34"/>
  <c r="P1612" i="34"/>
  <c r="Q1612" i="34"/>
  <c r="U1612" i="34"/>
  <c r="O1612" i="34"/>
  <c r="A1612" i="34"/>
  <c r="Z1616" i="34"/>
  <c r="P1616" i="34"/>
  <c r="Q1616" i="34"/>
  <c r="U1616" i="34"/>
  <c r="O1616" i="34"/>
  <c r="A1616" i="34"/>
  <c r="Z1620" i="34"/>
  <c r="P1620" i="34"/>
  <c r="O1620" i="34"/>
  <c r="Q1620" i="34"/>
  <c r="U1620" i="34"/>
  <c r="A1620" i="34"/>
  <c r="Z1624" i="34"/>
  <c r="P1624" i="34"/>
  <c r="O1624" i="34"/>
  <c r="Q1624" i="34"/>
  <c r="U1624" i="34"/>
  <c r="A1624" i="34"/>
  <c r="Z1628" i="34"/>
  <c r="P1628" i="34"/>
  <c r="O1628" i="34"/>
  <c r="Q1628" i="34"/>
  <c r="U1628" i="34"/>
  <c r="A1628" i="34"/>
  <c r="Z1632" i="34"/>
  <c r="P1632" i="34"/>
  <c r="O1632" i="34"/>
  <c r="Q1632" i="34"/>
  <c r="U1632" i="34"/>
  <c r="A1632" i="34"/>
  <c r="Z1636" i="34"/>
  <c r="P1636" i="34"/>
  <c r="O1636" i="34"/>
  <c r="Q1636" i="34"/>
  <c r="U1636" i="34"/>
  <c r="A1636" i="34"/>
  <c r="Z1640" i="34"/>
  <c r="P1640" i="34"/>
  <c r="O1640" i="34"/>
  <c r="Q1640" i="34"/>
  <c r="U1640" i="34"/>
  <c r="A1640" i="34"/>
  <c r="Z1644" i="34"/>
  <c r="P1644" i="34"/>
  <c r="O1644" i="34"/>
  <c r="Q1644" i="34"/>
  <c r="U1644" i="34"/>
  <c r="A1644" i="34"/>
  <c r="P1654" i="34"/>
  <c r="Z1654" i="34"/>
  <c r="A1654" i="34"/>
  <c r="O1654" i="34"/>
  <c r="Q1654" i="34"/>
  <c r="U1654" i="34"/>
  <c r="P1658" i="34"/>
  <c r="Z1658" i="34"/>
  <c r="A1658" i="34"/>
  <c r="O1658" i="34"/>
  <c r="Q1658" i="34"/>
  <c r="U1658" i="34"/>
  <c r="Z1692" i="34"/>
  <c r="P1692" i="34"/>
  <c r="O1692" i="34"/>
  <c r="Q1692" i="34"/>
  <c r="U1692" i="34"/>
  <c r="A1692" i="34"/>
  <c r="Z1696" i="34"/>
  <c r="P1696" i="34"/>
  <c r="O1696" i="34"/>
  <c r="Q1696" i="34"/>
  <c r="U1696" i="34"/>
  <c r="A1696" i="34"/>
  <c r="O1543" i="34"/>
  <c r="P1543" i="34"/>
  <c r="Q1543" i="34"/>
  <c r="U1543" i="34"/>
  <c r="Z1543" i="34"/>
  <c r="A1543" i="34"/>
  <c r="O1583" i="34"/>
  <c r="S1583" i="34"/>
  <c r="P1583" i="34"/>
  <c r="T1583" i="34"/>
  <c r="Q1583" i="34"/>
  <c r="U1583" i="34"/>
  <c r="R1583" i="34"/>
  <c r="Z1583" i="34"/>
  <c r="A1583" i="34"/>
  <c r="P1646" i="34"/>
  <c r="T1646" i="34"/>
  <c r="R1646" i="34"/>
  <c r="Z1646" i="34"/>
  <c r="O1646" i="34"/>
  <c r="A1646" i="34"/>
  <c r="Q1646" i="34"/>
  <c r="S1646" i="34"/>
  <c r="U1646" i="34"/>
  <c r="P1650" i="34"/>
  <c r="Z1650" i="34"/>
  <c r="A1650" i="34"/>
  <c r="O1650" i="34"/>
  <c r="Q1650" i="34"/>
  <c r="U1650" i="34"/>
  <c r="P1662" i="34"/>
  <c r="Z1662" i="34"/>
  <c r="A1662" i="34"/>
  <c r="O1662" i="34"/>
  <c r="Q1662" i="34"/>
  <c r="U1662" i="34"/>
  <c r="P1666" i="34"/>
  <c r="T1666" i="34"/>
  <c r="R1666" i="34"/>
  <c r="Z1666" i="34"/>
  <c r="S1666" i="34"/>
  <c r="A1666" i="34"/>
  <c r="U1666" i="34"/>
  <c r="O1666" i="34"/>
  <c r="Q1666" i="34"/>
  <c r="P1670" i="34"/>
  <c r="Z1670" i="34"/>
  <c r="O1670" i="34"/>
  <c r="A1670" i="34"/>
  <c r="Q1670" i="34"/>
  <c r="U1670" i="34"/>
  <c r="P1674" i="34"/>
  <c r="Z1674" i="34"/>
  <c r="O1674" i="34"/>
  <c r="A1674" i="34"/>
  <c r="Q1674" i="34"/>
  <c r="U1674" i="34"/>
  <c r="Q1681" i="34"/>
  <c r="U1681" i="34"/>
  <c r="O1681" i="34"/>
  <c r="Z1681" i="34"/>
  <c r="P1681" i="34"/>
  <c r="A1681" i="34"/>
  <c r="Q1685" i="34"/>
  <c r="U1685" i="34"/>
  <c r="O1685" i="34"/>
  <c r="Z1685" i="34"/>
  <c r="P1685" i="34"/>
  <c r="A1685" i="34"/>
  <c r="Q1689" i="34"/>
  <c r="U1689" i="34"/>
  <c r="O1689" i="34"/>
  <c r="Z1689" i="34"/>
  <c r="P1689" i="34"/>
  <c r="A1689" i="34"/>
  <c r="Z1548" i="34"/>
  <c r="O1548" i="34"/>
  <c r="P1548" i="34"/>
  <c r="Q1548" i="34"/>
  <c r="U1548" i="34"/>
  <c r="A1548" i="34"/>
  <c r="Z1552" i="34"/>
  <c r="O1552" i="34"/>
  <c r="P1552" i="34"/>
  <c r="Q1552" i="34"/>
  <c r="U1552" i="34"/>
  <c r="A1552" i="34"/>
  <c r="Z1556" i="34"/>
  <c r="O1556" i="34"/>
  <c r="P1556" i="34"/>
  <c r="Q1556" i="34"/>
  <c r="U1556" i="34"/>
  <c r="A1556" i="34"/>
  <c r="Z1560" i="34"/>
  <c r="O1560" i="34"/>
  <c r="P1560" i="34"/>
  <c r="Q1560" i="34"/>
  <c r="U1560" i="34"/>
  <c r="A1560" i="34"/>
  <c r="Z1564" i="34"/>
  <c r="O1564" i="34"/>
  <c r="P1564" i="34"/>
  <c r="Q1564" i="34"/>
  <c r="U1564" i="34"/>
  <c r="A1564" i="34"/>
  <c r="Z1568" i="34"/>
  <c r="O1568" i="34"/>
  <c r="P1568" i="34"/>
  <c r="Q1568" i="34"/>
  <c r="U1568" i="34"/>
  <c r="A1568" i="34"/>
  <c r="Z1572" i="34"/>
  <c r="O1572" i="34"/>
  <c r="P1572" i="34"/>
  <c r="Q1572" i="34"/>
  <c r="U1572" i="34"/>
  <c r="A1572" i="34"/>
  <c r="Z1452" i="34"/>
  <c r="O1452" i="34"/>
  <c r="P1452" i="34"/>
  <c r="Q1452" i="34"/>
  <c r="U1452" i="34"/>
  <c r="A1452" i="34"/>
  <c r="Q1677" i="34"/>
  <c r="U1677" i="34"/>
  <c r="O1677" i="34"/>
  <c r="Z1677" i="34"/>
  <c r="P1677" i="34"/>
  <c r="A1677" i="34"/>
  <c r="P1454" i="34"/>
  <c r="Q1454" i="34"/>
  <c r="U1454" i="34"/>
  <c r="Z1454" i="34"/>
  <c r="O1454" i="34"/>
  <c r="A1454" i="34"/>
  <c r="Q1461" i="34"/>
  <c r="U1461" i="34"/>
  <c r="Z1461" i="34"/>
  <c r="O1461" i="34"/>
  <c r="P1461" i="34"/>
  <c r="A1461" i="34"/>
  <c r="Q1465" i="34"/>
  <c r="U1465" i="34"/>
  <c r="R1465" i="34"/>
  <c r="Z1465" i="34"/>
  <c r="O1465" i="34"/>
  <c r="S1465" i="34"/>
  <c r="P1465" i="34"/>
  <c r="T1465" i="34"/>
  <c r="A1465" i="34"/>
  <c r="R1484" i="34"/>
  <c r="Z1484" i="34"/>
  <c r="O1484" i="34"/>
  <c r="S1484" i="34"/>
  <c r="P1484" i="34"/>
  <c r="T1484" i="34"/>
  <c r="Q1484" i="34"/>
  <c r="U1484" i="34"/>
  <c r="A1484" i="34"/>
  <c r="Z1488" i="34"/>
  <c r="O1488" i="34"/>
  <c r="P1488" i="34"/>
  <c r="Q1488" i="34"/>
  <c r="U1488" i="34"/>
  <c r="A1488" i="34"/>
  <c r="O1531" i="34"/>
  <c r="P1531" i="34"/>
  <c r="Q1531" i="34"/>
  <c r="U1531" i="34"/>
  <c r="Z1531" i="34"/>
  <c r="A1531" i="34"/>
  <c r="P1538" i="34"/>
  <c r="Q1538" i="34"/>
  <c r="U1538" i="34"/>
  <c r="Z1538" i="34"/>
  <c r="O1538" i="34"/>
  <c r="A1538" i="34"/>
  <c r="O1471" i="34"/>
  <c r="P1471" i="34"/>
  <c r="Q1471" i="34"/>
  <c r="U1471" i="34"/>
  <c r="Z1471" i="34"/>
  <c r="A1471" i="34"/>
  <c r="O1475" i="34"/>
  <c r="P1475" i="34"/>
  <c r="Q1475" i="34"/>
  <c r="U1475" i="34"/>
  <c r="Z1475" i="34"/>
  <c r="A1475" i="34"/>
  <c r="O1479" i="34"/>
  <c r="P1479" i="34"/>
  <c r="Q1479" i="34"/>
  <c r="U1479" i="34"/>
  <c r="Z1479" i="34"/>
  <c r="A1479" i="34"/>
  <c r="Q1493" i="34"/>
  <c r="U1493" i="34"/>
  <c r="Z1493" i="34"/>
  <c r="O1493" i="34"/>
  <c r="P1493" i="34"/>
  <c r="A1493" i="34"/>
  <c r="Q1497" i="34"/>
  <c r="U1497" i="34"/>
  <c r="Z1497" i="34"/>
  <c r="O1497" i="34"/>
  <c r="P1497" i="34"/>
  <c r="A1497" i="34"/>
  <c r="Q1501" i="34"/>
  <c r="U1501" i="34"/>
  <c r="Z1501" i="34"/>
  <c r="O1501" i="34"/>
  <c r="P1501" i="34"/>
  <c r="A1501" i="34"/>
  <c r="Z1524" i="34"/>
  <c r="O1524" i="34"/>
  <c r="P1524" i="34"/>
  <c r="Q1524" i="34"/>
  <c r="U1524" i="34"/>
  <c r="A1524" i="34"/>
  <c r="Z1528" i="34"/>
  <c r="O1528" i="34"/>
  <c r="P1528" i="34"/>
  <c r="Q1528" i="34"/>
  <c r="U1528" i="34"/>
  <c r="A1528" i="34"/>
  <c r="P1466" i="34"/>
  <c r="Q1466" i="34"/>
  <c r="U1466" i="34"/>
  <c r="Z1466" i="34"/>
  <c r="O1466" i="34"/>
  <c r="A1466" i="34"/>
  <c r="Z1307" i="34"/>
  <c r="O1307" i="34"/>
  <c r="P1307" i="34"/>
  <c r="Q1307" i="34"/>
  <c r="U1307" i="34"/>
  <c r="A1307" i="34"/>
  <c r="P1309" i="34"/>
  <c r="Q1309" i="34"/>
  <c r="U1309" i="34"/>
  <c r="Z1309" i="34"/>
  <c r="O1309" i="34"/>
  <c r="A1309" i="34"/>
  <c r="Z1311" i="34"/>
  <c r="O1311" i="34"/>
  <c r="P1311" i="34"/>
  <c r="Q1311" i="34"/>
  <c r="U1311" i="34"/>
  <c r="A1311" i="34"/>
  <c r="P1313" i="34"/>
  <c r="Q1313" i="34"/>
  <c r="U1313" i="34"/>
  <c r="Z1313" i="34"/>
  <c r="O1313" i="34"/>
  <c r="A1313" i="34"/>
  <c r="Z1315" i="34"/>
  <c r="O1315" i="34"/>
  <c r="P1315" i="34"/>
  <c r="Q1315" i="34"/>
  <c r="U1315" i="34"/>
  <c r="A1315" i="34"/>
  <c r="P1317" i="34"/>
  <c r="Q1317" i="34"/>
  <c r="U1317" i="34"/>
  <c r="Z1317" i="34"/>
  <c r="O1317" i="34"/>
  <c r="A1317" i="34"/>
  <c r="Z1319" i="34"/>
  <c r="O1319" i="34"/>
  <c r="P1319" i="34"/>
  <c r="Q1319" i="34"/>
  <c r="U1319" i="34"/>
  <c r="A1319" i="34"/>
  <c r="P1321" i="34"/>
  <c r="Q1321" i="34"/>
  <c r="U1321" i="34"/>
  <c r="Z1321" i="34"/>
  <c r="O1321" i="34"/>
  <c r="A1321" i="34"/>
  <c r="Z1323" i="34"/>
  <c r="O1323" i="34"/>
  <c r="P1323" i="34"/>
  <c r="Q1323" i="34"/>
  <c r="U1323" i="34"/>
  <c r="A1323" i="34"/>
  <c r="P1325" i="34"/>
  <c r="Q1325" i="34"/>
  <c r="U1325" i="34"/>
  <c r="Z1325" i="34"/>
  <c r="O1325" i="34"/>
  <c r="A1325" i="34"/>
  <c r="Z1327" i="34"/>
  <c r="O1327" i="34"/>
  <c r="P1327" i="34"/>
  <c r="Q1327" i="34"/>
  <c r="U1327" i="34"/>
  <c r="A1327" i="34"/>
  <c r="P1329" i="34"/>
  <c r="Q1329" i="34"/>
  <c r="U1329" i="34"/>
  <c r="Z1329" i="34"/>
  <c r="O1329" i="34"/>
  <c r="A1329" i="34"/>
  <c r="Z1331" i="34"/>
  <c r="O1331" i="34"/>
  <c r="P1331" i="34"/>
  <c r="Q1331" i="34"/>
  <c r="U1331" i="34"/>
  <c r="A1331" i="34"/>
  <c r="P1333" i="34"/>
  <c r="Q1333" i="34"/>
  <c r="U1333" i="34"/>
  <c r="Z1333" i="34"/>
  <c r="O1333" i="34"/>
  <c r="A1333" i="34"/>
  <c r="Z1335" i="34"/>
  <c r="O1335" i="34"/>
  <c r="P1335" i="34"/>
  <c r="Q1335" i="34"/>
  <c r="U1335" i="34"/>
  <c r="A1335" i="34"/>
  <c r="P1337" i="34"/>
  <c r="Q1337" i="34"/>
  <c r="U1337" i="34"/>
  <c r="Z1337" i="34"/>
  <c r="O1337" i="34"/>
  <c r="A1337" i="34"/>
  <c r="Z1339" i="34"/>
  <c r="O1339" i="34"/>
  <c r="P1339" i="34"/>
  <c r="Q1339" i="34"/>
  <c r="U1339" i="34"/>
  <c r="A1339" i="34"/>
  <c r="P1341" i="34"/>
  <c r="Q1341" i="34"/>
  <c r="U1341" i="34"/>
  <c r="Z1341" i="34"/>
  <c r="O1341" i="34"/>
  <c r="A1341" i="34"/>
  <c r="Z1343" i="34"/>
  <c r="O1343" i="34"/>
  <c r="P1343" i="34"/>
  <c r="Q1343" i="34"/>
  <c r="U1343" i="34"/>
  <c r="A1343" i="34"/>
  <c r="P1345" i="34"/>
  <c r="Q1345" i="34"/>
  <c r="U1345" i="34"/>
  <c r="Z1345" i="34"/>
  <c r="O1345" i="34"/>
  <c r="A1345" i="34"/>
  <c r="Z1347" i="34"/>
  <c r="O1347" i="34"/>
  <c r="P1347" i="34"/>
  <c r="Q1347" i="34"/>
  <c r="U1347" i="34"/>
  <c r="A1347" i="34"/>
  <c r="P1349" i="34"/>
  <c r="Q1349" i="34"/>
  <c r="U1349" i="34"/>
  <c r="Z1349" i="34"/>
  <c r="O1349" i="34"/>
  <c r="A1349" i="34"/>
  <c r="Z1351" i="34"/>
  <c r="O1351" i="34"/>
  <c r="P1351" i="34"/>
  <c r="Q1351" i="34"/>
  <c r="U1351" i="34"/>
  <c r="A1351" i="34"/>
  <c r="P1353" i="34"/>
  <c r="Q1353" i="34"/>
  <c r="U1353" i="34"/>
  <c r="Z1353" i="34"/>
  <c r="O1353" i="34"/>
  <c r="A1353" i="34"/>
  <c r="Z1355" i="34"/>
  <c r="O1355" i="34"/>
  <c r="P1355" i="34"/>
  <c r="Q1355" i="34"/>
  <c r="U1355" i="34"/>
  <c r="A1355" i="34"/>
  <c r="P1357" i="34"/>
  <c r="Q1357" i="34"/>
  <c r="U1357" i="34"/>
  <c r="Z1357" i="34"/>
  <c r="O1357" i="34"/>
  <c r="A1357" i="34"/>
  <c r="Z1359" i="34"/>
  <c r="O1359" i="34"/>
  <c r="P1359" i="34"/>
  <c r="Q1359" i="34"/>
  <c r="U1359" i="34"/>
  <c r="A1359" i="34"/>
  <c r="P1361" i="34"/>
  <c r="Q1361" i="34"/>
  <c r="U1361" i="34"/>
  <c r="Z1361" i="34"/>
  <c r="O1361" i="34"/>
  <c r="A1361" i="34"/>
  <c r="Z1363" i="34"/>
  <c r="O1363" i="34"/>
  <c r="P1363" i="34"/>
  <c r="Q1363" i="34"/>
  <c r="U1363" i="34"/>
  <c r="A1363" i="34"/>
  <c r="P1365" i="34"/>
  <c r="Q1365" i="34"/>
  <c r="U1365" i="34"/>
  <c r="Z1365" i="34"/>
  <c r="O1365" i="34"/>
  <c r="A1365" i="34"/>
  <c r="Z1367" i="34"/>
  <c r="O1367" i="34"/>
  <c r="P1367" i="34"/>
  <c r="Q1367" i="34"/>
  <c r="U1367" i="34"/>
  <c r="A1367" i="34"/>
  <c r="P1369" i="34"/>
  <c r="Q1369" i="34"/>
  <c r="U1369" i="34"/>
  <c r="Z1369" i="34"/>
  <c r="O1369" i="34"/>
  <c r="A1369" i="34"/>
  <c r="Z1371" i="34"/>
  <c r="O1371" i="34"/>
  <c r="P1371" i="34"/>
  <c r="Q1371" i="34"/>
  <c r="U1371" i="34"/>
  <c r="A1371" i="34"/>
  <c r="P1373" i="34"/>
  <c r="Q1373" i="34"/>
  <c r="U1373" i="34"/>
  <c r="Z1373" i="34"/>
  <c r="O1373" i="34"/>
  <c r="A1373" i="34"/>
  <c r="Z1375" i="34"/>
  <c r="O1375" i="34"/>
  <c r="P1375" i="34"/>
  <c r="Q1375" i="34"/>
  <c r="U1375" i="34"/>
  <c r="A1375" i="34"/>
  <c r="P1377" i="34"/>
  <c r="Q1377" i="34"/>
  <c r="U1377" i="34"/>
  <c r="Z1377" i="34"/>
  <c r="O1377" i="34"/>
  <c r="A1377" i="34"/>
  <c r="Z1379" i="34"/>
  <c r="O1379" i="34"/>
  <c r="P1379" i="34"/>
  <c r="Q1379" i="34"/>
  <c r="U1379" i="34"/>
  <c r="A1379" i="34"/>
  <c r="P1381" i="34"/>
  <c r="Q1381" i="34"/>
  <c r="U1381" i="34"/>
  <c r="Z1381" i="34"/>
  <c r="O1381" i="34"/>
  <c r="A1381" i="34"/>
  <c r="Z1383" i="34"/>
  <c r="O1383" i="34"/>
  <c r="P1383" i="34"/>
  <c r="Q1383" i="34"/>
  <c r="U1383" i="34"/>
  <c r="A1383" i="34"/>
  <c r="P1385" i="34"/>
  <c r="Q1385" i="34"/>
  <c r="U1385" i="34"/>
  <c r="Z1385" i="34"/>
  <c r="O1385" i="34"/>
  <c r="A1385" i="34"/>
  <c r="Z1387" i="34"/>
  <c r="O1387" i="34"/>
  <c r="P1387" i="34"/>
  <c r="Q1387" i="34"/>
  <c r="U1387" i="34"/>
  <c r="A1387" i="34"/>
  <c r="P1389" i="34"/>
  <c r="Q1389" i="34"/>
  <c r="U1389" i="34"/>
  <c r="Z1389" i="34"/>
  <c r="O1389" i="34"/>
  <c r="A1389" i="34"/>
  <c r="Z1391" i="34"/>
  <c r="O1391" i="34"/>
  <c r="P1391" i="34"/>
  <c r="Q1391" i="34"/>
  <c r="U1391" i="34"/>
  <c r="A1391" i="34"/>
  <c r="P1393" i="34"/>
  <c r="Q1393" i="34"/>
  <c r="U1393" i="34"/>
  <c r="Z1393" i="34"/>
  <c r="O1393" i="34"/>
  <c r="A1393" i="34"/>
  <c r="Z1395" i="34"/>
  <c r="O1395" i="34"/>
  <c r="P1395" i="34"/>
  <c r="Q1395" i="34"/>
  <c r="U1395" i="34"/>
  <c r="A1395" i="34"/>
  <c r="P1397" i="34"/>
  <c r="Q1397" i="34"/>
  <c r="U1397" i="34"/>
  <c r="Z1397" i="34"/>
  <c r="O1397" i="34"/>
  <c r="A1397" i="34"/>
  <c r="Z1399" i="34"/>
  <c r="O1399" i="34"/>
  <c r="P1399" i="34"/>
  <c r="Q1399" i="34"/>
  <c r="U1399" i="34"/>
  <c r="A1399" i="34"/>
  <c r="P1401" i="34"/>
  <c r="Q1401" i="34"/>
  <c r="U1401" i="34"/>
  <c r="Z1401" i="34"/>
  <c r="O1401" i="34"/>
  <c r="A1401" i="34"/>
  <c r="Z1403" i="34"/>
  <c r="P1403" i="34"/>
  <c r="Q1403" i="34"/>
  <c r="U1403" i="34"/>
  <c r="O1403" i="34"/>
  <c r="A1403" i="34"/>
  <c r="Q1405" i="34"/>
  <c r="U1405" i="34"/>
  <c r="Z1405" i="34"/>
  <c r="O1405" i="34"/>
  <c r="P1405" i="34"/>
  <c r="A1405" i="34"/>
  <c r="O1407" i="34"/>
  <c r="P1407" i="34"/>
  <c r="Q1407" i="34"/>
  <c r="U1407" i="34"/>
  <c r="Z1407" i="34"/>
  <c r="A1407" i="34"/>
  <c r="Q1409" i="34"/>
  <c r="U1409" i="34"/>
  <c r="Z1409" i="34"/>
  <c r="O1409" i="34"/>
  <c r="P1409" i="34"/>
  <c r="A1409" i="34"/>
  <c r="O1411" i="34"/>
  <c r="P1411" i="34"/>
  <c r="Q1411" i="34"/>
  <c r="U1411" i="34"/>
  <c r="Z1411" i="34"/>
  <c r="A1411" i="34"/>
  <c r="Q1413" i="34"/>
  <c r="U1413" i="34"/>
  <c r="Z1413" i="34"/>
  <c r="O1413" i="34"/>
  <c r="P1413" i="34"/>
  <c r="A1413" i="34"/>
  <c r="O1415" i="34"/>
  <c r="P1415" i="34"/>
  <c r="Q1415" i="34"/>
  <c r="U1415" i="34"/>
  <c r="Z1415" i="34"/>
  <c r="A1415" i="34"/>
  <c r="Q1417" i="34"/>
  <c r="U1417" i="34"/>
  <c r="Z1417" i="34"/>
  <c r="O1417" i="34"/>
  <c r="P1417" i="34"/>
  <c r="A1417" i="34"/>
  <c r="O1419" i="34"/>
  <c r="P1419" i="34"/>
  <c r="Q1419" i="34"/>
  <c r="U1419" i="34"/>
  <c r="Z1419" i="34"/>
  <c r="A1419" i="34"/>
  <c r="Q1421" i="34"/>
  <c r="U1421" i="34"/>
  <c r="Z1421" i="34"/>
  <c r="O1421" i="34"/>
  <c r="P1421" i="34"/>
  <c r="A1421" i="34"/>
  <c r="O1423" i="34"/>
  <c r="P1423" i="34"/>
  <c r="Q1423" i="34"/>
  <c r="U1423" i="34"/>
  <c r="Z1423" i="34"/>
  <c r="A1423" i="34"/>
  <c r="Q1425" i="34"/>
  <c r="U1425" i="34"/>
  <c r="Z1425" i="34"/>
  <c r="O1425" i="34"/>
  <c r="P1425" i="34"/>
  <c r="A1425" i="34"/>
  <c r="O1427" i="34"/>
  <c r="P1427" i="34"/>
  <c r="Q1427" i="34"/>
  <c r="U1427" i="34"/>
  <c r="Z1427" i="34"/>
  <c r="A1427" i="34"/>
  <c r="Q1429" i="34"/>
  <c r="U1429" i="34"/>
  <c r="Z1429" i="34"/>
  <c r="O1429" i="34"/>
  <c r="P1429" i="34"/>
  <c r="A1429" i="34"/>
  <c r="O1431" i="34"/>
  <c r="P1431" i="34"/>
  <c r="Q1431" i="34"/>
  <c r="U1431" i="34"/>
  <c r="Z1431" i="34"/>
  <c r="A1431" i="34"/>
  <c r="Q1433" i="34"/>
  <c r="U1433" i="34"/>
  <c r="Z1433" i="34"/>
  <c r="O1433" i="34"/>
  <c r="P1433" i="34"/>
  <c r="A1433" i="34"/>
  <c r="O1435" i="34"/>
  <c r="P1435" i="34"/>
  <c r="Q1435" i="34"/>
  <c r="U1435" i="34"/>
  <c r="Z1435" i="34"/>
  <c r="A1435" i="34"/>
  <c r="Q1437" i="34"/>
  <c r="U1437" i="34"/>
  <c r="Z1437" i="34"/>
  <c r="O1437" i="34"/>
  <c r="P1437" i="34"/>
  <c r="A1437" i="34"/>
  <c r="O1439" i="34"/>
  <c r="P1439" i="34"/>
  <c r="Q1439" i="34"/>
  <c r="U1439" i="34"/>
  <c r="Z1439" i="34"/>
  <c r="A1439" i="34"/>
  <c r="Q1441" i="34"/>
  <c r="U1441" i="34"/>
  <c r="Z1441" i="34"/>
  <c r="O1441" i="34"/>
  <c r="P1441" i="34"/>
  <c r="A1441" i="34"/>
  <c r="O1443" i="34"/>
  <c r="P1443" i="34"/>
  <c r="Q1443" i="34"/>
  <c r="U1443" i="34"/>
  <c r="Z1443" i="34"/>
  <c r="A1443" i="34"/>
  <c r="Q1445" i="34"/>
  <c r="U1445" i="34"/>
  <c r="Z1445" i="34"/>
  <c r="O1445" i="34"/>
  <c r="P1445" i="34"/>
  <c r="A1445" i="34"/>
  <c r="O1447" i="34"/>
  <c r="P1447" i="34"/>
  <c r="Q1447" i="34"/>
  <c r="U1447" i="34"/>
  <c r="Z1447" i="34"/>
  <c r="A1447" i="34"/>
  <c r="Q1449" i="34"/>
  <c r="U1449" i="34"/>
  <c r="Z1449" i="34"/>
  <c r="O1449" i="34"/>
  <c r="P1449" i="34"/>
  <c r="A1449" i="34"/>
  <c r="O1451" i="34"/>
  <c r="P1451" i="34"/>
  <c r="Q1451" i="34"/>
  <c r="U1451" i="34"/>
  <c r="Z1451" i="34"/>
  <c r="A1451" i="34"/>
  <c r="Q1965" i="34"/>
  <c r="U1965" i="34"/>
  <c r="Z1965" i="34"/>
  <c r="O1965" i="34"/>
  <c r="P1965" i="34"/>
  <c r="A1965" i="34"/>
  <c r="Q1969" i="34"/>
  <c r="U1969" i="34"/>
  <c r="Z1969" i="34"/>
  <c r="O1969" i="34"/>
  <c r="P1969" i="34"/>
  <c r="A1969" i="34"/>
  <c r="Q1973" i="34"/>
  <c r="U1973" i="34"/>
  <c r="Z1973" i="34"/>
  <c r="O1973" i="34"/>
  <c r="P1973" i="34"/>
  <c r="A1973" i="34"/>
  <c r="Q1977" i="34"/>
  <c r="U1977" i="34"/>
  <c r="Z1977" i="34"/>
  <c r="O1977" i="34"/>
  <c r="P1977" i="34"/>
  <c r="A1977" i="34"/>
  <c r="Q1981" i="34"/>
  <c r="U1981" i="34"/>
  <c r="P1981" i="34"/>
  <c r="O1981" i="34"/>
  <c r="Z1981" i="34"/>
  <c r="A1981" i="34"/>
  <c r="P1985" i="34"/>
  <c r="Z1985" i="34"/>
  <c r="O1985" i="34"/>
  <c r="Q1985" i="34"/>
  <c r="U1985" i="34"/>
  <c r="A1985" i="34"/>
  <c r="P1989" i="34"/>
  <c r="O1989" i="34"/>
  <c r="Q1989" i="34"/>
  <c r="U1989" i="34"/>
  <c r="Z1989" i="34"/>
  <c r="A1989" i="34"/>
  <c r="Z1993" i="34"/>
  <c r="O1993" i="34"/>
  <c r="P1993" i="34"/>
  <c r="Q1993" i="34"/>
  <c r="U1993" i="34"/>
  <c r="A1993" i="34"/>
  <c r="Z1997" i="34"/>
  <c r="O1997" i="34"/>
  <c r="P1997" i="34"/>
  <c r="Q1997" i="34"/>
  <c r="U1997" i="34"/>
  <c r="A1997" i="34"/>
  <c r="Z2001" i="34"/>
  <c r="O2001" i="34"/>
  <c r="P2001" i="34"/>
  <c r="Q2001" i="34"/>
  <c r="U2001" i="34"/>
  <c r="A2001" i="34"/>
  <c r="Z2005" i="34"/>
  <c r="O2005" i="34"/>
  <c r="P2005" i="34"/>
  <c r="Q2005" i="34"/>
  <c r="U2005" i="34"/>
  <c r="A2005" i="34"/>
  <c r="Z2009" i="34"/>
  <c r="O2009" i="34"/>
  <c r="P2009" i="34"/>
  <c r="Q2009" i="34"/>
  <c r="U2009" i="34"/>
  <c r="A2009" i="34"/>
  <c r="Z2013" i="34"/>
  <c r="O2013" i="34"/>
  <c r="P2013" i="34"/>
  <c r="Q2013" i="34"/>
  <c r="U2013" i="34"/>
  <c r="A2013" i="34"/>
  <c r="Z2017" i="34"/>
  <c r="O2017" i="34"/>
  <c r="P2017" i="34"/>
  <c r="Q2017" i="34"/>
  <c r="U2017" i="34"/>
  <c r="A2017" i="34"/>
  <c r="Z2021" i="34"/>
  <c r="O2021" i="34"/>
  <c r="P2021" i="34"/>
  <c r="Q2021" i="34"/>
  <c r="U2021" i="34"/>
  <c r="A2021" i="34"/>
  <c r="Z2025" i="34"/>
  <c r="O2025" i="34"/>
  <c r="P2025" i="34"/>
  <c r="Q2025" i="34"/>
  <c r="U2025" i="34"/>
  <c r="A2025" i="34"/>
  <c r="O1896" i="34"/>
  <c r="P1896" i="34"/>
  <c r="Q1896" i="34"/>
  <c r="U1896" i="34"/>
  <c r="Z1896" i="34"/>
  <c r="A1896" i="34"/>
  <c r="O1900" i="34"/>
  <c r="P1900" i="34"/>
  <c r="Q1900" i="34"/>
  <c r="U1900" i="34"/>
  <c r="Z1900" i="34"/>
  <c r="A1900" i="34"/>
  <c r="O1904" i="34"/>
  <c r="P1904" i="34"/>
  <c r="Q1904" i="34"/>
  <c r="U1904" i="34"/>
  <c r="Z1904" i="34"/>
  <c r="A1904" i="34"/>
  <c r="O1908" i="34"/>
  <c r="P1908" i="34"/>
  <c r="Q1908" i="34"/>
  <c r="U1908" i="34"/>
  <c r="Z1908" i="34"/>
  <c r="A1908" i="34"/>
  <c r="O1912" i="34"/>
  <c r="P1912" i="34"/>
  <c r="Q1912" i="34"/>
  <c r="U1912" i="34"/>
  <c r="Z1912" i="34"/>
  <c r="A1912" i="34"/>
  <c r="O1916" i="34"/>
  <c r="P1916" i="34"/>
  <c r="Q1916" i="34"/>
  <c r="U1916" i="34"/>
  <c r="Z1916" i="34"/>
  <c r="A1916" i="34"/>
  <c r="O1920" i="34"/>
  <c r="P1920" i="34"/>
  <c r="Q1920" i="34"/>
  <c r="Z1920" i="34"/>
  <c r="U1920" i="34"/>
  <c r="A1920" i="34"/>
  <c r="O1924" i="34"/>
  <c r="Z1924" i="34"/>
  <c r="Q1924" i="34"/>
  <c r="U1924" i="34"/>
  <c r="P1924" i="34"/>
  <c r="A1924" i="34"/>
  <c r="Z1928" i="34"/>
  <c r="O1928" i="34"/>
  <c r="P1928" i="34"/>
  <c r="Q1928" i="34"/>
  <c r="U1928" i="34"/>
  <c r="A1928" i="34"/>
  <c r="Z1932" i="34"/>
  <c r="O1932" i="34"/>
  <c r="P1932" i="34"/>
  <c r="Q1932" i="34"/>
  <c r="U1932" i="34"/>
  <c r="A1932" i="34"/>
  <c r="Z1936" i="34"/>
  <c r="O1936" i="34"/>
  <c r="P1936" i="34"/>
  <c r="Q1936" i="34"/>
  <c r="U1936" i="34"/>
  <c r="A1936" i="34"/>
  <c r="Z1940" i="34"/>
  <c r="O1940" i="34"/>
  <c r="P1940" i="34"/>
  <c r="Q1940" i="34"/>
  <c r="U1940" i="34"/>
  <c r="A1940" i="34"/>
  <c r="Z1944" i="34"/>
  <c r="O1944" i="34"/>
  <c r="P1944" i="34"/>
  <c r="Q1944" i="34"/>
  <c r="U1944" i="34"/>
  <c r="A1944" i="34"/>
  <c r="Z1948" i="34"/>
  <c r="O1948" i="34"/>
  <c r="P1948" i="34"/>
  <c r="Q1948" i="34"/>
  <c r="U1948" i="34"/>
  <c r="A1948" i="34"/>
  <c r="Z1952" i="34"/>
  <c r="O1952" i="34"/>
  <c r="P1952" i="34"/>
  <c r="Q1952" i="34"/>
  <c r="U1952" i="34"/>
  <c r="A1952" i="34"/>
  <c r="Z1956" i="34"/>
  <c r="O1956" i="34"/>
  <c r="P1956" i="34"/>
  <c r="Q1956" i="34"/>
  <c r="U1956" i="34"/>
  <c r="A1956" i="34"/>
  <c r="Z1960" i="34"/>
  <c r="O1960" i="34"/>
  <c r="P1960" i="34"/>
  <c r="Q1960" i="34"/>
  <c r="U1960" i="34"/>
  <c r="A1960" i="34"/>
  <c r="P1822" i="34"/>
  <c r="Q1822" i="34"/>
  <c r="U1822" i="34"/>
  <c r="Z1822" i="34"/>
  <c r="O1822" i="34"/>
  <c r="A1822" i="34"/>
  <c r="P1826" i="34"/>
  <c r="Q1826" i="34"/>
  <c r="U1826" i="34"/>
  <c r="Z1826" i="34"/>
  <c r="O1826" i="34"/>
  <c r="A1826" i="34"/>
  <c r="P1830" i="34"/>
  <c r="Q1830" i="34"/>
  <c r="U1830" i="34"/>
  <c r="Z1830" i="34"/>
  <c r="O1830" i="34"/>
  <c r="A1830" i="34"/>
  <c r="P1834" i="34"/>
  <c r="Q1834" i="34"/>
  <c r="U1834" i="34"/>
  <c r="Z1834" i="34"/>
  <c r="O1834" i="34"/>
  <c r="A1834" i="34"/>
  <c r="P1838" i="34"/>
  <c r="Q1838" i="34"/>
  <c r="U1838" i="34"/>
  <c r="Z1838" i="34"/>
  <c r="O1838" i="34"/>
  <c r="A1838" i="34"/>
  <c r="P1842" i="34"/>
  <c r="Q1842" i="34"/>
  <c r="U1842" i="34"/>
  <c r="Z1842" i="34"/>
  <c r="O1842" i="34"/>
  <c r="A1842" i="34"/>
  <c r="P1846" i="34"/>
  <c r="Q1846" i="34"/>
  <c r="U1846" i="34"/>
  <c r="Z1846" i="34"/>
  <c r="O1846" i="34"/>
  <c r="A1846" i="34"/>
  <c r="P1850" i="34"/>
  <c r="Q1850" i="34"/>
  <c r="U1850" i="34"/>
  <c r="Z1850" i="34"/>
  <c r="O1850" i="34"/>
  <c r="A1850" i="34"/>
  <c r="P1854" i="34"/>
  <c r="Z1854" i="34"/>
  <c r="O1854" i="34"/>
  <c r="Q1854" i="34"/>
  <c r="U1854" i="34"/>
  <c r="A1854" i="34"/>
  <c r="P1858" i="34"/>
  <c r="Z1858" i="34"/>
  <c r="O1858" i="34"/>
  <c r="Q1858" i="34"/>
  <c r="U1858" i="34"/>
  <c r="A1858" i="34"/>
  <c r="P1862" i="34"/>
  <c r="Z1862" i="34"/>
  <c r="O1862" i="34"/>
  <c r="Q1862" i="34"/>
  <c r="U1862" i="34"/>
  <c r="A1862" i="34"/>
  <c r="P1866" i="34"/>
  <c r="Z1866" i="34"/>
  <c r="O1866" i="34"/>
  <c r="Q1866" i="34"/>
  <c r="U1866" i="34"/>
  <c r="A1866" i="34"/>
  <c r="P1870" i="34"/>
  <c r="Z1870" i="34"/>
  <c r="O1870" i="34"/>
  <c r="Q1870" i="34"/>
  <c r="U1870" i="34"/>
  <c r="A1870" i="34"/>
  <c r="P1874" i="34"/>
  <c r="O1874" i="34"/>
  <c r="Q1874" i="34"/>
  <c r="U1874" i="34"/>
  <c r="Z1874" i="34"/>
  <c r="A1874" i="34"/>
  <c r="Q1878" i="34"/>
  <c r="U1878" i="34"/>
  <c r="Z1878" i="34"/>
  <c r="O1878" i="34"/>
  <c r="P1878" i="34"/>
  <c r="A1878" i="34"/>
  <c r="Q1882" i="34"/>
  <c r="U1882" i="34"/>
  <c r="Z1882" i="34"/>
  <c r="O1882" i="34"/>
  <c r="P1882" i="34"/>
  <c r="A1882" i="34"/>
  <c r="Q1886" i="34"/>
  <c r="U1886" i="34"/>
  <c r="Z1886" i="34"/>
  <c r="O1886" i="34"/>
  <c r="P1886" i="34"/>
  <c r="A1886" i="34"/>
  <c r="Q1890" i="34"/>
  <c r="U1890" i="34"/>
  <c r="Z1890" i="34"/>
  <c r="O1890" i="34"/>
  <c r="P1890" i="34"/>
  <c r="A1890" i="34"/>
  <c r="P1966" i="34"/>
  <c r="Q1966" i="34"/>
  <c r="U1966" i="34"/>
  <c r="Z1966" i="34"/>
  <c r="O1966" i="34"/>
  <c r="A1966" i="34"/>
  <c r="P1970" i="34"/>
  <c r="Q1970" i="34"/>
  <c r="U1970" i="34"/>
  <c r="Z1970" i="34"/>
  <c r="O1970" i="34"/>
  <c r="A1970" i="34"/>
  <c r="P1974" i="34"/>
  <c r="Q1974" i="34"/>
  <c r="U1974" i="34"/>
  <c r="Z1974" i="34"/>
  <c r="O1974" i="34"/>
  <c r="A1974" i="34"/>
  <c r="P1978" i="34"/>
  <c r="Q1978" i="34"/>
  <c r="U1978" i="34"/>
  <c r="Z1978" i="34"/>
  <c r="O1978" i="34"/>
  <c r="A1978" i="34"/>
  <c r="O1982" i="34"/>
  <c r="P1982" i="34"/>
  <c r="Q1982" i="34"/>
  <c r="U1982" i="34"/>
  <c r="Z1982" i="34"/>
  <c r="A1982" i="34"/>
  <c r="O1986" i="34"/>
  <c r="P1986" i="34"/>
  <c r="Q1986" i="34"/>
  <c r="U1986" i="34"/>
  <c r="Z1986" i="34"/>
  <c r="A1986" i="34"/>
  <c r="O1990" i="34"/>
  <c r="P1990" i="34"/>
  <c r="Q1990" i="34"/>
  <c r="U1990" i="34"/>
  <c r="Z1990" i="34"/>
  <c r="A1990" i="34"/>
  <c r="Q1994" i="34"/>
  <c r="U1994" i="34"/>
  <c r="Z1994" i="34"/>
  <c r="O1994" i="34"/>
  <c r="P1994" i="34"/>
  <c r="A1994" i="34"/>
  <c r="Q1998" i="34"/>
  <c r="U1998" i="34"/>
  <c r="Z1998" i="34"/>
  <c r="O1998" i="34"/>
  <c r="P1998" i="34"/>
  <c r="A1998" i="34"/>
  <c r="Q2002" i="34"/>
  <c r="U2002" i="34"/>
  <c r="Z2002" i="34"/>
  <c r="O2002" i="34"/>
  <c r="P2002" i="34"/>
  <c r="A2002" i="34"/>
  <c r="Q2006" i="34"/>
  <c r="U2006" i="34"/>
  <c r="Z2006" i="34"/>
  <c r="O2006" i="34"/>
  <c r="P2006" i="34"/>
  <c r="A2006" i="34"/>
  <c r="Q2010" i="34"/>
  <c r="U2010" i="34"/>
  <c r="Z2010" i="34"/>
  <c r="O2010" i="34"/>
  <c r="P2010" i="34"/>
  <c r="A2010" i="34"/>
  <c r="Q2014" i="34"/>
  <c r="U2014" i="34"/>
  <c r="Z2014" i="34"/>
  <c r="O2014" i="34"/>
  <c r="P2014" i="34"/>
  <c r="A2014" i="34"/>
  <c r="Q2018" i="34"/>
  <c r="U2018" i="34"/>
  <c r="Z2018" i="34"/>
  <c r="O2018" i="34"/>
  <c r="P2018" i="34"/>
  <c r="A2018" i="34"/>
  <c r="Q2022" i="34"/>
  <c r="U2022" i="34"/>
  <c r="Z2022" i="34"/>
  <c r="O2022" i="34"/>
  <c r="P2022" i="34"/>
  <c r="A2022" i="34"/>
  <c r="Z1893" i="34"/>
  <c r="O1893" i="34"/>
  <c r="P1893" i="34"/>
  <c r="Q1893" i="34"/>
  <c r="U1893" i="34"/>
  <c r="A1893" i="34"/>
  <c r="Z1897" i="34"/>
  <c r="O1897" i="34"/>
  <c r="P1897" i="34"/>
  <c r="Q1897" i="34"/>
  <c r="U1897" i="34"/>
  <c r="A1897" i="34"/>
  <c r="Z1901" i="34"/>
  <c r="O1901" i="34"/>
  <c r="P1901" i="34"/>
  <c r="Q1901" i="34"/>
  <c r="U1901" i="34"/>
  <c r="A1901" i="34"/>
  <c r="Z1905" i="34"/>
  <c r="O1905" i="34"/>
  <c r="P1905" i="34"/>
  <c r="Q1905" i="34"/>
  <c r="U1905" i="34"/>
  <c r="A1905" i="34"/>
  <c r="Z1909" i="34"/>
  <c r="O1909" i="34"/>
  <c r="P1909" i="34"/>
  <c r="Q1909" i="34"/>
  <c r="U1909" i="34"/>
  <c r="A1909" i="34"/>
  <c r="Z1913" i="34"/>
  <c r="O1913" i="34"/>
  <c r="P1913" i="34"/>
  <c r="Q1913" i="34"/>
  <c r="U1913" i="34"/>
  <c r="A1913" i="34"/>
  <c r="Z1917" i="34"/>
  <c r="O1917" i="34"/>
  <c r="P1917" i="34"/>
  <c r="Q1917" i="34"/>
  <c r="U1917" i="34"/>
  <c r="A1917" i="34"/>
  <c r="Z1921" i="34"/>
  <c r="O1921" i="34"/>
  <c r="Q1921" i="34"/>
  <c r="U1921" i="34"/>
  <c r="P1921" i="34"/>
  <c r="A1921" i="34"/>
  <c r="Z1925" i="34"/>
  <c r="Q1925" i="34"/>
  <c r="U1925" i="34"/>
  <c r="O1925" i="34"/>
  <c r="P1925" i="34"/>
  <c r="A1925" i="34"/>
  <c r="Q1929" i="34"/>
  <c r="U1929" i="34"/>
  <c r="Z1929" i="34"/>
  <c r="O1929" i="34"/>
  <c r="P1929" i="34"/>
  <c r="A1929" i="34"/>
  <c r="Q1933" i="34"/>
  <c r="U1933" i="34"/>
  <c r="Z1933" i="34"/>
  <c r="O1933" i="34"/>
  <c r="P1933" i="34"/>
  <c r="A1933" i="34"/>
  <c r="Q1937" i="34"/>
  <c r="U1937" i="34"/>
  <c r="Z1937" i="34"/>
  <c r="O1937" i="34"/>
  <c r="P1937" i="34"/>
  <c r="A1937" i="34"/>
  <c r="Q1941" i="34"/>
  <c r="U1941" i="34"/>
  <c r="Z1941" i="34"/>
  <c r="O1941" i="34"/>
  <c r="P1941" i="34"/>
  <c r="A1941" i="34"/>
  <c r="Q1945" i="34"/>
  <c r="U1945" i="34"/>
  <c r="Z1945" i="34"/>
  <c r="O1945" i="34"/>
  <c r="P1945" i="34"/>
  <c r="A1945" i="34"/>
  <c r="Q1949" i="34"/>
  <c r="U1949" i="34"/>
  <c r="Z1949" i="34"/>
  <c r="O1949" i="34"/>
  <c r="P1949" i="34"/>
  <c r="A1949" i="34"/>
  <c r="Q1953" i="34"/>
  <c r="U1953" i="34"/>
  <c r="Z1953" i="34"/>
  <c r="O1953" i="34"/>
  <c r="P1953" i="34"/>
  <c r="A1953" i="34"/>
  <c r="Q1957" i="34"/>
  <c r="U1957" i="34"/>
  <c r="Z1957" i="34"/>
  <c r="O1957" i="34"/>
  <c r="P1957" i="34"/>
  <c r="A1957" i="34"/>
  <c r="Q1961" i="34"/>
  <c r="U1961" i="34"/>
  <c r="Z1961" i="34"/>
  <c r="O1961" i="34"/>
  <c r="P1961" i="34"/>
  <c r="A1961" i="34"/>
  <c r="O1823" i="34"/>
  <c r="P1823" i="34"/>
  <c r="Q1823" i="34"/>
  <c r="U1823" i="34"/>
  <c r="Z1823" i="34"/>
  <c r="A1823" i="34"/>
  <c r="O1827" i="34"/>
  <c r="P1827" i="34"/>
  <c r="Q1827" i="34"/>
  <c r="U1827" i="34"/>
  <c r="Z1827" i="34"/>
  <c r="A1827" i="34"/>
  <c r="O1831" i="34"/>
  <c r="P1831" i="34"/>
  <c r="Q1831" i="34"/>
  <c r="U1831" i="34"/>
  <c r="Z1831" i="34"/>
  <c r="A1831" i="34"/>
  <c r="O1835" i="34"/>
  <c r="P1835" i="34"/>
  <c r="Q1835" i="34"/>
  <c r="U1835" i="34"/>
  <c r="Z1835" i="34"/>
  <c r="A1835" i="34"/>
  <c r="O1839" i="34"/>
  <c r="P1839" i="34"/>
  <c r="Q1839" i="34"/>
  <c r="U1839" i="34"/>
  <c r="Z1839" i="34"/>
  <c r="A1839" i="34"/>
  <c r="O1843" i="34"/>
  <c r="P1843" i="34"/>
  <c r="Q1843" i="34"/>
  <c r="U1843" i="34"/>
  <c r="Z1843" i="34"/>
  <c r="A1843" i="34"/>
  <c r="O1847" i="34"/>
  <c r="P1847" i="34"/>
  <c r="Q1847" i="34"/>
  <c r="U1847" i="34"/>
  <c r="Z1847" i="34"/>
  <c r="A1847" i="34"/>
  <c r="O1851" i="34"/>
  <c r="P1851" i="34"/>
  <c r="Q1851" i="34"/>
  <c r="U1851" i="34"/>
  <c r="Z1851" i="34"/>
  <c r="A1851" i="34"/>
  <c r="O1855" i="34"/>
  <c r="Q1855" i="34"/>
  <c r="U1855" i="34"/>
  <c r="Z1855" i="34"/>
  <c r="P1855" i="34"/>
  <c r="A1855" i="34"/>
  <c r="O1859" i="34"/>
  <c r="Q1859" i="34"/>
  <c r="U1859" i="34"/>
  <c r="Z1859" i="34"/>
  <c r="P1859" i="34"/>
  <c r="A1859" i="34"/>
  <c r="O1863" i="34"/>
  <c r="Q1863" i="34"/>
  <c r="U1863" i="34"/>
  <c r="Z1863" i="34"/>
  <c r="P1863" i="34"/>
  <c r="A1863" i="34"/>
  <c r="O1867" i="34"/>
  <c r="Q1867" i="34"/>
  <c r="U1867" i="34"/>
  <c r="Z1867" i="34"/>
  <c r="P1867" i="34"/>
  <c r="A1867" i="34"/>
  <c r="O1871" i="34"/>
  <c r="Q1871" i="34"/>
  <c r="U1871" i="34"/>
  <c r="Z1871" i="34"/>
  <c r="P1871" i="34"/>
  <c r="A1871" i="34"/>
  <c r="O1875" i="34"/>
  <c r="P1875" i="34"/>
  <c r="Q1875" i="34"/>
  <c r="U1875" i="34"/>
  <c r="Z1875" i="34"/>
  <c r="A1875" i="34"/>
  <c r="P1879" i="34"/>
  <c r="Q1879" i="34"/>
  <c r="U1879" i="34"/>
  <c r="Z1879" i="34"/>
  <c r="O1879" i="34"/>
  <c r="A1879" i="34"/>
  <c r="P1883" i="34"/>
  <c r="Q1883" i="34"/>
  <c r="U1883" i="34"/>
  <c r="Z1883" i="34"/>
  <c r="O1883" i="34"/>
  <c r="A1883" i="34"/>
  <c r="P1887" i="34"/>
  <c r="Q1887" i="34"/>
  <c r="U1887" i="34"/>
  <c r="Z1887" i="34"/>
  <c r="O1887" i="34"/>
  <c r="A1887" i="34"/>
  <c r="P1891" i="34"/>
  <c r="Q1891" i="34"/>
  <c r="U1891" i="34"/>
  <c r="Z1891" i="34"/>
  <c r="O1891" i="34"/>
  <c r="A1891" i="34"/>
  <c r="O1967" i="34"/>
  <c r="P1967" i="34"/>
  <c r="Q1967" i="34"/>
  <c r="U1967" i="34"/>
  <c r="Z1967" i="34"/>
  <c r="A1967" i="34"/>
  <c r="O1971" i="34"/>
  <c r="P1971" i="34"/>
  <c r="Q1971" i="34"/>
  <c r="U1971" i="34"/>
  <c r="Z1971" i="34"/>
  <c r="A1971" i="34"/>
  <c r="O1975" i="34"/>
  <c r="P1975" i="34"/>
  <c r="Q1975" i="34"/>
  <c r="U1975" i="34"/>
  <c r="Z1975" i="34"/>
  <c r="A1975" i="34"/>
  <c r="O1979" i="34"/>
  <c r="P1979" i="34"/>
  <c r="Q1979" i="34"/>
  <c r="U1979" i="34"/>
  <c r="Z1979" i="34"/>
  <c r="A1979" i="34"/>
  <c r="Z1983" i="34"/>
  <c r="P1983" i="34"/>
  <c r="Q1983" i="34"/>
  <c r="U1983" i="34"/>
  <c r="O1983" i="34"/>
  <c r="A1983" i="34"/>
  <c r="Z1987" i="34"/>
  <c r="O1987" i="34"/>
  <c r="P1987" i="34"/>
  <c r="Q1987" i="34"/>
  <c r="U1987" i="34"/>
  <c r="A1987" i="34"/>
  <c r="P1991" i="34"/>
  <c r="Q1991" i="34"/>
  <c r="U1991" i="34"/>
  <c r="Z1991" i="34"/>
  <c r="O1991" i="34"/>
  <c r="A1991" i="34"/>
  <c r="P1995" i="34"/>
  <c r="Q1995" i="34"/>
  <c r="U1995" i="34"/>
  <c r="Z1995" i="34"/>
  <c r="O1995" i="34"/>
  <c r="A1995" i="34"/>
  <c r="P1999" i="34"/>
  <c r="Q1999" i="34"/>
  <c r="U1999" i="34"/>
  <c r="Z1999" i="34"/>
  <c r="O1999" i="34"/>
  <c r="A1999" i="34"/>
  <c r="P2003" i="34"/>
  <c r="Q2003" i="34"/>
  <c r="U2003" i="34"/>
  <c r="Z2003" i="34"/>
  <c r="O2003" i="34"/>
  <c r="A2003" i="34"/>
  <c r="P2007" i="34"/>
  <c r="Q2007" i="34"/>
  <c r="U2007" i="34"/>
  <c r="Z2007" i="34"/>
  <c r="O2007" i="34"/>
  <c r="A2007" i="34"/>
  <c r="P2011" i="34"/>
  <c r="Q2011" i="34"/>
  <c r="U2011" i="34"/>
  <c r="Z2011" i="34"/>
  <c r="O2011" i="34"/>
  <c r="A2011" i="34"/>
  <c r="P2015" i="34"/>
  <c r="Q2015" i="34"/>
  <c r="U2015" i="34"/>
  <c r="Z2015" i="34"/>
  <c r="O2015" i="34"/>
  <c r="A2015" i="34"/>
  <c r="P2019" i="34"/>
  <c r="Q2019" i="34"/>
  <c r="U2019" i="34"/>
  <c r="Z2019" i="34"/>
  <c r="O2019" i="34"/>
  <c r="A2019" i="34"/>
  <c r="P2023" i="34"/>
  <c r="Q2023" i="34"/>
  <c r="U2023" i="34"/>
  <c r="Z2023" i="34"/>
  <c r="O2023" i="34"/>
  <c r="A2023" i="34"/>
  <c r="Q1894" i="34"/>
  <c r="U1894" i="34"/>
  <c r="Z1894" i="34"/>
  <c r="O1894" i="34"/>
  <c r="P1894" i="34"/>
  <c r="A1894" i="34"/>
  <c r="Q1898" i="34"/>
  <c r="U1898" i="34"/>
  <c r="Z1898" i="34"/>
  <c r="O1898" i="34"/>
  <c r="P1898" i="34"/>
  <c r="A1898" i="34"/>
  <c r="Q1902" i="34"/>
  <c r="U1902" i="34"/>
  <c r="Z1902" i="34"/>
  <c r="O1902" i="34"/>
  <c r="P1902" i="34"/>
  <c r="A1902" i="34"/>
  <c r="Q1906" i="34"/>
  <c r="U1906" i="34"/>
  <c r="Z1906" i="34"/>
  <c r="O1906" i="34"/>
  <c r="P1906" i="34"/>
  <c r="A1906" i="34"/>
  <c r="Q1910" i="34"/>
  <c r="U1910" i="34"/>
  <c r="Z1910" i="34"/>
  <c r="O1910" i="34"/>
  <c r="P1910" i="34"/>
  <c r="A1910" i="34"/>
  <c r="Q1914" i="34"/>
  <c r="U1914" i="34"/>
  <c r="Z1914" i="34"/>
  <c r="O1914" i="34"/>
  <c r="P1914" i="34"/>
  <c r="A1914" i="34"/>
  <c r="Q1918" i="34"/>
  <c r="U1918" i="34"/>
  <c r="Z1918" i="34"/>
  <c r="O1918" i="34"/>
  <c r="P1918" i="34"/>
  <c r="A1918" i="34"/>
  <c r="Q1922" i="34"/>
  <c r="U1922" i="34"/>
  <c r="P1922" i="34"/>
  <c r="O1922" i="34"/>
  <c r="Z1922" i="34"/>
  <c r="A1922" i="34"/>
  <c r="Q1926" i="34"/>
  <c r="U1926" i="34"/>
  <c r="P1926" i="34"/>
  <c r="O1926" i="34"/>
  <c r="Z1926" i="34"/>
  <c r="A1926" i="34"/>
  <c r="P1930" i="34"/>
  <c r="Q1930" i="34"/>
  <c r="U1930" i="34"/>
  <c r="Z1930" i="34"/>
  <c r="O1930" i="34"/>
  <c r="A1930" i="34"/>
  <c r="P1934" i="34"/>
  <c r="Q1934" i="34"/>
  <c r="U1934" i="34"/>
  <c r="Z1934" i="34"/>
  <c r="O1934" i="34"/>
  <c r="A1934" i="34"/>
  <c r="P1938" i="34"/>
  <c r="Q1938" i="34"/>
  <c r="U1938" i="34"/>
  <c r="Z1938" i="34"/>
  <c r="O1938" i="34"/>
  <c r="A1938" i="34"/>
  <c r="P1942" i="34"/>
  <c r="Q1942" i="34"/>
  <c r="U1942" i="34"/>
  <c r="Z1942" i="34"/>
  <c r="O1942" i="34"/>
  <c r="A1942" i="34"/>
  <c r="P1946" i="34"/>
  <c r="Q1946" i="34"/>
  <c r="U1946" i="34"/>
  <c r="Z1946" i="34"/>
  <c r="O1946" i="34"/>
  <c r="A1946" i="34"/>
  <c r="P1950" i="34"/>
  <c r="Q1950" i="34"/>
  <c r="U1950" i="34"/>
  <c r="Z1950" i="34"/>
  <c r="O1950" i="34"/>
  <c r="A1950" i="34"/>
  <c r="P1954" i="34"/>
  <c r="Q1954" i="34"/>
  <c r="U1954" i="34"/>
  <c r="Z1954" i="34"/>
  <c r="O1954" i="34"/>
  <c r="A1954" i="34"/>
  <c r="P1958" i="34"/>
  <c r="Q1958" i="34"/>
  <c r="U1958" i="34"/>
  <c r="Z1958" i="34"/>
  <c r="O1958" i="34"/>
  <c r="A1958" i="34"/>
  <c r="P1962" i="34"/>
  <c r="Q1962" i="34"/>
  <c r="U1962" i="34"/>
  <c r="Z1962" i="34"/>
  <c r="O1962" i="34"/>
  <c r="A1962" i="34"/>
  <c r="Z1820" i="34"/>
  <c r="O1820" i="34"/>
  <c r="P1820" i="34"/>
  <c r="Q1820" i="34"/>
  <c r="U1820" i="34"/>
  <c r="A1820" i="34"/>
  <c r="Z1824" i="34"/>
  <c r="O1824" i="34"/>
  <c r="P1824" i="34"/>
  <c r="Q1824" i="34"/>
  <c r="U1824" i="34"/>
  <c r="A1824" i="34"/>
  <c r="Z1828" i="34"/>
  <c r="O1828" i="34"/>
  <c r="P1828" i="34"/>
  <c r="Q1828" i="34"/>
  <c r="U1828" i="34"/>
  <c r="A1828" i="34"/>
  <c r="Z1832" i="34"/>
  <c r="O1832" i="34"/>
  <c r="P1832" i="34"/>
  <c r="Q1832" i="34"/>
  <c r="U1832" i="34"/>
  <c r="A1832" i="34"/>
  <c r="Z1836" i="34"/>
  <c r="O1836" i="34"/>
  <c r="P1836" i="34"/>
  <c r="Q1836" i="34"/>
  <c r="U1836" i="34"/>
  <c r="A1836" i="34"/>
  <c r="Z1840" i="34"/>
  <c r="O1840" i="34"/>
  <c r="P1840" i="34"/>
  <c r="Q1840" i="34"/>
  <c r="U1840" i="34"/>
  <c r="A1840" i="34"/>
  <c r="Z1844" i="34"/>
  <c r="O1844" i="34"/>
  <c r="P1844" i="34"/>
  <c r="Q1844" i="34"/>
  <c r="U1844" i="34"/>
  <c r="A1844" i="34"/>
  <c r="Z1848" i="34"/>
  <c r="O1848" i="34"/>
  <c r="P1848" i="34"/>
  <c r="Q1848" i="34"/>
  <c r="U1848" i="34"/>
  <c r="A1848" i="34"/>
  <c r="Z1852" i="34"/>
  <c r="P1852" i="34"/>
  <c r="Q1852" i="34"/>
  <c r="U1852" i="34"/>
  <c r="O1852" i="34"/>
  <c r="A1852" i="34"/>
  <c r="Z1856" i="34"/>
  <c r="P1856" i="34"/>
  <c r="Q1856" i="34"/>
  <c r="U1856" i="34"/>
  <c r="O1856" i="34"/>
  <c r="A1856" i="34"/>
  <c r="Z1860" i="34"/>
  <c r="P1860" i="34"/>
  <c r="Q1860" i="34"/>
  <c r="U1860" i="34"/>
  <c r="O1860" i="34"/>
  <c r="A1860" i="34"/>
  <c r="Z1864" i="34"/>
  <c r="P1864" i="34"/>
  <c r="Q1864" i="34"/>
  <c r="U1864" i="34"/>
  <c r="O1864" i="34"/>
  <c r="A1864" i="34"/>
  <c r="Z1868" i="34"/>
  <c r="P1868" i="34"/>
  <c r="Q1868" i="34"/>
  <c r="U1868" i="34"/>
  <c r="O1868" i="34"/>
  <c r="A1868" i="34"/>
  <c r="Z1872" i="34"/>
  <c r="P1872" i="34"/>
  <c r="Q1872" i="34"/>
  <c r="U1872" i="34"/>
  <c r="O1872" i="34"/>
  <c r="A1872" i="34"/>
  <c r="O1876" i="34"/>
  <c r="P1876" i="34"/>
  <c r="Q1876" i="34"/>
  <c r="U1876" i="34"/>
  <c r="Z1876" i="34"/>
  <c r="A1876" i="34"/>
  <c r="O1880" i="34"/>
  <c r="P1880" i="34"/>
  <c r="Q1880" i="34"/>
  <c r="U1880" i="34"/>
  <c r="Z1880" i="34"/>
  <c r="A1880" i="34"/>
  <c r="O1884" i="34"/>
  <c r="P1884" i="34"/>
  <c r="Q1884" i="34"/>
  <c r="U1884" i="34"/>
  <c r="Z1884" i="34"/>
  <c r="A1884" i="34"/>
  <c r="O1888" i="34"/>
  <c r="P1888" i="34"/>
  <c r="Q1888" i="34"/>
  <c r="U1888" i="34"/>
  <c r="Z1888" i="34"/>
  <c r="A1888" i="34"/>
  <c r="O1892" i="34"/>
  <c r="P1892" i="34"/>
  <c r="Q1892" i="34"/>
  <c r="U1892" i="34"/>
  <c r="Z1892" i="34"/>
  <c r="A1892" i="34"/>
  <c r="Z1968" i="34"/>
  <c r="O1968" i="34"/>
  <c r="P1968" i="34"/>
  <c r="Q1968" i="34"/>
  <c r="U1968" i="34"/>
  <c r="A1968" i="34"/>
  <c r="Z1972" i="34"/>
  <c r="O1972" i="34"/>
  <c r="P1972" i="34"/>
  <c r="Q1972" i="34"/>
  <c r="U1972" i="34"/>
  <c r="A1972" i="34"/>
  <c r="Z1976" i="34"/>
  <c r="O1976" i="34"/>
  <c r="P1976" i="34"/>
  <c r="Q1976" i="34"/>
  <c r="U1976" i="34"/>
  <c r="A1976" i="34"/>
  <c r="Z1980" i="34"/>
  <c r="O1980" i="34"/>
  <c r="P1980" i="34"/>
  <c r="Q1980" i="34"/>
  <c r="U1980" i="34"/>
  <c r="A1980" i="34"/>
  <c r="Q1984" i="34"/>
  <c r="U1984" i="34"/>
  <c r="P1984" i="34"/>
  <c r="Z1984" i="34"/>
  <c r="O1984" i="34"/>
  <c r="A1984" i="34"/>
  <c r="Q1988" i="34"/>
  <c r="U1988" i="34"/>
  <c r="O1988" i="34"/>
  <c r="P1988" i="34"/>
  <c r="Z1988" i="34"/>
  <c r="A1988" i="34"/>
  <c r="O1992" i="34"/>
  <c r="P1992" i="34"/>
  <c r="Q1992" i="34"/>
  <c r="U1992" i="34"/>
  <c r="Z1992" i="34"/>
  <c r="A1992" i="34"/>
  <c r="O1996" i="34"/>
  <c r="P1996" i="34"/>
  <c r="Q1996" i="34"/>
  <c r="U1996" i="34"/>
  <c r="Z1996" i="34"/>
  <c r="A1996" i="34"/>
  <c r="O2000" i="34"/>
  <c r="P2000" i="34"/>
  <c r="Q2000" i="34"/>
  <c r="U2000" i="34"/>
  <c r="Z2000" i="34"/>
  <c r="A2000" i="34"/>
  <c r="O2004" i="34"/>
  <c r="P2004" i="34"/>
  <c r="Q2004" i="34"/>
  <c r="U2004" i="34"/>
  <c r="Z2004" i="34"/>
  <c r="A2004" i="34"/>
  <c r="O2008" i="34"/>
  <c r="P2008" i="34"/>
  <c r="Q2008" i="34"/>
  <c r="U2008" i="34"/>
  <c r="Z2008" i="34"/>
  <c r="A2008" i="34"/>
  <c r="O2012" i="34"/>
  <c r="P2012" i="34"/>
  <c r="Q2012" i="34"/>
  <c r="U2012" i="34"/>
  <c r="Z2012" i="34"/>
  <c r="A2012" i="34"/>
  <c r="O2016" i="34"/>
  <c r="P2016" i="34"/>
  <c r="Q2016" i="34"/>
  <c r="U2016" i="34"/>
  <c r="Z2016" i="34"/>
  <c r="A2016" i="34"/>
  <c r="O2020" i="34"/>
  <c r="P2020" i="34"/>
  <c r="Q2020" i="34"/>
  <c r="U2020" i="34"/>
  <c r="Z2020" i="34"/>
  <c r="A2020" i="34"/>
  <c r="O2024" i="34"/>
  <c r="P2024" i="34"/>
  <c r="Q2024" i="34"/>
  <c r="U2024" i="34"/>
  <c r="Z2024" i="34"/>
  <c r="A2024" i="34"/>
  <c r="P1895" i="34"/>
  <c r="Q1895" i="34"/>
  <c r="U1895" i="34"/>
  <c r="Z1895" i="34"/>
  <c r="O1895" i="34"/>
  <c r="A1895" i="34"/>
  <c r="P1899" i="34"/>
  <c r="Q1899" i="34"/>
  <c r="U1899" i="34"/>
  <c r="Z1899" i="34"/>
  <c r="O1899" i="34"/>
  <c r="A1899" i="34"/>
  <c r="P1903" i="34"/>
  <c r="Q1903" i="34"/>
  <c r="U1903" i="34"/>
  <c r="Z1903" i="34"/>
  <c r="O1903" i="34"/>
  <c r="A1903" i="34"/>
  <c r="P1907" i="34"/>
  <c r="Q1907" i="34"/>
  <c r="U1907" i="34"/>
  <c r="Z1907" i="34"/>
  <c r="O1907" i="34"/>
  <c r="A1907" i="34"/>
  <c r="P1911" i="34"/>
  <c r="Q1911" i="34"/>
  <c r="U1911" i="34"/>
  <c r="Z1911" i="34"/>
  <c r="O1911" i="34"/>
  <c r="A1911" i="34"/>
  <c r="P1915" i="34"/>
  <c r="Q1915" i="34"/>
  <c r="U1915" i="34"/>
  <c r="Z1915" i="34"/>
  <c r="O1915" i="34"/>
  <c r="A1915" i="34"/>
  <c r="P1919" i="34"/>
  <c r="Q1919" i="34"/>
  <c r="U1919" i="34"/>
  <c r="Z1919" i="34"/>
  <c r="O1919" i="34"/>
  <c r="A1919" i="34"/>
  <c r="P1923" i="34"/>
  <c r="O1923" i="34"/>
  <c r="Q1923" i="34"/>
  <c r="U1923" i="34"/>
  <c r="Z1923" i="34"/>
  <c r="A1923" i="34"/>
  <c r="O1927" i="34"/>
  <c r="P1927" i="34"/>
  <c r="Q1927" i="34"/>
  <c r="U1927" i="34"/>
  <c r="Z1927" i="34"/>
  <c r="A1927" i="34"/>
  <c r="O1931" i="34"/>
  <c r="P1931" i="34"/>
  <c r="Q1931" i="34"/>
  <c r="U1931" i="34"/>
  <c r="Z1931" i="34"/>
  <c r="A1931" i="34"/>
  <c r="O1935" i="34"/>
  <c r="P1935" i="34"/>
  <c r="Q1935" i="34"/>
  <c r="U1935" i="34"/>
  <c r="Z1935" i="34"/>
  <c r="A1935" i="34"/>
  <c r="O1939" i="34"/>
  <c r="P1939" i="34"/>
  <c r="Q1939" i="34"/>
  <c r="U1939" i="34"/>
  <c r="Z1939" i="34"/>
  <c r="A1939" i="34"/>
  <c r="O1943" i="34"/>
  <c r="P1943" i="34"/>
  <c r="Q1943" i="34"/>
  <c r="U1943" i="34"/>
  <c r="Z1943" i="34"/>
  <c r="A1943" i="34"/>
  <c r="O1947" i="34"/>
  <c r="P1947" i="34"/>
  <c r="Q1947" i="34"/>
  <c r="U1947" i="34"/>
  <c r="Z1947" i="34"/>
  <c r="A1947" i="34"/>
  <c r="O1951" i="34"/>
  <c r="P1951" i="34"/>
  <c r="Q1951" i="34"/>
  <c r="U1951" i="34"/>
  <c r="Z1951" i="34"/>
  <c r="A1951" i="34"/>
  <c r="O1955" i="34"/>
  <c r="P1955" i="34"/>
  <c r="Q1955" i="34"/>
  <c r="U1955" i="34"/>
  <c r="Z1955" i="34"/>
  <c r="A1955" i="34"/>
  <c r="O1959" i="34"/>
  <c r="P1959" i="34"/>
  <c r="Q1959" i="34"/>
  <c r="U1959" i="34"/>
  <c r="Z1959" i="34"/>
  <c r="A1959" i="34"/>
  <c r="O1963" i="34"/>
  <c r="P1963" i="34"/>
  <c r="Q1963" i="34"/>
  <c r="U1963" i="34"/>
  <c r="Z1963" i="34"/>
  <c r="A1963" i="34"/>
  <c r="Q1821" i="34"/>
  <c r="U1821" i="34"/>
  <c r="Z1821" i="34"/>
  <c r="O1821" i="34"/>
  <c r="P1821" i="34"/>
  <c r="A1821" i="34"/>
  <c r="Q1825" i="34"/>
  <c r="U1825" i="34"/>
  <c r="Z1825" i="34"/>
  <c r="O1825" i="34"/>
  <c r="P1825" i="34"/>
  <c r="A1825" i="34"/>
  <c r="Q1829" i="34"/>
  <c r="U1829" i="34"/>
  <c r="Z1829" i="34"/>
  <c r="O1829" i="34"/>
  <c r="P1829" i="34"/>
  <c r="A1829" i="34"/>
  <c r="Q1833" i="34"/>
  <c r="U1833" i="34"/>
  <c r="Z1833" i="34"/>
  <c r="O1833" i="34"/>
  <c r="P1833" i="34"/>
  <c r="A1833" i="34"/>
  <c r="Q1837" i="34"/>
  <c r="U1837" i="34"/>
  <c r="Z1837" i="34"/>
  <c r="O1837" i="34"/>
  <c r="P1837" i="34"/>
  <c r="A1837" i="34"/>
  <c r="Q1841" i="34"/>
  <c r="U1841" i="34"/>
  <c r="Z1841" i="34"/>
  <c r="O1841" i="34"/>
  <c r="P1841" i="34"/>
  <c r="A1841" i="34"/>
  <c r="Q1845" i="34"/>
  <c r="U1845" i="34"/>
  <c r="Z1845" i="34"/>
  <c r="O1845" i="34"/>
  <c r="P1845" i="34"/>
  <c r="A1845" i="34"/>
  <c r="Q1849" i="34"/>
  <c r="U1849" i="34"/>
  <c r="Z1849" i="34"/>
  <c r="O1849" i="34"/>
  <c r="P1849" i="34"/>
  <c r="A1849" i="34"/>
  <c r="Q1853" i="34"/>
  <c r="U1853" i="34"/>
  <c r="O1853" i="34"/>
  <c r="P1853" i="34"/>
  <c r="Z1853" i="34"/>
  <c r="A1853" i="34"/>
  <c r="Q1857" i="34"/>
  <c r="U1857" i="34"/>
  <c r="O1857" i="34"/>
  <c r="P1857" i="34"/>
  <c r="Z1857" i="34"/>
  <c r="A1857" i="34"/>
  <c r="Q1861" i="34"/>
  <c r="U1861" i="34"/>
  <c r="O1861" i="34"/>
  <c r="P1861" i="34"/>
  <c r="Z1861" i="34"/>
  <c r="A1861" i="34"/>
  <c r="Q1865" i="34"/>
  <c r="U1865" i="34"/>
  <c r="O1865" i="34"/>
  <c r="P1865" i="34"/>
  <c r="Z1865" i="34"/>
  <c r="A1865" i="34"/>
  <c r="Q1869" i="34"/>
  <c r="U1869" i="34"/>
  <c r="O1869" i="34"/>
  <c r="P1869" i="34"/>
  <c r="Z1869" i="34"/>
  <c r="A1869" i="34"/>
  <c r="Q1873" i="34"/>
  <c r="U1873" i="34"/>
  <c r="P1873" i="34"/>
  <c r="O1873" i="34"/>
  <c r="Z1873" i="34"/>
  <c r="A1873" i="34"/>
  <c r="Z1877" i="34"/>
  <c r="O1877" i="34"/>
  <c r="P1877" i="34"/>
  <c r="Q1877" i="34"/>
  <c r="U1877" i="34"/>
  <c r="A1877" i="34"/>
  <c r="Z1881" i="34"/>
  <c r="O1881" i="34"/>
  <c r="P1881" i="34"/>
  <c r="Q1881" i="34"/>
  <c r="U1881" i="34"/>
  <c r="A1881" i="34"/>
  <c r="Z1885" i="34"/>
  <c r="O1885" i="34"/>
  <c r="P1885" i="34"/>
  <c r="Q1885" i="34"/>
  <c r="U1885" i="34"/>
  <c r="A1885" i="34"/>
  <c r="Z1889" i="34"/>
  <c r="O1889" i="34"/>
  <c r="P1889" i="34"/>
  <c r="Q1889" i="34"/>
  <c r="U1889" i="34"/>
  <c r="A1889" i="34"/>
  <c r="K991" i="34"/>
  <c r="K992" i="34"/>
  <c r="K993" i="34"/>
  <c r="K994" i="34"/>
  <c r="C991" i="34"/>
  <c r="C992" i="34"/>
  <c r="C993" i="34"/>
  <c r="C994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48" i="34"/>
  <c r="K1147" i="34"/>
  <c r="U317" i="60"/>
  <c r="S346" i="60" l="1"/>
  <c r="S235" i="60"/>
  <c r="S196" i="60"/>
  <c r="S344" i="60"/>
  <c r="S321" i="60"/>
  <c r="S238" i="60"/>
  <c r="S306" i="60"/>
  <c r="S225" i="60"/>
  <c r="K1140" i="34"/>
  <c r="S348" i="60"/>
  <c r="S342" i="60"/>
  <c r="S339" i="60"/>
  <c r="S304" i="60"/>
  <c r="S270" i="60"/>
  <c r="S318" i="60"/>
  <c r="S290" i="60"/>
  <c r="K1107" i="34"/>
  <c r="K1102" i="34"/>
  <c r="K1055" i="34"/>
  <c r="K1050" i="34"/>
  <c r="K1046" i="34"/>
  <c r="K1041" i="34"/>
  <c r="K1039" i="34"/>
  <c r="K1143" i="34"/>
  <c r="K1142" i="34"/>
  <c r="K1141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9" i="34"/>
  <c r="K1108" i="34"/>
  <c r="K1106" i="34"/>
  <c r="K1105" i="34"/>
  <c r="K1104" i="34"/>
  <c r="K1103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4" i="34"/>
  <c r="K1053" i="34"/>
  <c r="K1052" i="34"/>
  <c r="K1051" i="34"/>
  <c r="K1049" i="34"/>
  <c r="K1048" i="34"/>
  <c r="K1047" i="34"/>
  <c r="K1045" i="34"/>
  <c r="K1044" i="34"/>
  <c r="K1043" i="34"/>
  <c r="K1042" i="34"/>
  <c r="K1040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0" i="34"/>
  <c r="K999" i="34"/>
  <c r="K998" i="34"/>
  <c r="K997" i="34"/>
  <c r="K996" i="34"/>
  <c r="K995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K533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R2548" i="34" l="1"/>
  <c r="S2548" i="34"/>
  <c r="T2548" i="34"/>
  <c r="X2548" i="34"/>
  <c r="Y2548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355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4" i="34"/>
  <c r="K1145" i="34"/>
  <c r="K1146" i="34"/>
  <c r="C996" i="34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995" i="34"/>
  <c r="B996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2035" i="34"/>
  <c r="B2034" i="34"/>
  <c r="B2033" i="34"/>
  <c r="B2032" i="34"/>
  <c r="B2031" i="34"/>
  <c r="B2030" i="34"/>
  <c r="B2029" i="34"/>
  <c r="B2028" i="34"/>
  <c r="B2027" i="34"/>
  <c r="B2026" i="34"/>
  <c r="B1305" i="34"/>
  <c r="B1304" i="34"/>
  <c r="B1303" i="34"/>
  <c r="B1302" i="34"/>
  <c r="B1301" i="34"/>
  <c r="B1300" i="34"/>
  <c r="B994" i="34"/>
  <c r="B993" i="34"/>
  <c r="B992" i="34"/>
  <c r="B991" i="34"/>
  <c r="B1299" i="34"/>
  <c r="B1298" i="34"/>
  <c r="B1297" i="34"/>
  <c r="B1296" i="34"/>
  <c r="B1295" i="34"/>
  <c r="B1294" i="34"/>
  <c r="B1293" i="34"/>
  <c r="B2061" i="34"/>
  <c r="B2060" i="34"/>
  <c r="B2059" i="34"/>
  <c r="B2058" i="34"/>
  <c r="B2057" i="34"/>
  <c r="B2056" i="34"/>
  <c r="B1964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264" i="34"/>
  <c r="B2172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067" i="34"/>
  <c r="B2066" i="34"/>
  <c r="B2065" i="34"/>
  <c r="B2064" i="34"/>
  <c r="B2063" i="34"/>
  <c r="B2062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1699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1819" i="34"/>
  <c r="B1818" i="34"/>
  <c r="B1817" i="34"/>
  <c r="B1816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Z1816" i="34" l="1"/>
  <c r="O1816" i="34"/>
  <c r="P1816" i="34"/>
  <c r="Q1816" i="34"/>
  <c r="U1816" i="34"/>
  <c r="A1816" i="34"/>
  <c r="Q1296" i="34"/>
  <c r="U1296" i="34"/>
  <c r="Z1296" i="34"/>
  <c r="O1296" i="34"/>
  <c r="P1296" i="34"/>
  <c r="A1296" i="34"/>
  <c r="Z991" i="34"/>
  <c r="O991" i="34"/>
  <c r="Q991" i="34"/>
  <c r="U991" i="34"/>
  <c r="P991" i="34"/>
  <c r="A991" i="34"/>
  <c r="Q1300" i="34"/>
  <c r="U1300" i="34"/>
  <c r="Z1300" i="34"/>
  <c r="O1300" i="34"/>
  <c r="P1300" i="34"/>
  <c r="A1300" i="34"/>
  <c r="Q1304" i="34"/>
  <c r="U1304" i="34"/>
  <c r="Z1304" i="34"/>
  <c r="O1304" i="34"/>
  <c r="P1304" i="34"/>
  <c r="A1304" i="34"/>
  <c r="O1266" i="34"/>
  <c r="P1266" i="34"/>
  <c r="Q1266" i="34"/>
  <c r="U1266" i="34"/>
  <c r="Z1266" i="34"/>
  <c r="A1266" i="34"/>
  <c r="O1270" i="34"/>
  <c r="P1270" i="34"/>
  <c r="Q1270" i="34"/>
  <c r="U1270" i="34"/>
  <c r="Z1270" i="34"/>
  <c r="A1270" i="34"/>
  <c r="O1274" i="34"/>
  <c r="P1274" i="34"/>
  <c r="Q1274" i="34"/>
  <c r="U1274" i="34"/>
  <c r="Z1274" i="34"/>
  <c r="A1274" i="34"/>
  <c r="O1278" i="34"/>
  <c r="P1278" i="34"/>
  <c r="Q1278" i="34"/>
  <c r="U1278" i="34"/>
  <c r="Z1278" i="34"/>
  <c r="A1278" i="34"/>
  <c r="O1282" i="34"/>
  <c r="P1282" i="34"/>
  <c r="Q1282" i="34"/>
  <c r="U1282" i="34"/>
  <c r="Z1282" i="34"/>
  <c r="A1282" i="34"/>
  <c r="O1286" i="34"/>
  <c r="P1286" i="34"/>
  <c r="Q1286" i="34"/>
  <c r="U1286" i="34"/>
  <c r="Z1286" i="34"/>
  <c r="A1286" i="34"/>
  <c r="O1290" i="34"/>
  <c r="P1290" i="34"/>
  <c r="Q1290" i="34"/>
  <c r="U1290" i="34"/>
  <c r="Z1290" i="34"/>
  <c r="A1290" i="34"/>
  <c r="Q1240" i="34"/>
  <c r="U1240" i="34"/>
  <c r="Z1240" i="34"/>
  <c r="O1240" i="34"/>
  <c r="P1240" i="34"/>
  <c r="A1240" i="34"/>
  <c r="Q1244" i="34"/>
  <c r="U1244" i="34"/>
  <c r="Z1244" i="34"/>
  <c r="O1244" i="34"/>
  <c r="P1244" i="34"/>
  <c r="A1244" i="34"/>
  <c r="Q1248" i="34"/>
  <c r="U1248" i="34"/>
  <c r="Z1248" i="34"/>
  <c r="O1248" i="34"/>
  <c r="P1248" i="34"/>
  <c r="A1248" i="34"/>
  <c r="Q1252" i="34"/>
  <c r="U1252" i="34"/>
  <c r="Z1252" i="34"/>
  <c r="O1252" i="34"/>
  <c r="P1252" i="34"/>
  <c r="A1252" i="34"/>
  <c r="Q1256" i="34"/>
  <c r="U1256" i="34"/>
  <c r="Z1256" i="34"/>
  <c r="O1256" i="34"/>
  <c r="P1256" i="34"/>
  <c r="A1256" i="34"/>
  <c r="Q1260" i="34"/>
  <c r="U1260" i="34"/>
  <c r="Z1260" i="34"/>
  <c r="O1260" i="34"/>
  <c r="P1260" i="34"/>
  <c r="A1260" i="34"/>
  <c r="Q1264" i="34"/>
  <c r="U1264" i="34"/>
  <c r="Z1264" i="34"/>
  <c r="O1264" i="34"/>
  <c r="P1264" i="34"/>
  <c r="A1264" i="34"/>
  <c r="O1214" i="34"/>
  <c r="P1214" i="34"/>
  <c r="Q1214" i="34"/>
  <c r="U1214" i="34"/>
  <c r="Z1214" i="34"/>
  <c r="A1214" i="34"/>
  <c r="O1218" i="34"/>
  <c r="P1218" i="34"/>
  <c r="Q1218" i="34"/>
  <c r="U1218" i="34"/>
  <c r="Z1218" i="34"/>
  <c r="A1218" i="34"/>
  <c r="O1222" i="34"/>
  <c r="P1222" i="34"/>
  <c r="Q1222" i="34"/>
  <c r="U1222" i="34"/>
  <c r="Z1222" i="34"/>
  <c r="A1222" i="34"/>
  <c r="O1226" i="34"/>
  <c r="P1226" i="34"/>
  <c r="Q1226" i="34"/>
  <c r="U1226" i="34"/>
  <c r="Z1226" i="34"/>
  <c r="A1226" i="34"/>
  <c r="O1230" i="34"/>
  <c r="P1230" i="34"/>
  <c r="Q1230" i="34"/>
  <c r="U1230" i="34"/>
  <c r="Z1230" i="34"/>
  <c r="A1230" i="34"/>
  <c r="O1234" i="34"/>
  <c r="P1234" i="34"/>
  <c r="Q1234" i="34"/>
  <c r="U1234" i="34"/>
  <c r="Z1234" i="34"/>
  <c r="A1234" i="34"/>
  <c r="O1238" i="34"/>
  <c r="P1238" i="34"/>
  <c r="Q1238" i="34"/>
  <c r="U1238" i="34"/>
  <c r="Z1238" i="34"/>
  <c r="A1238" i="34"/>
  <c r="Q1188" i="34"/>
  <c r="U1188" i="34"/>
  <c r="O1188" i="34"/>
  <c r="Z1188" i="34"/>
  <c r="P1188" i="34"/>
  <c r="A1188" i="34"/>
  <c r="Q1192" i="34"/>
  <c r="U1192" i="34"/>
  <c r="O1192" i="34"/>
  <c r="Z1192" i="34"/>
  <c r="P1192" i="34"/>
  <c r="A1192" i="34"/>
  <c r="O1196" i="34"/>
  <c r="Q1196" i="34"/>
  <c r="U1196" i="34"/>
  <c r="Z1196" i="34"/>
  <c r="P1196" i="34"/>
  <c r="A1196" i="34"/>
  <c r="O1200" i="34"/>
  <c r="P1200" i="34"/>
  <c r="Q1200" i="34"/>
  <c r="U1200" i="34"/>
  <c r="Z1200" i="34"/>
  <c r="A1200" i="34"/>
  <c r="O1204" i="34"/>
  <c r="Q1204" i="34"/>
  <c r="U1204" i="34"/>
  <c r="Z1204" i="34"/>
  <c r="P1204" i="34"/>
  <c r="A1204" i="34"/>
  <c r="Q1208" i="34"/>
  <c r="U1208" i="34"/>
  <c r="Z1208" i="34"/>
  <c r="O1208" i="34"/>
  <c r="P1208" i="34"/>
  <c r="A1208" i="34"/>
  <c r="O1158" i="34"/>
  <c r="P1158" i="34"/>
  <c r="Q1158" i="34"/>
  <c r="U1158" i="34"/>
  <c r="Z1158" i="34"/>
  <c r="A1158" i="34"/>
  <c r="O1162" i="34"/>
  <c r="P1162" i="34"/>
  <c r="Q1162" i="34"/>
  <c r="U1162" i="34"/>
  <c r="Z1162" i="34"/>
  <c r="A1162" i="34"/>
  <c r="O1166" i="34"/>
  <c r="Q1166" i="34"/>
  <c r="U1166" i="34"/>
  <c r="Z1166" i="34"/>
  <c r="P1166" i="34"/>
  <c r="A1166" i="34"/>
  <c r="O1170" i="34"/>
  <c r="Q1170" i="34"/>
  <c r="U1170" i="34"/>
  <c r="Z1170" i="34"/>
  <c r="P1170" i="34"/>
  <c r="A1170" i="34"/>
  <c r="O1174" i="34"/>
  <c r="Q1174" i="34"/>
  <c r="U1174" i="34"/>
  <c r="Z1174" i="34"/>
  <c r="P1174" i="34"/>
  <c r="A1174" i="34"/>
  <c r="O1178" i="34"/>
  <c r="Q1178" i="34"/>
  <c r="U1178" i="34"/>
  <c r="Z1178" i="34"/>
  <c r="P1178" i="34"/>
  <c r="A1178" i="34"/>
  <c r="O1182" i="34"/>
  <c r="Q1182" i="34"/>
  <c r="U1182" i="34"/>
  <c r="Z1182" i="34"/>
  <c r="P1182" i="34"/>
  <c r="A1182" i="34"/>
  <c r="Q1148" i="34"/>
  <c r="U1148" i="34"/>
  <c r="Z1148" i="34"/>
  <c r="O1148" i="34"/>
  <c r="P1148" i="34"/>
  <c r="A1148" i="34"/>
  <c r="Q1152" i="34"/>
  <c r="U1152" i="34"/>
  <c r="Z1152" i="34"/>
  <c r="O1152" i="34"/>
  <c r="P1152" i="34"/>
  <c r="A1152" i="34"/>
  <c r="Q1156" i="34"/>
  <c r="U1156" i="34"/>
  <c r="Z1156" i="34"/>
  <c r="O1156" i="34"/>
  <c r="P1156" i="34"/>
  <c r="A1156" i="34"/>
  <c r="Z1146" i="34"/>
  <c r="O1146" i="34"/>
  <c r="P1146" i="34"/>
  <c r="Q1146" i="34"/>
  <c r="U1146" i="34"/>
  <c r="A1146" i="34"/>
  <c r="Z1142" i="34"/>
  <c r="O1142" i="34"/>
  <c r="P1142" i="34"/>
  <c r="Q1142" i="34"/>
  <c r="U1142" i="34"/>
  <c r="A1142" i="34"/>
  <c r="Z1138" i="34"/>
  <c r="O1138" i="34"/>
  <c r="P1138" i="34"/>
  <c r="Q1138" i="34"/>
  <c r="U1138" i="34"/>
  <c r="A1138" i="34"/>
  <c r="Z1134" i="34"/>
  <c r="O1134" i="34"/>
  <c r="P1134" i="34"/>
  <c r="Q1134" i="34"/>
  <c r="U1134" i="34"/>
  <c r="A1134" i="34"/>
  <c r="Z1130" i="34"/>
  <c r="O1130" i="34"/>
  <c r="P1130" i="34"/>
  <c r="Q1130" i="34"/>
  <c r="U1130" i="34"/>
  <c r="A1130" i="34"/>
  <c r="Z1126" i="34"/>
  <c r="O1126" i="34"/>
  <c r="P1126" i="34"/>
  <c r="Q1126" i="34"/>
  <c r="U1126" i="34"/>
  <c r="A1126" i="34"/>
  <c r="Z1122" i="34"/>
  <c r="O1122" i="34"/>
  <c r="P1122" i="34"/>
  <c r="Q1122" i="34"/>
  <c r="U1122" i="34"/>
  <c r="A1122" i="34"/>
  <c r="Z1118" i="34"/>
  <c r="O1118" i="34"/>
  <c r="P1118" i="34"/>
  <c r="Q1118" i="34"/>
  <c r="U1118" i="34"/>
  <c r="A1118" i="34"/>
  <c r="Z1114" i="34"/>
  <c r="O1114" i="34"/>
  <c r="P1114" i="34"/>
  <c r="Q1114" i="34"/>
  <c r="U1114" i="34"/>
  <c r="A1114" i="34"/>
  <c r="Z1110" i="34"/>
  <c r="O1110" i="34"/>
  <c r="P1110" i="34"/>
  <c r="Q1110" i="34"/>
  <c r="U1110" i="34"/>
  <c r="A1110" i="34"/>
  <c r="Z1106" i="34"/>
  <c r="O1106" i="34"/>
  <c r="P1106" i="34"/>
  <c r="Q1106" i="34"/>
  <c r="U1106" i="34"/>
  <c r="A1106" i="34"/>
  <c r="Z1102" i="34"/>
  <c r="O1102" i="34"/>
  <c r="P1102" i="34"/>
  <c r="Q1102" i="34"/>
  <c r="U1102" i="34"/>
  <c r="A1102" i="34"/>
  <c r="Z1098" i="34"/>
  <c r="O1098" i="34"/>
  <c r="P1098" i="34"/>
  <c r="Q1098" i="34"/>
  <c r="U1098" i="34"/>
  <c r="A1098" i="34"/>
  <c r="Z1094" i="34"/>
  <c r="O1094" i="34"/>
  <c r="P1094" i="34"/>
  <c r="Q1094" i="34"/>
  <c r="U1094" i="34"/>
  <c r="A1094" i="34"/>
  <c r="Z1090" i="34"/>
  <c r="O1090" i="34"/>
  <c r="P1090" i="34"/>
  <c r="Q1090" i="34"/>
  <c r="U1090" i="34"/>
  <c r="A1090" i="34"/>
  <c r="Z1086" i="34"/>
  <c r="O1086" i="34"/>
  <c r="P1086" i="34"/>
  <c r="Q1086" i="34"/>
  <c r="U1086" i="34"/>
  <c r="A1086" i="34"/>
  <c r="Z1082" i="34"/>
  <c r="O1082" i="34"/>
  <c r="P1082" i="34"/>
  <c r="Q1082" i="34"/>
  <c r="U1082" i="34"/>
  <c r="A1082" i="34"/>
  <c r="Z1078" i="34"/>
  <c r="O1078" i="34"/>
  <c r="P1078" i="34"/>
  <c r="Q1078" i="34"/>
  <c r="U1078" i="34"/>
  <c r="A1078" i="34"/>
  <c r="Z1074" i="34"/>
  <c r="O1074" i="34"/>
  <c r="P1074" i="34"/>
  <c r="Q1074" i="34"/>
  <c r="U1074" i="34"/>
  <c r="A1074" i="34"/>
  <c r="Z1070" i="34"/>
  <c r="O1070" i="34"/>
  <c r="P1070" i="34"/>
  <c r="Q1070" i="34"/>
  <c r="U1070" i="34"/>
  <c r="A1070" i="34"/>
  <c r="Z1066" i="34"/>
  <c r="O1066" i="34"/>
  <c r="P1066" i="34"/>
  <c r="Q1066" i="34"/>
  <c r="U1066" i="34"/>
  <c r="A1066" i="34"/>
  <c r="Z1062" i="34"/>
  <c r="O1062" i="34"/>
  <c r="P1062" i="34"/>
  <c r="Q1062" i="34"/>
  <c r="U1062" i="34"/>
  <c r="A1062" i="34"/>
  <c r="Z1058" i="34"/>
  <c r="O1058" i="34"/>
  <c r="P1058" i="34"/>
  <c r="Q1058" i="34"/>
  <c r="U1058" i="34"/>
  <c r="A1058" i="34"/>
  <c r="Z1054" i="34"/>
  <c r="O1054" i="34"/>
  <c r="P1054" i="34"/>
  <c r="Q1054" i="34"/>
  <c r="U1054" i="34"/>
  <c r="A1054" i="34"/>
  <c r="Z1050" i="34"/>
  <c r="O1050" i="34"/>
  <c r="P1050" i="34"/>
  <c r="Q1050" i="34"/>
  <c r="U1050" i="34"/>
  <c r="A1050" i="34"/>
  <c r="Z1046" i="34"/>
  <c r="O1046" i="34"/>
  <c r="P1046" i="34"/>
  <c r="Q1046" i="34"/>
  <c r="U1046" i="34"/>
  <c r="A1046" i="34"/>
  <c r="Z1042" i="34"/>
  <c r="O1042" i="34"/>
  <c r="P1042" i="34"/>
  <c r="Q1042" i="34"/>
  <c r="U1042" i="34"/>
  <c r="A1042" i="34"/>
  <c r="Z1038" i="34"/>
  <c r="O1038" i="34"/>
  <c r="P1038" i="34"/>
  <c r="Q1038" i="34"/>
  <c r="U1038" i="34"/>
  <c r="A1038" i="34"/>
  <c r="Z1034" i="34"/>
  <c r="O1034" i="34"/>
  <c r="P1034" i="34"/>
  <c r="Q1034" i="34"/>
  <c r="U1034" i="34"/>
  <c r="A1034" i="34"/>
  <c r="Z1030" i="34"/>
  <c r="O1030" i="34"/>
  <c r="P1030" i="34"/>
  <c r="Q1030" i="34"/>
  <c r="U1030" i="34"/>
  <c r="A1030" i="34"/>
  <c r="P1026" i="34"/>
  <c r="O1026" i="34"/>
  <c r="Q1026" i="34"/>
  <c r="U1026" i="34"/>
  <c r="Z1026" i="34"/>
  <c r="A1026" i="34"/>
  <c r="P1022" i="34"/>
  <c r="Q1022" i="34"/>
  <c r="U1022" i="34"/>
  <c r="Z1022" i="34"/>
  <c r="O1022" i="34"/>
  <c r="A1022" i="34"/>
  <c r="P1018" i="34"/>
  <c r="O1018" i="34"/>
  <c r="Q1018" i="34"/>
  <c r="U1018" i="34"/>
  <c r="Z1018" i="34"/>
  <c r="A1018" i="34"/>
  <c r="P1014" i="34"/>
  <c r="Q1014" i="34"/>
  <c r="U1014" i="34"/>
  <c r="Z1014" i="34"/>
  <c r="O1014" i="34"/>
  <c r="A1014" i="34"/>
  <c r="P1010" i="34"/>
  <c r="O1010" i="34"/>
  <c r="Q1010" i="34"/>
  <c r="U1010" i="34"/>
  <c r="Z1010" i="34"/>
  <c r="A1010" i="34"/>
  <c r="P1006" i="34"/>
  <c r="Q1006" i="34"/>
  <c r="U1006" i="34"/>
  <c r="Z1006" i="34"/>
  <c r="O1006" i="34"/>
  <c r="A1006" i="34"/>
  <c r="P1002" i="34"/>
  <c r="O1002" i="34"/>
  <c r="Q1002" i="34"/>
  <c r="U1002" i="34"/>
  <c r="Z1002" i="34"/>
  <c r="A1002" i="34"/>
  <c r="P998" i="34"/>
  <c r="Q998" i="34"/>
  <c r="U998" i="34"/>
  <c r="Z998" i="34"/>
  <c r="O998" i="34"/>
  <c r="A998" i="34"/>
  <c r="Q358" i="34"/>
  <c r="U358" i="34"/>
  <c r="Z358" i="34"/>
  <c r="O358" i="34"/>
  <c r="P358" i="34"/>
  <c r="Q362" i="34"/>
  <c r="U362" i="34"/>
  <c r="Z362" i="34"/>
  <c r="O362" i="34"/>
  <c r="P362" i="34"/>
  <c r="Q366" i="34"/>
  <c r="U366" i="34"/>
  <c r="Z366" i="34"/>
  <c r="O366" i="34"/>
  <c r="P366" i="34"/>
  <c r="Q370" i="34"/>
  <c r="U370" i="34"/>
  <c r="Z370" i="34"/>
  <c r="O370" i="34"/>
  <c r="P370" i="34"/>
  <c r="Q374" i="34"/>
  <c r="U374" i="34"/>
  <c r="Z374" i="34"/>
  <c r="O374" i="34"/>
  <c r="P374" i="34"/>
  <c r="Q378" i="34"/>
  <c r="U378" i="34"/>
  <c r="Z378" i="34"/>
  <c r="O378" i="34"/>
  <c r="P378" i="34"/>
  <c r="Q382" i="34"/>
  <c r="U382" i="34"/>
  <c r="Z382" i="34"/>
  <c r="O382" i="34"/>
  <c r="P382" i="34"/>
  <c r="Q386" i="34"/>
  <c r="U386" i="34"/>
  <c r="Z386" i="34"/>
  <c r="O386" i="34"/>
  <c r="P386" i="34"/>
  <c r="Q390" i="34"/>
  <c r="U390" i="34"/>
  <c r="Z390" i="34"/>
  <c r="O390" i="34"/>
  <c r="P390" i="34"/>
  <c r="Q394" i="34"/>
  <c r="U394" i="34"/>
  <c r="Z394" i="34"/>
  <c r="O394" i="34"/>
  <c r="P394" i="34"/>
  <c r="Q398" i="34"/>
  <c r="U398" i="34"/>
  <c r="Z398" i="34"/>
  <c r="O398" i="34"/>
  <c r="P398" i="34"/>
  <c r="Q402" i="34"/>
  <c r="U402" i="34"/>
  <c r="Z402" i="34"/>
  <c r="O402" i="34"/>
  <c r="P402" i="34"/>
  <c r="Q406" i="34"/>
  <c r="U406" i="34"/>
  <c r="Z406" i="34"/>
  <c r="O406" i="34"/>
  <c r="P406" i="34"/>
  <c r="Q410" i="34"/>
  <c r="U410" i="34"/>
  <c r="Z410" i="34"/>
  <c r="O410" i="34"/>
  <c r="P410" i="34"/>
  <c r="Q414" i="34"/>
  <c r="U414" i="34"/>
  <c r="Z414" i="34"/>
  <c r="O414" i="34"/>
  <c r="P414" i="34"/>
  <c r="Q418" i="34"/>
  <c r="U418" i="34"/>
  <c r="Z418" i="34"/>
  <c r="O418" i="34"/>
  <c r="P418" i="34"/>
  <c r="Q422" i="34"/>
  <c r="U422" i="34"/>
  <c r="Z422" i="34"/>
  <c r="O422" i="34"/>
  <c r="P422" i="34"/>
  <c r="O426" i="34"/>
  <c r="Q426" i="34"/>
  <c r="U426" i="34"/>
  <c r="Z426" i="34"/>
  <c r="P426" i="34"/>
  <c r="O430" i="34"/>
  <c r="Q430" i="34"/>
  <c r="U430" i="34"/>
  <c r="Z430" i="34"/>
  <c r="P430" i="34"/>
  <c r="P434" i="34"/>
  <c r="Z434" i="34"/>
  <c r="O434" i="34"/>
  <c r="Q434" i="34"/>
  <c r="U434" i="34"/>
  <c r="P438" i="34"/>
  <c r="Z438" i="34"/>
  <c r="O438" i="34"/>
  <c r="Q438" i="34"/>
  <c r="U438" i="34"/>
  <c r="P442" i="34"/>
  <c r="Z442" i="34"/>
  <c r="O442" i="34"/>
  <c r="Q442" i="34"/>
  <c r="U442" i="34"/>
  <c r="P446" i="34"/>
  <c r="Z446" i="34"/>
  <c r="O446" i="34"/>
  <c r="Q446" i="34"/>
  <c r="U446" i="34"/>
  <c r="P450" i="34"/>
  <c r="Z450" i="34"/>
  <c r="O450" i="34"/>
  <c r="Q450" i="34"/>
  <c r="U450" i="34"/>
  <c r="P454" i="34"/>
  <c r="Z454" i="34"/>
  <c r="O454" i="34"/>
  <c r="Q454" i="34"/>
  <c r="U454" i="34"/>
  <c r="P458" i="34"/>
  <c r="Z458" i="34"/>
  <c r="O458" i="34"/>
  <c r="Q458" i="34"/>
  <c r="U458" i="34"/>
  <c r="O462" i="34"/>
  <c r="P462" i="34"/>
  <c r="Q462" i="34"/>
  <c r="U462" i="34"/>
  <c r="Z462" i="34"/>
  <c r="P466" i="34"/>
  <c r="Q466" i="34"/>
  <c r="U466" i="34"/>
  <c r="Z466" i="34"/>
  <c r="O466" i="34"/>
  <c r="P470" i="34"/>
  <c r="Q470" i="34"/>
  <c r="U470" i="34"/>
  <c r="Z470" i="34"/>
  <c r="O470" i="34"/>
  <c r="P474" i="34"/>
  <c r="Q474" i="34"/>
  <c r="U474" i="34"/>
  <c r="Z474" i="34"/>
  <c r="O474" i="34"/>
  <c r="P478" i="34"/>
  <c r="Q478" i="34"/>
  <c r="U478" i="34"/>
  <c r="Z478" i="34"/>
  <c r="O478" i="34"/>
  <c r="P482" i="34"/>
  <c r="Q482" i="34"/>
  <c r="U482" i="34"/>
  <c r="Z482" i="34"/>
  <c r="O482" i="34"/>
  <c r="P486" i="34"/>
  <c r="Q486" i="34"/>
  <c r="U486" i="34"/>
  <c r="Z486" i="34"/>
  <c r="O486" i="34"/>
  <c r="P490" i="34"/>
  <c r="Q490" i="34"/>
  <c r="U490" i="34"/>
  <c r="Z490" i="34"/>
  <c r="O490" i="34"/>
  <c r="P494" i="34"/>
  <c r="Q494" i="34"/>
  <c r="U494" i="34"/>
  <c r="Z494" i="34"/>
  <c r="O494" i="34"/>
  <c r="P498" i="34"/>
  <c r="Q498" i="34"/>
  <c r="U498" i="34"/>
  <c r="Z498" i="34"/>
  <c r="O498" i="34"/>
  <c r="P502" i="34"/>
  <c r="Q502" i="34"/>
  <c r="U502" i="34"/>
  <c r="Z502" i="34"/>
  <c r="O502" i="34"/>
  <c r="P506" i="34"/>
  <c r="Q506" i="34"/>
  <c r="U506" i="34"/>
  <c r="Z506" i="34"/>
  <c r="O506" i="34"/>
  <c r="P510" i="34"/>
  <c r="Q510" i="34"/>
  <c r="U510" i="34"/>
  <c r="Z510" i="34"/>
  <c r="O510" i="34"/>
  <c r="P514" i="34"/>
  <c r="Q514" i="34"/>
  <c r="U514" i="34"/>
  <c r="Z514" i="34"/>
  <c r="O514" i="34"/>
  <c r="Q1817" i="34"/>
  <c r="U1817" i="34"/>
  <c r="Z1817" i="34"/>
  <c r="O1817" i="34"/>
  <c r="P1817" i="34"/>
  <c r="A1817" i="34"/>
  <c r="P1293" i="34"/>
  <c r="Q1293" i="34"/>
  <c r="U1293" i="34"/>
  <c r="Z1293" i="34"/>
  <c r="O1293" i="34"/>
  <c r="A1293" i="34"/>
  <c r="P1297" i="34"/>
  <c r="Q1297" i="34"/>
  <c r="U1297" i="34"/>
  <c r="Z1297" i="34"/>
  <c r="O1297" i="34"/>
  <c r="A1297" i="34"/>
  <c r="Q992" i="34"/>
  <c r="U992" i="34"/>
  <c r="Z992" i="34"/>
  <c r="O992" i="34"/>
  <c r="P992" i="34"/>
  <c r="A992" i="34"/>
  <c r="P1301" i="34"/>
  <c r="Q1301" i="34"/>
  <c r="U1301" i="34"/>
  <c r="Z1301" i="34"/>
  <c r="O1301" i="34"/>
  <c r="A1301" i="34"/>
  <c r="P1305" i="34"/>
  <c r="Q1305" i="34"/>
  <c r="U1305" i="34"/>
  <c r="Z1305" i="34"/>
  <c r="O1305" i="34"/>
  <c r="A1305" i="34"/>
  <c r="Z1267" i="34"/>
  <c r="O1267" i="34"/>
  <c r="P1267" i="34"/>
  <c r="Q1267" i="34"/>
  <c r="U1267" i="34"/>
  <c r="A1267" i="34"/>
  <c r="Z1271" i="34"/>
  <c r="O1271" i="34"/>
  <c r="P1271" i="34"/>
  <c r="Q1271" i="34"/>
  <c r="U1271" i="34"/>
  <c r="A1271" i="34"/>
  <c r="Z1275" i="34"/>
  <c r="O1275" i="34"/>
  <c r="P1275" i="34"/>
  <c r="Q1275" i="34"/>
  <c r="U1275" i="34"/>
  <c r="A1275" i="34"/>
  <c r="Z1279" i="34"/>
  <c r="O1279" i="34"/>
  <c r="P1279" i="34"/>
  <c r="Q1279" i="34"/>
  <c r="U1279" i="34"/>
  <c r="A1279" i="34"/>
  <c r="Z1283" i="34"/>
  <c r="O1283" i="34"/>
  <c r="P1283" i="34"/>
  <c r="Q1283" i="34"/>
  <c r="U1283" i="34"/>
  <c r="A1283" i="34"/>
  <c r="Z1287" i="34"/>
  <c r="O1287" i="34"/>
  <c r="P1287" i="34"/>
  <c r="Q1287" i="34"/>
  <c r="U1287" i="34"/>
  <c r="A1287" i="34"/>
  <c r="Z1291" i="34"/>
  <c r="O1291" i="34"/>
  <c r="P1291" i="34"/>
  <c r="Q1291" i="34"/>
  <c r="U1291" i="34"/>
  <c r="A1291" i="34"/>
  <c r="P1241" i="34"/>
  <c r="Q1241" i="34"/>
  <c r="U1241" i="34"/>
  <c r="Z1241" i="34"/>
  <c r="O1241" i="34"/>
  <c r="A1241" i="34"/>
  <c r="P1245" i="34"/>
  <c r="Q1245" i="34"/>
  <c r="U1245" i="34"/>
  <c r="Z1245" i="34"/>
  <c r="O1245" i="34"/>
  <c r="A1245" i="34"/>
  <c r="P1249" i="34"/>
  <c r="Q1249" i="34"/>
  <c r="U1249" i="34"/>
  <c r="Z1249" i="34"/>
  <c r="O1249" i="34"/>
  <c r="A1249" i="34"/>
  <c r="P1253" i="34"/>
  <c r="Q1253" i="34"/>
  <c r="U1253" i="34"/>
  <c r="Z1253" i="34"/>
  <c r="O1253" i="34"/>
  <c r="A1253" i="34"/>
  <c r="P1257" i="34"/>
  <c r="Q1257" i="34"/>
  <c r="U1257" i="34"/>
  <c r="Z1257" i="34"/>
  <c r="O1257" i="34"/>
  <c r="A1257" i="34"/>
  <c r="P1261" i="34"/>
  <c r="Q1261" i="34"/>
  <c r="U1261" i="34"/>
  <c r="Z1261" i="34"/>
  <c r="O1261" i="34"/>
  <c r="A1261" i="34"/>
  <c r="P1265" i="34"/>
  <c r="Q1265" i="34"/>
  <c r="U1265" i="34"/>
  <c r="Z1265" i="34"/>
  <c r="O1265" i="34"/>
  <c r="A1265" i="34"/>
  <c r="Z1215" i="34"/>
  <c r="O1215" i="34"/>
  <c r="P1215" i="34"/>
  <c r="Q1215" i="34"/>
  <c r="U1215" i="34"/>
  <c r="A1215" i="34"/>
  <c r="Z1219" i="34"/>
  <c r="O1219" i="34"/>
  <c r="P1219" i="34"/>
  <c r="Q1219" i="34"/>
  <c r="U1219" i="34"/>
  <c r="A1219" i="34"/>
  <c r="Z1223" i="34"/>
  <c r="O1223" i="34"/>
  <c r="P1223" i="34"/>
  <c r="Q1223" i="34"/>
  <c r="U1223" i="34"/>
  <c r="A1223" i="34"/>
  <c r="Z1227" i="34"/>
  <c r="O1227" i="34"/>
  <c r="P1227" i="34"/>
  <c r="Q1227" i="34"/>
  <c r="U1227" i="34"/>
  <c r="A1227" i="34"/>
  <c r="Z1231" i="34"/>
  <c r="O1231" i="34"/>
  <c r="P1231" i="34"/>
  <c r="Q1231" i="34"/>
  <c r="U1231" i="34"/>
  <c r="A1231" i="34"/>
  <c r="Z1235" i="34"/>
  <c r="O1235" i="34"/>
  <c r="P1235" i="34"/>
  <c r="Q1235" i="34"/>
  <c r="U1235" i="34"/>
  <c r="A1235" i="34"/>
  <c r="P1185" i="34"/>
  <c r="Z1185" i="34"/>
  <c r="O1185" i="34"/>
  <c r="Q1185" i="34"/>
  <c r="U1185" i="34"/>
  <c r="A1185" i="34"/>
  <c r="P1189" i="34"/>
  <c r="Z1189" i="34"/>
  <c r="O1189" i="34"/>
  <c r="Q1189" i="34"/>
  <c r="U1189" i="34"/>
  <c r="A1189" i="34"/>
  <c r="Z1193" i="34"/>
  <c r="O1193" i="34"/>
  <c r="P1193" i="34"/>
  <c r="Q1193" i="34"/>
  <c r="U1193" i="34"/>
  <c r="A1193" i="34"/>
  <c r="Z1197" i="34"/>
  <c r="Q1197" i="34"/>
  <c r="U1197" i="34"/>
  <c r="O1197" i="34"/>
  <c r="P1197" i="34"/>
  <c r="A1197" i="34"/>
  <c r="Z1201" i="34"/>
  <c r="O1201" i="34"/>
  <c r="P1201" i="34"/>
  <c r="Q1201" i="34"/>
  <c r="U1201" i="34"/>
  <c r="A1201" i="34"/>
  <c r="Z1205" i="34"/>
  <c r="Q1205" i="34"/>
  <c r="U1205" i="34"/>
  <c r="O1205" i="34"/>
  <c r="P1205" i="34"/>
  <c r="A1205" i="34"/>
  <c r="P1209" i="34"/>
  <c r="Q1209" i="34"/>
  <c r="U1209" i="34"/>
  <c r="Z1209" i="34"/>
  <c r="O1209" i="34"/>
  <c r="A1209" i="34"/>
  <c r="Z1159" i="34"/>
  <c r="O1159" i="34"/>
  <c r="P1159" i="34"/>
  <c r="Q1159" i="34"/>
  <c r="U1159" i="34"/>
  <c r="A1159" i="34"/>
  <c r="Z1163" i="34"/>
  <c r="P1163" i="34"/>
  <c r="O1163" i="34"/>
  <c r="Q1163" i="34"/>
  <c r="U1163" i="34"/>
  <c r="A1163" i="34"/>
  <c r="Z1167" i="34"/>
  <c r="P1167" i="34"/>
  <c r="O1167" i="34"/>
  <c r="Q1167" i="34"/>
  <c r="U1167" i="34"/>
  <c r="A1167" i="34"/>
  <c r="Z1171" i="34"/>
  <c r="P1171" i="34"/>
  <c r="O1171" i="34"/>
  <c r="Q1171" i="34"/>
  <c r="U1171" i="34"/>
  <c r="A1171" i="34"/>
  <c r="Z1175" i="34"/>
  <c r="P1175" i="34"/>
  <c r="O1175" i="34"/>
  <c r="Q1175" i="34"/>
  <c r="U1175" i="34"/>
  <c r="A1175" i="34"/>
  <c r="Z1179" i="34"/>
  <c r="P1179" i="34"/>
  <c r="O1179" i="34"/>
  <c r="Q1179" i="34"/>
  <c r="U1179" i="34"/>
  <c r="A1179" i="34"/>
  <c r="Z1183" i="34"/>
  <c r="P1183" i="34"/>
  <c r="O1183" i="34"/>
  <c r="Q1183" i="34"/>
  <c r="U1183" i="34"/>
  <c r="A1183" i="34"/>
  <c r="P1149" i="34"/>
  <c r="Q1149" i="34"/>
  <c r="U1149" i="34"/>
  <c r="Z1149" i="34"/>
  <c r="O1149" i="34"/>
  <c r="A1149" i="34"/>
  <c r="P1153" i="34"/>
  <c r="Q1153" i="34"/>
  <c r="U1153" i="34"/>
  <c r="Z1153" i="34"/>
  <c r="O1153" i="34"/>
  <c r="A1153" i="34"/>
  <c r="P1157" i="34"/>
  <c r="Q1157" i="34"/>
  <c r="U1157" i="34"/>
  <c r="Z1157" i="34"/>
  <c r="O1157" i="34"/>
  <c r="A1157" i="34"/>
  <c r="O1145" i="34"/>
  <c r="P1145" i="34"/>
  <c r="Q1145" i="34"/>
  <c r="U1145" i="34"/>
  <c r="Z1145" i="34"/>
  <c r="A1145" i="34"/>
  <c r="O1141" i="34"/>
  <c r="P1141" i="34"/>
  <c r="Q1141" i="34"/>
  <c r="U1141" i="34"/>
  <c r="Z1141" i="34"/>
  <c r="A1141" i="34"/>
  <c r="O1137" i="34"/>
  <c r="P1137" i="34"/>
  <c r="Q1137" i="34"/>
  <c r="U1137" i="34"/>
  <c r="Z1137" i="34"/>
  <c r="A1137" i="34"/>
  <c r="O1133" i="34"/>
  <c r="P1133" i="34"/>
  <c r="Q1133" i="34"/>
  <c r="U1133" i="34"/>
  <c r="Z1133" i="34"/>
  <c r="A1133" i="34"/>
  <c r="O1129" i="34"/>
  <c r="P1129" i="34"/>
  <c r="Q1129" i="34"/>
  <c r="U1129" i="34"/>
  <c r="Z1129" i="34"/>
  <c r="A1129" i="34"/>
  <c r="O1125" i="34"/>
  <c r="P1125" i="34"/>
  <c r="Q1125" i="34"/>
  <c r="U1125" i="34"/>
  <c r="Z1125" i="34"/>
  <c r="A1125" i="34"/>
  <c r="O1121" i="34"/>
  <c r="P1121" i="34"/>
  <c r="Q1121" i="34"/>
  <c r="U1121" i="34"/>
  <c r="Z1121" i="34"/>
  <c r="A1121" i="34"/>
  <c r="O1117" i="34"/>
  <c r="P1117" i="34"/>
  <c r="Q1117" i="34"/>
  <c r="U1117" i="34"/>
  <c r="Z1117" i="34"/>
  <c r="A1117" i="34"/>
  <c r="O1113" i="34"/>
  <c r="P1113" i="34"/>
  <c r="Q1113" i="34"/>
  <c r="U1113" i="34"/>
  <c r="Z1113" i="34"/>
  <c r="A1113" i="34"/>
  <c r="O1109" i="34"/>
  <c r="P1109" i="34"/>
  <c r="Q1109" i="34"/>
  <c r="U1109" i="34"/>
  <c r="Z1109" i="34"/>
  <c r="A1109" i="34"/>
  <c r="O1105" i="34"/>
  <c r="P1105" i="34"/>
  <c r="Q1105" i="34"/>
  <c r="U1105" i="34"/>
  <c r="Z1105" i="34"/>
  <c r="A1105" i="34"/>
  <c r="O1101" i="34"/>
  <c r="P1101" i="34"/>
  <c r="Q1101" i="34"/>
  <c r="U1101" i="34"/>
  <c r="Z1101" i="34"/>
  <c r="A1101" i="34"/>
  <c r="O1097" i="34"/>
  <c r="P1097" i="34"/>
  <c r="Q1097" i="34"/>
  <c r="U1097" i="34"/>
  <c r="Z1097" i="34"/>
  <c r="A1097" i="34"/>
  <c r="O1093" i="34"/>
  <c r="P1093" i="34"/>
  <c r="Q1093" i="34"/>
  <c r="U1093" i="34"/>
  <c r="Z1093" i="34"/>
  <c r="A1093" i="34"/>
  <c r="O1089" i="34"/>
  <c r="P1089" i="34"/>
  <c r="Q1089" i="34"/>
  <c r="U1089" i="34"/>
  <c r="Z1089" i="34"/>
  <c r="A1089" i="34"/>
  <c r="O1085" i="34"/>
  <c r="P1085" i="34"/>
  <c r="Q1085" i="34"/>
  <c r="U1085" i="34"/>
  <c r="Z1085" i="34"/>
  <c r="A1085" i="34"/>
  <c r="O1081" i="34"/>
  <c r="P1081" i="34"/>
  <c r="Q1081" i="34"/>
  <c r="U1081" i="34"/>
  <c r="Z1081" i="34"/>
  <c r="A1081" i="34"/>
  <c r="O1077" i="34"/>
  <c r="P1077" i="34"/>
  <c r="Q1077" i="34"/>
  <c r="U1077" i="34"/>
  <c r="Z1077" i="34"/>
  <c r="A1077" i="34"/>
  <c r="O1073" i="34"/>
  <c r="P1073" i="34"/>
  <c r="Q1073" i="34"/>
  <c r="U1073" i="34"/>
  <c r="Z1073" i="34"/>
  <c r="A1073" i="34"/>
  <c r="O1069" i="34"/>
  <c r="P1069" i="34"/>
  <c r="Q1069" i="34"/>
  <c r="U1069" i="34"/>
  <c r="Z1069" i="34"/>
  <c r="A1069" i="34"/>
  <c r="O1065" i="34"/>
  <c r="P1065" i="34"/>
  <c r="Q1065" i="34"/>
  <c r="U1065" i="34"/>
  <c r="Z1065" i="34"/>
  <c r="A1065" i="34"/>
  <c r="O1061" i="34"/>
  <c r="P1061" i="34"/>
  <c r="Q1061" i="34"/>
  <c r="U1061" i="34"/>
  <c r="Z1061" i="34"/>
  <c r="A1061" i="34"/>
  <c r="O1057" i="34"/>
  <c r="P1057" i="34"/>
  <c r="Q1057" i="34"/>
  <c r="U1057" i="34"/>
  <c r="Z1057" i="34"/>
  <c r="A1057" i="34"/>
  <c r="O1053" i="34"/>
  <c r="P1053" i="34"/>
  <c r="Q1053" i="34"/>
  <c r="U1053" i="34"/>
  <c r="Z1053" i="34"/>
  <c r="A1053" i="34"/>
  <c r="O1049" i="34"/>
  <c r="P1049" i="34"/>
  <c r="Q1049" i="34"/>
  <c r="U1049" i="34"/>
  <c r="Z1049" i="34"/>
  <c r="A1049" i="34"/>
  <c r="O1045" i="34"/>
  <c r="P1045" i="34"/>
  <c r="Q1045" i="34"/>
  <c r="U1045" i="34"/>
  <c r="Z1045" i="34"/>
  <c r="A1045" i="34"/>
  <c r="O1041" i="34"/>
  <c r="P1041" i="34"/>
  <c r="Q1041" i="34"/>
  <c r="U1041" i="34"/>
  <c r="Z1041" i="34"/>
  <c r="A1041" i="34"/>
  <c r="O1037" i="34"/>
  <c r="P1037" i="34"/>
  <c r="Q1037" i="34"/>
  <c r="U1037" i="34"/>
  <c r="Z1037" i="34"/>
  <c r="A1037" i="34"/>
  <c r="O1033" i="34"/>
  <c r="P1033" i="34"/>
  <c r="Q1033" i="34"/>
  <c r="U1033" i="34"/>
  <c r="Z1033" i="34"/>
  <c r="A1033" i="34"/>
  <c r="O1029" i="34"/>
  <c r="P1029" i="34"/>
  <c r="Q1029" i="34"/>
  <c r="U1029" i="34"/>
  <c r="Z1029" i="34"/>
  <c r="A1029" i="34"/>
  <c r="Q1025" i="34"/>
  <c r="U1025" i="34"/>
  <c r="O1025" i="34"/>
  <c r="P1025" i="34"/>
  <c r="Z1025" i="34"/>
  <c r="A1025" i="34"/>
  <c r="Q1021" i="34"/>
  <c r="U1021" i="34"/>
  <c r="O1021" i="34"/>
  <c r="P1021" i="34"/>
  <c r="Z1021" i="34"/>
  <c r="A1021" i="34"/>
  <c r="Q1017" i="34"/>
  <c r="U1017" i="34"/>
  <c r="O1017" i="34"/>
  <c r="P1017" i="34"/>
  <c r="Z1017" i="34"/>
  <c r="A1017" i="34"/>
  <c r="Q1013" i="34"/>
  <c r="U1013" i="34"/>
  <c r="O1013" i="34"/>
  <c r="P1013" i="34"/>
  <c r="Z1013" i="34"/>
  <c r="A1013" i="34"/>
  <c r="Q1009" i="34"/>
  <c r="U1009" i="34"/>
  <c r="O1009" i="34"/>
  <c r="P1009" i="34"/>
  <c r="Z1009" i="34"/>
  <c r="A1009" i="34"/>
  <c r="Q1005" i="34"/>
  <c r="U1005" i="34"/>
  <c r="O1005" i="34"/>
  <c r="P1005" i="34"/>
  <c r="Z1005" i="34"/>
  <c r="A1005" i="34"/>
  <c r="Q1001" i="34"/>
  <c r="U1001" i="34"/>
  <c r="O1001" i="34"/>
  <c r="P1001" i="34"/>
  <c r="Z1001" i="34"/>
  <c r="A1001" i="34"/>
  <c r="Q997" i="34"/>
  <c r="U997" i="34"/>
  <c r="O997" i="34"/>
  <c r="P997" i="34"/>
  <c r="Z997" i="34"/>
  <c r="A997" i="34"/>
  <c r="P355" i="34"/>
  <c r="Q355" i="34"/>
  <c r="U355" i="34"/>
  <c r="Z355" i="34"/>
  <c r="O355" i="34"/>
  <c r="P359" i="34"/>
  <c r="Q359" i="34"/>
  <c r="U359" i="34"/>
  <c r="Z359" i="34"/>
  <c r="O359" i="34"/>
  <c r="P363" i="34"/>
  <c r="Q363" i="34"/>
  <c r="U363" i="34"/>
  <c r="Z363" i="34"/>
  <c r="O363" i="34"/>
  <c r="P367" i="34"/>
  <c r="Q367" i="34"/>
  <c r="U367" i="34"/>
  <c r="Z367" i="34"/>
  <c r="O367" i="34"/>
  <c r="P371" i="34"/>
  <c r="Q371" i="34"/>
  <c r="U371" i="34"/>
  <c r="Z371" i="34"/>
  <c r="O371" i="34"/>
  <c r="P375" i="34"/>
  <c r="Q375" i="34"/>
  <c r="U375" i="34"/>
  <c r="Z375" i="34"/>
  <c r="O375" i="34"/>
  <c r="P379" i="34"/>
  <c r="Q379" i="34"/>
  <c r="U379" i="34"/>
  <c r="Z379" i="34"/>
  <c r="O379" i="34"/>
  <c r="P383" i="34"/>
  <c r="Q383" i="34"/>
  <c r="U383" i="34"/>
  <c r="Z383" i="34"/>
  <c r="O383" i="34"/>
  <c r="P387" i="34"/>
  <c r="Q387" i="34"/>
  <c r="U387" i="34"/>
  <c r="Z387" i="34"/>
  <c r="O387" i="34"/>
  <c r="P391" i="34"/>
  <c r="Q391" i="34"/>
  <c r="U391" i="34"/>
  <c r="Z391" i="34"/>
  <c r="O391" i="34"/>
  <c r="P395" i="34"/>
  <c r="Q395" i="34"/>
  <c r="U395" i="34"/>
  <c r="Z395" i="34"/>
  <c r="O395" i="34"/>
  <c r="P399" i="34"/>
  <c r="Q399" i="34"/>
  <c r="U399" i="34"/>
  <c r="Z399" i="34"/>
  <c r="O399" i="34"/>
  <c r="P403" i="34"/>
  <c r="Q403" i="34"/>
  <c r="U403" i="34"/>
  <c r="Z403" i="34"/>
  <c r="O403" i="34"/>
  <c r="P407" i="34"/>
  <c r="Q407" i="34"/>
  <c r="U407" i="34"/>
  <c r="Z407" i="34"/>
  <c r="O407" i="34"/>
  <c r="P411" i="34"/>
  <c r="Q411" i="34"/>
  <c r="U411" i="34"/>
  <c r="Z411" i="34"/>
  <c r="O411" i="34"/>
  <c r="P415" i="34"/>
  <c r="Q415" i="34"/>
  <c r="U415" i="34"/>
  <c r="Z415" i="34"/>
  <c r="O415" i="34"/>
  <c r="P419" i="34"/>
  <c r="Q419" i="34"/>
  <c r="U419" i="34"/>
  <c r="Z419" i="34"/>
  <c r="O419" i="34"/>
  <c r="P423" i="34"/>
  <c r="Q423" i="34"/>
  <c r="U423" i="34"/>
  <c r="Z423" i="34"/>
  <c r="O423" i="34"/>
  <c r="Z427" i="34"/>
  <c r="Q427" i="34"/>
  <c r="U427" i="34"/>
  <c r="O427" i="34"/>
  <c r="P427" i="34"/>
  <c r="O431" i="34"/>
  <c r="Q431" i="34"/>
  <c r="U431" i="34"/>
  <c r="Z431" i="34"/>
  <c r="P431" i="34"/>
  <c r="O435" i="34"/>
  <c r="Q435" i="34"/>
  <c r="U435" i="34"/>
  <c r="Z435" i="34"/>
  <c r="P435" i="34"/>
  <c r="O439" i="34"/>
  <c r="Q439" i="34"/>
  <c r="U439" i="34"/>
  <c r="Z439" i="34"/>
  <c r="P439" i="34"/>
  <c r="O443" i="34"/>
  <c r="Q443" i="34"/>
  <c r="U443" i="34"/>
  <c r="Z443" i="34"/>
  <c r="P443" i="34"/>
  <c r="O447" i="34"/>
  <c r="Q447" i="34"/>
  <c r="U447" i="34"/>
  <c r="Z447" i="34"/>
  <c r="P447" i="34"/>
  <c r="O451" i="34"/>
  <c r="Q451" i="34"/>
  <c r="U451" i="34"/>
  <c r="Z451" i="34"/>
  <c r="P451" i="34"/>
  <c r="O455" i="34"/>
  <c r="Q455" i="34"/>
  <c r="U455" i="34"/>
  <c r="Z455" i="34"/>
  <c r="P455" i="34"/>
  <c r="O459" i="34"/>
  <c r="Q459" i="34"/>
  <c r="U459" i="34"/>
  <c r="Z459" i="34"/>
  <c r="P459" i="34"/>
  <c r="Z463" i="34"/>
  <c r="O463" i="34"/>
  <c r="P463" i="34"/>
  <c r="Q463" i="34"/>
  <c r="U463" i="34"/>
  <c r="O467" i="34"/>
  <c r="P467" i="34"/>
  <c r="Q467" i="34"/>
  <c r="U467" i="34"/>
  <c r="Z467" i="34"/>
  <c r="O471" i="34"/>
  <c r="P471" i="34"/>
  <c r="Q471" i="34"/>
  <c r="U471" i="34"/>
  <c r="Z471" i="34"/>
  <c r="O475" i="34"/>
  <c r="P475" i="34"/>
  <c r="Q475" i="34"/>
  <c r="U475" i="34"/>
  <c r="Z475" i="34"/>
  <c r="O479" i="34"/>
  <c r="P479" i="34"/>
  <c r="Q479" i="34"/>
  <c r="U479" i="34"/>
  <c r="Z479" i="34"/>
  <c r="O483" i="34"/>
  <c r="P483" i="34"/>
  <c r="Q483" i="34"/>
  <c r="U483" i="34"/>
  <c r="Z483" i="34"/>
  <c r="O487" i="34"/>
  <c r="P487" i="34"/>
  <c r="Q487" i="34"/>
  <c r="U487" i="34"/>
  <c r="Z487" i="34"/>
  <c r="O491" i="34"/>
  <c r="P491" i="34"/>
  <c r="Q491" i="34"/>
  <c r="U491" i="34"/>
  <c r="Z491" i="34"/>
  <c r="O495" i="34"/>
  <c r="P495" i="34"/>
  <c r="Q495" i="34"/>
  <c r="U495" i="34"/>
  <c r="Z495" i="34"/>
  <c r="O499" i="34"/>
  <c r="P499" i="34"/>
  <c r="Q499" i="34"/>
  <c r="U499" i="34"/>
  <c r="Z499" i="34"/>
  <c r="O503" i="34"/>
  <c r="P503" i="34"/>
  <c r="Q503" i="34"/>
  <c r="U503" i="34"/>
  <c r="Z503" i="34"/>
  <c r="O507" i="34"/>
  <c r="P507" i="34"/>
  <c r="Q507" i="34"/>
  <c r="U507" i="34"/>
  <c r="Z507" i="34"/>
  <c r="O511" i="34"/>
  <c r="P511" i="34"/>
  <c r="Q511" i="34"/>
  <c r="U511" i="34"/>
  <c r="Z511" i="34"/>
  <c r="O515" i="34"/>
  <c r="P515" i="34"/>
  <c r="Q515" i="34"/>
  <c r="U515" i="34"/>
  <c r="Z515" i="34"/>
  <c r="P1818" i="34"/>
  <c r="A1818" i="34"/>
  <c r="Q1818" i="34"/>
  <c r="U1818" i="34"/>
  <c r="Z1818" i="34"/>
  <c r="O1818" i="34"/>
  <c r="O1294" i="34"/>
  <c r="P1294" i="34"/>
  <c r="Q1294" i="34"/>
  <c r="U1294" i="34"/>
  <c r="Z1294" i="34"/>
  <c r="A1294" i="34"/>
  <c r="O1298" i="34"/>
  <c r="P1298" i="34"/>
  <c r="Q1298" i="34"/>
  <c r="U1298" i="34"/>
  <c r="Z1298" i="34"/>
  <c r="A1298" i="34"/>
  <c r="P993" i="34"/>
  <c r="Q993" i="34"/>
  <c r="U993" i="34"/>
  <c r="O993" i="34"/>
  <c r="Z993" i="34"/>
  <c r="A993" i="34"/>
  <c r="O1302" i="34"/>
  <c r="P1302" i="34"/>
  <c r="Q1302" i="34"/>
  <c r="U1302" i="34"/>
  <c r="Z1302" i="34"/>
  <c r="A1302" i="34"/>
  <c r="Q1268" i="34"/>
  <c r="U1268" i="34"/>
  <c r="Z1268" i="34"/>
  <c r="O1268" i="34"/>
  <c r="P1268" i="34"/>
  <c r="A1268" i="34"/>
  <c r="Q1272" i="34"/>
  <c r="U1272" i="34"/>
  <c r="Z1272" i="34"/>
  <c r="O1272" i="34"/>
  <c r="P1272" i="34"/>
  <c r="A1272" i="34"/>
  <c r="Q1276" i="34"/>
  <c r="U1276" i="34"/>
  <c r="Z1276" i="34"/>
  <c r="O1276" i="34"/>
  <c r="P1276" i="34"/>
  <c r="A1276" i="34"/>
  <c r="Q1280" i="34"/>
  <c r="U1280" i="34"/>
  <c r="Z1280" i="34"/>
  <c r="O1280" i="34"/>
  <c r="P1280" i="34"/>
  <c r="A1280" i="34"/>
  <c r="Q1284" i="34"/>
  <c r="U1284" i="34"/>
  <c r="Z1284" i="34"/>
  <c r="O1284" i="34"/>
  <c r="P1284" i="34"/>
  <c r="A1284" i="34"/>
  <c r="Q1288" i="34"/>
  <c r="U1288" i="34"/>
  <c r="Z1288" i="34"/>
  <c r="O1288" i="34"/>
  <c r="P1288" i="34"/>
  <c r="A1288" i="34"/>
  <c r="Q1292" i="34"/>
  <c r="U1292" i="34"/>
  <c r="Z1292" i="34"/>
  <c r="O1292" i="34"/>
  <c r="P1292" i="34"/>
  <c r="A1292" i="34"/>
  <c r="O1242" i="34"/>
  <c r="P1242" i="34"/>
  <c r="Q1242" i="34"/>
  <c r="U1242" i="34"/>
  <c r="Z1242" i="34"/>
  <c r="A1242" i="34"/>
  <c r="O1246" i="34"/>
  <c r="P1246" i="34"/>
  <c r="Q1246" i="34"/>
  <c r="U1246" i="34"/>
  <c r="Z1246" i="34"/>
  <c r="A1246" i="34"/>
  <c r="O1250" i="34"/>
  <c r="P1250" i="34"/>
  <c r="Q1250" i="34"/>
  <c r="U1250" i="34"/>
  <c r="Z1250" i="34"/>
  <c r="A1250" i="34"/>
  <c r="O1254" i="34"/>
  <c r="P1254" i="34"/>
  <c r="Q1254" i="34"/>
  <c r="U1254" i="34"/>
  <c r="Z1254" i="34"/>
  <c r="A1254" i="34"/>
  <c r="O1258" i="34"/>
  <c r="P1258" i="34"/>
  <c r="Q1258" i="34"/>
  <c r="U1258" i="34"/>
  <c r="Z1258" i="34"/>
  <c r="A1258" i="34"/>
  <c r="O1262" i="34"/>
  <c r="P1262" i="34"/>
  <c r="Q1262" i="34"/>
  <c r="U1262" i="34"/>
  <c r="Z1262" i="34"/>
  <c r="A1262" i="34"/>
  <c r="Q1212" i="34"/>
  <c r="U1212" i="34"/>
  <c r="Z1212" i="34"/>
  <c r="O1212" i="34"/>
  <c r="P1212" i="34"/>
  <c r="A1212" i="34"/>
  <c r="Q1216" i="34"/>
  <c r="U1216" i="34"/>
  <c r="Z1216" i="34"/>
  <c r="O1216" i="34"/>
  <c r="P1216" i="34"/>
  <c r="A1216" i="34"/>
  <c r="Q1220" i="34"/>
  <c r="U1220" i="34"/>
  <c r="Z1220" i="34"/>
  <c r="O1220" i="34"/>
  <c r="P1220" i="34"/>
  <c r="A1220" i="34"/>
  <c r="Q1224" i="34"/>
  <c r="U1224" i="34"/>
  <c r="Z1224" i="34"/>
  <c r="O1224" i="34"/>
  <c r="P1224" i="34"/>
  <c r="A1224" i="34"/>
  <c r="Q1228" i="34"/>
  <c r="U1228" i="34"/>
  <c r="Z1228" i="34"/>
  <c r="O1228" i="34"/>
  <c r="P1228" i="34"/>
  <c r="A1228" i="34"/>
  <c r="Q1232" i="34"/>
  <c r="U1232" i="34"/>
  <c r="Z1232" i="34"/>
  <c r="O1232" i="34"/>
  <c r="P1232" i="34"/>
  <c r="A1232" i="34"/>
  <c r="Q1236" i="34"/>
  <c r="U1236" i="34"/>
  <c r="Z1236" i="34"/>
  <c r="O1236" i="34"/>
  <c r="P1236" i="34"/>
  <c r="A1236" i="34"/>
  <c r="O1186" i="34"/>
  <c r="Q1186" i="34"/>
  <c r="U1186" i="34"/>
  <c r="Z1186" i="34"/>
  <c r="P1186" i="34"/>
  <c r="A1186" i="34"/>
  <c r="O1190" i="34"/>
  <c r="Q1190" i="34"/>
  <c r="U1190" i="34"/>
  <c r="Z1190" i="34"/>
  <c r="P1190" i="34"/>
  <c r="A1190" i="34"/>
  <c r="Q1194" i="34"/>
  <c r="U1194" i="34"/>
  <c r="O1194" i="34"/>
  <c r="P1194" i="34"/>
  <c r="Z1194" i="34"/>
  <c r="A1194" i="34"/>
  <c r="Q1198" i="34"/>
  <c r="U1198" i="34"/>
  <c r="O1198" i="34"/>
  <c r="P1198" i="34"/>
  <c r="Z1198" i="34"/>
  <c r="A1198" i="34"/>
  <c r="Q1202" i="34"/>
  <c r="U1202" i="34"/>
  <c r="O1202" i="34"/>
  <c r="P1202" i="34"/>
  <c r="Z1202" i="34"/>
  <c r="A1202" i="34"/>
  <c r="Q1206" i="34"/>
  <c r="U1206" i="34"/>
  <c r="O1206" i="34"/>
  <c r="P1206" i="34"/>
  <c r="Z1206" i="34"/>
  <c r="A1206" i="34"/>
  <c r="O1210" i="34"/>
  <c r="P1210" i="34"/>
  <c r="Q1210" i="34"/>
  <c r="U1210" i="34"/>
  <c r="Z1210" i="34"/>
  <c r="A1210" i="34"/>
  <c r="Q1160" i="34"/>
  <c r="U1160" i="34"/>
  <c r="Z1160" i="34"/>
  <c r="O1160" i="34"/>
  <c r="P1160" i="34"/>
  <c r="A1160" i="34"/>
  <c r="Q1164" i="34"/>
  <c r="U1164" i="34"/>
  <c r="O1164" i="34"/>
  <c r="Z1164" i="34"/>
  <c r="P1164" i="34"/>
  <c r="A1164" i="34"/>
  <c r="Q1168" i="34"/>
  <c r="U1168" i="34"/>
  <c r="O1168" i="34"/>
  <c r="Z1168" i="34"/>
  <c r="P1168" i="34"/>
  <c r="A1168" i="34"/>
  <c r="Q1172" i="34"/>
  <c r="U1172" i="34"/>
  <c r="O1172" i="34"/>
  <c r="Z1172" i="34"/>
  <c r="P1172" i="34"/>
  <c r="A1172" i="34"/>
  <c r="Q1176" i="34"/>
  <c r="U1176" i="34"/>
  <c r="O1176" i="34"/>
  <c r="Z1176" i="34"/>
  <c r="P1176" i="34"/>
  <c r="A1176" i="34"/>
  <c r="Q1180" i="34"/>
  <c r="U1180" i="34"/>
  <c r="O1180" i="34"/>
  <c r="Z1180" i="34"/>
  <c r="P1180" i="34"/>
  <c r="A1180" i="34"/>
  <c r="Q1184" i="34"/>
  <c r="U1184" i="34"/>
  <c r="O1184" i="34"/>
  <c r="Z1184" i="34"/>
  <c r="P1184" i="34"/>
  <c r="A1184" i="34"/>
  <c r="O1150" i="34"/>
  <c r="P1150" i="34"/>
  <c r="Q1150" i="34"/>
  <c r="U1150" i="34"/>
  <c r="Z1150" i="34"/>
  <c r="A1150" i="34"/>
  <c r="O1154" i="34"/>
  <c r="P1154" i="34"/>
  <c r="Q1154" i="34"/>
  <c r="U1154" i="34"/>
  <c r="Z1154" i="34"/>
  <c r="A1154" i="34"/>
  <c r="Z996" i="34"/>
  <c r="O996" i="34"/>
  <c r="P996" i="34"/>
  <c r="Q996" i="34"/>
  <c r="U996" i="34"/>
  <c r="A996" i="34"/>
  <c r="P1144" i="34"/>
  <c r="Q1144" i="34"/>
  <c r="U1144" i="34"/>
  <c r="Z1144" i="34"/>
  <c r="O1144" i="34"/>
  <c r="A1144" i="34"/>
  <c r="P1140" i="34"/>
  <c r="Q1140" i="34"/>
  <c r="U1140" i="34"/>
  <c r="Z1140" i="34"/>
  <c r="O1140" i="34"/>
  <c r="A1140" i="34"/>
  <c r="P1136" i="34"/>
  <c r="Q1136" i="34"/>
  <c r="U1136" i="34"/>
  <c r="Z1136" i="34"/>
  <c r="O1136" i="34"/>
  <c r="A1136" i="34"/>
  <c r="P1132" i="34"/>
  <c r="Q1132" i="34"/>
  <c r="U1132" i="34"/>
  <c r="Z1132" i="34"/>
  <c r="O1132" i="34"/>
  <c r="A1132" i="34"/>
  <c r="P1128" i="34"/>
  <c r="Q1128" i="34"/>
  <c r="U1128" i="34"/>
  <c r="Z1128" i="34"/>
  <c r="O1128" i="34"/>
  <c r="A1128" i="34"/>
  <c r="P1124" i="34"/>
  <c r="Q1124" i="34"/>
  <c r="U1124" i="34"/>
  <c r="Z1124" i="34"/>
  <c r="O1124" i="34"/>
  <c r="A1124" i="34"/>
  <c r="P1120" i="34"/>
  <c r="Q1120" i="34"/>
  <c r="U1120" i="34"/>
  <c r="Z1120" i="34"/>
  <c r="O1120" i="34"/>
  <c r="A1120" i="34"/>
  <c r="P1116" i="34"/>
  <c r="Q1116" i="34"/>
  <c r="U1116" i="34"/>
  <c r="Z1116" i="34"/>
  <c r="O1116" i="34"/>
  <c r="A1116" i="34"/>
  <c r="P1112" i="34"/>
  <c r="Q1112" i="34"/>
  <c r="U1112" i="34"/>
  <c r="Z1112" i="34"/>
  <c r="O1112" i="34"/>
  <c r="A1112" i="34"/>
  <c r="P1108" i="34"/>
  <c r="Q1108" i="34"/>
  <c r="U1108" i="34"/>
  <c r="Z1108" i="34"/>
  <c r="O1108" i="34"/>
  <c r="A1108" i="34"/>
  <c r="P1104" i="34"/>
  <c r="Q1104" i="34"/>
  <c r="U1104" i="34"/>
  <c r="Z1104" i="34"/>
  <c r="O1104" i="34"/>
  <c r="A1104" i="34"/>
  <c r="P1100" i="34"/>
  <c r="Q1100" i="34"/>
  <c r="U1100" i="34"/>
  <c r="Z1100" i="34"/>
  <c r="O1100" i="34"/>
  <c r="A1100" i="34"/>
  <c r="P1096" i="34"/>
  <c r="Q1096" i="34"/>
  <c r="U1096" i="34"/>
  <c r="Z1096" i="34"/>
  <c r="O1096" i="34"/>
  <c r="A1096" i="34"/>
  <c r="P1092" i="34"/>
  <c r="Q1092" i="34"/>
  <c r="U1092" i="34"/>
  <c r="Z1092" i="34"/>
  <c r="O1092" i="34"/>
  <c r="A1092" i="34"/>
  <c r="P1088" i="34"/>
  <c r="Q1088" i="34"/>
  <c r="U1088" i="34"/>
  <c r="Z1088" i="34"/>
  <c r="O1088" i="34"/>
  <c r="A1088" i="34"/>
  <c r="P1084" i="34"/>
  <c r="Q1084" i="34"/>
  <c r="U1084" i="34"/>
  <c r="Z1084" i="34"/>
  <c r="O1084" i="34"/>
  <c r="A1084" i="34"/>
  <c r="P1080" i="34"/>
  <c r="Q1080" i="34"/>
  <c r="U1080" i="34"/>
  <c r="Z1080" i="34"/>
  <c r="O1080" i="34"/>
  <c r="A1080" i="34"/>
  <c r="P1076" i="34"/>
  <c r="Q1076" i="34"/>
  <c r="U1076" i="34"/>
  <c r="Z1076" i="34"/>
  <c r="O1076" i="34"/>
  <c r="A1076" i="34"/>
  <c r="P1072" i="34"/>
  <c r="Q1072" i="34"/>
  <c r="U1072" i="34"/>
  <c r="Z1072" i="34"/>
  <c r="O1072" i="34"/>
  <c r="A1072" i="34"/>
  <c r="P1068" i="34"/>
  <c r="Q1068" i="34"/>
  <c r="U1068" i="34"/>
  <c r="Z1068" i="34"/>
  <c r="O1068" i="34"/>
  <c r="A1068" i="34"/>
  <c r="P1064" i="34"/>
  <c r="Q1064" i="34"/>
  <c r="U1064" i="34"/>
  <c r="Z1064" i="34"/>
  <c r="O1064" i="34"/>
  <c r="A1064" i="34"/>
  <c r="P1060" i="34"/>
  <c r="Q1060" i="34"/>
  <c r="U1060" i="34"/>
  <c r="Z1060" i="34"/>
  <c r="O1060" i="34"/>
  <c r="A1060" i="34"/>
  <c r="P1056" i="34"/>
  <c r="Q1056" i="34"/>
  <c r="U1056" i="34"/>
  <c r="Z1056" i="34"/>
  <c r="O1056" i="34"/>
  <c r="A1056" i="34"/>
  <c r="P1052" i="34"/>
  <c r="Q1052" i="34"/>
  <c r="U1052" i="34"/>
  <c r="Z1052" i="34"/>
  <c r="O1052" i="34"/>
  <c r="A1052" i="34"/>
  <c r="P1048" i="34"/>
  <c r="Q1048" i="34"/>
  <c r="U1048" i="34"/>
  <c r="Z1048" i="34"/>
  <c r="O1048" i="34"/>
  <c r="A1048" i="34"/>
  <c r="P1044" i="34"/>
  <c r="Q1044" i="34"/>
  <c r="U1044" i="34"/>
  <c r="Z1044" i="34"/>
  <c r="O1044" i="34"/>
  <c r="A1044" i="34"/>
  <c r="P1040" i="34"/>
  <c r="Q1040" i="34"/>
  <c r="U1040" i="34"/>
  <c r="Z1040" i="34"/>
  <c r="O1040" i="34"/>
  <c r="A1040" i="34"/>
  <c r="P1036" i="34"/>
  <c r="Q1036" i="34"/>
  <c r="U1036" i="34"/>
  <c r="Z1036" i="34"/>
  <c r="O1036" i="34"/>
  <c r="A1036" i="34"/>
  <c r="P1032" i="34"/>
  <c r="Q1032" i="34"/>
  <c r="U1032" i="34"/>
  <c r="Z1032" i="34"/>
  <c r="O1032" i="34"/>
  <c r="A1032" i="34"/>
  <c r="Z1028" i="34"/>
  <c r="O1028" i="34"/>
  <c r="P1028" i="34"/>
  <c r="Q1028" i="34"/>
  <c r="U1028" i="34"/>
  <c r="A1028" i="34"/>
  <c r="Z1024" i="34"/>
  <c r="Q1024" i="34"/>
  <c r="U1024" i="34"/>
  <c r="O1024" i="34"/>
  <c r="P1024" i="34"/>
  <c r="A1024" i="34"/>
  <c r="Z1020" i="34"/>
  <c r="O1020" i="34"/>
  <c r="P1020" i="34"/>
  <c r="Q1020" i="34"/>
  <c r="U1020" i="34"/>
  <c r="A1020" i="34"/>
  <c r="Z1016" i="34"/>
  <c r="Q1016" i="34"/>
  <c r="U1016" i="34"/>
  <c r="O1016" i="34"/>
  <c r="P1016" i="34"/>
  <c r="A1016" i="34"/>
  <c r="Z1012" i="34"/>
  <c r="O1012" i="34"/>
  <c r="P1012" i="34"/>
  <c r="Q1012" i="34"/>
  <c r="U1012" i="34"/>
  <c r="A1012" i="34"/>
  <c r="Z1008" i="34"/>
  <c r="Q1008" i="34"/>
  <c r="U1008" i="34"/>
  <c r="O1008" i="34"/>
  <c r="P1008" i="34"/>
  <c r="A1008" i="34"/>
  <c r="Z1004" i="34"/>
  <c r="O1004" i="34"/>
  <c r="P1004" i="34"/>
  <c r="Q1004" i="34"/>
  <c r="U1004" i="34"/>
  <c r="A1004" i="34"/>
  <c r="Z1000" i="34"/>
  <c r="Q1000" i="34"/>
  <c r="U1000" i="34"/>
  <c r="O1000" i="34"/>
  <c r="P1000" i="34"/>
  <c r="A1000" i="34"/>
  <c r="O356" i="34"/>
  <c r="P356" i="34"/>
  <c r="Q356" i="34"/>
  <c r="U356" i="34"/>
  <c r="Z356" i="34"/>
  <c r="O360" i="34"/>
  <c r="P360" i="34"/>
  <c r="Q360" i="34"/>
  <c r="U360" i="34"/>
  <c r="Z360" i="34"/>
  <c r="O364" i="34"/>
  <c r="P364" i="34"/>
  <c r="Q364" i="34"/>
  <c r="U364" i="34"/>
  <c r="Z364" i="34"/>
  <c r="O368" i="34"/>
  <c r="P368" i="34"/>
  <c r="Q368" i="34"/>
  <c r="U368" i="34"/>
  <c r="Z368" i="34"/>
  <c r="O372" i="34"/>
  <c r="P372" i="34"/>
  <c r="Q372" i="34"/>
  <c r="U372" i="34"/>
  <c r="Z372" i="34"/>
  <c r="O376" i="34"/>
  <c r="P376" i="34"/>
  <c r="Q376" i="34"/>
  <c r="U376" i="34"/>
  <c r="Z376" i="34"/>
  <c r="O380" i="34"/>
  <c r="P380" i="34"/>
  <c r="Q380" i="34"/>
  <c r="U380" i="34"/>
  <c r="Z380" i="34"/>
  <c r="O384" i="34"/>
  <c r="P384" i="34"/>
  <c r="Q384" i="34"/>
  <c r="U384" i="34"/>
  <c r="Z384" i="34"/>
  <c r="O388" i="34"/>
  <c r="P388" i="34"/>
  <c r="Q388" i="34"/>
  <c r="U388" i="34"/>
  <c r="Z388" i="34"/>
  <c r="O392" i="34"/>
  <c r="P392" i="34"/>
  <c r="Q392" i="34"/>
  <c r="U392" i="34"/>
  <c r="Z392" i="34"/>
  <c r="O396" i="34"/>
  <c r="P396" i="34"/>
  <c r="Q396" i="34"/>
  <c r="U396" i="34"/>
  <c r="Z396" i="34"/>
  <c r="O400" i="34"/>
  <c r="P400" i="34"/>
  <c r="Q400" i="34"/>
  <c r="U400" i="34"/>
  <c r="Z400" i="34"/>
  <c r="O404" i="34"/>
  <c r="P404" i="34"/>
  <c r="Q404" i="34"/>
  <c r="U404" i="34"/>
  <c r="Z404" i="34"/>
  <c r="O408" i="34"/>
  <c r="P408" i="34"/>
  <c r="Q408" i="34"/>
  <c r="U408" i="34"/>
  <c r="Z408" i="34"/>
  <c r="O412" i="34"/>
  <c r="P412" i="34"/>
  <c r="Q412" i="34"/>
  <c r="U412" i="34"/>
  <c r="Z412" i="34"/>
  <c r="O416" i="34"/>
  <c r="P416" i="34"/>
  <c r="Q416" i="34"/>
  <c r="U416" i="34"/>
  <c r="Z416" i="34"/>
  <c r="O420" i="34"/>
  <c r="P420" i="34"/>
  <c r="Q420" i="34"/>
  <c r="U420" i="34"/>
  <c r="Z420" i="34"/>
  <c r="O424" i="34"/>
  <c r="P424" i="34"/>
  <c r="Q424" i="34"/>
  <c r="U424" i="34"/>
  <c r="Z424" i="34"/>
  <c r="Q428" i="34"/>
  <c r="U428" i="34"/>
  <c r="O428" i="34"/>
  <c r="P428" i="34"/>
  <c r="Z428" i="34"/>
  <c r="Z432" i="34"/>
  <c r="P432" i="34"/>
  <c r="Q432" i="34"/>
  <c r="U432" i="34"/>
  <c r="O432" i="34"/>
  <c r="Z436" i="34"/>
  <c r="P436" i="34"/>
  <c r="Q436" i="34"/>
  <c r="U436" i="34"/>
  <c r="O436" i="34"/>
  <c r="Z440" i="34"/>
  <c r="P440" i="34"/>
  <c r="Q440" i="34"/>
  <c r="U440" i="34"/>
  <c r="O440" i="34"/>
  <c r="Z444" i="34"/>
  <c r="P444" i="34"/>
  <c r="Q444" i="34"/>
  <c r="U444" i="34"/>
  <c r="O444" i="34"/>
  <c r="Z448" i="34"/>
  <c r="P448" i="34"/>
  <c r="Q448" i="34"/>
  <c r="U448" i="34"/>
  <c r="O448" i="34"/>
  <c r="Z452" i="34"/>
  <c r="P452" i="34"/>
  <c r="Q452" i="34"/>
  <c r="U452" i="34"/>
  <c r="O452" i="34"/>
  <c r="Z456" i="34"/>
  <c r="P456" i="34"/>
  <c r="Q456" i="34"/>
  <c r="U456" i="34"/>
  <c r="O456" i="34"/>
  <c r="Z460" i="34"/>
  <c r="P460" i="34"/>
  <c r="Q460" i="34"/>
  <c r="U460" i="34"/>
  <c r="O460" i="34"/>
  <c r="Z464" i="34"/>
  <c r="O464" i="34"/>
  <c r="P464" i="34"/>
  <c r="Q464" i="34"/>
  <c r="U464" i="34"/>
  <c r="Z468" i="34"/>
  <c r="O468" i="34"/>
  <c r="P468" i="34"/>
  <c r="Q468" i="34"/>
  <c r="U468" i="34"/>
  <c r="Z472" i="34"/>
  <c r="O472" i="34"/>
  <c r="P472" i="34"/>
  <c r="Q472" i="34"/>
  <c r="U472" i="34"/>
  <c r="Z476" i="34"/>
  <c r="O476" i="34"/>
  <c r="P476" i="34"/>
  <c r="Q476" i="34"/>
  <c r="U476" i="34"/>
  <c r="Z480" i="34"/>
  <c r="O480" i="34"/>
  <c r="P480" i="34"/>
  <c r="Q480" i="34"/>
  <c r="U480" i="34"/>
  <c r="Z484" i="34"/>
  <c r="O484" i="34"/>
  <c r="P484" i="34"/>
  <c r="Q484" i="34"/>
  <c r="U484" i="34"/>
  <c r="Z488" i="34"/>
  <c r="O488" i="34"/>
  <c r="P488" i="34"/>
  <c r="Q488" i="34"/>
  <c r="U488" i="34"/>
  <c r="Z492" i="34"/>
  <c r="O492" i="34"/>
  <c r="P492" i="34"/>
  <c r="Q492" i="34"/>
  <c r="U492" i="34"/>
  <c r="Z496" i="34"/>
  <c r="O496" i="34"/>
  <c r="P496" i="34"/>
  <c r="Q496" i="34"/>
  <c r="U496" i="34"/>
  <c r="Z500" i="34"/>
  <c r="O500" i="34"/>
  <c r="P500" i="34"/>
  <c r="Q500" i="34"/>
  <c r="U500" i="34"/>
  <c r="Z504" i="34"/>
  <c r="O504" i="34"/>
  <c r="P504" i="34"/>
  <c r="Q504" i="34"/>
  <c r="U504" i="34"/>
  <c r="Z508" i="34"/>
  <c r="O508" i="34"/>
  <c r="P508" i="34"/>
  <c r="Q508" i="34"/>
  <c r="U508" i="34"/>
  <c r="Z512" i="34"/>
  <c r="O512" i="34"/>
  <c r="P512" i="34"/>
  <c r="Q512" i="34"/>
  <c r="U512" i="34"/>
  <c r="Z516" i="34"/>
  <c r="O516" i="34"/>
  <c r="P516" i="34"/>
  <c r="Q516" i="34"/>
  <c r="U516" i="34"/>
  <c r="O1699" i="34"/>
  <c r="S1699" i="34"/>
  <c r="Q1699" i="34"/>
  <c r="U1699" i="34"/>
  <c r="R1699" i="34"/>
  <c r="T1699" i="34"/>
  <c r="Z1699" i="34"/>
  <c r="A1699" i="34"/>
  <c r="P1699" i="34"/>
  <c r="Z1295" i="34"/>
  <c r="O1295" i="34"/>
  <c r="P1295" i="34"/>
  <c r="Q1295" i="34"/>
  <c r="U1295" i="34"/>
  <c r="A1295" i="34"/>
  <c r="Z1299" i="34"/>
  <c r="O1299" i="34"/>
  <c r="P1299" i="34"/>
  <c r="Q1299" i="34"/>
  <c r="U1299" i="34"/>
  <c r="A1299" i="34"/>
  <c r="P994" i="34"/>
  <c r="O994" i="34"/>
  <c r="Q994" i="34"/>
  <c r="U994" i="34"/>
  <c r="Z994" i="34"/>
  <c r="A994" i="34"/>
  <c r="Z1303" i="34"/>
  <c r="O1303" i="34"/>
  <c r="P1303" i="34"/>
  <c r="Q1303" i="34"/>
  <c r="U1303" i="34"/>
  <c r="A1303" i="34"/>
  <c r="P1269" i="34"/>
  <c r="Q1269" i="34"/>
  <c r="U1269" i="34"/>
  <c r="Z1269" i="34"/>
  <c r="O1269" i="34"/>
  <c r="A1269" i="34"/>
  <c r="P1273" i="34"/>
  <c r="Q1273" i="34"/>
  <c r="U1273" i="34"/>
  <c r="Z1273" i="34"/>
  <c r="O1273" i="34"/>
  <c r="A1273" i="34"/>
  <c r="P1277" i="34"/>
  <c r="Q1277" i="34"/>
  <c r="U1277" i="34"/>
  <c r="Z1277" i="34"/>
  <c r="O1277" i="34"/>
  <c r="A1277" i="34"/>
  <c r="P1281" i="34"/>
  <c r="Q1281" i="34"/>
  <c r="U1281" i="34"/>
  <c r="Z1281" i="34"/>
  <c r="O1281" i="34"/>
  <c r="A1281" i="34"/>
  <c r="P1285" i="34"/>
  <c r="Q1285" i="34"/>
  <c r="U1285" i="34"/>
  <c r="Z1285" i="34"/>
  <c r="O1285" i="34"/>
  <c r="A1285" i="34"/>
  <c r="P1289" i="34"/>
  <c r="Q1289" i="34"/>
  <c r="U1289" i="34"/>
  <c r="Z1289" i="34"/>
  <c r="O1289" i="34"/>
  <c r="A1289" i="34"/>
  <c r="Z1239" i="34"/>
  <c r="O1239" i="34"/>
  <c r="P1239" i="34"/>
  <c r="Q1239" i="34"/>
  <c r="U1239" i="34"/>
  <c r="A1239" i="34"/>
  <c r="Z1243" i="34"/>
  <c r="O1243" i="34"/>
  <c r="P1243" i="34"/>
  <c r="Q1243" i="34"/>
  <c r="U1243" i="34"/>
  <c r="A1243" i="34"/>
  <c r="Z1247" i="34"/>
  <c r="O1247" i="34"/>
  <c r="P1247" i="34"/>
  <c r="Q1247" i="34"/>
  <c r="U1247" i="34"/>
  <c r="A1247" i="34"/>
  <c r="Z1251" i="34"/>
  <c r="O1251" i="34"/>
  <c r="P1251" i="34"/>
  <c r="Q1251" i="34"/>
  <c r="U1251" i="34"/>
  <c r="A1251" i="34"/>
  <c r="Z1255" i="34"/>
  <c r="O1255" i="34"/>
  <c r="P1255" i="34"/>
  <c r="Q1255" i="34"/>
  <c r="U1255" i="34"/>
  <c r="A1255" i="34"/>
  <c r="Z1259" i="34"/>
  <c r="O1259" i="34"/>
  <c r="P1259" i="34"/>
  <c r="Q1259" i="34"/>
  <c r="U1259" i="34"/>
  <c r="A1259" i="34"/>
  <c r="Z1263" i="34"/>
  <c r="O1263" i="34"/>
  <c r="P1263" i="34"/>
  <c r="Q1263" i="34"/>
  <c r="U1263" i="34"/>
  <c r="A1263" i="34"/>
  <c r="P1213" i="34"/>
  <c r="Q1213" i="34"/>
  <c r="U1213" i="34"/>
  <c r="Z1213" i="34"/>
  <c r="O1213" i="34"/>
  <c r="A1213" i="34"/>
  <c r="P1217" i="34"/>
  <c r="Q1217" i="34"/>
  <c r="U1217" i="34"/>
  <c r="Z1217" i="34"/>
  <c r="O1217" i="34"/>
  <c r="A1217" i="34"/>
  <c r="P1221" i="34"/>
  <c r="Q1221" i="34"/>
  <c r="U1221" i="34"/>
  <c r="Z1221" i="34"/>
  <c r="O1221" i="34"/>
  <c r="A1221" i="34"/>
  <c r="P1225" i="34"/>
  <c r="Q1225" i="34"/>
  <c r="U1225" i="34"/>
  <c r="Z1225" i="34"/>
  <c r="O1225" i="34"/>
  <c r="A1225" i="34"/>
  <c r="P1229" i="34"/>
  <c r="Q1229" i="34"/>
  <c r="U1229" i="34"/>
  <c r="Z1229" i="34"/>
  <c r="O1229" i="34"/>
  <c r="A1229" i="34"/>
  <c r="P1233" i="34"/>
  <c r="Q1233" i="34"/>
  <c r="U1233" i="34"/>
  <c r="Z1233" i="34"/>
  <c r="O1233" i="34"/>
  <c r="A1233" i="34"/>
  <c r="P1237" i="34"/>
  <c r="Q1237" i="34"/>
  <c r="U1237" i="34"/>
  <c r="Z1237" i="34"/>
  <c r="O1237" i="34"/>
  <c r="A1237" i="34"/>
  <c r="Z1187" i="34"/>
  <c r="P1187" i="34"/>
  <c r="O1187" i="34"/>
  <c r="Q1187" i="34"/>
  <c r="U1187" i="34"/>
  <c r="A1187" i="34"/>
  <c r="Z1191" i="34"/>
  <c r="P1191" i="34"/>
  <c r="O1191" i="34"/>
  <c r="Q1191" i="34"/>
  <c r="U1191" i="34"/>
  <c r="A1191" i="34"/>
  <c r="P1195" i="34"/>
  <c r="Q1195" i="34"/>
  <c r="U1195" i="34"/>
  <c r="Z1195" i="34"/>
  <c r="O1195" i="34"/>
  <c r="A1195" i="34"/>
  <c r="P1199" i="34"/>
  <c r="O1199" i="34"/>
  <c r="Q1199" i="34"/>
  <c r="U1199" i="34"/>
  <c r="Z1199" i="34"/>
  <c r="A1199" i="34"/>
  <c r="P1203" i="34"/>
  <c r="Q1203" i="34"/>
  <c r="U1203" i="34"/>
  <c r="Z1203" i="34"/>
  <c r="O1203" i="34"/>
  <c r="A1203" i="34"/>
  <c r="Z1207" i="34"/>
  <c r="O1207" i="34"/>
  <c r="P1207" i="34"/>
  <c r="Q1207" i="34"/>
  <c r="U1207" i="34"/>
  <c r="A1207" i="34"/>
  <c r="Z1211" i="34"/>
  <c r="O1211" i="34"/>
  <c r="P1211" i="34"/>
  <c r="Q1211" i="34"/>
  <c r="U1211" i="34"/>
  <c r="A1211" i="34"/>
  <c r="P1161" i="34"/>
  <c r="Q1161" i="34"/>
  <c r="U1161" i="34"/>
  <c r="Z1161" i="34"/>
  <c r="O1161" i="34"/>
  <c r="A1161" i="34"/>
  <c r="P1165" i="34"/>
  <c r="Z1165" i="34"/>
  <c r="O1165" i="34"/>
  <c r="Q1165" i="34"/>
  <c r="U1165" i="34"/>
  <c r="A1165" i="34"/>
  <c r="P1169" i="34"/>
  <c r="Z1169" i="34"/>
  <c r="O1169" i="34"/>
  <c r="Q1169" i="34"/>
  <c r="U1169" i="34"/>
  <c r="A1169" i="34"/>
  <c r="P1173" i="34"/>
  <c r="Z1173" i="34"/>
  <c r="O1173" i="34"/>
  <c r="Q1173" i="34"/>
  <c r="U1173" i="34"/>
  <c r="A1173" i="34"/>
  <c r="P1177" i="34"/>
  <c r="Z1177" i="34"/>
  <c r="O1177" i="34"/>
  <c r="Q1177" i="34"/>
  <c r="U1177" i="34"/>
  <c r="A1177" i="34"/>
  <c r="P1181" i="34"/>
  <c r="Z1181" i="34"/>
  <c r="O1181" i="34"/>
  <c r="Q1181" i="34"/>
  <c r="U1181" i="34"/>
  <c r="A1181" i="34"/>
  <c r="Q1147" i="34"/>
  <c r="U1147" i="34"/>
  <c r="Z1147" i="34"/>
  <c r="O1147" i="34"/>
  <c r="P1147" i="34"/>
  <c r="A1147" i="34"/>
  <c r="Z1151" i="34"/>
  <c r="O1151" i="34"/>
  <c r="P1151" i="34"/>
  <c r="Q1151" i="34"/>
  <c r="U1151" i="34"/>
  <c r="A1151" i="34"/>
  <c r="Z1155" i="34"/>
  <c r="O1155" i="34"/>
  <c r="P1155" i="34"/>
  <c r="Q1155" i="34"/>
  <c r="U1155" i="34"/>
  <c r="A1155" i="34"/>
  <c r="Q1143" i="34"/>
  <c r="U1143" i="34"/>
  <c r="Z1143" i="34"/>
  <c r="O1143" i="34"/>
  <c r="P1143" i="34"/>
  <c r="A1143" i="34"/>
  <c r="Q1139" i="34"/>
  <c r="U1139" i="34"/>
  <c r="Z1139" i="34"/>
  <c r="O1139" i="34"/>
  <c r="P1139" i="34"/>
  <c r="A1139" i="34"/>
  <c r="Q1135" i="34"/>
  <c r="U1135" i="34"/>
  <c r="Z1135" i="34"/>
  <c r="O1135" i="34"/>
  <c r="P1135" i="34"/>
  <c r="A1135" i="34"/>
  <c r="Q1131" i="34"/>
  <c r="U1131" i="34"/>
  <c r="Z1131" i="34"/>
  <c r="O1131" i="34"/>
  <c r="P1131" i="34"/>
  <c r="A1131" i="34"/>
  <c r="Q1127" i="34"/>
  <c r="U1127" i="34"/>
  <c r="Z1127" i="34"/>
  <c r="O1127" i="34"/>
  <c r="P1127" i="34"/>
  <c r="A1127" i="34"/>
  <c r="Q1123" i="34"/>
  <c r="U1123" i="34"/>
  <c r="Z1123" i="34"/>
  <c r="O1123" i="34"/>
  <c r="P1123" i="34"/>
  <c r="A1123" i="34"/>
  <c r="Q1119" i="34"/>
  <c r="U1119" i="34"/>
  <c r="Z1119" i="34"/>
  <c r="O1119" i="34"/>
  <c r="P1119" i="34"/>
  <c r="A1119" i="34"/>
  <c r="Q1115" i="34"/>
  <c r="U1115" i="34"/>
  <c r="Z1115" i="34"/>
  <c r="O1115" i="34"/>
  <c r="P1115" i="34"/>
  <c r="A1115" i="34"/>
  <c r="Q1111" i="34"/>
  <c r="U1111" i="34"/>
  <c r="Z1111" i="34"/>
  <c r="O1111" i="34"/>
  <c r="P1111" i="34"/>
  <c r="A1111" i="34"/>
  <c r="Q1107" i="34"/>
  <c r="U1107" i="34"/>
  <c r="Z1107" i="34"/>
  <c r="O1107" i="34"/>
  <c r="P1107" i="34"/>
  <c r="A1107" i="34"/>
  <c r="Q1103" i="34"/>
  <c r="U1103" i="34"/>
  <c r="Z1103" i="34"/>
  <c r="O1103" i="34"/>
  <c r="P1103" i="34"/>
  <c r="A1103" i="34"/>
  <c r="Q1099" i="34"/>
  <c r="U1099" i="34"/>
  <c r="Z1099" i="34"/>
  <c r="O1099" i="34"/>
  <c r="P1099" i="34"/>
  <c r="A1099" i="34"/>
  <c r="Q1095" i="34"/>
  <c r="U1095" i="34"/>
  <c r="Z1095" i="34"/>
  <c r="O1095" i="34"/>
  <c r="P1095" i="34"/>
  <c r="A1095" i="34"/>
  <c r="Q1091" i="34"/>
  <c r="U1091" i="34"/>
  <c r="Z1091" i="34"/>
  <c r="O1091" i="34"/>
  <c r="P1091" i="34"/>
  <c r="A1091" i="34"/>
  <c r="Q1087" i="34"/>
  <c r="U1087" i="34"/>
  <c r="Z1087" i="34"/>
  <c r="O1087" i="34"/>
  <c r="P1087" i="34"/>
  <c r="A1087" i="34"/>
  <c r="Q1083" i="34"/>
  <c r="U1083" i="34"/>
  <c r="Z1083" i="34"/>
  <c r="O1083" i="34"/>
  <c r="P1083" i="34"/>
  <c r="A1083" i="34"/>
  <c r="Q1079" i="34"/>
  <c r="U1079" i="34"/>
  <c r="Z1079" i="34"/>
  <c r="O1079" i="34"/>
  <c r="P1079" i="34"/>
  <c r="A1079" i="34"/>
  <c r="Q1075" i="34"/>
  <c r="U1075" i="34"/>
  <c r="Z1075" i="34"/>
  <c r="O1075" i="34"/>
  <c r="P1075" i="34"/>
  <c r="A1075" i="34"/>
  <c r="Q1071" i="34"/>
  <c r="U1071" i="34"/>
  <c r="Z1071" i="34"/>
  <c r="O1071" i="34"/>
  <c r="P1071" i="34"/>
  <c r="A1071" i="34"/>
  <c r="Q1067" i="34"/>
  <c r="U1067" i="34"/>
  <c r="Z1067" i="34"/>
  <c r="O1067" i="34"/>
  <c r="P1067" i="34"/>
  <c r="A1067" i="34"/>
  <c r="Q1063" i="34"/>
  <c r="U1063" i="34"/>
  <c r="Z1063" i="34"/>
  <c r="O1063" i="34"/>
  <c r="P1063" i="34"/>
  <c r="A1063" i="34"/>
  <c r="Q1059" i="34"/>
  <c r="U1059" i="34"/>
  <c r="Z1059" i="34"/>
  <c r="O1059" i="34"/>
  <c r="P1059" i="34"/>
  <c r="A1059" i="34"/>
  <c r="Q1055" i="34"/>
  <c r="U1055" i="34"/>
  <c r="Z1055" i="34"/>
  <c r="O1055" i="34"/>
  <c r="P1055" i="34"/>
  <c r="A1055" i="34"/>
  <c r="Q1051" i="34"/>
  <c r="U1051" i="34"/>
  <c r="Z1051" i="34"/>
  <c r="O1051" i="34"/>
  <c r="P1051" i="34"/>
  <c r="A1051" i="34"/>
  <c r="Q1047" i="34"/>
  <c r="U1047" i="34"/>
  <c r="Z1047" i="34"/>
  <c r="O1047" i="34"/>
  <c r="P1047" i="34"/>
  <c r="A1047" i="34"/>
  <c r="Q1043" i="34"/>
  <c r="U1043" i="34"/>
  <c r="Z1043" i="34"/>
  <c r="O1043" i="34"/>
  <c r="P1043" i="34"/>
  <c r="A1043" i="34"/>
  <c r="Q1039" i="34"/>
  <c r="U1039" i="34"/>
  <c r="Z1039" i="34"/>
  <c r="O1039" i="34"/>
  <c r="P1039" i="34"/>
  <c r="A1039" i="34"/>
  <c r="Q1035" i="34"/>
  <c r="U1035" i="34"/>
  <c r="Z1035" i="34"/>
  <c r="O1035" i="34"/>
  <c r="P1035" i="34"/>
  <c r="A1035" i="34"/>
  <c r="Q1031" i="34"/>
  <c r="U1031" i="34"/>
  <c r="Z1031" i="34"/>
  <c r="O1031" i="34"/>
  <c r="P1031" i="34"/>
  <c r="A1031" i="34"/>
  <c r="O1027" i="34"/>
  <c r="P1027" i="34"/>
  <c r="Q1027" i="34"/>
  <c r="U1027" i="34"/>
  <c r="Z1027" i="34"/>
  <c r="A1027" i="34"/>
  <c r="O1023" i="34"/>
  <c r="Q1023" i="34"/>
  <c r="U1023" i="34"/>
  <c r="Z1023" i="34"/>
  <c r="P1023" i="34"/>
  <c r="A1023" i="34"/>
  <c r="O1019" i="34"/>
  <c r="P1019" i="34"/>
  <c r="Q1019" i="34"/>
  <c r="U1019" i="34"/>
  <c r="Z1019" i="34"/>
  <c r="A1019" i="34"/>
  <c r="O1015" i="34"/>
  <c r="Q1015" i="34"/>
  <c r="U1015" i="34"/>
  <c r="Z1015" i="34"/>
  <c r="P1015" i="34"/>
  <c r="A1015" i="34"/>
  <c r="O1011" i="34"/>
  <c r="P1011" i="34"/>
  <c r="Q1011" i="34"/>
  <c r="U1011" i="34"/>
  <c r="Z1011" i="34"/>
  <c r="A1011" i="34"/>
  <c r="O1007" i="34"/>
  <c r="Q1007" i="34"/>
  <c r="U1007" i="34"/>
  <c r="Z1007" i="34"/>
  <c r="P1007" i="34"/>
  <c r="A1007" i="34"/>
  <c r="O1003" i="34"/>
  <c r="P1003" i="34"/>
  <c r="Q1003" i="34"/>
  <c r="U1003" i="34"/>
  <c r="Z1003" i="34"/>
  <c r="A1003" i="34"/>
  <c r="O999" i="34"/>
  <c r="Q999" i="34"/>
  <c r="U999" i="34"/>
  <c r="Z999" i="34"/>
  <c r="P999" i="34"/>
  <c r="A999" i="34"/>
  <c r="Z357" i="34"/>
  <c r="O357" i="34"/>
  <c r="P357" i="34"/>
  <c r="Q357" i="34"/>
  <c r="U357" i="34"/>
  <c r="Z361" i="34"/>
  <c r="O361" i="34"/>
  <c r="P361" i="34"/>
  <c r="Q361" i="34"/>
  <c r="U361" i="34"/>
  <c r="Z365" i="34"/>
  <c r="O365" i="34"/>
  <c r="P365" i="34"/>
  <c r="Q365" i="34"/>
  <c r="U365" i="34"/>
  <c r="Z369" i="34"/>
  <c r="O369" i="34"/>
  <c r="P369" i="34"/>
  <c r="Q369" i="34"/>
  <c r="U369" i="34"/>
  <c r="Z373" i="34"/>
  <c r="O373" i="34"/>
  <c r="P373" i="34"/>
  <c r="Q373" i="34"/>
  <c r="U373" i="34"/>
  <c r="Z377" i="34"/>
  <c r="O377" i="34"/>
  <c r="P377" i="34"/>
  <c r="Q377" i="34"/>
  <c r="U377" i="34"/>
  <c r="Z381" i="34"/>
  <c r="O381" i="34"/>
  <c r="P381" i="34"/>
  <c r="Q381" i="34"/>
  <c r="U381" i="34"/>
  <c r="Z385" i="34"/>
  <c r="O385" i="34"/>
  <c r="P385" i="34"/>
  <c r="Q385" i="34"/>
  <c r="U385" i="34"/>
  <c r="Z389" i="34"/>
  <c r="O389" i="34"/>
  <c r="P389" i="34"/>
  <c r="Q389" i="34"/>
  <c r="U389" i="34"/>
  <c r="Z393" i="34"/>
  <c r="O393" i="34"/>
  <c r="P393" i="34"/>
  <c r="Q393" i="34"/>
  <c r="U393" i="34"/>
  <c r="Z397" i="34"/>
  <c r="O397" i="34"/>
  <c r="P397" i="34"/>
  <c r="Q397" i="34"/>
  <c r="U397" i="34"/>
  <c r="Z401" i="34"/>
  <c r="O401" i="34"/>
  <c r="P401" i="34"/>
  <c r="Q401" i="34"/>
  <c r="U401" i="34"/>
  <c r="Z405" i="34"/>
  <c r="O405" i="34"/>
  <c r="P405" i="34"/>
  <c r="Q405" i="34"/>
  <c r="U405" i="34"/>
  <c r="Z409" i="34"/>
  <c r="O409" i="34"/>
  <c r="P409" i="34"/>
  <c r="Q409" i="34"/>
  <c r="U409" i="34"/>
  <c r="Z413" i="34"/>
  <c r="O413" i="34"/>
  <c r="P413" i="34"/>
  <c r="Q413" i="34"/>
  <c r="U413" i="34"/>
  <c r="Z417" i="34"/>
  <c r="O417" i="34"/>
  <c r="P417" i="34"/>
  <c r="Q417" i="34"/>
  <c r="U417" i="34"/>
  <c r="Z421" i="34"/>
  <c r="O421" i="34"/>
  <c r="P421" i="34"/>
  <c r="Q421" i="34"/>
  <c r="U421" i="34"/>
  <c r="O425" i="34"/>
  <c r="P425" i="34"/>
  <c r="Q425" i="34"/>
  <c r="U425" i="34"/>
  <c r="Z425" i="34"/>
  <c r="P429" i="34"/>
  <c r="Q429" i="34"/>
  <c r="U429" i="34"/>
  <c r="Z429" i="34"/>
  <c r="O429" i="34"/>
  <c r="Q433" i="34"/>
  <c r="U433" i="34"/>
  <c r="O433" i="34"/>
  <c r="P433" i="34"/>
  <c r="Z433" i="34"/>
  <c r="Q437" i="34"/>
  <c r="U437" i="34"/>
  <c r="O437" i="34"/>
  <c r="P437" i="34"/>
  <c r="Z437" i="34"/>
  <c r="Q441" i="34"/>
  <c r="U441" i="34"/>
  <c r="O441" i="34"/>
  <c r="P441" i="34"/>
  <c r="Z441" i="34"/>
  <c r="Q445" i="34"/>
  <c r="U445" i="34"/>
  <c r="O445" i="34"/>
  <c r="P445" i="34"/>
  <c r="Z445" i="34"/>
  <c r="Q449" i="34"/>
  <c r="U449" i="34"/>
  <c r="O449" i="34"/>
  <c r="P449" i="34"/>
  <c r="Z449" i="34"/>
  <c r="Q453" i="34"/>
  <c r="U453" i="34"/>
  <c r="O453" i="34"/>
  <c r="P453" i="34"/>
  <c r="Z453" i="34"/>
  <c r="Q457" i="34"/>
  <c r="U457" i="34"/>
  <c r="O457" i="34"/>
  <c r="P457" i="34"/>
  <c r="Z457" i="34"/>
  <c r="Q461" i="34"/>
  <c r="U461" i="34"/>
  <c r="O461" i="34"/>
  <c r="P461" i="34"/>
  <c r="Z461" i="34"/>
  <c r="Q465" i="34"/>
  <c r="U465" i="34"/>
  <c r="Z465" i="34"/>
  <c r="O465" i="34"/>
  <c r="P465" i="34"/>
  <c r="Q469" i="34"/>
  <c r="U469" i="34"/>
  <c r="Z469" i="34"/>
  <c r="O469" i="34"/>
  <c r="P469" i="34"/>
  <c r="Q473" i="34"/>
  <c r="U473" i="34"/>
  <c r="Z473" i="34"/>
  <c r="O473" i="34"/>
  <c r="P473" i="34"/>
  <c r="Q477" i="34"/>
  <c r="U477" i="34"/>
  <c r="Z477" i="34"/>
  <c r="O477" i="34"/>
  <c r="P477" i="34"/>
  <c r="Q481" i="34"/>
  <c r="U481" i="34"/>
  <c r="Z481" i="34"/>
  <c r="O481" i="34"/>
  <c r="P481" i="34"/>
  <c r="Q485" i="34"/>
  <c r="U485" i="34"/>
  <c r="Z485" i="34"/>
  <c r="O485" i="34"/>
  <c r="P485" i="34"/>
  <c r="Q489" i="34"/>
  <c r="U489" i="34"/>
  <c r="Z489" i="34"/>
  <c r="O489" i="34"/>
  <c r="P489" i="34"/>
  <c r="Q493" i="34"/>
  <c r="U493" i="34"/>
  <c r="Z493" i="34"/>
  <c r="O493" i="34"/>
  <c r="P493" i="34"/>
  <c r="Q497" i="34"/>
  <c r="U497" i="34"/>
  <c r="Z497" i="34"/>
  <c r="O497" i="34"/>
  <c r="P497" i="34"/>
  <c r="Q501" i="34"/>
  <c r="U501" i="34"/>
  <c r="Z501" i="34"/>
  <c r="O501" i="34"/>
  <c r="P501" i="34"/>
  <c r="Q505" i="34"/>
  <c r="U505" i="34"/>
  <c r="Z505" i="34"/>
  <c r="O505" i="34"/>
  <c r="P505" i="34"/>
  <c r="Q509" i="34"/>
  <c r="U509" i="34"/>
  <c r="Z509" i="34"/>
  <c r="O509" i="34"/>
  <c r="P509" i="34"/>
  <c r="Q513" i="34"/>
  <c r="U513" i="34"/>
  <c r="Z513" i="34"/>
  <c r="O513" i="34"/>
  <c r="P513" i="34"/>
  <c r="Q517" i="34"/>
  <c r="U517" i="34"/>
  <c r="Z517" i="34"/>
  <c r="O517" i="34"/>
  <c r="P517" i="34"/>
  <c r="Z2523" i="34"/>
  <c r="A2523" i="34"/>
  <c r="O2523" i="34"/>
  <c r="P2523" i="34"/>
  <c r="Q2523" i="34"/>
  <c r="U2523" i="34"/>
  <c r="Z2527" i="34"/>
  <c r="O2527" i="34"/>
  <c r="P2527" i="34"/>
  <c r="Q2527" i="34"/>
  <c r="U2527" i="34"/>
  <c r="A2527" i="34"/>
  <c r="Z2531" i="34"/>
  <c r="A2531" i="34"/>
  <c r="O2531" i="34"/>
  <c r="P2531" i="34"/>
  <c r="Q2531" i="34"/>
  <c r="U2531" i="34"/>
  <c r="Z2535" i="34"/>
  <c r="O2535" i="34"/>
  <c r="P2535" i="34"/>
  <c r="Q2535" i="34"/>
  <c r="U2535" i="34"/>
  <c r="A2535" i="34"/>
  <c r="Z2539" i="34"/>
  <c r="A2539" i="34"/>
  <c r="O2539" i="34"/>
  <c r="P2539" i="34"/>
  <c r="Q2539" i="34"/>
  <c r="U2539" i="34"/>
  <c r="Q2265" i="34"/>
  <c r="U2265" i="34"/>
  <c r="Z2265" i="34"/>
  <c r="O2265" i="34"/>
  <c r="P2265" i="34"/>
  <c r="A2265" i="34"/>
  <c r="Q2269" i="34"/>
  <c r="U2269" i="34"/>
  <c r="Z2269" i="34"/>
  <c r="O2269" i="34"/>
  <c r="P2269" i="34"/>
  <c r="A2269" i="34"/>
  <c r="Q2273" i="34"/>
  <c r="U2273" i="34"/>
  <c r="Z2273" i="34"/>
  <c r="O2273" i="34"/>
  <c r="P2273" i="34"/>
  <c r="A2273" i="34"/>
  <c r="O2506" i="34"/>
  <c r="P2506" i="34"/>
  <c r="Q2506" i="34"/>
  <c r="U2506" i="34"/>
  <c r="Z2506" i="34"/>
  <c r="A2506" i="34"/>
  <c r="O2510" i="34"/>
  <c r="P2510" i="34"/>
  <c r="Q2510" i="34"/>
  <c r="U2510" i="34"/>
  <c r="Z2510" i="34"/>
  <c r="A2510" i="34"/>
  <c r="O2514" i="34"/>
  <c r="P2514" i="34"/>
  <c r="Q2514" i="34"/>
  <c r="U2514" i="34"/>
  <c r="Z2514" i="34"/>
  <c r="A2514" i="34"/>
  <c r="O2518" i="34"/>
  <c r="P2518" i="34"/>
  <c r="Q2518" i="34"/>
  <c r="U2518" i="34"/>
  <c r="Z2518" i="34"/>
  <c r="A2518" i="34"/>
  <c r="Z2063" i="34"/>
  <c r="O2063" i="34"/>
  <c r="P2063" i="34"/>
  <c r="Q2063" i="34"/>
  <c r="U2063" i="34"/>
  <c r="A2063" i="34"/>
  <c r="Z2067" i="34"/>
  <c r="O2067" i="34"/>
  <c r="P2067" i="34"/>
  <c r="Q2067" i="34"/>
  <c r="U2067" i="34"/>
  <c r="A2067" i="34"/>
  <c r="Z2248" i="34"/>
  <c r="O2248" i="34"/>
  <c r="P2248" i="34"/>
  <c r="Q2248" i="34"/>
  <c r="U2248" i="34"/>
  <c r="A2248" i="34"/>
  <c r="Z2252" i="34"/>
  <c r="O2252" i="34"/>
  <c r="P2252" i="34"/>
  <c r="Q2252" i="34"/>
  <c r="U2252" i="34"/>
  <c r="A2252" i="34"/>
  <c r="Z2256" i="34"/>
  <c r="O2256" i="34"/>
  <c r="P2256" i="34"/>
  <c r="Q2256" i="34"/>
  <c r="U2256" i="34"/>
  <c r="A2256" i="34"/>
  <c r="Z2260" i="34"/>
  <c r="O2260" i="34"/>
  <c r="P2260" i="34"/>
  <c r="Q2260" i="34"/>
  <c r="U2260" i="34"/>
  <c r="A2260" i="34"/>
  <c r="P2172" i="34"/>
  <c r="Z2172" i="34"/>
  <c r="O2172" i="34"/>
  <c r="Q2172" i="34"/>
  <c r="U2172" i="34"/>
  <c r="A2172" i="34"/>
  <c r="Q2038" i="34"/>
  <c r="U2038" i="34"/>
  <c r="Z2038" i="34"/>
  <c r="O2038" i="34"/>
  <c r="P2038" i="34"/>
  <c r="A2038" i="34"/>
  <c r="Q2042" i="34"/>
  <c r="U2042" i="34"/>
  <c r="Z2042" i="34"/>
  <c r="O2042" i="34"/>
  <c r="P2042" i="34"/>
  <c r="A2042" i="34"/>
  <c r="Z2046" i="34"/>
  <c r="P2046" i="34"/>
  <c r="Q2046" i="34"/>
  <c r="U2046" i="34"/>
  <c r="O2046" i="34"/>
  <c r="A2046" i="34"/>
  <c r="P2050" i="34"/>
  <c r="O2050" i="34"/>
  <c r="Q2050" i="34"/>
  <c r="U2050" i="34"/>
  <c r="Z2050" i="34"/>
  <c r="A2050" i="34"/>
  <c r="P2054" i="34"/>
  <c r="Q2054" i="34"/>
  <c r="U2054" i="34"/>
  <c r="Z2054" i="34"/>
  <c r="O2054" i="34"/>
  <c r="A2054" i="34"/>
  <c r="P2057" i="34"/>
  <c r="Q2057" i="34"/>
  <c r="U2057" i="34"/>
  <c r="Z2057" i="34"/>
  <c r="O2057" i="34"/>
  <c r="A2057" i="34"/>
  <c r="P2061" i="34"/>
  <c r="Q2061" i="34"/>
  <c r="U2061" i="34"/>
  <c r="Z2061" i="34"/>
  <c r="O2061" i="34"/>
  <c r="A2061" i="34"/>
  <c r="O2028" i="34"/>
  <c r="P2028" i="34"/>
  <c r="Q2028" i="34"/>
  <c r="U2028" i="34"/>
  <c r="Z2028" i="34"/>
  <c r="A2028" i="34"/>
  <c r="O2032" i="34"/>
  <c r="P2032" i="34"/>
  <c r="Q2032" i="34"/>
  <c r="U2032" i="34"/>
  <c r="Z2032" i="34"/>
  <c r="A2032" i="34"/>
  <c r="Q2524" i="34"/>
  <c r="U2524" i="34"/>
  <c r="Z2524" i="34"/>
  <c r="A2524" i="34"/>
  <c r="O2524" i="34"/>
  <c r="P2524" i="34"/>
  <c r="Q2528" i="34"/>
  <c r="U2528" i="34"/>
  <c r="Z2528" i="34"/>
  <c r="A2528" i="34"/>
  <c r="O2528" i="34"/>
  <c r="P2528" i="34"/>
  <c r="Q2532" i="34"/>
  <c r="U2532" i="34"/>
  <c r="Z2532" i="34"/>
  <c r="A2532" i="34"/>
  <c r="O2532" i="34"/>
  <c r="P2532" i="34"/>
  <c r="Q2536" i="34"/>
  <c r="U2536" i="34"/>
  <c r="Z2536" i="34"/>
  <c r="A2536" i="34"/>
  <c r="O2536" i="34"/>
  <c r="P2536" i="34"/>
  <c r="Q2540" i="34"/>
  <c r="U2540" i="34"/>
  <c r="Z2540" i="34"/>
  <c r="A2540" i="34"/>
  <c r="O2540" i="34"/>
  <c r="P2540" i="34"/>
  <c r="P2266" i="34"/>
  <c r="Q2266" i="34"/>
  <c r="U2266" i="34"/>
  <c r="Z2266" i="34"/>
  <c r="O2266" i="34"/>
  <c r="A2266" i="34"/>
  <c r="P2270" i="34"/>
  <c r="Q2270" i="34"/>
  <c r="U2270" i="34"/>
  <c r="Z2270" i="34"/>
  <c r="O2270" i="34"/>
  <c r="A2270" i="34"/>
  <c r="P2274" i="34"/>
  <c r="Q2274" i="34"/>
  <c r="U2274" i="34"/>
  <c r="O2274" i="34"/>
  <c r="Z2274" i="34"/>
  <c r="A2274" i="34"/>
  <c r="Z2507" i="34"/>
  <c r="O2507" i="34"/>
  <c r="P2507" i="34"/>
  <c r="Q2507" i="34"/>
  <c r="U2507" i="34"/>
  <c r="A2507" i="34"/>
  <c r="Z2511" i="34"/>
  <c r="O2511" i="34"/>
  <c r="P2511" i="34"/>
  <c r="Q2511" i="34"/>
  <c r="U2511" i="34"/>
  <c r="A2511" i="34"/>
  <c r="Z2515" i="34"/>
  <c r="A2515" i="34"/>
  <c r="O2515" i="34"/>
  <c r="P2515" i="34"/>
  <c r="Q2515" i="34"/>
  <c r="U2515" i="34"/>
  <c r="Z2519" i="34"/>
  <c r="O2519" i="34"/>
  <c r="P2519" i="34"/>
  <c r="Q2519" i="34"/>
  <c r="U2519" i="34"/>
  <c r="A2519" i="34"/>
  <c r="Q2064" i="34"/>
  <c r="U2064" i="34"/>
  <c r="Z2064" i="34"/>
  <c r="O2064" i="34"/>
  <c r="P2064" i="34"/>
  <c r="A2064" i="34"/>
  <c r="Q2245" i="34"/>
  <c r="U2245" i="34"/>
  <c r="Z2245" i="34"/>
  <c r="O2245" i="34"/>
  <c r="P2245" i="34"/>
  <c r="A2245" i="34"/>
  <c r="Q2249" i="34"/>
  <c r="U2249" i="34"/>
  <c r="Z2249" i="34"/>
  <c r="O2249" i="34"/>
  <c r="P2249" i="34"/>
  <c r="A2249" i="34"/>
  <c r="Q2253" i="34"/>
  <c r="U2253" i="34"/>
  <c r="Z2253" i="34"/>
  <c r="O2253" i="34"/>
  <c r="P2253" i="34"/>
  <c r="A2253" i="34"/>
  <c r="Q2257" i="34"/>
  <c r="U2257" i="34"/>
  <c r="Z2257" i="34"/>
  <c r="O2257" i="34"/>
  <c r="P2257" i="34"/>
  <c r="A2257" i="34"/>
  <c r="Q2261" i="34"/>
  <c r="U2261" i="34"/>
  <c r="Z2261" i="34"/>
  <c r="O2261" i="34"/>
  <c r="P2261" i="34"/>
  <c r="A2261" i="34"/>
  <c r="Z2264" i="34"/>
  <c r="O2264" i="34"/>
  <c r="P2264" i="34"/>
  <c r="Q2264" i="34"/>
  <c r="U2264" i="34"/>
  <c r="A2264" i="34"/>
  <c r="P2039" i="34"/>
  <c r="Q2039" i="34"/>
  <c r="U2039" i="34"/>
  <c r="Z2039" i="34"/>
  <c r="O2039" i="34"/>
  <c r="A2039" i="34"/>
  <c r="P2043" i="34"/>
  <c r="Q2043" i="34"/>
  <c r="U2043" i="34"/>
  <c r="O2043" i="34"/>
  <c r="Z2043" i="34"/>
  <c r="A2043" i="34"/>
  <c r="Q2047" i="34"/>
  <c r="U2047" i="34"/>
  <c r="O2047" i="34"/>
  <c r="Z2047" i="34"/>
  <c r="P2047" i="34"/>
  <c r="A2047" i="34"/>
  <c r="O2051" i="34"/>
  <c r="P2051" i="34"/>
  <c r="Q2051" i="34"/>
  <c r="U2051" i="34"/>
  <c r="Z2051" i="34"/>
  <c r="A2051" i="34"/>
  <c r="O2055" i="34"/>
  <c r="Q2055" i="34"/>
  <c r="U2055" i="34"/>
  <c r="Z2055" i="34"/>
  <c r="P2055" i="34"/>
  <c r="A2055" i="34"/>
  <c r="O2058" i="34"/>
  <c r="P2058" i="34"/>
  <c r="Q2058" i="34"/>
  <c r="U2058" i="34"/>
  <c r="Z2058" i="34"/>
  <c r="A2058" i="34"/>
  <c r="Z2029" i="34"/>
  <c r="O2029" i="34"/>
  <c r="P2029" i="34"/>
  <c r="Q2029" i="34"/>
  <c r="U2029" i="34"/>
  <c r="A2029" i="34"/>
  <c r="Z2033" i="34"/>
  <c r="O2033" i="34"/>
  <c r="P2033" i="34"/>
  <c r="Q2033" i="34"/>
  <c r="U2033" i="34"/>
  <c r="A2033" i="34"/>
  <c r="P2521" i="34"/>
  <c r="A2521" i="34"/>
  <c r="Q2521" i="34"/>
  <c r="U2521" i="34"/>
  <c r="Z2521" i="34"/>
  <c r="O2521" i="34"/>
  <c r="P2525" i="34"/>
  <c r="Q2525" i="34"/>
  <c r="U2525" i="34"/>
  <c r="Z2525" i="34"/>
  <c r="O2525" i="34"/>
  <c r="A2525" i="34"/>
  <c r="P2529" i="34"/>
  <c r="Q2529" i="34"/>
  <c r="U2529" i="34"/>
  <c r="Z2529" i="34"/>
  <c r="A2529" i="34"/>
  <c r="O2529" i="34"/>
  <c r="P2533" i="34"/>
  <c r="A2533" i="34"/>
  <c r="Q2533" i="34"/>
  <c r="U2533" i="34"/>
  <c r="Z2533" i="34"/>
  <c r="O2533" i="34"/>
  <c r="P2537" i="34"/>
  <c r="Q2537" i="34"/>
  <c r="U2537" i="34"/>
  <c r="A2537" i="34"/>
  <c r="Z2537" i="34"/>
  <c r="O2537" i="34"/>
  <c r="P2541" i="34"/>
  <c r="Q2541" i="34"/>
  <c r="U2541" i="34"/>
  <c r="Z2541" i="34"/>
  <c r="O2541" i="34"/>
  <c r="A2541" i="34"/>
  <c r="O2267" i="34"/>
  <c r="P2267" i="34"/>
  <c r="Q2267" i="34"/>
  <c r="U2267" i="34"/>
  <c r="Z2267" i="34"/>
  <c r="A2267" i="34"/>
  <c r="O2271" i="34"/>
  <c r="P2271" i="34"/>
  <c r="Q2271" i="34"/>
  <c r="U2271" i="34"/>
  <c r="Z2271" i="34"/>
  <c r="A2271" i="34"/>
  <c r="O2275" i="34"/>
  <c r="Z2275" i="34"/>
  <c r="Q2275" i="34"/>
  <c r="U2275" i="34"/>
  <c r="P2275" i="34"/>
  <c r="A2275" i="34"/>
  <c r="Q2508" i="34"/>
  <c r="U2508" i="34"/>
  <c r="Z2508" i="34"/>
  <c r="A2508" i="34"/>
  <c r="O2508" i="34"/>
  <c r="P2508" i="34"/>
  <c r="Q2512" i="34"/>
  <c r="U2512" i="34"/>
  <c r="Z2512" i="34"/>
  <c r="A2512" i="34"/>
  <c r="O2512" i="34"/>
  <c r="P2512" i="34"/>
  <c r="Q2516" i="34"/>
  <c r="U2516" i="34"/>
  <c r="Z2516" i="34"/>
  <c r="A2516" i="34"/>
  <c r="O2516" i="34"/>
  <c r="P2516" i="34"/>
  <c r="Q2520" i="34"/>
  <c r="U2520" i="34"/>
  <c r="Z2520" i="34"/>
  <c r="A2520" i="34"/>
  <c r="O2520" i="34"/>
  <c r="P2520" i="34"/>
  <c r="P2065" i="34"/>
  <c r="Q2065" i="34"/>
  <c r="U2065" i="34"/>
  <c r="Z2065" i="34"/>
  <c r="O2065" i="34"/>
  <c r="A2065" i="34"/>
  <c r="P2246" i="34"/>
  <c r="Q2246" i="34"/>
  <c r="U2246" i="34"/>
  <c r="Z2246" i="34"/>
  <c r="O2246" i="34"/>
  <c r="A2246" i="34"/>
  <c r="P2250" i="34"/>
  <c r="Q2250" i="34"/>
  <c r="U2250" i="34"/>
  <c r="Z2250" i="34"/>
  <c r="O2250" i="34"/>
  <c r="A2250" i="34"/>
  <c r="P2254" i="34"/>
  <c r="Q2254" i="34"/>
  <c r="U2254" i="34"/>
  <c r="Z2254" i="34"/>
  <c r="O2254" i="34"/>
  <c r="A2254" i="34"/>
  <c r="P2258" i="34"/>
  <c r="Q2258" i="34"/>
  <c r="U2258" i="34"/>
  <c r="Z2258" i="34"/>
  <c r="O2258" i="34"/>
  <c r="A2258" i="34"/>
  <c r="P2262" i="34"/>
  <c r="Q2262" i="34"/>
  <c r="U2262" i="34"/>
  <c r="Z2262" i="34"/>
  <c r="O2262" i="34"/>
  <c r="A2262" i="34"/>
  <c r="O2036" i="34"/>
  <c r="P2036" i="34"/>
  <c r="Q2036" i="34"/>
  <c r="U2036" i="34"/>
  <c r="Z2036" i="34"/>
  <c r="A2036" i="34"/>
  <c r="O2040" i="34"/>
  <c r="P2040" i="34"/>
  <c r="Q2040" i="34"/>
  <c r="U2040" i="34"/>
  <c r="Z2040" i="34"/>
  <c r="A2040" i="34"/>
  <c r="O2044" i="34"/>
  <c r="P2044" i="34"/>
  <c r="Z2044" i="34"/>
  <c r="Q2044" i="34"/>
  <c r="U2044" i="34"/>
  <c r="A2044" i="34"/>
  <c r="P2048" i="34"/>
  <c r="Z2048" i="34"/>
  <c r="Q2048" i="34"/>
  <c r="U2048" i="34"/>
  <c r="O2048" i="34"/>
  <c r="A2048" i="34"/>
  <c r="Z2052" i="34"/>
  <c r="O2052" i="34"/>
  <c r="P2052" i="34"/>
  <c r="Q2052" i="34"/>
  <c r="U2052" i="34"/>
  <c r="A2052" i="34"/>
  <c r="Z1964" i="34"/>
  <c r="O1964" i="34"/>
  <c r="P1964" i="34"/>
  <c r="Q1964" i="34"/>
  <c r="U1964" i="34"/>
  <c r="A1964" i="34"/>
  <c r="Z2059" i="34"/>
  <c r="O2059" i="34"/>
  <c r="P2059" i="34"/>
  <c r="Q2059" i="34"/>
  <c r="U2059" i="34"/>
  <c r="A2059" i="34"/>
  <c r="Q2026" i="34"/>
  <c r="U2026" i="34"/>
  <c r="Z2026" i="34"/>
  <c r="O2026" i="34"/>
  <c r="P2026" i="34"/>
  <c r="A2026" i="34"/>
  <c r="Q2030" i="34"/>
  <c r="U2030" i="34"/>
  <c r="Z2030" i="34"/>
  <c r="O2030" i="34"/>
  <c r="P2030" i="34"/>
  <c r="A2030" i="34"/>
  <c r="Q2034" i="34"/>
  <c r="U2034" i="34"/>
  <c r="Z2034" i="34"/>
  <c r="O2034" i="34"/>
  <c r="P2034" i="34"/>
  <c r="A2034" i="34"/>
  <c r="O2522" i="34"/>
  <c r="P2522" i="34"/>
  <c r="Q2522" i="34"/>
  <c r="U2522" i="34"/>
  <c r="Z2522" i="34"/>
  <c r="A2522" i="34"/>
  <c r="O2526" i="34"/>
  <c r="P2526" i="34"/>
  <c r="Q2526" i="34"/>
  <c r="U2526" i="34"/>
  <c r="Z2526" i="34"/>
  <c r="A2526" i="34"/>
  <c r="O2530" i="34"/>
  <c r="P2530" i="34"/>
  <c r="Q2530" i="34"/>
  <c r="U2530" i="34"/>
  <c r="Z2530" i="34"/>
  <c r="A2530" i="34"/>
  <c r="O2534" i="34"/>
  <c r="P2534" i="34"/>
  <c r="Q2534" i="34"/>
  <c r="U2534" i="34"/>
  <c r="Z2534" i="34"/>
  <c r="A2534" i="34"/>
  <c r="O2538" i="34"/>
  <c r="P2538" i="34"/>
  <c r="Q2538" i="34"/>
  <c r="U2538" i="34"/>
  <c r="Z2538" i="34"/>
  <c r="A2538" i="34"/>
  <c r="O2542" i="34"/>
  <c r="P2542" i="34"/>
  <c r="Q2542" i="34"/>
  <c r="U2542" i="34"/>
  <c r="Z2542" i="34"/>
  <c r="A2542" i="34"/>
  <c r="O1819" i="34"/>
  <c r="P1819" i="34"/>
  <c r="Q1819" i="34"/>
  <c r="U1819" i="34"/>
  <c r="Z1819" i="34"/>
  <c r="A1819" i="34"/>
  <c r="Z2268" i="34"/>
  <c r="O2268" i="34"/>
  <c r="P2268" i="34"/>
  <c r="Q2268" i="34"/>
  <c r="U2268" i="34"/>
  <c r="A2268" i="34"/>
  <c r="Z2272" i="34"/>
  <c r="O2272" i="34"/>
  <c r="P2272" i="34"/>
  <c r="Q2272" i="34"/>
  <c r="U2272" i="34"/>
  <c r="A2272" i="34"/>
  <c r="P2509" i="34"/>
  <c r="Q2509" i="34"/>
  <c r="U2509" i="34"/>
  <c r="Z2509" i="34"/>
  <c r="O2509" i="34"/>
  <c r="A2509" i="34"/>
  <c r="P2513" i="34"/>
  <c r="Q2513" i="34"/>
  <c r="U2513" i="34"/>
  <c r="Z2513" i="34"/>
  <c r="A2513" i="34"/>
  <c r="O2513" i="34"/>
  <c r="P2517" i="34"/>
  <c r="Q2517" i="34"/>
  <c r="U2517" i="34"/>
  <c r="A2517" i="34"/>
  <c r="Z2517" i="34"/>
  <c r="O2517" i="34"/>
  <c r="O2062" i="34"/>
  <c r="P2062" i="34"/>
  <c r="Q2062" i="34"/>
  <c r="U2062" i="34"/>
  <c r="Z2062" i="34"/>
  <c r="A2062" i="34"/>
  <c r="O2066" i="34"/>
  <c r="P2066" i="34"/>
  <c r="Q2066" i="34"/>
  <c r="U2066" i="34"/>
  <c r="Z2066" i="34"/>
  <c r="A2066" i="34"/>
  <c r="O2247" i="34"/>
  <c r="P2247" i="34"/>
  <c r="Q2247" i="34"/>
  <c r="U2247" i="34"/>
  <c r="Z2247" i="34"/>
  <c r="A2247" i="34"/>
  <c r="O2251" i="34"/>
  <c r="P2251" i="34"/>
  <c r="Q2251" i="34"/>
  <c r="U2251" i="34"/>
  <c r="Z2251" i="34"/>
  <c r="A2251" i="34"/>
  <c r="O2255" i="34"/>
  <c r="P2255" i="34"/>
  <c r="Q2255" i="34"/>
  <c r="U2255" i="34"/>
  <c r="Z2255" i="34"/>
  <c r="A2255" i="34"/>
  <c r="O2259" i="34"/>
  <c r="P2259" i="34"/>
  <c r="Q2259" i="34"/>
  <c r="U2259" i="34"/>
  <c r="Z2259" i="34"/>
  <c r="A2259" i="34"/>
  <c r="O2263" i="34"/>
  <c r="P2263" i="34"/>
  <c r="Q2263" i="34"/>
  <c r="U2263" i="34"/>
  <c r="Z2263" i="34"/>
  <c r="A2263" i="34"/>
  <c r="Z2037" i="34"/>
  <c r="O2037" i="34"/>
  <c r="P2037" i="34"/>
  <c r="Q2037" i="34"/>
  <c r="U2037" i="34"/>
  <c r="A2037" i="34"/>
  <c r="Z2041" i="34"/>
  <c r="O2041" i="34"/>
  <c r="P2041" i="34"/>
  <c r="Q2041" i="34"/>
  <c r="U2041" i="34"/>
  <c r="A2041" i="34"/>
  <c r="O2045" i="34"/>
  <c r="Q2045" i="34"/>
  <c r="U2045" i="34"/>
  <c r="Z2045" i="34"/>
  <c r="P2045" i="34"/>
  <c r="A2045" i="34"/>
  <c r="Q2049" i="34"/>
  <c r="U2049" i="34"/>
  <c r="O2049" i="34"/>
  <c r="P2049" i="34"/>
  <c r="Z2049" i="34"/>
  <c r="A2049" i="34"/>
  <c r="Q2053" i="34"/>
  <c r="U2053" i="34"/>
  <c r="O2053" i="34"/>
  <c r="P2053" i="34"/>
  <c r="Z2053" i="34"/>
  <c r="A2053" i="34"/>
  <c r="Q2056" i="34"/>
  <c r="U2056" i="34"/>
  <c r="Z2056" i="34"/>
  <c r="O2056" i="34"/>
  <c r="P2056" i="34"/>
  <c r="A2056" i="34"/>
  <c r="Q2060" i="34"/>
  <c r="U2060" i="34"/>
  <c r="Z2060" i="34"/>
  <c r="O2060" i="34"/>
  <c r="P2060" i="34"/>
  <c r="A2060" i="34"/>
  <c r="P2027" i="34"/>
  <c r="Q2027" i="34"/>
  <c r="U2027" i="34"/>
  <c r="Z2027" i="34"/>
  <c r="O2027" i="34"/>
  <c r="A2027" i="34"/>
  <c r="P2031" i="34"/>
  <c r="Q2031" i="34"/>
  <c r="U2031" i="34"/>
  <c r="Z2031" i="34"/>
  <c r="O2031" i="34"/>
  <c r="A2031" i="34"/>
  <c r="P2035" i="34"/>
  <c r="Q2035" i="34"/>
  <c r="U2035" i="34"/>
  <c r="Z2035" i="34"/>
  <c r="O2035" i="34"/>
  <c r="A2035" i="34"/>
  <c r="A357" i="34"/>
  <c r="A361" i="34"/>
  <c r="A365" i="34"/>
  <c r="A369" i="34"/>
  <c r="A373" i="34"/>
  <c r="A377" i="34"/>
  <c r="A381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5" i="34"/>
  <c r="A449" i="34"/>
  <c r="A453" i="34"/>
  <c r="A457" i="34"/>
  <c r="A461" i="34"/>
  <c r="A465" i="34"/>
  <c r="A469" i="34"/>
  <c r="A473" i="34"/>
  <c r="A477" i="34"/>
  <c r="A481" i="34"/>
  <c r="A485" i="34"/>
  <c r="A489" i="34"/>
  <c r="A493" i="34"/>
  <c r="A497" i="34"/>
  <c r="A501" i="34"/>
  <c r="A505" i="34"/>
  <c r="A509" i="34"/>
  <c r="A513" i="34"/>
  <c r="A517" i="34"/>
  <c r="A358" i="34"/>
  <c r="A362" i="34"/>
  <c r="A366" i="34"/>
  <c r="A370" i="34"/>
  <c r="A374" i="34"/>
  <c r="A378" i="34"/>
  <c r="A382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6" i="34"/>
  <c r="A450" i="34"/>
  <c r="A454" i="34"/>
  <c r="A458" i="34"/>
  <c r="A462" i="34"/>
  <c r="A466" i="34"/>
  <c r="A470" i="34"/>
  <c r="A474" i="34"/>
  <c r="A478" i="34"/>
  <c r="A482" i="34"/>
  <c r="A486" i="34"/>
  <c r="A490" i="34"/>
  <c r="A494" i="34"/>
  <c r="A498" i="34"/>
  <c r="A502" i="34"/>
  <c r="A506" i="34"/>
  <c r="A510" i="34"/>
  <c r="A514" i="34"/>
  <c r="A355" i="34"/>
  <c r="A359" i="34"/>
  <c r="A363" i="34"/>
  <c r="A367" i="34"/>
  <c r="A371" i="34"/>
  <c r="A375" i="34"/>
  <c r="A379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47" i="34"/>
  <c r="A451" i="34"/>
  <c r="A455" i="34"/>
  <c r="A459" i="34"/>
  <c r="A463" i="34"/>
  <c r="A467" i="34"/>
  <c r="A471" i="34"/>
  <c r="A475" i="34"/>
  <c r="A479" i="34"/>
  <c r="A483" i="34"/>
  <c r="A487" i="34"/>
  <c r="A491" i="34"/>
  <c r="A495" i="34"/>
  <c r="A499" i="34"/>
  <c r="A503" i="34"/>
  <c r="A507" i="34"/>
  <c r="A511" i="34"/>
  <c r="A515" i="34"/>
  <c r="A356" i="34"/>
  <c r="A360" i="34"/>
  <c r="A364" i="34"/>
  <c r="A368" i="34"/>
  <c r="A372" i="34"/>
  <c r="A376" i="34"/>
  <c r="A380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48" i="34"/>
  <c r="A452" i="34"/>
  <c r="A456" i="34"/>
  <c r="A460" i="34"/>
  <c r="A464" i="34"/>
  <c r="A468" i="34"/>
  <c r="A472" i="34"/>
  <c r="A476" i="34"/>
  <c r="A480" i="34"/>
  <c r="A484" i="34"/>
  <c r="A488" i="34"/>
  <c r="A492" i="34"/>
  <c r="A496" i="34"/>
  <c r="A500" i="34"/>
  <c r="A504" i="34"/>
  <c r="A508" i="34"/>
  <c r="A512" i="34"/>
  <c r="A516" i="34"/>
  <c r="K823" i="34" l="1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324" i="34" l="1"/>
  <c r="K323" i="34"/>
  <c r="C323" i="34"/>
  <c r="K322" i="34"/>
  <c r="C322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K309" i="34"/>
  <c r="C309" i="34"/>
  <c r="K308" i="34"/>
  <c r="C308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K298" i="34"/>
  <c r="C298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C286" i="34"/>
  <c r="K285" i="34"/>
  <c r="C285" i="34"/>
  <c r="K284" i="34"/>
  <c r="C284" i="34"/>
  <c r="K283" i="34"/>
  <c r="C283" i="34"/>
  <c r="K282" i="34"/>
  <c r="C282" i="34"/>
  <c r="K281" i="34"/>
  <c r="C281" i="34"/>
  <c r="C280" i="34"/>
  <c r="K279" i="34"/>
  <c r="C279" i="34"/>
  <c r="K278" i="34"/>
  <c r="C278" i="34"/>
  <c r="K277" i="34"/>
  <c r="C277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3" i="34"/>
  <c r="K262" i="34"/>
  <c r="C262" i="34"/>
  <c r="K261" i="34"/>
  <c r="C261" i="34"/>
  <c r="K260" i="34"/>
  <c r="C260" i="34"/>
  <c r="K259" i="34"/>
  <c r="C259" i="34"/>
  <c r="K258" i="34"/>
  <c r="C258" i="34"/>
  <c r="K257" i="34"/>
  <c r="C257" i="34"/>
  <c r="C247" i="34"/>
  <c r="K246" i="34"/>
  <c r="C246" i="34"/>
  <c r="K245" i="34"/>
  <c r="C245" i="34"/>
  <c r="K244" i="34"/>
  <c r="C244" i="34"/>
  <c r="C237" i="34"/>
  <c r="K236" i="34"/>
  <c r="C236" i="34"/>
  <c r="K235" i="34"/>
  <c r="C235" i="34"/>
  <c r="K234" i="34"/>
  <c r="C234" i="34"/>
  <c r="K233" i="34"/>
  <c r="C233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C220" i="34"/>
  <c r="K219" i="34"/>
  <c r="C219" i="34"/>
  <c r="K218" i="34"/>
  <c r="C218" i="34"/>
  <c r="K217" i="34"/>
  <c r="C217" i="34"/>
  <c r="K216" i="34"/>
  <c r="C216" i="34"/>
  <c r="C214" i="34"/>
  <c r="K213" i="34"/>
  <c r="C213" i="34"/>
  <c r="C212" i="34"/>
  <c r="K211" i="34"/>
  <c r="C211" i="34"/>
  <c r="K210" i="34"/>
  <c r="C210" i="34"/>
  <c r="C208" i="34"/>
  <c r="K207" i="34"/>
  <c r="C207" i="34"/>
  <c r="K206" i="34"/>
  <c r="C206" i="34"/>
  <c r="K205" i="34"/>
  <c r="C205" i="34"/>
  <c r="K204" i="34"/>
  <c r="C204" i="34"/>
  <c r="K203" i="34"/>
  <c r="C203" i="34"/>
  <c r="K202" i="34"/>
  <c r="C202" i="34"/>
  <c r="K201" i="34"/>
  <c r="C201" i="34"/>
  <c r="C199" i="34"/>
  <c r="K198" i="34"/>
  <c r="C198" i="34"/>
  <c r="K197" i="34"/>
  <c r="C197" i="34"/>
  <c r="K196" i="34"/>
  <c r="C196" i="34"/>
  <c r="K195" i="34"/>
  <c r="C195" i="34"/>
  <c r="K194" i="34"/>
  <c r="C19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K532" i="34"/>
  <c r="K694" i="34"/>
  <c r="K531" i="34"/>
  <c r="S64" i="60"/>
  <c r="S53" i="60"/>
  <c r="S44" i="60"/>
  <c r="S30" i="60"/>
  <c r="S29" i="60"/>
  <c r="B353" i="34" l="1"/>
  <c r="B354" i="34"/>
  <c r="B345" i="34"/>
  <c r="B346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185" i="34"/>
  <c r="B186" i="34"/>
  <c r="B183" i="34"/>
  <c r="B184" i="34"/>
  <c r="B181" i="34"/>
  <c r="B182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P343" i="34" l="1"/>
  <c r="Q343" i="34"/>
  <c r="U343" i="34"/>
  <c r="Z343" i="34"/>
  <c r="O343" i="34"/>
  <c r="P331" i="34"/>
  <c r="Q331" i="34"/>
  <c r="U331" i="34"/>
  <c r="Z331" i="34"/>
  <c r="O331" i="34"/>
  <c r="P165" i="34"/>
  <c r="Q165" i="34"/>
  <c r="U165" i="34"/>
  <c r="Z165" i="34"/>
  <c r="O165" i="34"/>
  <c r="O186" i="34"/>
  <c r="P186" i="34"/>
  <c r="Q186" i="34"/>
  <c r="U186" i="34"/>
  <c r="Z186" i="34"/>
  <c r="Q338" i="34"/>
  <c r="U338" i="34"/>
  <c r="Z338" i="34"/>
  <c r="O338" i="34"/>
  <c r="P338" i="34"/>
  <c r="Q334" i="34"/>
  <c r="U334" i="34"/>
  <c r="Z334" i="34"/>
  <c r="O334" i="34"/>
  <c r="P334" i="34"/>
  <c r="Q354" i="34"/>
  <c r="U354" i="34"/>
  <c r="Z354" i="34"/>
  <c r="O354" i="34"/>
  <c r="P354" i="34"/>
  <c r="Q172" i="34"/>
  <c r="U172" i="34"/>
  <c r="Z172" i="34"/>
  <c r="O172" i="34"/>
  <c r="P172" i="34"/>
  <c r="Q164" i="34"/>
  <c r="U164" i="34"/>
  <c r="Z164" i="34"/>
  <c r="O164" i="34"/>
  <c r="P164" i="34"/>
  <c r="P181" i="34"/>
  <c r="Q181" i="34"/>
  <c r="U181" i="34"/>
  <c r="Z181" i="34"/>
  <c r="O181" i="34"/>
  <c r="Z341" i="34"/>
  <c r="O341" i="34"/>
  <c r="P341" i="34"/>
  <c r="Q341" i="34"/>
  <c r="U341" i="34"/>
  <c r="Z175" i="34"/>
  <c r="O175" i="34"/>
  <c r="P175" i="34"/>
  <c r="Q175" i="34"/>
  <c r="U175" i="34"/>
  <c r="Z171" i="34"/>
  <c r="O171" i="34"/>
  <c r="P171" i="34"/>
  <c r="Q171" i="34"/>
  <c r="U171" i="34"/>
  <c r="Z167" i="34"/>
  <c r="O167" i="34"/>
  <c r="P167" i="34"/>
  <c r="Q167" i="34"/>
  <c r="U167" i="34"/>
  <c r="Q184" i="34"/>
  <c r="U184" i="34"/>
  <c r="Z184" i="34"/>
  <c r="O184" i="34"/>
  <c r="P184" i="34"/>
  <c r="O344" i="34"/>
  <c r="P344" i="34"/>
  <c r="Q344" i="34"/>
  <c r="U344" i="34"/>
  <c r="Z344" i="34"/>
  <c r="O340" i="34"/>
  <c r="P340" i="34"/>
  <c r="Q340" i="34"/>
  <c r="U340" i="34"/>
  <c r="Z340" i="34"/>
  <c r="O336" i="34"/>
  <c r="P336" i="34"/>
  <c r="Q336" i="34"/>
  <c r="U336" i="34"/>
  <c r="Z336" i="34"/>
  <c r="O332" i="34"/>
  <c r="P332" i="34"/>
  <c r="Q332" i="34"/>
  <c r="U332" i="34"/>
  <c r="Z332" i="34"/>
  <c r="O328" i="34"/>
  <c r="P328" i="34"/>
  <c r="Q328" i="34"/>
  <c r="U328" i="34"/>
  <c r="Z328" i="34"/>
  <c r="Q346" i="34"/>
  <c r="U346" i="34"/>
  <c r="Z346" i="34"/>
  <c r="O346" i="34"/>
  <c r="P346" i="34"/>
  <c r="O174" i="34"/>
  <c r="P174" i="34"/>
  <c r="Q174" i="34"/>
  <c r="U174" i="34"/>
  <c r="Z174" i="34"/>
  <c r="P335" i="34"/>
  <c r="Q335" i="34"/>
  <c r="U335" i="34"/>
  <c r="Z335" i="34"/>
  <c r="O335" i="34"/>
  <c r="P327" i="34"/>
  <c r="Q327" i="34"/>
  <c r="U327" i="34"/>
  <c r="Z327" i="34"/>
  <c r="O327" i="34"/>
  <c r="Z345" i="34"/>
  <c r="O345" i="34"/>
  <c r="P345" i="34"/>
  <c r="Q345" i="34"/>
  <c r="U345" i="34"/>
  <c r="O166" i="34"/>
  <c r="P166" i="34"/>
  <c r="Q166" i="34"/>
  <c r="U166" i="34"/>
  <c r="Z166" i="34"/>
  <c r="Z183" i="34"/>
  <c r="O183" i="34"/>
  <c r="P183" i="34"/>
  <c r="Q183" i="34"/>
  <c r="U183" i="34"/>
  <c r="P173" i="34"/>
  <c r="Q173" i="34"/>
  <c r="U173" i="34"/>
  <c r="Z173" i="34"/>
  <c r="O173" i="34"/>
  <c r="Q326" i="34"/>
  <c r="U326" i="34"/>
  <c r="Z326" i="34"/>
  <c r="O326" i="34"/>
  <c r="P326" i="34"/>
  <c r="O170" i="34"/>
  <c r="P170" i="34"/>
  <c r="Q170" i="34"/>
  <c r="U170" i="34"/>
  <c r="Z170" i="34"/>
  <c r="P339" i="34"/>
  <c r="Q339" i="34"/>
  <c r="U339" i="34"/>
  <c r="Z339" i="34"/>
  <c r="O339" i="34"/>
  <c r="P177" i="34"/>
  <c r="Q177" i="34"/>
  <c r="U177" i="34"/>
  <c r="Z177" i="34"/>
  <c r="O177" i="34"/>
  <c r="P169" i="34"/>
  <c r="Q169" i="34"/>
  <c r="U169" i="34"/>
  <c r="Z169" i="34"/>
  <c r="O169" i="34"/>
  <c r="O182" i="34"/>
  <c r="P182" i="34"/>
  <c r="Q182" i="34"/>
  <c r="U182" i="34"/>
  <c r="Z182" i="34"/>
  <c r="Q342" i="34"/>
  <c r="U342" i="34"/>
  <c r="Z342" i="34"/>
  <c r="O342" i="34"/>
  <c r="P342" i="34"/>
  <c r="Q330" i="34"/>
  <c r="U330" i="34"/>
  <c r="Z330" i="34"/>
  <c r="O330" i="34"/>
  <c r="P330" i="34"/>
  <c r="Q176" i="34"/>
  <c r="U176" i="34"/>
  <c r="Z176" i="34"/>
  <c r="O176" i="34"/>
  <c r="P176" i="34"/>
  <c r="Q168" i="34"/>
  <c r="U168" i="34"/>
  <c r="Z168" i="34"/>
  <c r="O168" i="34"/>
  <c r="P168" i="34"/>
  <c r="P185" i="34"/>
  <c r="Q185" i="34"/>
  <c r="U185" i="34"/>
  <c r="Z185" i="34"/>
  <c r="O185" i="34"/>
  <c r="Z337" i="34"/>
  <c r="O337" i="34"/>
  <c r="P337" i="34"/>
  <c r="Q337" i="34"/>
  <c r="U337" i="34"/>
  <c r="Z333" i="34"/>
  <c r="O333" i="34"/>
  <c r="P333" i="34"/>
  <c r="Q333" i="34"/>
  <c r="U333" i="34"/>
  <c r="Z329" i="34"/>
  <c r="O329" i="34"/>
  <c r="P329" i="34"/>
  <c r="Q329" i="34"/>
  <c r="U329" i="34"/>
  <c r="P325" i="34"/>
  <c r="Z325" i="34"/>
  <c r="O325" i="34"/>
  <c r="Q325" i="34"/>
  <c r="U325" i="34"/>
  <c r="Z353" i="34"/>
  <c r="O353" i="34"/>
  <c r="P353" i="34"/>
  <c r="Q353" i="34"/>
  <c r="U353" i="34"/>
  <c r="U161" i="34"/>
  <c r="Z161" i="34"/>
  <c r="Z160" i="34"/>
  <c r="U160" i="34"/>
  <c r="U156" i="34"/>
  <c r="Z156" i="34"/>
  <c r="U163" i="34"/>
  <c r="Z163" i="34"/>
  <c r="U159" i="34"/>
  <c r="Z159" i="34"/>
  <c r="U155" i="34"/>
  <c r="Z155" i="34"/>
  <c r="U158" i="34"/>
  <c r="Z158" i="34"/>
  <c r="U154" i="34"/>
  <c r="Z154" i="34"/>
  <c r="Z157" i="34"/>
  <c r="U157" i="34"/>
  <c r="U162" i="34"/>
  <c r="Z162" i="34"/>
  <c r="A174" i="34"/>
  <c r="A162" i="34"/>
  <c r="A183" i="34"/>
  <c r="A335" i="34"/>
  <c r="A327" i="34"/>
  <c r="A173" i="34"/>
  <c r="A186" i="34"/>
  <c r="A338" i="34"/>
  <c r="A330" i="34"/>
  <c r="A354" i="34"/>
  <c r="A175" i="34"/>
  <c r="A171" i="34"/>
  <c r="A167" i="34"/>
  <c r="A163" i="34"/>
  <c r="A159" i="34"/>
  <c r="A155" i="34"/>
  <c r="A184" i="34"/>
  <c r="A344" i="34"/>
  <c r="A340" i="34"/>
  <c r="A336" i="34"/>
  <c r="A332" i="34"/>
  <c r="A328" i="34"/>
  <c r="A346" i="34"/>
  <c r="A170" i="34"/>
  <c r="A158" i="34"/>
  <c r="A343" i="34"/>
  <c r="A345" i="34"/>
  <c r="A169" i="34"/>
  <c r="A165" i="34"/>
  <c r="A161" i="34"/>
  <c r="A157" i="34"/>
  <c r="A166" i="34"/>
  <c r="A154" i="34"/>
  <c r="A339" i="34"/>
  <c r="A331" i="34"/>
  <c r="A177" i="34"/>
  <c r="A182" i="34"/>
  <c r="A342" i="34"/>
  <c r="A334" i="34"/>
  <c r="A326" i="34"/>
  <c r="A176" i="34"/>
  <c r="A172" i="34"/>
  <c r="A168" i="34"/>
  <c r="A164" i="34"/>
  <c r="A160" i="34"/>
  <c r="A156" i="34"/>
  <c r="A181" i="34"/>
  <c r="A185" i="34"/>
  <c r="A341" i="34"/>
  <c r="A337" i="34"/>
  <c r="A333" i="34"/>
  <c r="A329" i="34"/>
  <c r="A325" i="34"/>
  <c r="A353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4" i="34"/>
  <c r="K141" i="34"/>
  <c r="K140" i="34"/>
  <c r="K139" i="34"/>
  <c r="K138" i="34"/>
  <c r="K137" i="34"/>
  <c r="K136" i="34"/>
  <c r="K135" i="34"/>
  <c r="K133" i="34"/>
  <c r="K132" i="34"/>
  <c r="K131" i="34"/>
  <c r="K130" i="34"/>
  <c r="K526" i="34"/>
  <c r="K121" i="34"/>
  <c r="K120" i="34"/>
  <c r="K119" i="34"/>
  <c r="K109" i="34"/>
  <c r="K108" i="34"/>
  <c r="K107" i="34"/>
  <c r="K105" i="34"/>
  <c r="K104" i="34"/>
  <c r="K103" i="34"/>
  <c r="K102" i="34"/>
  <c r="K101" i="34"/>
  <c r="K522" i="34"/>
  <c r="K91" i="34"/>
  <c r="K90" i="34"/>
  <c r="K89" i="34"/>
  <c r="K88" i="34"/>
  <c r="K87" i="34"/>
  <c r="K85" i="34"/>
  <c r="K84" i="34"/>
  <c r="K82" i="34"/>
  <c r="K81" i="34"/>
  <c r="K80" i="34"/>
  <c r="K79" i="34"/>
  <c r="K78" i="34"/>
  <c r="K77" i="34"/>
  <c r="K67" i="34"/>
  <c r="K66" i="34"/>
  <c r="K65" i="34"/>
  <c r="K58" i="34"/>
  <c r="K520" i="34"/>
  <c r="K518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6" i="34" l="1"/>
  <c r="B790" i="34"/>
  <c r="B784" i="34"/>
  <c r="B754" i="34"/>
  <c r="B749" i="34"/>
  <c r="B737" i="34"/>
  <c r="Q749" i="34" l="1"/>
  <c r="U749" i="34"/>
  <c r="Z749" i="34"/>
  <c r="O749" i="34"/>
  <c r="P749" i="34"/>
  <c r="P754" i="34"/>
  <c r="Q754" i="34"/>
  <c r="U754" i="34"/>
  <c r="Z754" i="34"/>
  <c r="O754" i="34"/>
  <c r="Q737" i="34"/>
  <c r="U737" i="34"/>
  <c r="Z737" i="34"/>
  <c r="O737" i="34"/>
  <c r="P737" i="34"/>
  <c r="P790" i="34"/>
  <c r="Q790" i="34"/>
  <c r="U790" i="34"/>
  <c r="Z790" i="34"/>
  <c r="O790" i="34"/>
  <c r="Z796" i="34"/>
  <c r="O796" i="34"/>
  <c r="P796" i="34"/>
  <c r="Q796" i="34"/>
  <c r="U796" i="34"/>
  <c r="A796" i="34"/>
  <c r="Z784" i="34"/>
  <c r="O784" i="34"/>
  <c r="P784" i="34"/>
  <c r="Q784" i="34"/>
  <c r="U784" i="34"/>
  <c r="A754" i="34"/>
  <c r="A784" i="34"/>
  <c r="A737" i="34"/>
  <c r="A790" i="34"/>
  <c r="A749" i="34"/>
  <c r="B709" i="34"/>
  <c r="B688" i="34"/>
  <c r="B685" i="34"/>
  <c r="Q685" i="34" l="1"/>
  <c r="U685" i="34"/>
  <c r="Z685" i="34"/>
  <c r="O685" i="34"/>
  <c r="P685" i="34"/>
  <c r="Z688" i="34"/>
  <c r="O688" i="34"/>
  <c r="P688" i="34"/>
  <c r="Q688" i="34"/>
  <c r="U688" i="34"/>
  <c r="Q709" i="34"/>
  <c r="U709" i="34"/>
  <c r="Z709" i="34"/>
  <c r="O709" i="34"/>
  <c r="P709" i="34"/>
  <c r="A688" i="34"/>
  <c r="A709" i="34"/>
  <c r="A685" i="34"/>
  <c r="C125" i="34"/>
  <c r="C215" i="34"/>
  <c r="B215" i="34" s="1"/>
  <c r="C200" i="34"/>
  <c r="B200" i="34" s="1"/>
  <c r="C64" i="34"/>
  <c r="B64" i="34" s="1"/>
  <c r="C61" i="34"/>
  <c r="B61" i="34" s="1"/>
  <c r="C57" i="34"/>
  <c r="B57" i="34" s="1"/>
  <c r="C96" i="34"/>
  <c r="B96" i="34" s="1"/>
  <c r="C118" i="34"/>
  <c r="B118" i="34" s="1"/>
  <c r="C223" i="34"/>
  <c r="B223" i="34" s="1"/>
  <c r="C276" i="34"/>
  <c r="B276" i="34" s="1"/>
  <c r="I5" i="12"/>
  <c r="I6" i="12"/>
  <c r="I7" i="12"/>
  <c r="I8" i="12"/>
  <c r="I9" i="12"/>
  <c r="I10" i="12"/>
  <c r="I11" i="12"/>
  <c r="I12" i="12"/>
  <c r="I13" i="12"/>
  <c r="I4" i="12"/>
  <c r="O276" i="34" l="1"/>
  <c r="P276" i="34"/>
  <c r="Q276" i="34"/>
  <c r="U276" i="34"/>
  <c r="Z276" i="34"/>
  <c r="Q223" i="34"/>
  <c r="U223" i="34"/>
  <c r="Z223" i="34"/>
  <c r="O223" i="34"/>
  <c r="P223" i="34"/>
  <c r="Q200" i="34"/>
  <c r="U200" i="34"/>
  <c r="Z200" i="34"/>
  <c r="O200" i="34"/>
  <c r="P200" i="34"/>
  <c r="Z215" i="34"/>
  <c r="O215" i="34"/>
  <c r="P215" i="34"/>
  <c r="Q215" i="34"/>
  <c r="U215" i="34"/>
  <c r="U57" i="34"/>
  <c r="Z57" i="34"/>
  <c r="U61" i="34"/>
  <c r="Z61" i="34"/>
  <c r="U118" i="34"/>
  <c r="Z118" i="34"/>
  <c r="U64" i="34"/>
  <c r="Z64" i="34"/>
  <c r="Z96" i="34"/>
  <c r="U96" i="34"/>
  <c r="A61" i="34"/>
  <c r="A223" i="34"/>
  <c r="A200" i="34"/>
  <c r="A118" i="34"/>
  <c r="A57" i="34"/>
  <c r="A215" i="34"/>
  <c r="A276" i="34"/>
  <c r="A96" i="34"/>
  <c r="A64" i="34"/>
  <c r="O5" i="78"/>
  <c r="N5" i="78"/>
  <c r="B540" i="34"/>
  <c r="B537" i="34"/>
  <c r="B534" i="34"/>
  <c r="P534" i="34" l="1"/>
  <c r="Q534" i="34"/>
  <c r="U534" i="34"/>
  <c r="O534" i="34"/>
  <c r="Z534" i="34"/>
  <c r="Q537" i="34"/>
  <c r="U537" i="34"/>
  <c r="Z537" i="34"/>
  <c r="O537" i="34"/>
  <c r="P537" i="34"/>
  <c r="Z540" i="34"/>
  <c r="O540" i="34"/>
  <c r="P540" i="34"/>
  <c r="Q540" i="34"/>
  <c r="U540" i="34"/>
  <c r="A540" i="34"/>
  <c r="A534" i="34"/>
  <c r="A537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39" i="34"/>
  <c r="B538" i="34"/>
  <c r="B536" i="34"/>
  <c r="B535" i="34"/>
  <c r="B533" i="34"/>
  <c r="B532" i="34"/>
  <c r="B531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806" i="34"/>
  <c r="B805" i="34"/>
  <c r="B804" i="34"/>
  <c r="B803" i="34"/>
  <c r="B802" i="34"/>
  <c r="B801" i="34"/>
  <c r="B800" i="34"/>
  <c r="B799" i="34"/>
  <c r="B798" i="34"/>
  <c r="B797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795" i="34"/>
  <c r="B794" i="34"/>
  <c r="B793" i="34"/>
  <c r="B792" i="34"/>
  <c r="B791" i="34"/>
  <c r="B789" i="34"/>
  <c r="B788" i="34"/>
  <c r="B787" i="34"/>
  <c r="B786" i="34"/>
  <c r="B785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3" i="34"/>
  <c r="B752" i="34"/>
  <c r="B751" i="34"/>
  <c r="B750" i="34"/>
  <c r="B748" i="34"/>
  <c r="B747" i="34"/>
  <c r="B746" i="34"/>
  <c r="B745" i="34"/>
  <c r="B744" i="34"/>
  <c r="B743" i="34"/>
  <c r="B742" i="34"/>
  <c r="B741" i="34"/>
  <c r="B740" i="34"/>
  <c r="B739" i="34"/>
  <c r="B738" i="34"/>
  <c r="B736" i="34"/>
  <c r="B735" i="34"/>
  <c r="B708" i="34"/>
  <c r="B707" i="34"/>
  <c r="B687" i="34"/>
  <c r="B686" i="34"/>
  <c r="B954" i="34"/>
  <c r="B953" i="34"/>
  <c r="B952" i="34"/>
  <c r="B951" i="34"/>
  <c r="B950" i="34"/>
  <c r="B949" i="34"/>
  <c r="B946" i="34"/>
  <c r="B945" i="34"/>
  <c r="B944" i="34"/>
  <c r="B943" i="34"/>
  <c r="B931" i="34"/>
  <c r="B930" i="34"/>
  <c r="B929" i="34"/>
  <c r="B928" i="34"/>
  <c r="B927" i="34"/>
  <c r="B920" i="34"/>
  <c r="B919" i="34"/>
  <c r="B918" i="34"/>
  <c r="B917" i="34"/>
  <c r="B916" i="34"/>
  <c r="B915" i="34"/>
  <c r="B914" i="34"/>
  <c r="B911" i="34"/>
  <c r="B910" i="34"/>
  <c r="B909" i="34"/>
  <c r="B908" i="34"/>
  <c r="B907" i="34"/>
  <c r="B906" i="34"/>
  <c r="B905" i="34"/>
  <c r="B904" i="34"/>
  <c r="B903" i="34"/>
  <c r="B895" i="34"/>
  <c r="B884" i="34"/>
  <c r="B883" i="34"/>
  <c r="B882" i="34"/>
  <c r="B879" i="34"/>
  <c r="B878" i="34"/>
  <c r="B875" i="34"/>
  <c r="B872" i="34"/>
  <c r="B871" i="34"/>
  <c r="B870" i="34"/>
  <c r="B869" i="34"/>
  <c r="B868" i="34"/>
  <c r="B867" i="34"/>
  <c r="B865" i="34"/>
  <c r="B864" i="34"/>
  <c r="B863" i="34"/>
  <c r="B862" i="34"/>
  <c r="B861" i="34"/>
  <c r="B860" i="34"/>
  <c r="B859" i="34"/>
  <c r="B985" i="34"/>
  <c r="B984" i="34"/>
  <c r="B983" i="34"/>
  <c r="B942" i="34"/>
  <c r="B941" i="34"/>
  <c r="B940" i="34"/>
  <c r="B902" i="34"/>
  <c r="B901" i="34"/>
  <c r="B900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926" i="34"/>
  <c r="B925" i="34"/>
  <c r="B924" i="34"/>
  <c r="B923" i="34"/>
  <c r="B922" i="34"/>
  <c r="B921" i="34"/>
  <c r="B913" i="34"/>
  <c r="B912" i="34"/>
  <c r="B899" i="34"/>
  <c r="B898" i="34"/>
  <c r="B897" i="34"/>
  <c r="B896" i="34"/>
  <c r="B894" i="34"/>
  <c r="B893" i="34"/>
  <c r="B892" i="34"/>
  <c r="B891" i="34"/>
  <c r="B890" i="34"/>
  <c r="B889" i="34"/>
  <c r="B888" i="34"/>
  <c r="B887" i="34"/>
  <c r="B886" i="34"/>
  <c r="B885" i="34"/>
  <c r="B881" i="34"/>
  <c r="B880" i="34"/>
  <c r="B877" i="34"/>
  <c r="B876" i="34"/>
  <c r="B874" i="34"/>
  <c r="B873" i="34"/>
  <c r="B990" i="34"/>
  <c r="B989" i="34"/>
  <c r="B988" i="34"/>
  <c r="B987" i="34"/>
  <c r="B986" i="34"/>
  <c r="B968" i="34"/>
  <c r="B965" i="34"/>
  <c r="B964" i="34"/>
  <c r="B963" i="34"/>
  <c r="B962" i="34"/>
  <c r="B961" i="34"/>
  <c r="B960" i="34"/>
  <c r="B959" i="34"/>
  <c r="B958" i="34"/>
  <c r="Q968" i="34" l="1"/>
  <c r="U968" i="34"/>
  <c r="R968" i="34"/>
  <c r="Z968" i="34"/>
  <c r="P968" i="34"/>
  <c r="S968" i="34"/>
  <c r="T968" i="34"/>
  <c r="O968" i="34"/>
  <c r="A968" i="34"/>
  <c r="O889" i="34"/>
  <c r="P889" i="34"/>
  <c r="Q889" i="34"/>
  <c r="U889" i="34"/>
  <c r="Z889" i="34"/>
  <c r="A889" i="34"/>
  <c r="P921" i="34"/>
  <c r="Q921" i="34"/>
  <c r="U921" i="34"/>
  <c r="Z921" i="34"/>
  <c r="O921" i="34"/>
  <c r="A921" i="34"/>
  <c r="Q821" i="34"/>
  <c r="U821" i="34"/>
  <c r="Z821" i="34"/>
  <c r="O821" i="34"/>
  <c r="P821" i="34"/>
  <c r="A821" i="34"/>
  <c r="Z963" i="34"/>
  <c r="O963" i="34"/>
  <c r="P963" i="34"/>
  <c r="Q963" i="34"/>
  <c r="U963" i="34"/>
  <c r="A963" i="34"/>
  <c r="O990" i="34"/>
  <c r="P990" i="34"/>
  <c r="Q990" i="34"/>
  <c r="U990" i="34"/>
  <c r="Z990" i="34"/>
  <c r="A990" i="34"/>
  <c r="Z890" i="34"/>
  <c r="O890" i="34"/>
  <c r="P890" i="34"/>
  <c r="Q890" i="34"/>
  <c r="U890" i="34"/>
  <c r="A890" i="34"/>
  <c r="O922" i="34"/>
  <c r="P922" i="34"/>
  <c r="Q922" i="34"/>
  <c r="U922" i="34"/>
  <c r="Z922" i="34"/>
  <c r="A922" i="34"/>
  <c r="P818" i="34"/>
  <c r="Q818" i="34"/>
  <c r="U818" i="34"/>
  <c r="Z818" i="34"/>
  <c r="O818" i="34"/>
  <c r="A818" i="34"/>
  <c r="P830" i="34"/>
  <c r="Q830" i="34"/>
  <c r="U830" i="34"/>
  <c r="Z830" i="34"/>
  <c r="O830" i="34"/>
  <c r="A830" i="34"/>
  <c r="P834" i="34"/>
  <c r="Q834" i="34"/>
  <c r="U834" i="34"/>
  <c r="Z834" i="34"/>
  <c r="O834" i="34"/>
  <c r="A834" i="34"/>
  <c r="Z846" i="34"/>
  <c r="O846" i="34"/>
  <c r="P846" i="34"/>
  <c r="Q846" i="34"/>
  <c r="U846" i="34"/>
  <c r="A846" i="34"/>
  <c r="Q940" i="34"/>
  <c r="U940" i="34"/>
  <c r="Z940" i="34"/>
  <c r="O940" i="34"/>
  <c r="P940" i="34"/>
  <c r="A940" i="34"/>
  <c r="Q960" i="34"/>
  <c r="U960" i="34"/>
  <c r="Z960" i="34"/>
  <c r="P960" i="34"/>
  <c r="O960" i="34"/>
  <c r="A960" i="34"/>
  <c r="R987" i="34"/>
  <c r="Z987" i="34"/>
  <c r="O987" i="34"/>
  <c r="S987" i="34"/>
  <c r="T987" i="34"/>
  <c r="U987" i="34"/>
  <c r="P987" i="34"/>
  <c r="Q987" i="34"/>
  <c r="A987" i="34"/>
  <c r="O873" i="34"/>
  <c r="P873" i="34"/>
  <c r="Q873" i="34"/>
  <c r="U873" i="34"/>
  <c r="Z873" i="34"/>
  <c r="A873" i="34"/>
  <c r="Q887" i="34"/>
  <c r="U887" i="34"/>
  <c r="Z887" i="34"/>
  <c r="O887" i="34"/>
  <c r="P887" i="34"/>
  <c r="A887" i="34"/>
  <c r="P896" i="34"/>
  <c r="Q896" i="34"/>
  <c r="U896" i="34"/>
  <c r="Z896" i="34"/>
  <c r="O896" i="34"/>
  <c r="A896" i="34"/>
  <c r="P912" i="34"/>
  <c r="Q912" i="34"/>
  <c r="U912" i="34"/>
  <c r="Z912" i="34"/>
  <c r="O912" i="34"/>
  <c r="A912" i="34"/>
  <c r="O807" i="34"/>
  <c r="P807" i="34"/>
  <c r="Q807" i="34"/>
  <c r="U807" i="34"/>
  <c r="Z807" i="34"/>
  <c r="A807" i="34"/>
  <c r="O815" i="34"/>
  <c r="P815" i="34"/>
  <c r="Q815" i="34"/>
  <c r="U815" i="34"/>
  <c r="Z815" i="34"/>
  <c r="A815" i="34"/>
  <c r="O823" i="34"/>
  <c r="P823" i="34"/>
  <c r="Q823" i="34"/>
  <c r="U823" i="34"/>
  <c r="Z823" i="34"/>
  <c r="A823" i="34"/>
  <c r="O831" i="34"/>
  <c r="P831" i="34"/>
  <c r="Q831" i="34"/>
  <c r="U831" i="34"/>
  <c r="Z831" i="34"/>
  <c r="A831" i="34"/>
  <c r="P961" i="34"/>
  <c r="Q961" i="34"/>
  <c r="U961" i="34"/>
  <c r="O961" i="34"/>
  <c r="Z961" i="34"/>
  <c r="A961" i="34"/>
  <c r="P965" i="34"/>
  <c r="Q965" i="34"/>
  <c r="U965" i="34"/>
  <c r="O965" i="34"/>
  <c r="Z965" i="34"/>
  <c r="A965" i="34"/>
  <c r="Q988" i="34"/>
  <c r="U988" i="34"/>
  <c r="R988" i="34"/>
  <c r="Z988" i="34"/>
  <c r="S988" i="34"/>
  <c r="T988" i="34"/>
  <c r="O988" i="34"/>
  <c r="P988" i="34"/>
  <c r="A988" i="34"/>
  <c r="Z874" i="34"/>
  <c r="O874" i="34"/>
  <c r="P874" i="34"/>
  <c r="Q874" i="34"/>
  <c r="U874" i="34"/>
  <c r="A874" i="34"/>
  <c r="O881" i="34"/>
  <c r="P881" i="34"/>
  <c r="Q881" i="34"/>
  <c r="U881" i="34"/>
  <c r="Z881" i="34"/>
  <c r="A881" i="34"/>
  <c r="P888" i="34"/>
  <c r="Q888" i="34"/>
  <c r="U888" i="34"/>
  <c r="Z888" i="34"/>
  <c r="O888" i="34"/>
  <c r="A888" i="34"/>
  <c r="P892" i="34"/>
  <c r="Q892" i="34"/>
  <c r="U892" i="34"/>
  <c r="Z892" i="34"/>
  <c r="O892" i="34"/>
  <c r="A892" i="34"/>
  <c r="O897" i="34"/>
  <c r="P897" i="34"/>
  <c r="Q897" i="34"/>
  <c r="U897" i="34"/>
  <c r="Z897" i="34"/>
  <c r="A897" i="34"/>
  <c r="O913" i="34"/>
  <c r="P913" i="34"/>
  <c r="Q913" i="34"/>
  <c r="U913" i="34"/>
  <c r="Z913" i="34"/>
  <c r="A913" i="34"/>
  <c r="Q924" i="34"/>
  <c r="U924" i="34"/>
  <c r="Z924" i="34"/>
  <c r="O924" i="34"/>
  <c r="P924" i="34"/>
  <c r="A924" i="34"/>
  <c r="Z808" i="34"/>
  <c r="O808" i="34"/>
  <c r="P808" i="34"/>
  <c r="Q808" i="34"/>
  <c r="U808" i="34"/>
  <c r="A808" i="34"/>
  <c r="Z812" i="34"/>
  <c r="O812" i="34"/>
  <c r="P812" i="34"/>
  <c r="Q812" i="34"/>
  <c r="U812" i="34"/>
  <c r="A812" i="34"/>
  <c r="Z816" i="34"/>
  <c r="O816" i="34"/>
  <c r="P816" i="34"/>
  <c r="Q816" i="34"/>
  <c r="U816" i="34"/>
  <c r="A816" i="34"/>
  <c r="Z820" i="34"/>
  <c r="O820" i="34"/>
  <c r="P820" i="34"/>
  <c r="Q820" i="34"/>
  <c r="U820" i="34"/>
  <c r="A820" i="34"/>
  <c r="Z824" i="34"/>
  <c r="O824" i="34"/>
  <c r="P824" i="34"/>
  <c r="Q824" i="34"/>
  <c r="U824" i="34"/>
  <c r="A824" i="34"/>
  <c r="Z828" i="34"/>
  <c r="O828" i="34"/>
  <c r="P828" i="34"/>
  <c r="Q828" i="34"/>
  <c r="U828" i="34"/>
  <c r="A828" i="34"/>
  <c r="Z832" i="34"/>
  <c r="O832" i="34"/>
  <c r="P832" i="34"/>
  <c r="Q832" i="34"/>
  <c r="U832" i="34"/>
  <c r="A832" i="34"/>
  <c r="Z836" i="34"/>
  <c r="O836" i="34"/>
  <c r="P836" i="34"/>
  <c r="Q836" i="34"/>
  <c r="U836" i="34"/>
  <c r="A836" i="34"/>
  <c r="Z840" i="34"/>
  <c r="O840" i="34"/>
  <c r="P840" i="34"/>
  <c r="Q840" i="34"/>
  <c r="U840" i="34"/>
  <c r="A840" i="34"/>
  <c r="P844" i="34"/>
  <c r="Q844" i="34"/>
  <c r="U844" i="34"/>
  <c r="Z844" i="34"/>
  <c r="O844" i="34"/>
  <c r="A844" i="34"/>
  <c r="P848" i="34"/>
  <c r="Q848" i="34"/>
  <c r="U848" i="34"/>
  <c r="Z848" i="34"/>
  <c r="O848" i="34"/>
  <c r="A848" i="34"/>
  <c r="P852" i="34"/>
  <c r="Q852" i="34"/>
  <c r="U852" i="34"/>
  <c r="Z852" i="34"/>
  <c r="O852" i="34"/>
  <c r="A852" i="34"/>
  <c r="P856" i="34"/>
  <c r="Q856" i="34"/>
  <c r="U856" i="34"/>
  <c r="Z856" i="34"/>
  <c r="O856" i="34"/>
  <c r="A856" i="34"/>
  <c r="O901" i="34"/>
  <c r="P901" i="34"/>
  <c r="Q901" i="34"/>
  <c r="U901" i="34"/>
  <c r="Z901" i="34"/>
  <c r="A901" i="34"/>
  <c r="O942" i="34"/>
  <c r="P942" i="34"/>
  <c r="Q942" i="34"/>
  <c r="U942" i="34"/>
  <c r="Z942" i="34"/>
  <c r="A942" i="34"/>
  <c r="Q859" i="34"/>
  <c r="U859" i="34"/>
  <c r="Z859" i="34"/>
  <c r="O859" i="34"/>
  <c r="P859" i="34"/>
  <c r="A859" i="34"/>
  <c r="Q863" i="34"/>
  <c r="U863" i="34"/>
  <c r="R863" i="34"/>
  <c r="Z863" i="34"/>
  <c r="O863" i="34"/>
  <c r="S863" i="34"/>
  <c r="P863" i="34"/>
  <c r="T863" i="34"/>
  <c r="A863" i="34"/>
  <c r="P868" i="34"/>
  <c r="T868" i="34"/>
  <c r="Q868" i="34"/>
  <c r="U868" i="34"/>
  <c r="R868" i="34"/>
  <c r="Z868" i="34"/>
  <c r="O868" i="34"/>
  <c r="S868" i="34"/>
  <c r="A868" i="34"/>
  <c r="P872" i="34"/>
  <c r="T872" i="34"/>
  <c r="Q872" i="34"/>
  <c r="U872" i="34"/>
  <c r="R872" i="34"/>
  <c r="Z872" i="34"/>
  <c r="O872" i="34"/>
  <c r="S872" i="34"/>
  <c r="A872" i="34"/>
  <c r="Z882" i="34"/>
  <c r="O882" i="34"/>
  <c r="P882" i="34"/>
  <c r="Q882" i="34"/>
  <c r="U882" i="34"/>
  <c r="A882" i="34"/>
  <c r="Q903" i="34"/>
  <c r="U903" i="34"/>
  <c r="Z903" i="34"/>
  <c r="O903" i="34"/>
  <c r="P903" i="34"/>
  <c r="A903" i="34"/>
  <c r="Q907" i="34"/>
  <c r="U907" i="34"/>
  <c r="Z907" i="34"/>
  <c r="O907" i="34"/>
  <c r="P907" i="34"/>
  <c r="A907" i="34"/>
  <c r="Q911" i="34"/>
  <c r="U911" i="34"/>
  <c r="Z911" i="34"/>
  <c r="O911" i="34"/>
  <c r="P911" i="34"/>
  <c r="A911" i="34"/>
  <c r="O917" i="34"/>
  <c r="S917" i="34"/>
  <c r="P917" i="34"/>
  <c r="T917" i="34"/>
  <c r="Q917" i="34"/>
  <c r="U917" i="34"/>
  <c r="R917" i="34"/>
  <c r="Z917" i="34"/>
  <c r="A917" i="34"/>
  <c r="Z927" i="34"/>
  <c r="O927" i="34"/>
  <c r="P927" i="34"/>
  <c r="Q927" i="34"/>
  <c r="U927" i="34"/>
  <c r="A927" i="34"/>
  <c r="R931" i="34"/>
  <c r="Z931" i="34"/>
  <c r="O931" i="34"/>
  <c r="S931" i="34"/>
  <c r="P931" i="34"/>
  <c r="T931" i="34"/>
  <c r="Q931" i="34"/>
  <c r="U931" i="34"/>
  <c r="A931" i="34"/>
  <c r="O946" i="34"/>
  <c r="P946" i="34"/>
  <c r="Q946" i="34"/>
  <c r="U946" i="34"/>
  <c r="Z946" i="34"/>
  <c r="A946" i="34"/>
  <c r="Q952" i="34"/>
  <c r="U952" i="34"/>
  <c r="R952" i="34"/>
  <c r="Z952" i="34"/>
  <c r="T952" i="34"/>
  <c r="O952" i="34"/>
  <c r="P952" i="34"/>
  <c r="S952" i="34"/>
  <c r="A952" i="34"/>
  <c r="O687" i="34"/>
  <c r="P687" i="34"/>
  <c r="Q687" i="34"/>
  <c r="U687" i="34"/>
  <c r="Z687" i="34"/>
  <c r="Z736" i="34"/>
  <c r="O736" i="34"/>
  <c r="P736" i="34"/>
  <c r="Q736" i="34"/>
  <c r="U736" i="34"/>
  <c r="Q741" i="34"/>
  <c r="U741" i="34"/>
  <c r="Z741" i="34"/>
  <c r="O741" i="34"/>
  <c r="P741" i="34"/>
  <c r="Q745" i="34"/>
  <c r="U745" i="34"/>
  <c r="Z745" i="34"/>
  <c r="O745" i="34"/>
  <c r="P745" i="34"/>
  <c r="P750" i="34"/>
  <c r="Q750" i="34"/>
  <c r="U750" i="34"/>
  <c r="Z750" i="34"/>
  <c r="O750" i="34"/>
  <c r="O755" i="34"/>
  <c r="P755" i="34"/>
  <c r="Q755" i="34"/>
  <c r="U755" i="34"/>
  <c r="Z755" i="34"/>
  <c r="O759" i="34"/>
  <c r="P759" i="34"/>
  <c r="Q759" i="34"/>
  <c r="U759" i="34"/>
  <c r="Z759" i="34"/>
  <c r="O763" i="34"/>
  <c r="P763" i="34"/>
  <c r="Q763" i="34"/>
  <c r="U763" i="34"/>
  <c r="Z763" i="34"/>
  <c r="O767" i="34"/>
  <c r="P767" i="34"/>
  <c r="Q767" i="34"/>
  <c r="U767" i="34"/>
  <c r="Z767" i="34"/>
  <c r="O771" i="34"/>
  <c r="P771" i="34"/>
  <c r="Q771" i="34"/>
  <c r="U771" i="34"/>
  <c r="Z771" i="34"/>
  <c r="O775" i="34"/>
  <c r="P775" i="34"/>
  <c r="Q775" i="34"/>
  <c r="U775" i="34"/>
  <c r="Z775" i="34"/>
  <c r="O779" i="34"/>
  <c r="P779" i="34"/>
  <c r="Q779" i="34"/>
  <c r="U779" i="34"/>
  <c r="Z779" i="34"/>
  <c r="O783" i="34"/>
  <c r="P783" i="34"/>
  <c r="Q783" i="34"/>
  <c r="U783" i="34"/>
  <c r="Z783" i="34"/>
  <c r="Z788" i="34"/>
  <c r="O788" i="34"/>
  <c r="P788" i="34"/>
  <c r="Q788" i="34"/>
  <c r="U788" i="34"/>
  <c r="Q793" i="34"/>
  <c r="U793" i="34"/>
  <c r="Z793" i="34"/>
  <c r="O793" i="34"/>
  <c r="P793" i="34"/>
  <c r="P690" i="34"/>
  <c r="Q690" i="34"/>
  <c r="U690" i="34"/>
  <c r="Z690" i="34"/>
  <c r="O690" i="34"/>
  <c r="P694" i="34"/>
  <c r="Q694" i="34"/>
  <c r="U694" i="34"/>
  <c r="Z694" i="34"/>
  <c r="O694" i="34"/>
  <c r="P698" i="34"/>
  <c r="Q698" i="34"/>
  <c r="U698" i="34"/>
  <c r="Z698" i="34"/>
  <c r="O698" i="34"/>
  <c r="P702" i="34"/>
  <c r="Q702" i="34"/>
  <c r="U702" i="34"/>
  <c r="Z702" i="34"/>
  <c r="O702" i="34"/>
  <c r="P706" i="34"/>
  <c r="Q706" i="34"/>
  <c r="U706" i="34"/>
  <c r="Z706" i="34"/>
  <c r="O706" i="34"/>
  <c r="Q713" i="34"/>
  <c r="U713" i="34"/>
  <c r="Z713" i="34"/>
  <c r="O713" i="34"/>
  <c r="P713" i="34"/>
  <c r="Q717" i="34"/>
  <c r="U717" i="34"/>
  <c r="Z717" i="34"/>
  <c r="O717" i="34"/>
  <c r="P717" i="34"/>
  <c r="Q721" i="34"/>
  <c r="U721" i="34"/>
  <c r="Z721" i="34"/>
  <c r="O721" i="34"/>
  <c r="P721" i="34"/>
  <c r="Q725" i="34"/>
  <c r="U725" i="34"/>
  <c r="Z725" i="34"/>
  <c r="O725" i="34"/>
  <c r="P725" i="34"/>
  <c r="Q729" i="34"/>
  <c r="U729" i="34"/>
  <c r="Z729" i="34"/>
  <c r="O729" i="34"/>
  <c r="P729" i="34"/>
  <c r="Q733" i="34"/>
  <c r="U733" i="34"/>
  <c r="Z733" i="34"/>
  <c r="O733" i="34"/>
  <c r="P733" i="34"/>
  <c r="O799" i="34"/>
  <c r="P799" i="34"/>
  <c r="Q799" i="34"/>
  <c r="U799" i="34"/>
  <c r="Z799" i="34"/>
  <c r="A799" i="34"/>
  <c r="O803" i="34"/>
  <c r="P803" i="34"/>
  <c r="Q803" i="34"/>
  <c r="U803" i="34"/>
  <c r="Z803" i="34"/>
  <c r="A803" i="34"/>
  <c r="Z572" i="34"/>
  <c r="O572" i="34"/>
  <c r="P572" i="34"/>
  <c r="Q572" i="34"/>
  <c r="U572" i="34"/>
  <c r="Z576" i="34"/>
  <c r="O576" i="34"/>
  <c r="P576" i="34"/>
  <c r="Q576" i="34"/>
  <c r="U576" i="34"/>
  <c r="Z580" i="34"/>
  <c r="O580" i="34"/>
  <c r="P580" i="34"/>
  <c r="Q580" i="34"/>
  <c r="U580" i="34"/>
  <c r="Z584" i="34"/>
  <c r="O584" i="34"/>
  <c r="P584" i="34"/>
  <c r="Q584" i="34"/>
  <c r="U584" i="34"/>
  <c r="Z588" i="34"/>
  <c r="O588" i="34"/>
  <c r="P588" i="34"/>
  <c r="Q588" i="34"/>
  <c r="U588" i="34"/>
  <c r="Z592" i="34"/>
  <c r="O592" i="34"/>
  <c r="P592" i="34"/>
  <c r="Q592" i="34"/>
  <c r="U592" i="34"/>
  <c r="Z596" i="34"/>
  <c r="O596" i="34"/>
  <c r="P596" i="34"/>
  <c r="Q596" i="34"/>
  <c r="U596" i="34"/>
  <c r="Z600" i="34"/>
  <c r="O600" i="34"/>
  <c r="P600" i="34"/>
  <c r="Q600" i="34"/>
  <c r="U600" i="34"/>
  <c r="Z604" i="34"/>
  <c r="O604" i="34"/>
  <c r="P604" i="34"/>
  <c r="Q604" i="34"/>
  <c r="U604" i="34"/>
  <c r="Z608" i="34"/>
  <c r="O608" i="34"/>
  <c r="P608" i="34"/>
  <c r="Q608" i="34"/>
  <c r="U608" i="34"/>
  <c r="Z612" i="34"/>
  <c r="O612" i="34"/>
  <c r="P612" i="34"/>
  <c r="Q612" i="34"/>
  <c r="U612" i="34"/>
  <c r="Z616" i="34"/>
  <c r="O616" i="34"/>
  <c r="P616" i="34"/>
  <c r="Q616" i="34"/>
  <c r="U616" i="34"/>
  <c r="Z620" i="34"/>
  <c r="O620" i="34"/>
  <c r="P620" i="34"/>
  <c r="Q620" i="34"/>
  <c r="U620" i="34"/>
  <c r="Z624" i="34"/>
  <c r="O624" i="34"/>
  <c r="P624" i="34"/>
  <c r="Q624" i="34"/>
  <c r="U624" i="34"/>
  <c r="Z628" i="34"/>
  <c r="O628" i="34"/>
  <c r="P628" i="34"/>
  <c r="Q628" i="34"/>
  <c r="U628" i="34"/>
  <c r="Z632" i="34"/>
  <c r="O632" i="34"/>
  <c r="P632" i="34"/>
  <c r="Q632" i="34"/>
  <c r="U632" i="34"/>
  <c r="Z636" i="34"/>
  <c r="O636" i="34"/>
  <c r="P636" i="34"/>
  <c r="Q636" i="34"/>
  <c r="U636" i="34"/>
  <c r="Z640" i="34"/>
  <c r="O640" i="34"/>
  <c r="P640" i="34"/>
  <c r="Q640" i="34"/>
  <c r="U640" i="34"/>
  <c r="Z644" i="34"/>
  <c r="O644" i="34"/>
  <c r="P644" i="34"/>
  <c r="Q644" i="34"/>
  <c r="U644" i="34"/>
  <c r="O648" i="34"/>
  <c r="P648" i="34"/>
  <c r="Q648" i="34"/>
  <c r="U648" i="34"/>
  <c r="Z648" i="34"/>
  <c r="O652" i="34"/>
  <c r="Q652" i="34"/>
  <c r="U652" i="34"/>
  <c r="Z652" i="34"/>
  <c r="P652" i="34"/>
  <c r="O656" i="34"/>
  <c r="P656" i="34"/>
  <c r="Q656" i="34"/>
  <c r="U656" i="34"/>
  <c r="Z656" i="34"/>
  <c r="O660" i="34"/>
  <c r="Q660" i="34"/>
  <c r="U660" i="34"/>
  <c r="Z660" i="34"/>
  <c r="P660" i="34"/>
  <c r="O664" i="34"/>
  <c r="P664" i="34"/>
  <c r="Q664" i="34"/>
  <c r="U664" i="34"/>
  <c r="Z664" i="34"/>
  <c r="O668" i="34"/>
  <c r="Q668" i="34"/>
  <c r="U668" i="34"/>
  <c r="Z668" i="34"/>
  <c r="P668" i="34"/>
  <c r="O672" i="34"/>
  <c r="P672" i="34"/>
  <c r="Q672" i="34"/>
  <c r="U672" i="34"/>
  <c r="Z672" i="34"/>
  <c r="O676" i="34"/>
  <c r="Q676" i="34"/>
  <c r="U676" i="34"/>
  <c r="Z676" i="34"/>
  <c r="P676" i="34"/>
  <c r="Z680" i="34"/>
  <c r="O680" i="34"/>
  <c r="P680" i="34"/>
  <c r="Q680" i="34"/>
  <c r="U680" i="34"/>
  <c r="Z684" i="34"/>
  <c r="O684" i="34"/>
  <c r="P684" i="34"/>
  <c r="Q684" i="34"/>
  <c r="U684" i="34"/>
  <c r="O535" i="34"/>
  <c r="P535" i="34"/>
  <c r="Q535" i="34"/>
  <c r="U535" i="34"/>
  <c r="Z535" i="34"/>
  <c r="Q541" i="34"/>
  <c r="U541" i="34"/>
  <c r="Z541" i="34"/>
  <c r="O541" i="34"/>
  <c r="P541" i="34"/>
  <c r="Q545" i="34"/>
  <c r="U545" i="34"/>
  <c r="Z545" i="34"/>
  <c r="O545" i="34"/>
  <c r="P545" i="34"/>
  <c r="Q549" i="34"/>
  <c r="U549" i="34"/>
  <c r="Z549" i="34"/>
  <c r="O549" i="34"/>
  <c r="P549" i="34"/>
  <c r="Q553" i="34"/>
  <c r="U553" i="34"/>
  <c r="Z553" i="34"/>
  <c r="O553" i="34"/>
  <c r="P553" i="34"/>
  <c r="Z557" i="34"/>
  <c r="O557" i="34"/>
  <c r="P557" i="34"/>
  <c r="Q557" i="34"/>
  <c r="U557" i="34"/>
  <c r="Q561" i="34"/>
  <c r="U561" i="34"/>
  <c r="Z561" i="34"/>
  <c r="O561" i="34"/>
  <c r="P561" i="34"/>
  <c r="Q565" i="34"/>
  <c r="U565" i="34"/>
  <c r="Z565" i="34"/>
  <c r="O565" i="34"/>
  <c r="P565" i="34"/>
  <c r="Q569" i="34"/>
  <c r="U569" i="34"/>
  <c r="Z569" i="34"/>
  <c r="O569" i="34"/>
  <c r="P569" i="34"/>
  <c r="P989" i="34"/>
  <c r="Q989" i="34"/>
  <c r="U989" i="34"/>
  <c r="O989" i="34"/>
  <c r="Z989" i="34"/>
  <c r="A989" i="34"/>
  <c r="Z898" i="34"/>
  <c r="O898" i="34"/>
  <c r="P898" i="34"/>
  <c r="Q898" i="34"/>
  <c r="U898" i="34"/>
  <c r="A898" i="34"/>
  <c r="Q813" i="34"/>
  <c r="U813" i="34"/>
  <c r="Z813" i="34"/>
  <c r="O813" i="34"/>
  <c r="P813" i="34"/>
  <c r="A813" i="34"/>
  <c r="Q825" i="34"/>
  <c r="U825" i="34"/>
  <c r="Z825" i="34"/>
  <c r="O825" i="34"/>
  <c r="P825" i="34"/>
  <c r="A825" i="34"/>
  <c r="Q833" i="34"/>
  <c r="U833" i="34"/>
  <c r="Z833" i="34"/>
  <c r="O833" i="34"/>
  <c r="P833" i="34"/>
  <c r="A833" i="34"/>
  <c r="Q837" i="34"/>
  <c r="U837" i="34"/>
  <c r="Z837" i="34"/>
  <c r="O837" i="34"/>
  <c r="P837" i="34"/>
  <c r="A837" i="34"/>
  <c r="Q841" i="34"/>
  <c r="U841" i="34"/>
  <c r="O841" i="34"/>
  <c r="Z841" i="34"/>
  <c r="P841" i="34"/>
  <c r="A841" i="34"/>
  <c r="O845" i="34"/>
  <c r="P845" i="34"/>
  <c r="Q845" i="34"/>
  <c r="U845" i="34"/>
  <c r="Z845" i="34"/>
  <c r="A845" i="34"/>
  <c r="O849" i="34"/>
  <c r="P849" i="34"/>
  <c r="Q849" i="34"/>
  <c r="U849" i="34"/>
  <c r="Z849" i="34"/>
  <c r="A849" i="34"/>
  <c r="O853" i="34"/>
  <c r="P853" i="34"/>
  <c r="Q853" i="34"/>
  <c r="U853" i="34"/>
  <c r="Z853" i="34"/>
  <c r="A853" i="34"/>
  <c r="O857" i="34"/>
  <c r="P857" i="34"/>
  <c r="Q857" i="34"/>
  <c r="U857" i="34"/>
  <c r="Z857" i="34"/>
  <c r="A857" i="34"/>
  <c r="Z902" i="34"/>
  <c r="O902" i="34"/>
  <c r="P902" i="34"/>
  <c r="Q902" i="34"/>
  <c r="U902" i="34"/>
  <c r="A902" i="34"/>
  <c r="Z983" i="34"/>
  <c r="O983" i="34"/>
  <c r="P983" i="34"/>
  <c r="Q983" i="34"/>
  <c r="U983" i="34"/>
  <c r="A983" i="34"/>
  <c r="P860" i="34"/>
  <c r="Q860" i="34"/>
  <c r="U860" i="34"/>
  <c r="Z860" i="34"/>
  <c r="O860" i="34"/>
  <c r="A860" i="34"/>
  <c r="P864" i="34"/>
  <c r="T864" i="34"/>
  <c r="Q864" i="34"/>
  <c r="U864" i="34"/>
  <c r="R864" i="34"/>
  <c r="Z864" i="34"/>
  <c r="O864" i="34"/>
  <c r="S864" i="34"/>
  <c r="A864" i="34"/>
  <c r="O869" i="34"/>
  <c r="P869" i="34"/>
  <c r="Q869" i="34"/>
  <c r="U869" i="34"/>
  <c r="Z869" i="34"/>
  <c r="A869" i="34"/>
  <c r="Q875" i="34"/>
  <c r="U875" i="34"/>
  <c r="R875" i="34"/>
  <c r="Z875" i="34"/>
  <c r="O875" i="34"/>
  <c r="S875" i="34"/>
  <c r="P875" i="34"/>
  <c r="T875" i="34"/>
  <c r="A875" i="34"/>
  <c r="Q883" i="34"/>
  <c r="U883" i="34"/>
  <c r="Z883" i="34"/>
  <c r="O883" i="34"/>
  <c r="P883" i="34"/>
  <c r="A883" i="34"/>
  <c r="P904" i="34"/>
  <c r="Q904" i="34"/>
  <c r="U904" i="34"/>
  <c r="Z904" i="34"/>
  <c r="O904" i="34"/>
  <c r="A904" i="34"/>
  <c r="P908" i="34"/>
  <c r="Q908" i="34"/>
  <c r="U908" i="34"/>
  <c r="Z908" i="34"/>
  <c r="O908" i="34"/>
  <c r="A908" i="34"/>
  <c r="R914" i="34"/>
  <c r="Z914" i="34"/>
  <c r="O914" i="34"/>
  <c r="S914" i="34"/>
  <c r="P914" i="34"/>
  <c r="T914" i="34"/>
  <c r="Q914" i="34"/>
  <c r="U914" i="34"/>
  <c r="A914" i="34"/>
  <c r="R918" i="34"/>
  <c r="O918" i="34"/>
  <c r="S918" i="34"/>
  <c r="P918" i="34"/>
  <c r="T918" i="34"/>
  <c r="Q918" i="34"/>
  <c r="U918" i="34"/>
  <c r="Z918" i="34"/>
  <c r="A918" i="34"/>
  <c r="Q928" i="34"/>
  <c r="U928" i="34"/>
  <c r="Z928" i="34"/>
  <c r="O928" i="34"/>
  <c r="P928" i="34"/>
  <c r="A928" i="34"/>
  <c r="R943" i="34"/>
  <c r="Z943" i="34"/>
  <c r="O943" i="34"/>
  <c r="S943" i="34"/>
  <c r="P943" i="34"/>
  <c r="T943" i="34"/>
  <c r="Q943" i="34"/>
  <c r="U943" i="34"/>
  <c r="A943" i="34"/>
  <c r="P949" i="34"/>
  <c r="T949" i="34"/>
  <c r="Q949" i="34"/>
  <c r="U949" i="34"/>
  <c r="O949" i="34"/>
  <c r="R949" i="34"/>
  <c r="S949" i="34"/>
  <c r="Z949" i="34"/>
  <c r="A949" i="34"/>
  <c r="P953" i="34"/>
  <c r="T953" i="34"/>
  <c r="Q953" i="34"/>
  <c r="U953" i="34"/>
  <c r="S953" i="34"/>
  <c r="Z953" i="34"/>
  <c r="O953" i="34"/>
  <c r="R953" i="34"/>
  <c r="A953" i="34"/>
  <c r="O707" i="34"/>
  <c r="P707" i="34"/>
  <c r="Q707" i="34"/>
  <c r="U707" i="34"/>
  <c r="Z707" i="34"/>
  <c r="P738" i="34"/>
  <c r="Q738" i="34"/>
  <c r="U738" i="34"/>
  <c r="Z738" i="34"/>
  <c r="O738" i="34"/>
  <c r="P742" i="34"/>
  <c r="Q742" i="34"/>
  <c r="U742" i="34"/>
  <c r="Z742" i="34"/>
  <c r="O742" i="34"/>
  <c r="P746" i="34"/>
  <c r="Q746" i="34"/>
  <c r="U746" i="34"/>
  <c r="Z746" i="34"/>
  <c r="O746" i="34"/>
  <c r="O751" i="34"/>
  <c r="P751" i="34"/>
  <c r="Q751" i="34"/>
  <c r="U751" i="34"/>
  <c r="Z751" i="34"/>
  <c r="Z756" i="34"/>
  <c r="O756" i="34"/>
  <c r="P756" i="34"/>
  <c r="Q756" i="34"/>
  <c r="U756" i="34"/>
  <c r="Z760" i="34"/>
  <c r="O760" i="34"/>
  <c r="P760" i="34"/>
  <c r="Q760" i="34"/>
  <c r="U760" i="34"/>
  <c r="Z764" i="34"/>
  <c r="O764" i="34"/>
  <c r="P764" i="34"/>
  <c r="Q764" i="34"/>
  <c r="U764" i="34"/>
  <c r="Z768" i="34"/>
  <c r="O768" i="34"/>
  <c r="P768" i="34"/>
  <c r="Q768" i="34"/>
  <c r="U768" i="34"/>
  <c r="Z772" i="34"/>
  <c r="O772" i="34"/>
  <c r="P772" i="34"/>
  <c r="Q772" i="34"/>
  <c r="U772" i="34"/>
  <c r="Z776" i="34"/>
  <c r="O776" i="34"/>
  <c r="P776" i="34"/>
  <c r="Q776" i="34"/>
  <c r="U776" i="34"/>
  <c r="Z780" i="34"/>
  <c r="O780" i="34"/>
  <c r="P780" i="34"/>
  <c r="Q780" i="34"/>
  <c r="U780" i="34"/>
  <c r="Q785" i="34"/>
  <c r="U785" i="34"/>
  <c r="Z785" i="34"/>
  <c r="O785" i="34"/>
  <c r="P785" i="34"/>
  <c r="Q789" i="34"/>
  <c r="U789" i="34"/>
  <c r="Z789" i="34"/>
  <c r="O789" i="34"/>
  <c r="P789" i="34"/>
  <c r="P794" i="34"/>
  <c r="Q794" i="34"/>
  <c r="U794" i="34"/>
  <c r="Z794" i="34"/>
  <c r="O794" i="34"/>
  <c r="O691" i="34"/>
  <c r="P691" i="34"/>
  <c r="Q691" i="34"/>
  <c r="U691" i="34"/>
  <c r="Z691" i="34"/>
  <c r="O695" i="34"/>
  <c r="P695" i="34"/>
  <c r="Q695" i="34"/>
  <c r="U695" i="34"/>
  <c r="Z695" i="34"/>
  <c r="O699" i="34"/>
  <c r="P699" i="34"/>
  <c r="Q699" i="34"/>
  <c r="U699" i="34"/>
  <c r="Z699" i="34"/>
  <c r="O703" i="34"/>
  <c r="P703" i="34"/>
  <c r="Q703" i="34"/>
  <c r="U703" i="34"/>
  <c r="Z703" i="34"/>
  <c r="P710" i="34"/>
  <c r="Q710" i="34"/>
  <c r="U710" i="34"/>
  <c r="Z710" i="34"/>
  <c r="O710" i="34"/>
  <c r="P714" i="34"/>
  <c r="Q714" i="34"/>
  <c r="U714" i="34"/>
  <c r="Z714" i="34"/>
  <c r="O714" i="34"/>
  <c r="P718" i="34"/>
  <c r="Q718" i="34"/>
  <c r="U718" i="34"/>
  <c r="Z718" i="34"/>
  <c r="O718" i="34"/>
  <c r="P722" i="34"/>
  <c r="Q722" i="34"/>
  <c r="U722" i="34"/>
  <c r="Z722" i="34"/>
  <c r="O722" i="34"/>
  <c r="P726" i="34"/>
  <c r="Q726" i="34"/>
  <c r="U726" i="34"/>
  <c r="Z726" i="34"/>
  <c r="O726" i="34"/>
  <c r="P730" i="34"/>
  <c r="Q730" i="34"/>
  <c r="U730" i="34"/>
  <c r="Z730" i="34"/>
  <c r="O730" i="34"/>
  <c r="P734" i="34"/>
  <c r="Q734" i="34"/>
  <c r="U734" i="34"/>
  <c r="Z734" i="34"/>
  <c r="O734" i="34"/>
  <c r="Z800" i="34"/>
  <c r="O800" i="34"/>
  <c r="P800" i="34"/>
  <c r="Q800" i="34"/>
  <c r="U800" i="34"/>
  <c r="A800" i="34"/>
  <c r="Z804" i="34"/>
  <c r="O804" i="34"/>
  <c r="P804" i="34"/>
  <c r="Q804" i="34"/>
  <c r="U804" i="34"/>
  <c r="A804" i="34"/>
  <c r="Q573" i="34"/>
  <c r="U573" i="34"/>
  <c r="Z573" i="34"/>
  <c r="O573" i="34"/>
  <c r="P573" i="34"/>
  <c r="Q577" i="34"/>
  <c r="U577" i="34"/>
  <c r="Z577" i="34"/>
  <c r="O577" i="34"/>
  <c r="P577" i="34"/>
  <c r="Q581" i="34"/>
  <c r="U581" i="34"/>
  <c r="Z581" i="34"/>
  <c r="O581" i="34"/>
  <c r="P581" i="34"/>
  <c r="Q585" i="34"/>
  <c r="U585" i="34"/>
  <c r="Z585" i="34"/>
  <c r="O585" i="34"/>
  <c r="P585" i="34"/>
  <c r="Q589" i="34"/>
  <c r="U589" i="34"/>
  <c r="Z589" i="34"/>
  <c r="O589" i="34"/>
  <c r="P589" i="34"/>
  <c r="Q593" i="34"/>
  <c r="U593" i="34"/>
  <c r="Z593" i="34"/>
  <c r="O593" i="34"/>
  <c r="P593" i="34"/>
  <c r="Q597" i="34"/>
  <c r="U597" i="34"/>
  <c r="Z597" i="34"/>
  <c r="O597" i="34"/>
  <c r="P597" i="34"/>
  <c r="Q601" i="34"/>
  <c r="U601" i="34"/>
  <c r="Z601" i="34"/>
  <c r="O601" i="34"/>
  <c r="P601" i="34"/>
  <c r="Q605" i="34"/>
  <c r="U605" i="34"/>
  <c r="Z605" i="34"/>
  <c r="O605" i="34"/>
  <c r="P605" i="34"/>
  <c r="Q609" i="34"/>
  <c r="U609" i="34"/>
  <c r="Z609" i="34"/>
  <c r="O609" i="34"/>
  <c r="P609" i="34"/>
  <c r="Q613" i="34"/>
  <c r="U613" i="34"/>
  <c r="Z613" i="34"/>
  <c r="O613" i="34"/>
  <c r="P613" i="34"/>
  <c r="Q617" i="34"/>
  <c r="U617" i="34"/>
  <c r="Z617" i="34"/>
  <c r="O617" i="34"/>
  <c r="P617" i="34"/>
  <c r="Q621" i="34"/>
  <c r="U621" i="34"/>
  <c r="Z621" i="34"/>
  <c r="O621" i="34"/>
  <c r="P621" i="34"/>
  <c r="Q625" i="34"/>
  <c r="U625" i="34"/>
  <c r="Z625" i="34"/>
  <c r="O625" i="34"/>
  <c r="P625" i="34"/>
  <c r="Q629" i="34"/>
  <c r="U629" i="34"/>
  <c r="Z629" i="34"/>
  <c r="O629" i="34"/>
  <c r="P629" i="34"/>
  <c r="Q633" i="34"/>
  <c r="U633" i="34"/>
  <c r="Z633" i="34"/>
  <c r="O633" i="34"/>
  <c r="P633" i="34"/>
  <c r="Q637" i="34"/>
  <c r="U637" i="34"/>
  <c r="Z637" i="34"/>
  <c r="O637" i="34"/>
  <c r="P637" i="34"/>
  <c r="Q641" i="34"/>
  <c r="U641" i="34"/>
  <c r="Z641" i="34"/>
  <c r="O641" i="34"/>
  <c r="P641" i="34"/>
  <c r="Q645" i="34"/>
  <c r="U645" i="34"/>
  <c r="Z645" i="34"/>
  <c r="O645" i="34"/>
  <c r="P645" i="34"/>
  <c r="Z649" i="34"/>
  <c r="O649" i="34"/>
  <c r="P649" i="34"/>
  <c r="Q649" i="34"/>
  <c r="U649" i="34"/>
  <c r="Z653" i="34"/>
  <c r="Q653" i="34"/>
  <c r="U653" i="34"/>
  <c r="O653" i="34"/>
  <c r="P653" i="34"/>
  <c r="Z657" i="34"/>
  <c r="O657" i="34"/>
  <c r="P657" i="34"/>
  <c r="Q657" i="34"/>
  <c r="U657" i="34"/>
  <c r="Z661" i="34"/>
  <c r="Q661" i="34"/>
  <c r="U661" i="34"/>
  <c r="O661" i="34"/>
  <c r="P661" i="34"/>
  <c r="Z665" i="34"/>
  <c r="O665" i="34"/>
  <c r="P665" i="34"/>
  <c r="Q665" i="34"/>
  <c r="U665" i="34"/>
  <c r="Z669" i="34"/>
  <c r="Q669" i="34"/>
  <c r="U669" i="34"/>
  <c r="O669" i="34"/>
  <c r="P669" i="34"/>
  <c r="Z673" i="34"/>
  <c r="O673" i="34"/>
  <c r="P673" i="34"/>
  <c r="Q673" i="34"/>
  <c r="U673" i="34"/>
  <c r="Q677" i="34"/>
  <c r="U677" i="34"/>
  <c r="Z677" i="34"/>
  <c r="O677" i="34"/>
  <c r="P677" i="34"/>
  <c r="Q681" i="34"/>
  <c r="U681" i="34"/>
  <c r="Z681" i="34"/>
  <c r="O681" i="34"/>
  <c r="P681" i="34"/>
  <c r="O531" i="34"/>
  <c r="P531" i="34"/>
  <c r="Q531" i="34"/>
  <c r="U531" i="34"/>
  <c r="Z531" i="34"/>
  <c r="Z536" i="34"/>
  <c r="O536" i="34"/>
  <c r="P536" i="34"/>
  <c r="Q536" i="34"/>
  <c r="U536" i="34"/>
  <c r="P542" i="34"/>
  <c r="Q542" i="34"/>
  <c r="U542" i="34"/>
  <c r="O542" i="34"/>
  <c r="Z542" i="34"/>
  <c r="P546" i="34"/>
  <c r="Q546" i="34"/>
  <c r="U546" i="34"/>
  <c r="O546" i="34"/>
  <c r="Z546" i="34"/>
  <c r="P550" i="34"/>
  <c r="Q550" i="34"/>
  <c r="U550" i="34"/>
  <c r="O550" i="34"/>
  <c r="Z550" i="34"/>
  <c r="P554" i="34"/>
  <c r="Q554" i="34"/>
  <c r="U554" i="34"/>
  <c r="O554" i="34"/>
  <c r="Z554" i="34"/>
  <c r="Q558" i="34"/>
  <c r="U558" i="34"/>
  <c r="O558" i="34"/>
  <c r="P558" i="34"/>
  <c r="Z558" i="34"/>
  <c r="P562" i="34"/>
  <c r="Q562" i="34"/>
  <c r="U562" i="34"/>
  <c r="Z562" i="34"/>
  <c r="O562" i="34"/>
  <c r="P566" i="34"/>
  <c r="Q566" i="34"/>
  <c r="U566" i="34"/>
  <c r="Z566" i="34"/>
  <c r="O566" i="34"/>
  <c r="P570" i="34"/>
  <c r="Q570" i="34"/>
  <c r="U570" i="34"/>
  <c r="Z570" i="34"/>
  <c r="O570" i="34"/>
  <c r="O962" i="34"/>
  <c r="P962" i="34"/>
  <c r="Q962" i="34"/>
  <c r="U962" i="34"/>
  <c r="Z962" i="34"/>
  <c r="A962" i="34"/>
  <c r="O885" i="34"/>
  <c r="P885" i="34"/>
  <c r="Q885" i="34"/>
  <c r="U885" i="34"/>
  <c r="Z885" i="34"/>
  <c r="A885" i="34"/>
  <c r="P925" i="34"/>
  <c r="Q925" i="34"/>
  <c r="U925" i="34"/>
  <c r="Z925" i="34"/>
  <c r="O925" i="34"/>
  <c r="A925" i="34"/>
  <c r="Q829" i="34"/>
  <c r="U829" i="34"/>
  <c r="Z829" i="34"/>
  <c r="O829" i="34"/>
  <c r="P829" i="34"/>
  <c r="A829" i="34"/>
  <c r="O986" i="34"/>
  <c r="S986" i="34"/>
  <c r="P986" i="34"/>
  <c r="T986" i="34"/>
  <c r="U986" i="34"/>
  <c r="Z986" i="34"/>
  <c r="Q986" i="34"/>
  <c r="R986" i="34"/>
  <c r="A986" i="34"/>
  <c r="Z886" i="34"/>
  <c r="O886" i="34"/>
  <c r="P886" i="34"/>
  <c r="Q886" i="34"/>
  <c r="U886" i="34"/>
  <c r="A886" i="34"/>
  <c r="Q899" i="34"/>
  <c r="U899" i="34"/>
  <c r="Z899" i="34"/>
  <c r="O899" i="34"/>
  <c r="P899" i="34"/>
  <c r="A899" i="34"/>
  <c r="P810" i="34"/>
  <c r="Q810" i="34"/>
  <c r="U810" i="34"/>
  <c r="Z810" i="34"/>
  <c r="O810" i="34"/>
  <c r="A810" i="34"/>
  <c r="P822" i="34"/>
  <c r="Q822" i="34"/>
  <c r="U822" i="34"/>
  <c r="Z822" i="34"/>
  <c r="O822" i="34"/>
  <c r="A822" i="34"/>
  <c r="P842" i="34"/>
  <c r="Z842" i="34"/>
  <c r="Q842" i="34"/>
  <c r="U842" i="34"/>
  <c r="O842" i="34"/>
  <c r="A842" i="34"/>
  <c r="Z854" i="34"/>
  <c r="O854" i="34"/>
  <c r="P854" i="34"/>
  <c r="Q854" i="34"/>
  <c r="U854" i="34"/>
  <c r="A854" i="34"/>
  <c r="Z858" i="34"/>
  <c r="O858" i="34"/>
  <c r="P858" i="34"/>
  <c r="Q858" i="34"/>
  <c r="U858" i="34"/>
  <c r="A858" i="34"/>
  <c r="O861" i="34"/>
  <c r="S861" i="34"/>
  <c r="P861" i="34"/>
  <c r="T861" i="34"/>
  <c r="Q861" i="34"/>
  <c r="U861" i="34"/>
  <c r="R861" i="34"/>
  <c r="Z861" i="34"/>
  <c r="A861" i="34"/>
  <c r="O865" i="34"/>
  <c r="S865" i="34"/>
  <c r="P865" i="34"/>
  <c r="T865" i="34"/>
  <c r="Q865" i="34"/>
  <c r="U865" i="34"/>
  <c r="R865" i="34"/>
  <c r="Z865" i="34"/>
  <c r="A865" i="34"/>
  <c r="Z870" i="34"/>
  <c r="O870" i="34"/>
  <c r="P870" i="34"/>
  <c r="Q870" i="34"/>
  <c r="U870" i="34"/>
  <c r="A870" i="34"/>
  <c r="Z878" i="34"/>
  <c r="O878" i="34"/>
  <c r="P878" i="34"/>
  <c r="Q878" i="34"/>
  <c r="U878" i="34"/>
  <c r="A878" i="34"/>
  <c r="P884" i="34"/>
  <c r="Q884" i="34"/>
  <c r="U884" i="34"/>
  <c r="Z884" i="34"/>
  <c r="O884" i="34"/>
  <c r="A884" i="34"/>
  <c r="O905" i="34"/>
  <c r="P905" i="34"/>
  <c r="Q905" i="34"/>
  <c r="U905" i="34"/>
  <c r="Z905" i="34"/>
  <c r="A905" i="34"/>
  <c r="O909" i="34"/>
  <c r="S909" i="34"/>
  <c r="P909" i="34"/>
  <c r="T909" i="34"/>
  <c r="Q909" i="34"/>
  <c r="U909" i="34"/>
  <c r="R909" i="34"/>
  <c r="Z909" i="34"/>
  <c r="A909" i="34"/>
  <c r="Q915" i="34"/>
  <c r="U915" i="34"/>
  <c r="R915" i="34"/>
  <c r="Z915" i="34"/>
  <c r="O915" i="34"/>
  <c r="S915" i="34"/>
  <c r="P915" i="34"/>
  <c r="T915" i="34"/>
  <c r="A915" i="34"/>
  <c r="Z919" i="34"/>
  <c r="O919" i="34"/>
  <c r="P919" i="34"/>
  <c r="Q919" i="34"/>
  <c r="U919" i="34"/>
  <c r="A919" i="34"/>
  <c r="P929" i="34"/>
  <c r="Q929" i="34"/>
  <c r="U929" i="34"/>
  <c r="Z929" i="34"/>
  <c r="O929" i="34"/>
  <c r="A929" i="34"/>
  <c r="Q944" i="34"/>
  <c r="U944" i="34"/>
  <c r="R944" i="34"/>
  <c r="Z944" i="34"/>
  <c r="O944" i="34"/>
  <c r="S944" i="34"/>
  <c r="P944" i="34"/>
  <c r="T944" i="34"/>
  <c r="A944" i="34"/>
  <c r="O950" i="34"/>
  <c r="S950" i="34"/>
  <c r="P950" i="34"/>
  <c r="T950" i="34"/>
  <c r="Q950" i="34"/>
  <c r="R950" i="34"/>
  <c r="U950" i="34"/>
  <c r="Z950" i="34"/>
  <c r="A950" i="34"/>
  <c r="O954" i="34"/>
  <c r="P954" i="34"/>
  <c r="Q954" i="34"/>
  <c r="U954" i="34"/>
  <c r="Z954" i="34"/>
  <c r="A954" i="34"/>
  <c r="Z708" i="34"/>
  <c r="O708" i="34"/>
  <c r="P708" i="34"/>
  <c r="Q708" i="34"/>
  <c r="U708" i="34"/>
  <c r="O739" i="34"/>
  <c r="P739" i="34"/>
  <c r="Q739" i="34"/>
  <c r="U739" i="34"/>
  <c r="Z739" i="34"/>
  <c r="O743" i="34"/>
  <c r="P743" i="34"/>
  <c r="Q743" i="34"/>
  <c r="U743" i="34"/>
  <c r="Z743" i="34"/>
  <c r="O747" i="34"/>
  <c r="P747" i="34"/>
  <c r="Q747" i="34"/>
  <c r="U747" i="34"/>
  <c r="Z747" i="34"/>
  <c r="Z752" i="34"/>
  <c r="O752" i="34"/>
  <c r="P752" i="34"/>
  <c r="Q752" i="34"/>
  <c r="U752" i="34"/>
  <c r="Q757" i="34"/>
  <c r="U757" i="34"/>
  <c r="Z757" i="34"/>
  <c r="O757" i="34"/>
  <c r="P757" i="34"/>
  <c r="Q761" i="34"/>
  <c r="U761" i="34"/>
  <c r="Z761" i="34"/>
  <c r="O761" i="34"/>
  <c r="P761" i="34"/>
  <c r="Q765" i="34"/>
  <c r="U765" i="34"/>
  <c r="Z765" i="34"/>
  <c r="O765" i="34"/>
  <c r="P765" i="34"/>
  <c r="Q769" i="34"/>
  <c r="U769" i="34"/>
  <c r="Z769" i="34"/>
  <c r="O769" i="34"/>
  <c r="P769" i="34"/>
  <c r="Q773" i="34"/>
  <c r="U773" i="34"/>
  <c r="Z773" i="34"/>
  <c r="O773" i="34"/>
  <c r="P773" i="34"/>
  <c r="Q777" i="34"/>
  <c r="U777" i="34"/>
  <c r="Z777" i="34"/>
  <c r="O777" i="34"/>
  <c r="P777" i="34"/>
  <c r="Q781" i="34"/>
  <c r="U781" i="34"/>
  <c r="Z781" i="34"/>
  <c r="O781" i="34"/>
  <c r="P781" i="34"/>
  <c r="P786" i="34"/>
  <c r="Q786" i="34"/>
  <c r="U786" i="34"/>
  <c r="Z786" i="34"/>
  <c r="O786" i="34"/>
  <c r="O791" i="34"/>
  <c r="P791" i="34"/>
  <c r="Q791" i="34"/>
  <c r="U791" i="34"/>
  <c r="Z791" i="34"/>
  <c r="O795" i="34"/>
  <c r="P795" i="34"/>
  <c r="Q795" i="34"/>
  <c r="U795" i="34"/>
  <c r="Z795" i="34"/>
  <c r="Z692" i="34"/>
  <c r="O692" i="34"/>
  <c r="P692" i="34"/>
  <c r="Q692" i="34"/>
  <c r="U692" i="34"/>
  <c r="Z696" i="34"/>
  <c r="O696" i="34"/>
  <c r="P696" i="34"/>
  <c r="Q696" i="34"/>
  <c r="U696" i="34"/>
  <c r="Z700" i="34"/>
  <c r="O700" i="34"/>
  <c r="P700" i="34"/>
  <c r="Q700" i="34"/>
  <c r="U700" i="34"/>
  <c r="Z704" i="34"/>
  <c r="O704" i="34"/>
  <c r="P704" i="34"/>
  <c r="Q704" i="34"/>
  <c r="U704" i="34"/>
  <c r="O711" i="34"/>
  <c r="P711" i="34"/>
  <c r="Q711" i="34"/>
  <c r="U711" i="34"/>
  <c r="Z711" i="34"/>
  <c r="O715" i="34"/>
  <c r="P715" i="34"/>
  <c r="Q715" i="34"/>
  <c r="U715" i="34"/>
  <c r="Z715" i="34"/>
  <c r="O719" i="34"/>
  <c r="P719" i="34"/>
  <c r="Q719" i="34"/>
  <c r="U719" i="34"/>
  <c r="Z719" i="34"/>
  <c r="O723" i="34"/>
  <c r="P723" i="34"/>
  <c r="Q723" i="34"/>
  <c r="U723" i="34"/>
  <c r="Z723" i="34"/>
  <c r="O727" i="34"/>
  <c r="P727" i="34"/>
  <c r="Q727" i="34"/>
  <c r="U727" i="34"/>
  <c r="Z727" i="34"/>
  <c r="O731" i="34"/>
  <c r="P731" i="34"/>
  <c r="Q731" i="34"/>
  <c r="U731" i="34"/>
  <c r="Z731" i="34"/>
  <c r="Q797" i="34"/>
  <c r="U797" i="34"/>
  <c r="Z797" i="34"/>
  <c r="O797" i="34"/>
  <c r="P797" i="34"/>
  <c r="A797" i="34"/>
  <c r="Q801" i="34"/>
  <c r="U801" i="34"/>
  <c r="Z801" i="34"/>
  <c r="O801" i="34"/>
  <c r="P801" i="34"/>
  <c r="A801" i="34"/>
  <c r="Q805" i="34"/>
  <c r="U805" i="34"/>
  <c r="Z805" i="34"/>
  <c r="O805" i="34"/>
  <c r="P805" i="34"/>
  <c r="A805" i="34"/>
  <c r="P574" i="34"/>
  <c r="Q574" i="34"/>
  <c r="U574" i="34"/>
  <c r="Z574" i="34"/>
  <c r="O574" i="34"/>
  <c r="P578" i="34"/>
  <c r="Q578" i="34"/>
  <c r="U578" i="34"/>
  <c r="Z578" i="34"/>
  <c r="O578" i="34"/>
  <c r="P582" i="34"/>
  <c r="Q582" i="34"/>
  <c r="U582" i="34"/>
  <c r="Z582" i="34"/>
  <c r="O582" i="34"/>
  <c r="P586" i="34"/>
  <c r="Q586" i="34"/>
  <c r="U586" i="34"/>
  <c r="Z586" i="34"/>
  <c r="O586" i="34"/>
  <c r="P590" i="34"/>
  <c r="Q590" i="34"/>
  <c r="U590" i="34"/>
  <c r="Z590" i="34"/>
  <c r="O590" i="34"/>
  <c r="P594" i="34"/>
  <c r="Q594" i="34"/>
  <c r="U594" i="34"/>
  <c r="Z594" i="34"/>
  <c r="O594" i="34"/>
  <c r="P598" i="34"/>
  <c r="Q598" i="34"/>
  <c r="U598" i="34"/>
  <c r="Z598" i="34"/>
  <c r="O598" i="34"/>
  <c r="P602" i="34"/>
  <c r="Q602" i="34"/>
  <c r="U602" i="34"/>
  <c r="Z602" i="34"/>
  <c r="O602" i="34"/>
  <c r="P606" i="34"/>
  <c r="Q606" i="34"/>
  <c r="U606" i="34"/>
  <c r="Z606" i="34"/>
  <c r="O606" i="34"/>
  <c r="P610" i="34"/>
  <c r="Q610" i="34"/>
  <c r="U610" i="34"/>
  <c r="Z610" i="34"/>
  <c r="O610" i="34"/>
  <c r="P614" i="34"/>
  <c r="Q614" i="34"/>
  <c r="U614" i="34"/>
  <c r="Z614" i="34"/>
  <c r="O614" i="34"/>
  <c r="P618" i="34"/>
  <c r="Q618" i="34"/>
  <c r="U618" i="34"/>
  <c r="Z618" i="34"/>
  <c r="O618" i="34"/>
  <c r="P622" i="34"/>
  <c r="Q622" i="34"/>
  <c r="U622" i="34"/>
  <c r="Z622" i="34"/>
  <c r="O622" i="34"/>
  <c r="P626" i="34"/>
  <c r="Q626" i="34"/>
  <c r="U626" i="34"/>
  <c r="Z626" i="34"/>
  <c r="O626" i="34"/>
  <c r="P630" i="34"/>
  <c r="Q630" i="34"/>
  <c r="U630" i="34"/>
  <c r="Z630" i="34"/>
  <c r="O630" i="34"/>
  <c r="P634" i="34"/>
  <c r="Q634" i="34"/>
  <c r="U634" i="34"/>
  <c r="Z634" i="34"/>
  <c r="O634" i="34"/>
  <c r="P638" i="34"/>
  <c r="Q638" i="34"/>
  <c r="U638" i="34"/>
  <c r="Z638" i="34"/>
  <c r="O638" i="34"/>
  <c r="P642" i="34"/>
  <c r="Q642" i="34"/>
  <c r="U642" i="34"/>
  <c r="Z642" i="34"/>
  <c r="O642" i="34"/>
  <c r="Q646" i="34"/>
  <c r="U646" i="34"/>
  <c r="O646" i="34"/>
  <c r="P646" i="34"/>
  <c r="Z646" i="34"/>
  <c r="Q650" i="34"/>
  <c r="U650" i="34"/>
  <c r="O650" i="34"/>
  <c r="P650" i="34"/>
  <c r="Z650" i="34"/>
  <c r="Q654" i="34"/>
  <c r="U654" i="34"/>
  <c r="O654" i="34"/>
  <c r="P654" i="34"/>
  <c r="Z654" i="34"/>
  <c r="Q658" i="34"/>
  <c r="U658" i="34"/>
  <c r="O658" i="34"/>
  <c r="P658" i="34"/>
  <c r="Z658" i="34"/>
  <c r="Q662" i="34"/>
  <c r="U662" i="34"/>
  <c r="O662" i="34"/>
  <c r="P662" i="34"/>
  <c r="Z662" i="34"/>
  <c r="Q666" i="34"/>
  <c r="U666" i="34"/>
  <c r="O666" i="34"/>
  <c r="P666" i="34"/>
  <c r="Z666" i="34"/>
  <c r="Q670" i="34"/>
  <c r="U670" i="34"/>
  <c r="O670" i="34"/>
  <c r="P670" i="34"/>
  <c r="Z670" i="34"/>
  <c r="Q674" i="34"/>
  <c r="U674" i="34"/>
  <c r="O674" i="34"/>
  <c r="P674" i="34"/>
  <c r="Z674" i="34"/>
  <c r="P678" i="34"/>
  <c r="Q678" i="34"/>
  <c r="U678" i="34"/>
  <c r="Z678" i="34"/>
  <c r="O678" i="34"/>
  <c r="P682" i="34"/>
  <c r="Q682" i="34"/>
  <c r="U682" i="34"/>
  <c r="Z682" i="34"/>
  <c r="O682" i="34"/>
  <c r="Z532" i="34"/>
  <c r="O532" i="34"/>
  <c r="P532" i="34"/>
  <c r="Q532" i="34"/>
  <c r="U532" i="34"/>
  <c r="P538" i="34"/>
  <c r="Q538" i="34"/>
  <c r="U538" i="34"/>
  <c r="O538" i="34"/>
  <c r="Z538" i="34"/>
  <c r="O543" i="34"/>
  <c r="P543" i="34"/>
  <c r="Q543" i="34"/>
  <c r="U543" i="34"/>
  <c r="Z543" i="34"/>
  <c r="O547" i="34"/>
  <c r="P547" i="34"/>
  <c r="Q547" i="34"/>
  <c r="U547" i="34"/>
  <c r="Z547" i="34"/>
  <c r="O551" i="34"/>
  <c r="P551" i="34"/>
  <c r="Q551" i="34"/>
  <c r="U551" i="34"/>
  <c r="Z551" i="34"/>
  <c r="O555" i="34"/>
  <c r="P555" i="34"/>
  <c r="Q555" i="34"/>
  <c r="U555" i="34"/>
  <c r="Z555" i="34"/>
  <c r="P559" i="34"/>
  <c r="Q559" i="34"/>
  <c r="U559" i="34"/>
  <c r="Z559" i="34"/>
  <c r="O559" i="34"/>
  <c r="O563" i="34"/>
  <c r="P563" i="34"/>
  <c r="Q563" i="34"/>
  <c r="U563" i="34"/>
  <c r="Z563" i="34"/>
  <c r="O567" i="34"/>
  <c r="P567" i="34"/>
  <c r="Q567" i="34"/>
  <c r="U567" i="34"/>
  <c r="Z567" i="34"/>
  <c r="O571" i="34"/>
  <c r="P571" i="34"/>
  <c r="Q571" i="34"/>
  <c r="U571" i="34"/>
  <c r="Z571" i="34"/>
  <c r="O958" i="34"/>
  <c r="P958" i="34"/>
  <c r="Q958" i="34"/>
  <c r="U958" i="34"/>
  <c r="Z958" i="34"/>
  <c r="A958" i="34"/>
  <c r="P876" i="34"/>
  <c r="Q876" i="34"/>
  <c r="U876" i="34"/>
  <c r="Z876" i="34"/>
  <c r="O876" i="34"/>
  <c r="A876" i="34"/>
  <c r="O893" i="34"/>
  <c r="P893" i="34"/>
  <c r="Q893" i="34"/>
  <c r="U893" i="34"/>
  <c r="Z893" i="34"/>
  <c r="A893" i="34"/>
  <c r="Q809" i="34"/>
  <c r="U809" i="34"/>
  <c r="Z809" i="34"/>
  <c r="O809" i="34"/>
  <c r="P809" i="34"/>
  <c r="A809" i="34"/>
  <c r="Q817" i="34"/>
  <c r="U817" i="34"/>
  <c r="Z817" i="34"/>
  <c r="O817" i="34"/>
  <c r="P817" i="34"/>
  <c r="A817" i="34"/>
  <c r="Z959" i="34"/>
  <c r="O959" i="34"/>
  <c r="P959" i="34"/>
  <c r="Q959" i="34"/>
  <c r="U959" i="34"/>
  <c r="A959" i="34"/>
  <c r="O877" i="34"/>
  <c r="P877" i="34"/>
  <c r="Q877" i="34"/>
  <c r="U877" i="34"/>
  <c r="Z877" i="34"/>
  <c r="A877" i="34"/>
  <c r="Z894" i="34"/>
  <c r="O894" i="34"/>
  <c r="P894" i="34"/>
  <c r="Q894" i="34"/>
  <c r="U894" i="34"/>
  <c r="A894" i="34"/>
  <c r="O926" i="34"/>
  <c r="P926" i="34"/>
  <c r="Q926" i="34"/>
  <c r="U926" i="34"/>
  <c r="Z926" i="34"/>
  <c r="A926" i="34"/>
  <c r="P814" i="34"/>
  <c r="Q814" i="34"/>
  <c r="U814" i="34"/>
  <c r="Z814" i="34"/>
  <c r="O814" i="34"/>
  <c r="A814" i="34"/>
  <c r="P826" i="34"/>
  <c r="Q826" i="34"/>
  <c r="U826" i="34"/>
  <c r="Z826" i="34"/>
  <c r="O826" i="34"/>
  <c r="A826" i="34"/>
  <c r="P838" i="34"/>
  <c r="Q838" i="34"/>
  <c r="U838" i="34"/>
  <c r="Z838" i="34"/>
  <c r="O838" i="34"/>
  <c r="A838" i="34"/>
  <c r="Z850" i="34"/>
  <c r="O850" i="34"/>
  <c r="P850" i="34"/>
  <c r="Q850" i="34"/>
  <c r="U850" i="34"/>
  <c r="A850" i="34"/>
  <c r="Q984" i="34"/>
  <c r="U984" i="34"/>
  <c r="Z984" i="34"/>
  <c r="O984" i="34"/>
  <c r="P984" i="34"/>
  <c r="A984" i="34"/>
  <c r="Q964" i="34"/>
  <c r="U964" i="34"/>
  <c r="Z964" i="34"/>
  <c r="P964" i="34"/>
  <c r="O964" i="34"/>
  <c r="A964" i="34"/>
  <c r="P880" i="34"/>
  <c r="Q880" i="34"/>
  <c r="U880" i="34"/>
  <c r="Z880" i="34"/>
  <c r="O880" i="34"/>
  <c r="A880" i="34"/>
  <c r="Q891" i="34"/>
  <c r="U891" i="34"/>
  <c r="Z891" i="34"/>
  <c r="O891" i="34"/>
  <c r="P891" i="34"/>
  <c r="A891" i="34"/>
  <c r="Z923" i="34"/>
  <c r="O923" i="34"/>
  <c r="P923" i="34"/>
  <c r="Q923" i="34"/>
  <c r="U923" i="34"/>
  <c r="A923" i="34"/>
  <c r="O811" i="34"/>
  <c r="P811" i="34"/>
  <c r="Q811" i="34"/>
  <c r="U811" i="34"/>
  <c r="Z811" i="34"/>
  <c r="A811" i="34"/>
  <c r="O819" i="34"/>
  <c r="P819" i="34"/>
  <c r="Q819" i="34"/>
  <c r="U819" i="34"/>
  <c r="Z819" i="34"/>
  <c r="A819" i="34"/>
  <c r="O827" i="34"/>
  <c r="P827" i="34"/>
  <c r="Q827" i="34"/>
  <c r="U827" i="34"/>
  <c r="Z827" i="34"/>
  <c r="A827" i="34"/>
  <c r="O835" i="34"/>
  <c r="P835" i="34"/>
  <c r="Q835" i="34"/>
  <c r="U835" i="34"/>
  <c r="Z835" i="34"/>
  <c r="A835" i="34"/>
  <c r="O839" i="34"/>
  <c r="P839" i="34"/>
  <c r="Q839" i="34"/>
  <c r="U839" i="34"/>
  <c r="Z839" i="34"/>
  <c r="A839" i="34"/>
  <c r="O843" i="34"/>
  <c r="Q843" i="34"/>
  <c r="U843" i="34"/>
  <c r="Z843" i="34"/>
  <c r="P843" i="34"/>
  <c r="A843" i="34"/>
  <c r="Q847" i="34"/>
  <c r="U847" i="34"/>
  <c r="Z847" i="34"/>
  <c r="O847" i="34"/>
  <c r="P847" i="34"/>
  <c r="A847" i="34"/>
  <c r="Q851" i="34"/>
  <c r="U851" i="34"/>
  <c r="Z851" i="34"/>
  <c r="O851" i="34"/>
  <c r="P851" i="34"/>
  <c r="A851" i="34"/>
  <c r="Q855" i="34"/>
  <c r="U855" i="34"/>
  <c r="Z855" i="34"/>
  <c r="O855" i="34"/>
  <c r="P855" i="34"/>
  <c r="A855" i="34"/>
  <c r="P900" i="34"/>
  <c r="Q900" i="34"/>
  <c r="U900" i="34"/>
  <c r="Z900" i="34"/>
  <c r="O900" i="34"/>
  <c r="A900" i="34"/>
  <c r="P941" i="34"/>
  <c r="Q941" i="34"/>
  <c r="U941" i="34"/>
  <c r="Z941" i="34"/>
  <c r="O941" i="34"/>
  <c r="A941" i="34"/>
  <c r="P985" i="34"/>
  <c r="Q985" i="34"/>
  <c r="U985" i="34"/>
  <c r="O985" i="34"/>
  <c r="Z985" i="34"/>
  <c r="A985" i="34"/>
  <c r="R862" i="34"/>
  <c r="Z862" i="34"/>
  <c r="O862" i="34"/>
  <c r="S862" i="34"/>
  <c r="P862" i="34"/>
  <c r="T862" i="34"/>
  <c r="Q862" i="34"/>
  <c r="U862" i="34"/>
  <c r="A862" i="34"/>
  <c r="Q867" i="34"/>
  <c r="U867" i="34"/>
  <c r="R867" i="34"/>
  <c r="Z867" i="34"/>
  <c r="O867" i="34"/>
  <c r="S867" i="34"/>
  <c r="P867" i="34"/>
  <c r="T867" i="34"/>
  <c r="A867" i="34"/>
  <c r="Q871" i="34"/>
  <c r="U871" i="34"/>
  <c r="R871" i="34"/>
  <c r="Z871" i="34"/>
  <c r="O871" i="34"/>
  <c r="S871" i="34"/>
  <c r="P871" i="34"/>
  <c r="T871" i="34"/>
  <c r="A871" i="34"/>
  <c r="Q879" i="34"/>
  <c r="U879" i="34"/>
  <c r="Z879" i="34"/>
  <c r="O879" i="34"/>
  <c r="P879" i="34"/>
  <c r="A879" i="34"/>
  <c r="Q895" i="34"/>
  <c r="U895" i="34"/>
  <c r="R895" i="34"/>
  <c r="Z895" i="34"/>
  <c r="O895" i="34"/>
  <c r="S895" i="34"/>
  <c r="P895" i="34"/>
  <c r="T895" i="34"/>
  <c r="A895" i="34"/>
  <c r="Z906" i="34"/>
  <c r="O906" i="34"/>
  <c r="P906" i="34"/>
  <c r="Q906" i="34"/>
  <c r="U906" i="34"/>
  <c r="A906" i="34"/>
  <c r="Z910" i="34"/>
  <c r="O910" i="34"/>
  <c r="P910" i="34"/>
  <c r="Q910" i="34"/>
  <c r="U910" i="34"/>
  <c r="A910" i="34"/>
  <c r="P916" i="34"/>
  <c r="T916" i="34"/>
  <c r="Q916" i="34"/>
  <c r="U916" i="34"/>
  <c r="R916" i="34"/>
  <c r="Z916" i="34"/>
  <c r="O916" i="34"/>
  <c r="S916" i="34"/>
  <c r="A916" i="34"/>
  <c r="Q920" i="34"/>
  <c r="U920" i="34"/>
  <c r="Z920" i="34"/>
  <c r="O920" i="34"/>
  <c r="P920" i="34"/>
  <c r="A920" i="34"/>
  <c r="O930" i="34"/>
  <c r="P930" i="34"/>
  <c r="Q930" i="34"/>
  <c r="U930" i="34"/>
  <c r="Z930" i="34"/>
  <c r="A930" i="34"/>
  <c r="P945" i="34"/>
  <c r="Q945" i="34"/>
  <c r="U945" i="34"/>
  <c r="O945" i="34"/>
  <c r="Z945" i="34"/>
  <c r="A945" i="34"/>
  <c r="R951" i="34"/>
  <c r="Z951" i="34"/>
  <c r="O951" i="34"/>
  <c r="S951" i="34"/>
  <c r="U951" i="34"/>
  <c r="P951" i="34"/>
  <c r="Q951" i="34"/>
  <c r="T951" i="34"/>
  <c r="A951" i="34"/>
  <c r="P686" i="34"/>
  <c r="Q686" i="34"/>
  <c r="U686" i="34"/>
  <c r="Z686" i="34"/>
  <c r="O686" i="34"/>
  <c r="O735" i="34"/>
  <c r="P735" i="34"/>
  <c r="Q735" i="34"/>
  <c r="U735" i="34"/>
  <c r="Z735" i="34"/>
  <c r="Z740" i="34"/>
  <c r="O740" i="34"/>
  <c r="P740" i="34"/>
  <c r="Q740" i="34"/>
  <c r="U740" i="34"/>
  <c r="Z744" i="34"/>
  <c r="O744" i="34"/>
  <c r="P744" i="34"/>
  <c r="Q744" i="34"/>
  <c r="U744" i="34"/>
  <c r="Z748" i="34"/>
  <c r="O748" i="34"/>
  <c r="P748" i="34"/>
  <c r="Q748" i="34"/>
  <c r="U748" i="34"/>
  <c r="Q753" i="34"/>
  <c r="U753" i="34"/>
  <c r="Z753" i="34"/>
  <c r="O753" i="34"/>
  <c r="P753" i="34"/>
  <c r="P758" i="34"/>
  <c r="Q758" i="34"/>
  <c r="U758" i="34"/>
  <c r="Z758" i="34"/>
  <c r="O758" i="34"/>
  <c r="P762" i="34"/>
  <c r="Q762" i="34"/>
  <c r="U762" i="34"/>
  <c r="Z762" i="34"/>
  <c r="O762" i="34"/>
  <c r="P766" i="34"/>
  <c r="Q766" i="34"/>
  <c r="U766" i="34"/>
  <c r="Z766" i="34"/>
  <c r="O766" i="34"/>
  <c r="P770" i="34"/>
  <c r="Q770" i="34"/>
  <c r="U770" i="34"/>
  <c r="Z770" i="34"/>
  <c r="O770" i="34"/>
  <c r="P774" i="34"/>
  <c r="Q774" i="34"/>
  <c r="U774" i="34"/>
  <c r="Z774" i="34"/>
  <c r="O774" i="34"/>
  <c r="P778" i="34"/>
  <c r="Q778" i="34"/>
  <c r="U778" i="34"/>
  <c r="Z778" i="34"/>
  <c r="O778" i="34"/>
  <c r="P782" i="34"/>
  <c r="Q782" i="34"/>
  <c r="U782" i="34"/>
  <c r="Z782" i="34"/>
  <c r="O782" i="34"/>
  <c r="O787" i="34"/>
  <c r="P787" i="34"/>
  <c r="Q787" i="34"/>
  <c r="U787" i="34"/>
  <c r="Z787" i="34"/>
  <c r="Z792" i="34"/>
  <c r="O792" i="34"/>
  <c r="P792" i="34"/>
  <c r="Q792" i="34"/>
  <c r="U792" i="34"/>
  <c r="Q689" i="34"/>
  <c r="U689" i="34"/>
  <c r="Z689" i="34"/>
  <c r="O689" i="34"/>
  <c r="P689" i="34"/>
  <c r="Q693" i="34"/>
  <c r="U693" i="34"/>
  <c r="Z693" i="34"/>
  <c r="O693" i="34"/>
  <c r="P693" i="34"/>
  <c r="Q697" i="34"/>
  <c r="U697" i="34"/>
  <c r="Z697" i="34"/>
  <c r="O697" i="34"/>
  <c r="P697" i="34"/>
  <c r="Q701" i="34"/>
  <c r="U701" i="34"/>
  <c r="Z701" i="34"/>
  <c r="O701" i="34"/>
  <c r="P701" i="34"/>
  <c r="Q705" i="34"/>
  <c r="U705" i="34"/>
  <c r="Z705" i="34"/>
  <c r="O705" i="34"/>
  <c r="P705" i="34"/>
  <c r="Z712" i="34"/>
  <c r="O712" i="34"/>
  <c r="P712" i="34"/>
  <c r="Q712" i="34"/>
  <c r="U712" i="34"/>
  <c r="Z716" i="34"/>
  <c r="O716" i="34"/>
  <c r="P716" i="34"/>
  <c r="Q716" i="34"/>
  <c r="U716" i="34"/>
  <c r="Z720" i="34"/>
  <c r="O720" i="34"/>
  <c r="P720" i="34"/>
  <c r="Q720" i="34"/>
  <c r="U720" i="34"/>
  <c r="Z724" i="34"/>
  <c r="O724" i="34"/>
  <c r="P724" i="34"/>
  <c r="Q724" i="34"/>
  <c r="U724" i="34"/>
  <c r="Z728" i="34"/>
  <c r="O728" i="34"/>
  <c r="P728" i="34"/>
  <c r="Q728" i="34"/>
  <c r="U728" i="34"/>
  <c r="Z732" i="34"/>
  <c r="O732" i="34"/>
  <c r="P732" i="34"/>
  <c r="Q732" i="34"/>
  <c r="U732" i="34"/>
  <c r="P798" i="34"/>
  <c r="Q798" i="34"/>
  <c r="U798" i="34"/>
  <c r="Z798" i="34"/>
  <c r="O798" i="34"/>
  <c r="A798" i="34"/>
  <c r="P802" i="34"/>
  <c r="Q802" i="34"/>
  <c r="U802" i="34"/>
  <c r="Z802" i="34"/>
  <c r="O802" i="34"/>
  <c r="A802" i="34"/>
  <c r="P806" i="34"/>
  <c r="Q806" i="34"/>
  <c r="U806" i="34"/>
  <c r="Z806" i="34"/>
  <c r="O806" i="34"/>
  <c r="A806" i="34"/>
  <c r="O575" i="34"/>
  <c r="P575" i="34"/>
  <c r="Q575" i="34"/>
  <c r="U575" i="34"/>
  <c r="Z575" i="34"/>
  <c r="O579" i="34"/>
  <c r="P579" i="34"/>
  <c r="Q579" i="34"/>
  <c r="U579" i="34"/>
  <c r="Z579" i="34"/>
  <c r="O583" i="34"/>
  <c r="P583" i="34"/>
  <c r="Q583" i="34"/>
  <c r="U583" i="34"/>
  <c r="Z583" i="34"/>
  <c r="O587" i="34"/>
  <c r="P587" i="34"/>
  <c r="Q587" i="34"/>
  <c r="U587" i="34"/>
  <c r="Z587" i="34"/>
  <c r="O591" i="34"/>
  <c r="P591" i="34"/>
  <c r="Q591" i="34"/>
  <c r="U591" i="34"/>
  <c r="Z591" i="34"/>
  <c r="O595" i="34"/>
  <c r="P595" i="34"/>
  <c r="Q595" i="34"/>
  <c r="U595" i="34"/>
  <c r="Z595" i="34"/>
  <c r="O599" i="34"/>
  <c r="P599" i="34"/>
  <c r="Q599" i="34"/>
  <c r="U599" i="34"/>
  <c r="Z599" i="34"/>
  <c r="O603" i="34"/>
  <c r="P603" i="34"/>
  <c r="Q603" i="34"/>
  <c r="U603" i="34"/>
  <c r="Z603" i="34"/>
  <c r="O607" i="34"/>
  <c r="P607" i="34"/>
  <c r="Q607" i="34"/>
  <c r="U607" i="34"/>
  <c r="Z607" i="34"/>
  <c r="O611" i="34"/>
  <c r="P611" i="34"/>
  <c r="Q611" i="34"/>
  <c r="U611" i="34"/>
  <c r="Z611" i="34"/>
  <c r="O615" i="34"/>
  <c r="P615" i="34"/>
  <c r="Q615" i="34"/>
  <c r="U615" i="34"/>
  <c r="Z615" i="34"/>
  <c r="O619" i="34"/>
  <c r="P619" i="34"/>
  <c r="Q619" i="34"/>
  <c r="U619" i="34"/>
  <c r="Z619" i="34"/>
  <c r="O623" i="34"/>
  <c r="P623" i="34"/>
  <c r="Q623" i="34"/>
  <c r="U623" i="34"/>
  <c r="Z623" i="34"/>
  <c r="O627" i="34"/>
  <c r="P627" i="34"/>
  <c r="Q627" i="34"/>
  <c r="U627" i="34"/>
  <c r="Z627" i="34"/>
  <c r="O631" i="34"/>
  <c r="P631" i="34"/>
  <c r="Q631" i="34"/>
  <c r="U631" i="34"/>
  <c r="Z631" i="34"/>
  <c r="O635" i="34"/>
  <c r="P635" i="34"/>
  <c r="Q635" i="34"/>
  <c r="U635" i="34"/>
  <c r="Z635" i="34"/>
  <c r="O639" i="34"/>
  <c r="P639" i="34"/>
  <c r="Q639" i="34"/>
  <c r="U639" i="34"/>
  <c r="Z639" i="34"/>
  <c r="O643" i="34"/>
  <c r="P643" i="34"/>
  <c r="Q643" i="34"/>
  <c r="U643" i="34"/>
  <c r="Z643" i="34"/>
  <c r="P647" i="34"/>
  <c r="O647" i="34"/>
  <c r="Q647" i="34"/>
  <c r="U647" i="34"/>
  <c r="Z647" i="34"/>
  <c r="P651" i="34"/>
  <c r="Q651" i="34"/>
  <c r="U651" i="34"/>
  <c r="Z651" i="34"/>
  <c r="O651" i="34"/>
  <c r="P655" i="34"/>
  <c r="O655" i="34"/>
  <c r="Q655" i="34"/>
  <c r="U655" i="34"/>
  <c r="Z655" i="34"/>
  <c r="P659" i="34"/>
  <c r="Q659" i="34"/>
  <c r="U659" i="34"/>
  <c r="Z659" i="34"/>
  <c r="O659" i="34"/>
  <c r="P663" i="34"/>
  <c r="O663" i="34"/>
  <c r="Q663" i="34"/>
  <c r="U663" i="34"/>
  <c r="Z663" i="34"/>
  <c r="P667" i="34"/>
  <c r="Q667" i="34"/>
  <c r="U667" i="34"/>
  <c r="Z667" i="34"/>
  <c r="O667" i="34"/>
  <c r="P671" i="34"/>
  <c r="O671" i="34"/>
  <c r="Q671" i="34"/>
  <c r="U671" i="34"/>
  <c r="Z671" i="34"/>
  <c r="P675" i="34"/>
  <c r="Q675" i="34"/>
  <c r="U675" i="34"/>
  <c r="Z675" i="34"/>
  <c r="O675" i="34"/>
  <c r="O679" i="34"/>
  <c r="P679" i="34"/>
  <c r="Q679" i="34"/>
  <c r="U679" i="34"/>
  <c r="Z679" i="34"/>
  <c r="O683" i="34"/>
  <c r="P683" i="34"/>
  <c r="Q683" i="34"/>
  <c r="U683" i="34"/>
  <c r="Z683" i="34"/>
  <c r="Q533" i="34"/>
  <c r="U533" i="34"/>
  <c r="Z533" i="34"/>
  <c r="O533" i="34"/>
  <c r="P533" i="34"/>
  <c r="O539" i="34"/>
  <c r="P539" i="34"/>
  <c r="Q539" i="34"/>
  <c r="U539" i="34"/>
  <c r="Z539" i="34"/>
  <c r="Z544" i="34"/>
  <c r="O544" i="34"/>
  <c r="P544" i="34"/>
  <c r="Q544" i="34"/>
  <c r="U544" i="34"/>
  <c r="Z548" i="34"/>
  <c r="O548" i="34"/>
  <c r="P548" i="34"/>
  <c r="Q548" i="34"/>
  <c r="U548" i="34"/>
  <c r="Z552" i="34"/>
  <c r="O552" i="34"/>
  <c r="P552" i="34"/>
  <c r="Q552" i="34"/>
  <c r="U552" i="34"/>
  <c r="O556" i="34"/>
  <c r="P556" i="34"/>
  <c r="Q556" i="34"/>
  <c r="U556" i="34"/>
  <c r="Z556" i="34"/>
  <c r="O560" i="34"/>
  <c r="Q560" i="34"/>
  <c r="U560" i="34"/>
  <c r="Z560" i="34"/>
  <c r="P560" i="34"/>
  <c r="Z564" i="34"/>
  <c r="O564" i="34"/>
  <c r="P564" i="34"/>
  <c r="Q564" i="34"/>
  <c r="U564" i="34"/>
  <c r="Z568" i="34"/>
  <c r="O568" i="34"/>
  <c r="P568" i="34"/>
  <c r="Q568" i="34"/>
  <c r="U568" i="34"/>
  <c r="A736" i="34"/>
  <c r="A745" i="34"/>
  <c r="A755" i="34"/>
  <c r="A763" i="34"/>
  <c r="A771" i="34"/>
  <c r="A779" i="34"/>
  <c r="A793" i="34"/>
  <c r="A694" i="34"/>
  <c r="A702" i="34"/>
  <c r="A706" i="34"/>
  <c r="A717" i="34"/>
  <c r="A725" i="34"/>
  <c r="A572" i="34"/>
  <c r="A580" i="34"/>
  <c r="A588" i="34"/>
  <c r="A596" i="34"/>
  <c r="A604" i="34"/>
  <c r="A612" i="34"/>
  <c r="A620" i="34"/>
  <c r="A632" i="34"/>
  <c r="A640" i="34"/>
  <c r="A644" i="34"/>
  <c r="A652" i="34"/>
  <c r="A660" i="34"/>
  <c r="A668" i="34"/>
  <c r="A672" i="34"/>
  <c r="A684" i="34"/>
  <c r="A541" i="34"/>
  <c r="A549" i="34"/>
  <c r="A553" i="34"/>
  <c r="A561" i="34"/>
  <c r="A565" i="34"/>
  <c r="A569" i="34"/>
  <c r="A707" i="34"/>
  <c r="A738" i="34"/>
  <c r="A742" i="34"/>
  <c r="A746" i="34"/>
  <c r="A751" i="34"/>
  <c r="A756" i="34"/>
  <c r="A760" i="34"/>
  <c r="A764" i="34"/>
  <c r="A768" i="34"/>
  <c r="A772" i="34"/>
  <c r="A776" i="34"/>
  <c r="A780" i="34"/>
  <c r="A785" i="34"/>
  <c r="A789" i="34"/>
  <c r="A794" i="34"/>
  <c r="A691" i="34"/>
  <c r="A695" i="34"/>
  <c r="A699" i="34"/>
  <c r="A703" i="34"/>
  <c r="A710" i="34"/>
  <c r="A714" i="34"/>
  <c r="A718" i="34"/>
  <c r="A722" i="34"/>
  <c r="A726" i="34"/>
  <c r="A730" i="34"/>
  <c r="A734" i="34"/>
  <c r="A573" i="34"/>
  <c r="A577" i="34"/>
  <c r="A581" i="34"/>
  <c r="A585" i="34"/>
  <c r="A589" i="34"/>
  <c r="A593" i="34"/>
  <c r="A597" i="34"/>
  <c r="A601" i="34"/>
  <c r="A605" i="34"/>
  <c r="A609" i="34"/>
  <c r="A613" i="34"/>
  <c r="A617" i="34"/>
  <c r="A621" i="34"/>
  <c r="A625" i="34"/>
  <c r="A629" i="34"/>
  <c r="A633" i="34"/>
  <c r="A637" i="34"/>
  <c r="A641" i="34"/>
  <c r="A645" i="34"/>
  <c r="A649" i="34"/>
  <c r="A653" i="34"/>
  <c r="A657" i="34"/>
  <c r="A661" i="34"/>
  <c r="A665" i="34"/>
  <c r="A669" i="34"/>
  <c r="A673" i="34"/>
  <c r="A677" i="34"/>
  <c r="A681" i="34"/>
  <c r="A531" i="34"/>
  <c r="A536" i="34"/>
  <c r="A542" i="34"/>
  <c r="A546" i="34"/>
  <c r="A550" i="34"/>
  <c r="A554" i="34"/>
  <c r="A558" i="34"/>
  <c r="A562" i="34"/>
  <c r="A566" i="34"/>
  <c r="A570" i="34"/>
  <c r="A687" i="34"/>
  <c r="A741" i="34"/>
  <c r="A750" i="34"/>
  <c r="A759" i="34"/>
  <c r="A767" i="34"/>
  <c r="A775" i="34"/>
  <c r="A783" i="34"/>
  <c r="A788" i="34"/>
  <c r="A690" i="34"/>
  <c r="A698" i="34"/>
  <c r="A713" i="34"/>
  <c r="A721" i="34"/>
  <c r="A729" i="34"/>
  <c r="A733" i="34"/>
  <c r="A576" i="34"/>
  <c r="A584" i="34"/>
  <c r="A592" i="34"/>
  <c r="A600" i="34"/>
  <c r="A608" i="34"/>
  <c r="A616" i="34"/>
  <c r="A624" i="34"/>
  <c r="A628" i="34"/>
  <c r="A636" i="34"/>
  <c r="A648" i="34"/>
  <c r="A656" i="34"/>
  <c r="A664" i="34"/>
  <c r="A676" i="34"/>
  <c r="A708" i="34"/>
  <c r="A739" i="34"/>
  <c r="A743" i="34"/>
  <c r="A747" i="34"/>
  <c r="A752" i="34"/>
  <c r="A757" i="34"/>
  <c r="A761" i="34"/>
  <c r="A765" i="34"/>
  <c r="A769" i="34"/>
  <c r="A773" i="34"/>
  <c r="A777" i="34"/>
  <c r="A781" i="34"/>
  <c r="A786" i="34"/>
  <c r="A791" i="34"/>
  <c r="A795" i="34"/>
  <c r="A692" i="34"/>
  <c r="A696" i="34"/>
  <c r="A700" i="34"/>
  <c r="A704" i="34"/>
  <c r="A711" i="34"/>
  <c r="A715" i="34"/>
  <c r="A719" i="34"/>
  <c r="A723" i="34"/>
  <c r="A727" i="34"/>
  <c r="A731" i="34"/>
  <c r="A574" i="34"/>
  <c r="A578" i="34"/>
  <c r="A582" i="34"/>
  <c r="A586" i="34"/>
  <c r="A590" i="34"/>
  <c r="A594" i="34"/>
  <c r="A598" i="34"/>
  <c r="A602" i="34"/>
  <c r="A606" i="34"/>
  <c r="A610" i="34"/>
  <c r="A614" i="34"/>
  <c r="A618" i="34"/>
  <c r="A622" i="34"/>
  <c r="A626" i="34"/>
  <c r="A630" i="34"/>
  <c r="A634" i="34"/>
  <c r="A638" i="34"/>
  <c r="A642" i="34"/>
  <c r="A646" i="34"/>
  <c r="A650" i="34"/>
  <c r="A654" i="34"/>
  <c r="A658" i="34"/>
  <c r="A662" i="34"/>
  <c r="A666" i="34"/>
  <c r="A670" i="34"/>
  <c r="A674" i="34"/>
  <c r="A678" i="34"/>
  <c r="A682" i="34"/>
  <c r="A532" i="34"/>
  <c r="A538" i="34"/>
  <c r="A543" i="34"/>
  <c r="A547" i="34"/>
  <c r="A551" i="34"/>
  <c r="A555" i="34"/>
  <c r="A559" i="34"/>
  <c r="A563" i="34"/>
  <c r="A567" i="34"/>
  <c r="A571" i="34"/>
  <c r="A680" i="34"/>
  <c r="A535" i="34"/>
  <c r="A545" i="34"/>
  <c r="A557" i="34"/>
  <c r="A686" i="34"/>
  <c r="A735" i="34"/>
  <c r="A740" i="34"/>
  <c r="A744" i="34"/>
  <c r="A748" i="34"/>
  <c r="A753" i="34"/>
  <c r="A758" i="34"/>
  <c r="A762" i="34"/>
  <c r="A766" i="34"/>
  <c r="A770" i="34"/>
  <c r="A774" i="34"/>
  <c r="A778" i="34"/>
  <c r="A782" i="34"/>
  <c r="A787" i="34"/>
  <c r="A792" i="34"/>
  <c r="A689" i="34"/>
  <c r="A693" i="34"/>
  <c r="A697" i="34"/>
  <c r="A701" i="34"/>
  <c r="A705" i="34"/>
  <c r="A712" i="34"/>
  <c r="A716" i="34"/>
  <c r="A720" i="34"/>
  <c r="A724" i="34"/>
  <c r="A728" i="34"/>
  <c r="A732" i="34"/>
  <c r="A575" i="34"/>
  <c r="A579" i="34"/>
  <c r="A583" i="34"/>
  <c r="A587" i="34"/>
  <c r="A591" i="34"/>
  <c r="A595" i="34"/>
  <c r="A599" i="34"/>
  <c r="A603" i="34"/>
  <c r="A607" i="34"/>
  <c r="A611" i="34"/>
  <c r="A615" i="34"/>
  <c r="A619" i="34"/>
  <c r="A623" i="34"/>
  <c r="A627" i="34"/>
  <c r="A631" i="34"/>
  <c r="A635" i="34"/>
  <c r="A639" i="34"/>
  <c r="A643" i="34"/>
  <c r="A647" i="34"/>
  <c r="A651" i="34"/>
  <c r="A655" i="34"/>
  <c r="A659" i="34"/>
  <c r="A663" i="34"/>
  <c r="A667" i="34"/>
  <c r="A671" i="34"/>
  <c r="A675" i="34"/>
  <c r="A679" i="34"/>
  <c r="A683" i="34"/>
  <c r="A533" i="34"/>
  <c r="A539" i="34"/>
  <c r="A544" i="34"/>
  <c r="A548" i="34"/>
  <c r="A552" i="34"/>
  <c r="A556" i="34"/>
  <c r="A560" i="34"/>
  <c r="A564" i="34"/>
  <c r="A568" i="34"/>
  <c r="C528" i="34"/>
  <c r="B528" i="34" s="1"/>
  <c r="C529" i="34"/>
  <c r="B529" i="34" s="1"/>
  <c r="C530" i="34"/>
  <c r="B530" i="34" s="1"/>
  <c r="K528" i="34"/>
  <c r="K529" i="34"/>
  <c r="K530" i="34"/>
  <c r="Z21" i="60"/>
  <c r="Z20" i="60"/>
  <c r="C352" i="34"/>
  <c r="B352" i="34" s="1"/>
  <c r="C180" i="34"/>
  <c r="B180" i="34" s="1"/>
  <c r="P530" i="34" l="1"/>
  <c r="Q530" i="34"/>
  <c r="U530" i="34"/>
  <c r="O530" i="34"/>
  <c r="Z530" i="34"/>
  <c r="Q529" i="34"/>
  <c r="U529" i="34"/>
  <c r="Z529" i="34"/>
  <c r="O529" i="34"/>
  <c r="P529" i="34"/>
  <c r="Z528" i="34"/>
  <c r="O528" i="34"/>
  <c r="P528" i="34"/>
  <c r="Q528" i="34"/>
  <c r="U528" i="34"/>
  <c r="Q180" i="34"/>
  <c r="U180" i="34"/>
  <c r="Z180" i="34"/>
  <c r="O180" i="34"/>
  <c r="P180" i="34"/>
  <c r="O352" i="34"/>
  <c r="P352" i="34"/>
  <c r="Q352" i="34"/>
  <c r="U352" i="34"/>
  <c r="Z352" i="34"/>
  <c r="A530" i="34"/>
  <c r="A180" i="34"/>
  <c r="A529" i="34"/>
  <c r="A352" i="34"/>
  <c r="A528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0" i="34"/>
  <c r="C349" i="34"/>
  <c r="C348" i="34"/>
  <c r="C287" i="34"/>
  <c r="C266" i="34"/>
  <c r="C265" i="34"/>
  <c r="C264" i="34"/>
  <c r="C256" i="34"/>
  <c r="C255" i="34"/>
  <c r="C254" i="34"/>
  <c r="C253" i="34"/>
  <c r="C250" i="34"/>
  <c r="K249" i="34"/>
  <c r="C249" i="34"/>
  <c r="C252" i="34"/>
  <c r="C251" i="34"/>
  <c r="C248" i="34"/>
  <c r="C241" i="34"/>
  <c r="C525" i="34"/>
  <c r="C524" i="34"/>
  <c r="C243" i="34"/>
  <c r="C242" i="34"/>
  <c r="C240" i="34"/>
  <c r="C239" i="34"/>
  <c r="K238" i="34"/>
  <c r="C238" i="34"/>
  <c r="C232" i="34"/>
  <c r="C231" i="34"/>
  <c r="C222" i="34"/>
  <c r="C221" i="34"/>
  <c r="C209" i="34"/>
  <c r="C191" i="34"/>
  <c r="C190" i="34"/>
  <c r="C193" i="34"/>
  <c r="C192" i="34"/>
  <c r="C189" i="34"/>
  <c r="C188" i="34"/>
  <c r="C187" i="34"/>
  <c r="B935" i="34"/>
  <c r="B934" i="34"/>
  <c r="B933" i="34"/>
  <c r="B932" i="34"/>
  <c r="B974" i="34"/>
  <c r="B973" i="34"/>
  <c r="B972" i="34"/>
  <c r="B971" i="34"/>
  <c r="B970" i="34"/>
  <c r="B969" i="34"/>
  <c r="B967" i="34"/>
  <c r="B966" i="34"/>
  <c r="B957" i="34"/>
  <c r="B956" i="34"/>
  <c r="B948" i="34"/>
  <c r="B947" i="34"/>
  <c r="B939" i="34"/>
  <c r="B938" i="34"/>
  <c r="B937" i="34"/>
  <c r="B936" i="34"/>
  <c r="B995" i="34"/>
  <c r="B982" i="34"/>
  <c r="B981" i="34"/>
  <c r="B980" i="34"/>
  <c r="B979" i="34"/>
  <c r="B978" i="34"/>
  <c r="B977" i="34"/>
  <c r="B976" i="34"/>
  <c r="B975" i="34"/>
  <c r="Z979" i="34" l="1"/>
  <c r="O979" i="34"/>
  <c r="P979" i="34"/>
  <c r="Q979" i="34"/>
  <c r="U979" i="34"/>
  <c r="A979" i="34"/>
  <c r="P957" i="34"/>
  <c r="Q957" i="34"/>
  <c r="U957" i="34"/>
  <c r="O957" i="34"/>
  <c r="Z957" i="34"/>
  <c r="A957" i="34"/>
  <c r="P981" i="34"/>
  <c r="Q981" i="34"/>
  <c r="U981" i="34"/>
  <c r="O981" i="34"/>
  <c r="Z981" i="34"/>
  <c r="A981" i="34"/>
  <c r="Q948" i="34"/>
  <c r="U948" i="34"/>
  <c r="Z948" i="34"/>
  <c r="O948" i="34"/>
  <c r="P948" i="34"/>
  <c r="A948" i="34"/>
  <c r="Z967" i="34"/>
  <c r="O967" i="34"/>
  <c r="P967" i="34"/>
  <c r="Q967" i="34"/>
  <c r="U967" i="34"/>
  <c r="A967" i="34"/>
  <c r="Q972" i="34"/>
  <c r="U972" i="34"/>
  <c r="Z972" i="34"/>
  <c r="O972" i="34"/>
  <c r="P972" i="34"/>
  <c r="A972" i="34"/>
  <c r="O978" i="34"/>
  <c r="P978" i="34"/>
  <c r="Q978" i="34"/>
  <c r="U978" i="34"/>
  <c r="Z978" i="34"/>
  <c r="A978" i="34"/>
  <c r="O982" i="34"/>
  <c r="P982" i="34"/>
  <c r="Q982" i="34"/>
  <c r="U982" i="34"/>
  <c r="Z982" i="34"/>
  <c r="A982" i="34"/>
  <c r="O938" i="34"/>
  <c r="P938" i="34"/>
  <c r="Q938" i="34"/>
  <c r="U938" i="34"/>
  <c r="Z938" i="34"/>
  <c r="A938" i="34"/>
  <c r="Q956" i="34"/>
  <c r="U956" i="34"/>
  <c r="Z956" i="34"/>
  <c r="P956" i="34"/>
  <c r="O956" i="34"/>
  <c r="A956" i="34"/>
  <c r="P969" i="34"/>
  <c r="Q969" i="34"/>
  <c r="U969" i="34"/>
  <c r="O969" i="34"/>
  <c r="Z969" i="34"/>
  <c r="A969" i="34"/>
  <c r="P973" i="34"/>
  <c r="Q973" i="34"/>
  <c r="U973" i="34"/>
  <c r="O973" i="34"/>
  <c r="Z973" i="34"/>
  <c r="A973" i="34"/>
  <c r="O934" i="34"/>
  <c r="P934" i="34"/>
  <c r="Q934" i="34"/>
  <c r="U934" i="34"/>
  <c r="Z934" i="34"/>
  <c r="A934" i="34"/>
  <c r="O974" i="34"/>
  <c r="P974" i="34"/>
  <c r="Q974" i="34"/>
  <c r="U974" i="34"/>
  <c r="Z974" i="34"/>
  <c r="A974" i="34"/>
  <c r="O995" i="34"/>
  <c r="P995" i="34"/>
  <c r="Q995" i="34"/>
  <c r="U995" i="34"/>
  <c r="Z995" i="34"/>
  <c r="A995" i="34"/>
  <c r="O970" i="34"/>
  <c r="P970" i="34"/>
  <c r="Q970" i="34"/>
  <c r="U970" i="34"/>
  <c r="Z970" i="34"/>
  <c r="A970" i="34"/>
  <c r="Q976" i="34"/>
  <c r="U976" i="34"/>
  <c r="Z976" i="34"/>
  <c r="O976" i="34"/>
  <c r="P976" i="34"/>
  <c r="A976" i="34"/>
  <c r="Q980" i="34"/>
  <c r="U980" i="34"/>
  <c r="Z980" i="34"/>
  <c r="O980" i="34"/>
  <c r="P980" i="34"/>
  <c r="A980" i="34"/>
  <c r="Q936" i="34"/>
  <c r="U936" i="34"/>
  <c r="Z936" i="34"/>
  <c r="O936" i="34"/>
  <c r="P936" i="34"/>
  <c r="A936" i="34"/>
  <c r="Z947" i="34"/>
  <c r="O947" i="34"/>
  <c r="P947" i="34"/>
  <c r="Q947" i="34"/>
  <c r="U947" i="34"/>
  <c r="A947" i="34"/>
  <c r="O966" i="34"/>
  <c r="P966" i="34"/>
  <c r="Q966" i="34"/>
  <c r="U966" i="34"/>
  <c r="Z966" i="34"/>
  <c r="A966" i="34"/>
  <c r="Z971" i="34"/>
  <c r="O971" i="34"/>
  <c r="P971" i="34"/>
  <c r="Q971" i="34"/>
  <c r="U971" i="34"/>
  <c r="A971" i="34"/>
  <c r="Q932" i="34"/>
  <c r="U932" i="34"/>
  <c r="Z932" i="34"/>
  <c r="O932" i="34"/>
  <c r="P932" i="34"/>
  <c r="A932" i="34"/>
  <c r="Z975" i="34"/>
  <c r="O975" i="34"/>
  <c r="P975" i="34"/>
  <c r="Q975" i="34"/>
  <c r="U975" i="34"/>
  <c r="A975" i="34"/>
  <c r="Z939" i="34"/>
  <c r="O939" i="34"/>
  <c r="P939" i="34"/>
  <c r="Q939" i="34"/>
  <c r="U939" i="34"/>
  <c r="A939" i="34"/>
  <c r="Z935" i="34"/>
  <c r="O935" i="34"/>
  <c r="P935" i="34"/>
  <c r="Q935" i="34"/>
  <c r="U935" i="34"/>
  <c r="A935" i="34"/>
  <c r="P977" i="34"/>
  <c r="Q977" i="34"/>
  <c r="U977" i="34"/>
  <c r="O977" i="34"/>
  <c r="Z977" i="34"/>
  <c r="A977" i="34"/>
  <c r="P937" i="34"/>
  <c r="Q937" i="34"/>
  <c r="U937" i="34"/>
  <c r="Z937" i="34"/>
  <c r="O937" i="34"/>
  <c r="A937" i="34"/>
  <c r="P933" i="34"/>
  <c r="Q933" i="34"/>
  <c r="U933" i="34"/>
  <c r="Z933" i="34"/>
  <c r="O933" i="34"/>
  <c r="A93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3" i="55"/>
  <c r="A483" i="55" s="1"/>
  <c r="A19" i="60" l="1"/>
  <c r="A20" i="60" s="1"/>
  <c r="A21" i="60" s="1"/>
  <c r="A22" i="60" s="1"/>
  <c r="I18" i="54" l="1"/>
  <c r="C28" i="34"/>
  <c r="B28" i="34" s="1"/>
  <c r="U28" i="34" l="1"/>
  <c r="Z28" i="34"/>
  <c r="A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7" i="34" l="1"/>
  <c r="C347" i="34"/>
  <c r="B347" i="34" s="1"/>
  <c r="C351" i="34"/>
  <c r="B351" i="34" s="1"/>
  <c r="F178" i="34"/>
  <c r="C178" i="34"/>
  <c r="B178" i="34" s="1"/>
  <c r="C179" i="34"/>
  <c r="B179" i="34" s="1"/>
  <c r="X347" i="34" l="1"/>
  <c r="Y347" i="34"/>
  <c r="X178" i="34"/>
  <c r="Y178" i="34"/>
  <c r="O178" i="34"/>
  <c r="P178" i="34"/>
  <c r="Q178" i="34"/>
  <c r="U178" i="34"/>
  <c r="Z178" i="34"/>
  <c r="P351" i="34"/>
  <c r="Q351" i="34"/>
  <c r="U351" i="34"/>
  <c r="Z351" i="34"/>
  <c r="O351" i="34"/>
  <c r="Z179" i="34"/>
  <c r="O179" i="34"/>
  <c r="P179" i="34"/>
  <c r="Q179" i="34"/>
  <c r="U179" i="34"/>
  <c r="P347" i="34"/>
  <c r="Q347" i="34"/>
  <c r="U347" i="34"/>
  <c r="Z347" i="34"/>
  <c r="O347" i="34"/>
  <c r="A351" i="34"/>
  <c r="A179" i="34"/>
  <c r="A347" i="34"/>
  <c r="A178" i="34"/>
  <c r="C25" i="34"/>
  <c r="B25" i="34" s="1"/>
  <c r="C24" i="34"/>
  <c r="B24" i="34" s="1"/>
  <c r="U24" i="34" l="1"/>
  <c r="U25" i="34"/>
  <c r="A25" i="34"/>
  <c r="A24" i="34"/>
  <c r="B125" i="34"/>
  <c r="A11" i="12"/>
  <c r="A12" i="12"/>
  <c r="B93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4" i="70"/>
  <c r="C12" i="61"/>
  <c r="G12" i="61"/>
  <c r="H12" i="61"/>
  <c r="F12" i="61"/>
  <c r="I12" i="61"/>
  <c r="D12" i="61"/>
  <c r="E12" i="61"/>
  <c r="C599" i="60" l="1"/>
  <c r="U93" i="34"/>
  <c r="Z93" i="34"/>
  <c r="U125" i="34"/>
  <c r="Z125" i="34"/>
  <c r="A125" i="34"/>
  <c r="A93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9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8" i="34" l="1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101" i="34"/>
  <c r="C102" i="34"/>
  <c r="C103" i="34"/>
  <c r="C104" i="34"/>
  <c r="C105" i="34"/>
  <c r="C77" i="34"/>
  <c r="C54" i="34"/>
  <c r="B54" i="34" s="1"/>
  <c r="C53" i="34"/>
  <c r="B53" i="34" s="1"/>
  <c r="K149" i="34"/>
  <c r="C138" i="34"/>
  <c r="C139" i="34"/>
  <c r="C140" i="34"/>
  <c r="C141" i="34"/>
  <c r="C142" i="34"/>
  <c r="C149" i="34"/>
  <c r="C150" i="34"/>
  <c r="C133" i="34"/>
  <c r="C134" i="34"/>
  <c r="C135" i="34"/>
  <c r="C136" i="34"/>
  <c r="C137" i="34"/>
  <c r="C120" i="34"/>
  <c r="C121" i="34"/>
  <c r="C122" i="34"/>
  <c r="C526" i="34"/>
  <c r="C527" i="34"/>
  <c r="C130" i="34"/>
  <c r="C131" i="34"/>
  <c r="C132" i="34"/>
  <c r="C119" i="34"/>
  <c r="K97" i="34"/>
  <c r="C106" i="34"/>
  <c r="C107" i="34"/>
  <c r="C108" i="34"/>
  <c r="C109" i="34"/>
  <c r="C110" i="34"/>
  <c r="C97" i="34"/>
  <c r="C98" i="34"/>
  <c r="C114" i="34"/>
  <c r="C115" i="34"/>
  <c r="C123" i="34"/>
  <c r="C124" i="34"/>
  <c r="C128" i="34"/>
  <c r="C144" i="34"/>
  <c r="C145" i="34"/>
  <c r="C146" i="34"/>
  <c r="C147" i="34"/>
  <c r="C148" i="34"/>
  <c r="C113" i="34"/>
  <c r="C127" i="34"/>
  <c r="C71" i="34"/>
  <c r="C72" i="34"/>
  <c r="C111" i="34"/>
  <c r="C112" i="34"/>
  <c r="C126" i="34"/>
  <c r="C45" i="34"/>
  <c r="C38" i="34"/>
  <c r="C39" i="34"/>
  <c r="C44" i="34"/>
  <c r="A53" i="34" l="1"/>
  <c r="U53" i="34"/>
  <c r="Z53" i="34"/>
  <c r="A54" i="34"/>
  <c r="Z54" i="34"/>
  <c r="U54" i="34"/>
  <c r="C37" i="34"/>
  <c r="C40" i="34"/>
  <c r="C41" i="34"/>
  <c r="C42" i="34"/>
  <c r="C43" i="34"/>
  <c r="C36" i="34"/>
  <c r="K47" i="34"/>
  <c r="C520" i="34"/>
  <c r="C521" i="34"/>
  <c r="C55" i="34"/>
  <c r="C56" i="34"/>
  <c r="C47" i="34"/>
  <c r="C48" i="34"/>
  <c r="C49" i="34"/>
  <c r="C50" i="34"/>
  <c r="C51" i="34"/>
  <c r="B148" i="55"/>
  <c r="A148" i="55" s="1"/>
  <c r="A149" i="55"/>
  <c r="I62" i="34"/>
  <c r="K74" i="34"/>
  <c r="C70" i="34"/>
  <c r="C74" i="34"/>
  <c r="C75" i="34"/>
  <c r="C65" i="34"/>
  <c r="C66" i="34"/>
  <c r="C67" i="34"/>
  <c r="C68" i="34"/>
  <c r="C62" i="34"/>
  <c r="C63" i="34"/>
  <c r="C58" i="34"/>
  <c r="C59" i="34"/>
  <c r="C518" i="34"/>
  <c r="C519" i="34"/>
  <c r="C69" i="34"/>
  <c r="C27" i="34"/>
  <c r="C26" i="34"/>
  <c r="C95" i="34"/>
  <c r="C94" i="34"/>
  <c r="C99" i="34"/>
  <c r="C100" i="34"/>
  <c r="C116" i="34"/>
  <c r="C117" i="34"/>
  <c r="C151" i="34"/>
  <c r="C152" i="34"/>
  <c r="C153" i="34"/>
  <c r="C60" i="34"/>
  <c r="C73" i="34"/>
  <c r="C76" i="34"/>
  <c r="C129" i="34"/>
  <c r="C143" i="34"/>
  <c r="C46" i="34"/>
  <c r="S10" i="34"/>
  <c r="I246" i="55" l="1" a="1"/>
  <c r="I246" i="55" s="1"/>
  <c r="I243" i="55" a="1"/>
  <c r="I243" i="55" s="1"/>
  <c r="I217" i="55" a="1"/>
  <c r="I217" i="55" s="1"/>
  <c r="I401" i="55" a="1"/>
  <c r="I401" i="55" s="1"/>
  <c r="I325" i="55" a="1"/>
  <c r="I325" i="55" s="1"/>
  <c r="I317" i="55" a="1"/>
  <c r="I317" i="55" s="1"/>
  <c r="I297" i="55" a="1"/>
  <c r="I297" i="55" s="1"/>
  <c r="I272" i="55" a="1"/>
  <c r="I272" i="55" s="1"/>
  <c r="I471" i="55" a="1"/>
  <c r="I471" i="55" s="1"/>
  <c r="I463" i="55" a="1"/>
  <c r="I463" i="55" s="1"/>
  <c r="I192" i="55" a="1"/>
  <c r="I192" i="55" s="1"/>
  <c r="I295" i="55" a="1"/>
  <c r="I295" i="55" s="1"/>
  <c r="I467" i="55" a="1"/>
  <c r="I467" i="55" s="1"/>
  <c r="I206" i="55" a="1"/>
  <c r="I206" i="55" s="1"/>
  <c r="I248" i="55" a="1"/>
  <c r="I248" i="55" s="1"/>
  <c r="I405" i="55" a="1"/>
  <c r="I405" i="55" s="1"/>
  <c r="I476" i="55" a="1"/>
  <c r="I476" i="55" s="1"/>
  <c r="I222" i="55" a="1"/>
  <c r="I222" i="55" s="1"/>
  <c r="I459" i="55" a="1"/>
  <c r="I459" i="55" s="1"/>
  <c r="I218" i="55" a="1"/>
  <c r="I218" i="55" s="1"/>
  <c r="I228" i="55" a="1"/>
  <c r="I228" i="55" s="1"/>
  <c r="I221" i="55" a="1"/>
  <c r="I221" i="55" s="1"/>
  <c r="I174" i="55" a="1"/>
  <c r="I174" i="55" s="1"/>
  <c r="G258" i="55" a="1"/>
  <c r="G258" i="55" s="1"/>
  <c r="G244" i="55" a="1"/>
  <c r="G244" i="55" s="1"/>
  <c r="G237" i="55" a="1"/>
  <c r="G237" i="55" s="1"/>
  <c r="G179" i="55" a="1"/>
  <c r="G179" i="55" s="1"/>
  <c r="G326" i="55" a="1"/>
  <c r="G326" i="55" s="1"/>
  <c r="G318" i="55" a="1"/>
  <c r="G318" i="55" s="1"/>
  <c r="G311" i="55" a="1"/>
  <c r="G311" i="55" s="1"/>
  <c r="G296" i="55" a="1"/>
  <c r="G296" i="55" s="1"/>
  <c r="G265" i="55" a="1"/>
  <c r="G265" i="55" s="1"/>
  <c r="G473" i="55" a="1"/>
  <c r="G473" i="55" s="1"/>
  <c r="G464" i="55" a="1"/>
  <c r="G464" i="55" s="1"/>
  <c r="G462" i="55" a="1"/>
  <c r="G462" i="55" s="1"/>
  <c r="G172" i="55" a="1"/>
  <c r="G172" i="55" s="1"/>
  <c r="G209" i="55" a="1"/>
  <c r="G209" i="55" s="1"/>
  <c r="G313" i="55" a="1"/>
  <c r="G313" i="55" s="1"/>
  <c r="G259" i="55" a="1"/>
  <c r="G259" i="55" s="1"/>
  <c r="G292" i="55" a="1"/>
  <c r="G292" i="55" s="1"/>
  <c r="G245" i="55" a="1"/>
  <c r="G245" i="55" s="1"/>
  <c r="G232" i="55" a="1"/>
  <c r="G232" i="55" s="1"/>
  <c r="G478" i="55" a="1"/>
  <c r="G478" i="55" s="1"/>
  <c r="G261" i="55" a="1"/>
  <c r="G261" i="55" s="1"/>
  <c r="G446" i="55" a="1"/>
  <c r="G446" i="55" s="1"/>
  <c r="G447" i="55" a="1"/>
  <c r="G447" i="55" s="1"/>
  <c r="G226" i="55" a="1"/>
  <c r="G226" i="55" s="1"/>
  <c r="G198" i="55" a="1"/>
  <c r="G198" i="55" s="1"/>
  <c r="G242" i="55" a="1"/>
  <c r="G242" i="55" s="1"/>
  <c r="G264" i="55" a="1"/>
  <c r="G264" i="55" s="1"/>
  <c r="G213" i="55" a="1"/>
  <c r="G213" i="55" s="1"/>
  <c r="G470" i="55" a="1"/>
  <c r="G470" i="55" s="1"/>
  <c r="G199" i="55" a="1"/>
  <c r="G199" i="55" s="1"/>
  <c r="G215" i="55" a="1"/>
  <c r="G215" i="55" s="1"/>
  <c r="G185" i="55" a="1"/>
  <c r="G185" i="55" s="1"/>
  <c r="G282" i="55" a="1"/>
  <c r="G282" i="55" s="1"/>
  <c r="I242" i="55" a="1"/>
  <c r="I242" i="55" s="1"/>
  <c r="I213" i="55" a="1"/>
  <c r="I213" i="55" s="1"/>
  <c r="I199" i="55" a="1"/>
  <c r="I199" i="55" s="1"/>
  <c r="I185" i="55" a="1"/>
  <c r="I185" i="55" s="1"/>
  <c r="I177" i="55" a="1"/>
  <c r="I177" i="55" s="1"/>
  <c r="I239" i="55" a="1"/>
  <c r="I239" i="55" s="1"/>
  <c r="I240" i="55" a="1"/>
  <c r="I240" i="55" s="1"/>
  <c r="I258" i="55" a="1"/>
  <c r="I258" i="55" s="1"/>
  <c r="I244" i="55" a="1"/>
  <c r="I244" i="55" s="1"/>
  <c r="I237" i="55" a="1"/>
  <c r="I237" i="55" s="1"/>
  <c r="I179" i="55" a="1"/>
  <c r="I179" i="55" s="1"/>
  <c r="I326" i="55" a="1"/>
  <c r="I326" i="55" s="1"/>
  <c r="I318" i="55" a="1"/>
  <c r="I318" i="55" s="1"/>
  <c r="I311" i="55" a="1"/>
  <c r="I311" i="55" s="1"/>
  <c r="I296" i="55" a="1"/>
  <c r="I296" i="55" s="1"/>
  <c r="I265" i="55" a="1"/>
  <c r="I265" i="55" s="1"/>
  <c r="I473" i="55" a="1"/>
  <c r="I473" i="55" s="1"/>
  <c r="I464" i="55" a="1"/>
  <c r="I464" i="55" s="1"/>
  <c r="I462" i="55" a="1"/>
  <c r="I462" i="55" s="1"/>
  <c r="I172" i="55" a="1"/>
  <c r="I172" i="55" s="1"/>
  <c r="I209" i="55" a="1"/>
  <c r="I209" i="55" s="1"/>
  <c r="I313" i="55" a="1"/>
  <c r="I313" i="55" s="1"/>
  <c r="I259" i="55" a="1"/>
  <c r="I259" i="55" s="1"/>
  <c r="I292" i="55" a="1"/>
  <c r="I292" i="55" s="1"/>
  <c r="I245" i="55" a="1"/>
  <c r="I245" i="55" s="1"/>
  <c r="I232" i="55" a="1"/>
  <c r="I232" i="55" s="1"/>
  <c r="I478" i="55" a="1"/>
  <c r="I478" i="55" s="1"/>
  <c r="I261" i="55" a="1"/>
  <c r="I261" i="55" s="1"/>
  <c r="I446" i="55" a="1"/>
  <c r="I446" i="55" s="1"/>
  <c r="I447" i="55" a="1"/>
  <c r="I447" i="55" s="1"/>
  <c r="I226" i="55" a="1"/>
  <c r="I226" i="55" s="1"/>
  <c r="I198" i="55" a="1"/>
  <c r="I198" i="55" s="1"/>
  <c r="G246" i="55" a="1"/>
  <c r="G246" i="55" s="1"/>
  <c r="K246" i="55" s="1"/>
  <c r="G243" i="55" a="1"/>
  <c r="G243" i="55" s="1"/>
  <c r="K243" i="55" s="1"/>
  <c r="G217" i="55" a="1"/>
  <c r="G217" i="55" s="1"/>
  <c r="K217" i="55" s="1"/>
  <c r="G401" i="55" a="1"/>
  <c r="G401" i="55" s="1"/>
  <c r="K401" i="55" s="1"/>
  <c r="G325" i="55" a="1"/>
  <c r="G325" i="55" s="1"/>
  <c r="K325" i="55" s="1"/>
  <c r="G317" i="55" a="1"/>
  <c r="G317" i="55" s="1"/>
  <c r="K317" i="55" s="1"/>
  <c r="G297" i="55" a="1"/>
  <c r="G297" i="55" s="1"/>
  <c r="K297" i="55" s="1"/>
  <c r="G272" i="55" a="1"/>
  <c r="G272" i="55" s="1"/>
  <c r="K272" i="55" s="1"/>
  <c r="G471" i="55" a="1"/>
  <c r="G471" i="55" s="1"/>
  <c r="K471" i="55" s="1"/>
  <c r="G463" i="55" a="1"/>
  <c r="G463" i="55" s="1"/>
  <c r="K463" i="55" s="1"/>
  <c r="G192" i="55" a="1"/>
  <c r="G192" i="55" s="1"/>
  <c r="K192" i="55" s="1"/>
  <c r="G295" i="55" a="1"/>
  <c r="G295" i="55" s="1"/>
  <c r="K295" i="55" s="1"/>
  <c r="G467" i="55" a="1"/>
  <c r="G467" i="55" s="1"/>
  <c r="K467" i="55" s="1"/>
  <c r="G206" i="55" a="1"/>
  <c r="G206" i="55" s="1"/>
  <c r="K206" i="55" s="1"/>
  <c r="G248" i="55" a="1"/>
  <c r="G248" i="55" s="1"/>
  <c r="K248" i="55" s="1"/>
  <c r="G405" i="55" a="1"/>
  <c r="G405" i="55" s="1"/>
  <c r="K405" i="55" s="1"/>
  <c r="G476" i="55" a="1"/>
  <c r="G476" i="55" s="1"/>
  <c r="K476" i="55" s="1"/>
  <c r="G222" i="55" a="1"/>
  <c r="G222" i="55" s="1"/>
  <c r="K222" i="55" s="1"/>
  <c r="G459" i="55" a="1"/>
  <c r="G459" i="55" s="1"/>
  <c r="K459" i="55" s="1"/>
  <c r="G218" i="55" a="1"/>
  <c r="G218" i="55" s="1"/>
  <c r="K218" i="55" s="1"/>
  <c r="G228" i="55" a="1"/>
  <c r="G228" i="55" s="1"/>
  <c r="K228" i="55" s="1"/>
  <c r="G221" i="55" a="1"/>
  <c r="G221" i="55" s="1"/>
  <c r="K221" i="55" s="1"/>
  <c r="G174" i="55" a="1"/>
  <c r="G174" i="55" s="1"/>
  <c r="K174" i="55" s="1"/>
  <c r="G277" i="55" a="1"/>
  <c r="G277" i="55" s="1"/>
  <c r="G233" i="55" a="1"/>
  <c r="G233" i="55" s="1"/>
  <c r="G468" i="55" a="1"/>
  <c r="G468" i="55" s="1"/>
  <c r="G186" i="55" a="1"/>
  <c r="G186" i="55" s="1"/>
  <c r="G255" i="55" a="1"/>
  <c r="G255" i="55" s="1"/>
  <c r="G252" i="55" a="1"/>
  <c r="G252" i="55" s="1"/>
  <c r="G303" i="55" a="1"/>
  <c r="G303" i="55" s="1"/>
  <c r="G182" i="55" a="1"/>
  <c r="G182" i="55" s="1"/>
  <c r="I264" i="55" a="1"/>
  <c r="I264" i="55" s="1"/>
  <c r="I470" i="55" a="1"/>
  <c r="I470" i="55" s="1"/>
  <c r="I215" i="55" a="1"/>
  <c r="I215" i="55" s="1"/>
  <c r="I282" i="55" a="1"/>
  <c r="I282" i="55" s="1"/>
  <c r="I315" i="55" a="1"/>
  <c r="I315" i="55" s="1"/>
  <c r="I241" i="55" a="1"/>
  <c r="I241" i="55" s="1"/>
  <c r="I291" i="55" a="1"/>
  <c r="I291" i="55" s="1"/>
  <c r="I189" i="55" a="1"/>
  <c r="I189" i="55" s="1"/>
  <c r="I278" i="55" a="1"/>
  <c r="I278" i="55" s="1"/>
  <c r="I402" i="55" a="1"/>
  <c r="I402" i="55" s="1"/>
  <c r="I465" i="55" a="1"/>
  <c r="I465" i="55" s="1"/>
  <c r="I479" i="55" a="1"/>
  <c r="I479" i="55" s="1"/>
  <c r="I477" i="55" a="1"/>
  <c r="I477" i="55" s="1"/>
  <c r="I480" i="55" a="1"/>
  <c r="I480" i="55" s="1"/>
  <c r="I461" i="55" a="1"/>
  <c r="I461" i="55" s="1"/>
  <c r="G403" i="55" a="1"/>
  <c r="G403" i="55" s="1"/>
  <c r="G250" i="55" a="1"/>
  <c r="G250" i="55" s="1"/>
  <c r="G327" i="55" a="1"/>
  <c r="G327" i="55" s="1"/>
  <c r="G202" i="55" a="1"/>
  <c r="G202" i="55" s="1"/>
  <c r="G214" i="55" a="1"/>
  <c r="G214" i="55" s="1"/>
  <c r="G301" i="55" a="1"/>
  <c r="G301" i="55" s="1"/>
  <c r="G251" i="55" a="1"/>
  <c r="G251" i="55" s="1"/>
  <c r="G201" i="55" a="1"/>
  <c r="G201" i="55" s="1"/>
  <c r="G290" i="55" a="1"/>
  <c r="G290" i="55" s="1"/>
  <c r="G286" i="55" a="1"/>
  <c r="G286" i="55" s="1"/>
  <c r="G256" i="55" a="1"/>
  <c r="G256" i="55" s="1"/>
  <c r="G457" i="55" a="1"/>
  <c r="G457" i="55" s="1"/>
  <c r="G458" i="55" a="1"/>
  <c r="G458" i="55" s="1"/>
  <c r="G411" i="55" a="1"/>
  <c r="G411" i="55" s="1"/>
  <c r="G456" i="55" a="1"/>
  <c r="G456" i="55" s="1"/>
  <c r="G437" i="55" a="1"/>
  <c r="G437" i="55" s="1"/>
  <c r="G204" i="55" a="1"/>
  <c r="G204" i="55" s="1"/>
  <c r="G219" i="55" a="1"/>
  <c r="G219" i="55" s="1"/>
  <c r="G328" i="55" a="1"/>
  <c r="G328" i="55" s="1"/>
  <c r="G329" i="55" a="1"/>
  <c r="G329" i="55" s="1"/>
  <c r="G406" i="55" a="1"/>
  <c r="G406" i="55" s="1"/>
  <c r="G442" i="55" a="1"/>
  <c r="G442" i="55" s="1"/>
  <c r="I277" i="55" a="1"/>
  <c r="I277" i="55" s="1"/>
  <c r="I468" i="55" a="1"/>
  <c r="I468" i="55" s="1"/>
  <c r="I255" i="55" a="1"/>
  <c r="I255" i="55" s="1"/>
  <c r="I303" i="55" a="1"/>
  <c r="I303" i="55" s="1"/>
  <c r="G177" i="55" a="1"/>
  <c r="G177" i="55" s="1"/>
  <c r="K177" i="55" s="1"/>
  <c r="G239" i="55" a="1"/>
  <c r="G239" i="55" s="1"/>
  <c r="K239" i="55" s="1"/>
  <c r="G240" i="55" a="1"/>
  <c r="G240" i="55" s="1"/>
  <c r="K240" i="55" s="1"/>
  <c r="G278" i="55" a="1"/>
  <c r="G278" i="55" s="1"/>
  <c r="K278" i="55" s="1"/>
  <c r="G188" i="55" a="1"/>
  <c r="G188" i="55" s="1"/>
  <c r="G481" i="55" a="1"/>
  <c r="G481" i="55" s="1"/>
  <c r="G466" i="55" a="1"/>
  <c r="G466" i="55" s="1"/>
  <c r="G472" i="55" a="1"/>
  <c r="G472" i="55" s="1"/>
  <c r="G474" i="55" a="1"/>
  <c r="G474" i="55" s="1"/>
  <c r="G475" i="55" a="1"/>
  <c r="G475" i="55" s="1"/>
  <c r="G469" i="55" a="1"/>
  <c r="G469" i="55" s="1"/>
  <c r="I398" i="55" a="1"/>
  <c r="I398" i="55" s="1"/>
  <c r="I404" i="55" a="1"/>
  <c r="I404" i="55" s="1"/>
  <c r="I254" i="55" a="1"/>
  <c r="I254" i="55" s="1"/>
  <c r="I203" i="55" a="1"/>
  <c r="I203" i="55" s="1"/>
  <c r="I316" i="55" a="1"/>
  <c r="I316" i="55" s="1"/>
  <c r="I302" i="55" a="1"/>
  <c r="I302" i="55" s="1"/>
  <c r="I238" i="55" a="1"/>
  <c r="I238" i="55" s="1"/>
  <c r="I275" i="55" a="1"/>
  <c r="I275" i="55" s="1"/>
  <c r="I314" i="55" a="1"/>
  <c r="I314" i="55" s="1"/>
  <c r="I266" i="55" a="1"/>
  <c r="I266" i="55" s="1"/>
  <c r="I289" i="55" a="1"/>
  <c r="I289" i="55" s="1"/>
  <c r="I441" i="55" a="1"/>
  <c r="I441" i="55" s="1"/>
  <c r="I439" i="55" a="1"/>
  <c r="I439" i="55" s="1"/>
  <c r="I440" i="55" a="1"/>
  <c r="I440" i="55" s="1"/>
  <c r="I455" i="55" a="1"/>
  <c r="I455" i="55" s="1"/>
  <c r="I438" i="55" a="1"/>
  <c r="I438" i="55" s="1"/>
  <c r="I193" i="55" a="1"/>
  <c r="I193" i="55" s="1"/>
  <c r="I220" i="55" a="1"/>
  <c r="I220" i="55" s="1"/>
  <c r="I330" i="55" a="1"/>
  <c r="I330" i="55" s="1"/>
  <c r="I169" i="55" a="1"/>
  <c r="I169" i="55" s="1"/>
  <c r="I407" i="55" a="1"/>
  <c r="I407" i="55" s="1"/>
  <c r="I188" i="55" a="1"/>
  <c r="I188" i="55" s="1"/>
  <c r="I481" i="55" a="1"/>
  <c r="I481" i="55" s="1"/>
  <c r="I466" i="55" a="1"/>
  <c r="I466" i="55" s="1"/>
  <c r="I472" i="55" a="1"/>
  <c r="I472" i="55" s="1"/>
  <c r="I474" i="55" a="1"/>
  <c r="I474" i="55" s="1"/>
  <c r="I475" i="55" a="1"/>
  <c r="I475" i="55" s="1"/>
  <c r="I469" i="55" a="1"/>
  <c r="I469" i="55" s="1"/>
  <c r="G398" i="55" a="1"/>
  <c r="G398" i="55" s="1"/>
  <c r="K398" i="55" s="1"/>
  <c r="G404" i="55" a="1"/>
  <c r="G404" i="55" s="1"/>
  <c r="K404" i="55" s="1"/>
  <c r="G254" i="55" a="1"/>
  <c r="G254" i="55" s="1"/>
  <c r="K254" i="55" s="1"/>
  <c r="G203" i="55" a="1"/>
  <c r="G203" i="55" s="1"/>
  <c r="K203" i="55" s="1"/>
  <c r="G316" i="55" a="1"/>
  <c r="G316" i="55" s="1"/>
  <c r="K316" i="55" s="1"/>
  <c r="G302" i="55" a="1"/>
  <c r="G302" i="55" s="1"/>
  <c r="K302" i="55" s="1"/>
  <c r="G238" i="55" a="1"/>
  <c r="G238" i="55" s="1"/>
  <c r="K238" i="55" s="1"/>
  <c r="G275" i="55" a="1"/>
  <c r="G275" i="55" s="1"/>
  <c r="K275" i="55" s="1"/>
  <c r="G314" i="55" a="1"/>
  <c r="G314" i="55" s="1"/>
  <c r="K314" i="55" s="1"/>
  <c r="G266" i="55" a="1"/>
  <c r="G266" i="55" s="1"/>
  <c r="K266" i="55" s="1"/>
  <c r="G289" i="55" a="1"/>
  <c r="G289" i="55" s="1"/>
  <c r="K289" i="55" s="1"/>
  <c r="G441" i="55" a="1"/>
  <c r="G441" i="55" s="1"/>
  <c r="K441" i="55" s="1"/>
  <c r="G439" i="55" a="1"/>
  <c r="G439" i="55" s="1"/>
  <c r="K439" i="55" s="1"/>
  <c r="G440" i="55" a="1"/>
  <c r="G440" i="55" s="1"/>
  <c r="K440" i="55" s="1"/>
  <c r="G455" i="55" a="1"/>
  <c r="G455" i="55" s="1"/>
  <c r="K455" i="55" s="1"/>
  <c r="G438" i="55" a="1"/>
  <c r="G438" i="55" s="1"/>
  <c r="K438" i="55" s="1"/>
  <c r="G193" i="55" a="1"/>
  <c r="G193" i="55" s="1"/>
  <c r="K193" i="55" s="1"/>
  <c r="G220" i="55" a="1"/>
  <c r="G220" i="55" s="1"/>
  <c r="K220" i="55" s="1"/>
  <c r="G330" i="55" a="1"/>
  <c r="G330" i="55" s="1"/>
  <c r="K330" i="55" s="1"/>
  <c r="G169" i="55" a="1"/>
  <c r="G169" i="55" s="1"/>
  <c r="K169" i="55" s="1"/>
  <c r="G407" i="55" a="1"/>
  <c r="G407" i="55" s="1"/>
  <c r="K407" i="55" s="1"/>
  <c r="I233" i="55" a="1"/>
  <c r="I233" i="55" s="1"/>
  <c r="I186" i="55" a="1"/>
  <c r="I186" i="55" s="1"/>
  <c r="I252" i="55" a="1"/>
  <c r="I252" i="55" s="1"/>
  <c r="I182" i="55" a="1"/>
  <c r="I182" i="55" s="1"/>
  <c r="G315" i="55" a="1"/>
  <c r="G315" i="55" s="1"/>
  <c r="K315" i="55" s="1"/>
  <c r="G241" i="55" a="1"/>
  <c r="G241" i="55" s="1"/>
  <c r="K241" i="55" s="1"/>
  <c r="G291" i="55" a="1"/>
  <c r="G291" i="55" s="1"/>
  <c r="K291" i="55" s="1"/>
  <c r="G189" i="55" a="1"/>
  <c r="G189" i="55" s="1"/>
  <c r="K189" i="55" s="1"/>
  <c r="G402" i="55" a="1"/>
  <c r="G402" i="55" s="1"/>
  <c r="K402" i="55" s="1"/>
  <c r="G465" i="55" a="1"/>
  <c r="G465" i="55" s="1"/>
  <c r="K465" i="55" s="1"/>
  <c r="G479" i="55" a="1"/>
  <c r="G479" i="55" s="1"/>
  <c r="K479" i="55" s="1"/>
  <c r="G477" i="55" a="1"/>
  <c r="G477" i="55" s="1"/>
  <c r="K477" i="55" s="1"/>
  <c r="G480" i="55" a="1"/>
  <c r="G480" i="55" s="1"/>
  <c r="K480" i="55" s="1"/>
  <c r="G461" i="55" a="1"/>
  <c r="G461" i="55" s="1"/>
  <c r="K461" i="55" s="1"/>
  <c r="I403" i="55" a="1"/>
  <c r="I403" i="55" s="1"/>
  <c r="I250" i="55" a="1"/>
  <c r="I250" i="55" s="1"/>
  <c r="I327" i="55" a="1"/>
  <c r="I327" i="55" s="1"/>
  <c r="I202" i="55" a="1"/>
  <c r="I202" i="55" s="1"/>
  <c r="I214" i="55" a="1"/>
  <c r="I214" i="55" s="1"/>
  <c r="I301" i="55" a="1"/>
  <c r="I301" i="55" s="1"/>
  <c r="I251" i="55" a="1"/>
  <c r="I251" i="55" s="1"/>
  <c r="I201" i="55" a="1"/>
  <c r="I201" i="55" s="1"/>
  <c r="I290" i="55" a="1"/>
  <c r="I290" i="55" s="1"/>
  <c r="I286" i="55" a="1"/>
  <c r="I286" i="55" s="1"/>
  <c r="I256" i="55" a="1"/>
  <c r="I256" i="55" s="1"/>
  <c r="I457" i="55" a="1"/>
  <c r="I457" i="55" s="1"/>
  <c r="I458" i="55" a="1"/>
  <c r="I458" i="55" s="1"/>
  <c r="I411" i="55" a="1"/>
  <c r="I411" i="55" s="1"/>
  <c r="I456" i="55" a="1"/>
  <c r="I456" i="55" s="1"/>
  <c r="I437" i="55" a="1"/>
  <c r="I437" i="55" s="1"/>
  <c r="I204" i="55" a="1"/>
  <c r="I204" i="55" s="1"/>
  <c r="I219" i="55" a="1"/>
  <c r="I219" i="55" s="1"/>
  <c r="I328" i="55" a="1"/>
  <c r="I328" i="55" s="1"/>
  <c r="I329" i="55" a="1"/>
  <c r="I329" i="55" s="1"/>
  <c r="I406" i="55" a="1"/>
  <c r="I406" i="55" s="1"/>
  <c r="I442" i="55" a="1"/>
  <c r="I442" i="55" s="1"/>
  <c r="K62" i="34"/>
  <c r="G448" i="55" a="1"/>
  <c r="G448" i="55" s="1"/>
  <c r="G154" i="55" a="1"/>
  <c r="G154" i="55" s="1"/>
  <c r="G161" i="55" a="1"/>
  <c r="G161" i="55" s="1"/>
  <c r="G276" i="55" a="1"/>
  <c r="G276" i="55" s="1"/>
  <c r="G180" i="55" a="1"/>
  <c r="G180" i="55" s="1"/>
  <c r="G208" i="55" a="1"/>
  <c r="G208" i="55" s="1"/>
  <c r="I260" i="55" a="1"/>
  <c r="I260" i="55" s="1"/>
  <c r="I304" i="55" a="1"/>
  <c r="I304" i="55" s="1"/>
  <c r="I399" i="55" a="1"/>
  <c r="I399" i="55" s="1"/>
  <c r="I364" i="55" a="1"/>
  <c r="I364" i="55" s="1"/>
  <c r="I371" i="55" a="1"/>
  <c r="I371" i="55" s="1"/>
  <c r="I155" i="55" a="1"/>
  <c r="I155" i="55" s="1"/>
  <c r="I156" i="55" a="1"/>
  <c r="I156" i="55" s="1"/>
  <c r="I191" i="55" a="1"/>
  <c r="I191" i="55" s="1"/>
  <c r="I285" i="55" a="1"/>
  <c r="I285" i="55" s="1"/>
  <c r="G231" i="55" a="1"/>
  <c r="G231" i="55" s="1"/>
  <c r="G283" i="55" a="1"/>
  <c r="G283" i="55" s="1"/>
  <c r="G377" i="55" a="1"/>
  <c r="G377" i="55" s="1"/>
  <c r="G357" i="55" a="1"/>
  <c r="G357" i="55" s="1"/>
  <c r="G375" i="55" a="1"/>
  <c r="G375" i="55" s="1"/>
  <c r="I482" i="55" a="1"/>
  <c r="I482" i="55" s="1"/>
  <c r="G379" i="55" a="1"/>
  <c r="G379" i="55" s="1"/>
  <c r="I339" i="55" a="1"/>
  <c r="I339" i="55" s="1"/>
  <c r="I338" i="55" a="1"/>
  <c r="I338" i="55" s="1"/>
  <c r="I344" i="55" a="1"/>
  <c r="I344" i="55" s="1"/>
  <c r="G160" i="55" a="1"/>
  <c r="G160" i="55" s="1"/>
  <c r="G453" i="55" a="1"/>
  <c r="G453" i="55" s="1"/>
  <c r="G331" i="55" a="1"/>
  <c r="G331" i="55" s="1"/>
  <c r="I249" i="55" a="1"/>
  <c r="I249" i="55" s="1"/>
  <c r="I300" i="55" a="1"/>
  <c r="I300" i="55" s="1"/>
  <c r="I451" i="55" a="1"/>
  <c r="I451" i="55" s="1"/>
  <c r="I448" i="55" a="1"/>
  <c r="I448" i="55" s="1"/>
  <c r="G337" i="55" a="1"/>
  <c r="G337" i="55" s="1"/>
  <c r="G335" i="55" a="1"/>
  <c r="G335" i="55" s="1"/>
  <c r="G336" i="55" a="1"/>
  <c r="G336" i="55" s="1"/>
  <c r="G434" i="55" a="1"/>
  <c r="G434" i="55" s="1"/>
  <c r="I159" i="55" a="1"/>
  <c r="I159" i="55" s="1"/>
  <c r="I452" i="55" a="1"/>
  <c r="I452" i="55" s="1"/>
  <c r="I168" i="55" a="1"/>
  <c r="I168" i="55" s="1"/>
  <c r="G210" i="55" a="1"/>
  <c r="G210" i="55" s="1"/>
  <c r="G253" i="55" a="1"/>
  <c r="G253" i="55" s="1"/>
  <c r="G367" i="55" a="1"/>
  <c r="G367" i="55" s="1"/>
  <c r="G155" i="55" a="1"/>
  <c r="G155" i="55" s="1"/>
  <c r="K155" i="55" s="1"/>
  <c r="G156" i="55" a="1"/>
  <c r="G156" i="55" s="1"/>
  <c r="G191" i="55" a="1"/>
  <c r="G191" i="55" s="1"/>
  <c r="K191" i="55" s="1"/>
  <c r="G285" i="55" a="1"/>
  <c r="G285" i="55" s="1"/>
  <c r="K285" i="55" s="1"/>
  <c r="I231" i="55" a="1"/>
  <c r="I231" i="55" s="1"/>
  <c r="I283" i="55" a="1"/>
  <c r="I283" i="55" s="1"/>
  <c r="I377" i="55" a="1"/>
  <c r="I377" i="55" s="1"/>
  <c r="I357" i="55" a="1"/>
  <c r="I357" i="55" s="1"/>
  <c r="I375" i="55" a="1"/>
  <c r="I375" i="55" s="1"/>
  <c r="I152" i="55" a="1"/>
  <c r="I152" i="55" s="1"/>
  <c r="I274" i="55" a="1"/>
  <c r="I274" i="55" s="1"/>
  <c r="I190" i="55" a="1"/>
  <c r="I190" i="55" s="1"/>
  <c r="I284" i="55" a="1"/>
  <c r="I284" i="55" s="1"/>
  <c r="I270" i="55" a="1"/>
  <c r="I270" i="55" s="1"/>
  <c r="G307" i="55" a="1"/>
  <c r="G307" i="55" s="1"/>
  <c r="G173" i="55" a="1"/>
  <c r="G173" i="55" s="1"/>
  <c r="G350" i="55" a="1"/>
  <c r="G350" i="55" s="1"/>
  <c r="G366" i="55" a="1"/>
  <c r="G366" i="55" s="1"/>
  <c r="G359" i="55" a="1"/>
  <c r="G359" i="55" s="1"/>
  <c r="G427" i="55" a="1"/>
  <c r="G427" i="55" s="1"/>
  <c r="I450" i="55" a="1"/>
  <c r="I450" i="55" s="1"/>
  <c r="I340" i="55" a="1"/>
  <c r="I340" i="55" s="1"/>
  <c r="I345" i="55" a="1"/>
  <c r="I345" i="55" s="1"/>
  <c r="I346" i="55" a="1"/>
  <c r="I346" i="55" s="1"/>
  <c r="G159" i="55" a="1"/>
  <c r="G159" i="55" s="1"/>
  <c r="G452" i="55" a="1"/>
  <c r="G452" i="55" s="1"/>
  <c r="G168" i="55" a="1"/>
  <c r="G168" i="55" s="1"/>
  <c r="I195" i="55" a="1"/>
  <c r="I195" i="55" s="1"/>
  <c r="I211" i="55" a="1"/>
  <c r="I211" i="55" s="1"/>
  <c r="I299" i="55" a="1"/>
  <c r="I299" i="55" s="1"/>
  <c r="G482" i="55" a="1"/>
  <c r="G482" i="55" s="1"/>
  <c r="I379" i="55" a="1"/>
  <c r="I379" i="55" s="1"/>
  <c r="G339" i="55" a="1"/>
  <c r="G339" i="55" s="1"/>
  <c r="G338" i="55" a="1"/>
  <c r="G338" i="55" s="1"/>
  <c r="G344" i="55" a="1"/>
  <c r="G344" i="55" s="1"/>
  <c r="I427" i="55" a="1"/>
  <c r="I427" i="55" s="1"/>
  <c r="I400" i="55" a="1"/>
  <c r="I400" i="55" s="1"/>
  <c r="I408" i="55" a="1"/>
  <c r="I408" i="55" s="1"/>
  <c r="I445" i="55" a="1"/>
  <c r="I445" i="55" s="1"/>
  <c r="G181" i="55" a="1"/>
  <c r="G181" i="55" s="1"/>
  <c r="G212" i="55" a="1"/>
  <c r="G212" i="55" s="1"/>
  <c r="G362" i="55" a="1"/>
  <c r="G362" i="55" s="1"/>
  <c r="G152" i="55" a="1"/>
  <c r="G152" i="55" s="1"/>
  <c r="G274" i="55" a="1"/>
  <c r="G274" i="55" s="1"/>
  <c r="G190" i="55" a="1"/>
  <c r="G190" i="55" s="1"/>
  <c r="G284" i="55" a="1"/>
  <c r="G284" i="55" s="1"/>
  <c r="G270" i="55" a="1"/>
  <c r="G270" i="55" s="1"/>
  <c r="I307" i="55" a="1"/>
  <c r="I307" i="55" s="1"/>
  <c r="I173" i="55" a="1"/>
  <c r="I173" i="55" s="1"/>
  <c r="I350" i="55" a="1"/>
  <c r="I350" i="55" s="1"/>
  <c r="I366" i="55" a="1"/>
  <c r="I366" i="55" s="1"/>
  <c r="I359" i="55" a="1"/>
  <c r="I359" i="55" s="1"/>
  <c r="I151" i="55" a="1"/>
  <c r="I151" i="55" s="1"/>
  <c r="I279" i="55" a="1"/>
  <c r="I279" i="55" s="1"/>
  <c r="I178" i="55" a="1"/>
  <c r="I178" i="55" s="1"/>
  <c r="I247" i="55" a="1"/>
  <c r="I247" i="55" s="1"/>
  <c r="G229" i="55" a="1"/>
  <c r="G229" i="55" s="1"/>
  <c r="G392" i="55" a="1"/>
  <c r="G392" i="55" s="1"/>
  <c r="G354" i="55" a="1"/>
  <c r="G354" i="55" s="1"/>
  <c r="G372" i="55" a="1"/>
  <c r="G372" i="55" s="1"/>
  <c r="I361" i="55" a="1"/>
  <c r="I361" i="55" s="1"/>
  <c r="I444" i="55" a="1"/>
  <c r="I444" i="55" s="1"/>
  <c r="I362" i="55" a="1"/>
  <c r="I362" i="55" s="1"/>
  <c r="I333" i="55" a="1"/>
  <c r="I333" i="55" s="1"/>
  <c r="I343" i="55" a="1"/>
  <c r="I343" i="55" s="1"/>
  <c r="I334" i="55" a="1"/>
  <c r="I334" i="55" s="1"/>
  <c r="I426" i="55" a="1"/>
  <c r="I426" i="55" s="1"/>
  <c r="G400" i="55" a="1"/>
  <c r="G400" i="55" s="1"/>
  <c r="K400" i="55" s="1"/>
  <c r="G408" i="55" a="1"/>
  <c r="G408" i="55" s="1"/>
  <c r="G445" i="55" a="1"/>
  <c r="G445" i="55" s="1"/>
  <c r="I210" i="55" a="1"/>
  <c r="I210" i="55" s="1"/>
  <c r="I253" i="55" a="1"/>
  <c r="I253" i="55" s="1"/>
  <c r="G361" i="55" a="1"/>
  <c r="G361" i="55" s="1"/>
  <c r="I434" i="55" a="1"/>
  <c r="I434" i="55" s="1"/>
  <c r="G450" i="55" a="1"/>
  <c r="G450" i="55" s="1"/>
  <c r="K450" i="55" s="1"/>
  <c r="G340" i="55" a="1"/>
  <c r="G340" i="55" s="1"/>
  <c r="G345" i="55" a="1"/>
  <c r="G345" i="55" s="1"/>
  <c r="G346" i="55" a="1"/>
  <c r="G346" i="55" s="1"/>
  <c r="I449" i="55" a="1"/>
  <c r="I449" i="55" s="1"/>
  <c r="I454" i="55" a="1"/>
  <c r="I454" i="55" s="1"/>
  <c r="I332" i="55" a="1"/>
  <c r="I332" i="55" s="1"/>
  <c r="G249" i="55" a="1"/>
  <c r="G249" i="55" s="1"/>
  <c r="K249" i="55" s="1"/>
  <c r="G300" i="55" a="1"/>
  <c r="G300" i="55" s="1"/>
  <c r="K300" i="55" s="1"/>
  <c r="G368" i="55" a="1"/>
  <c r="G368" i="55" s="1"/>
  <c r="G151" i="55" a="1"/>
  <c r="G151" i="55" s="1"/>
  <c r="G279" i="55" a="1"/>
  <c r="G279" i="55" s="1"/>
  <c r="G178" i="55" a="1"/>
  <c r="G178" i="55" s="1"/>
  <c r="G247" i="55" a="1"/>
  <c r="G247" i="55" s="1"/>
  <c r="I229" i="55" a="1"/>
  <c r="I229" i="55" s="1"/>
  <c r="I392" i="55" a="1"/>
  <c r="I392" i="55" s="1"/>
  <c r="I354" i="55" a="1"/>
  <c r="I354" i="55" s="1"/>
  <c r="I372" i="55" a="1"/>
  <c r="I372" i="55" s="1"/>
  <c r="I154" i="55" a="1"/>
  <c r="I154" i="55" s="1"/>
  <c r="I161" i="55" a="1"/>
  <c r="I161" i="55" s="1"/>
  <c r="I276" i="55" a="1"/>
  <c r="I276" i="55" s="1"/>
  <c r="I180" i="55" a="1"/>
  <c r="I180" i="55" s="1"/>
  <c r="I208" i="55" a="1"/>
  <c r="I208" i="55" s="1"/>
  <c r="G260" i="55" a="1"/>
  <c r="G260" i="55" s="1"/>
  <c r="K260" i="55" s="1"/>
  <c r="G304" i="55" a="1"/>
  <c r="G304" i="55" s="1"/>
  <c r="K304" i="55" s="1"/>
  <c r="G399" i="55" a="1"/>
  <c r="G399" i="55" s="1"/>
  <c r="K399" i="55" s="1"/>
  <c r="G364" i="55" a="1"/>
  <c r="G364" i="55" s="1"/>
  <c r="K364" i="55" s="1"/>
  <c r="G371" i="55" a="1"/>
  <c r="G371" i="55" s="1"/>
  <c r="K371" i="55" s="1"/>
  <c r="G451" i="55" a="1"/>
  <c r="G451" i="55" s="1"/>
  <c r="K451" i="55" s="1"/>
  <c r="I443" i="55" a="1"/>
  <c r="I443" i="55" s="1"/>
  <c r="I368" i="55" a="1"/>
  <c r="I368" i="55" s="1"/>
  <c r="I337" i="55" a="1"/>
  <c r="I337" i="55" s="1"/>
  <c r="I335" i="55" a="1"/>
  <c r="I335" i="55" s="1"/>
  <c r="I336" i="55" a="1"/>
  <c r="I336" i="55" s="1"/>
  <c r="G449" i="55" a="1"/>
  <c r="G449" i="55" s="1"/>
  <c r="G454" i="55" a="1"/>
  <c r="G454" i="55" s="1"/>
  <c r="G332" i="55" a="1"/>
  <c r="G332" i="55" s="1"/>
  <c r="G444" i="55" a="1"/>
  <c r="G444" i="55" s="1"/>
  <c r="I181" i="55" a="1"/>
  <c r="I181" i="55" s="1"/>
  <c r="I212" i="55" a="1"/>
  <c r="I212" i="55" s="1"/>
  <c r="I367" i="55" a="1"/>
  <c r="I367" i="55" s="1"/>
  <c r="G443" i="55" a="1"/>
  <c r="G443" i="55" s="1"/>
  <c r="G333" i="55" a="1"/>
  <c r="G333" i="55" s="1"/>
  <c r="K333" i="55" s="1"/>
  <c r="G343" i="55" a="1"/>
  <c r="G343" i="55" s="1"/>
  <c r="G334" i="55" a="1"/>
  <c r="G334" i="55" s="1"/>
  <c r="K334" i="55" s="1"/>
  <c r="G426" i="55" a="1"/>
  <c r="G426" i="55" s="1"/>
  <c r="I160" i="55" a="1"/>
  <c r="I160" i="55" s="1"/>
  <c r="I453" i="55" a="1"/>
  <c r="I453" i="55" s="1"/>
  <c r="I331" i="55" a="1"/>
  <c r="I331" i="55" s="1"/>
  <c r="G195" i="55" a="1"/>
  <c r="G195" i="55" s="1"/>
  <c r="K195" i="55" s="1"/>
  <c r="G211" i="55" a="1"/>
  <c r="G211" i="55" s="1"/>
  <c r="K211" i="55" s="1"/>
  <c r="G299" i="55" a="1"/>
  <c r="G299" i="55" s="1"/>
  <c r="K299" i="55" s="1"/>
  <c r="A3" i="15"/>
  <c r="A2" i="15"/>
  <c r="N8" i="73"/>
  <c r="M8" i="73"/>
  <c r="A5" i="70"/>
  <c r="A2" i="73"/>
  <c r="A1" i="73"/>
  <c r="K346" i="55" l="1"/>
  <c r="K445" i="55"/>
  <c r="K426" i="55"/>
  <c r="K156" i="55"/>
  <c r="K190" i="55"/>
  <c r="K452" i="55"/>
  <c r="K343" i="55"/>
  <c r="K270" i="55"/>
  <c r="K152" i="55"/>
  <c r="K247" i="55"/>
  <c r="K151" i="55"/>
  <c r="K274" i="55"/>
  <c r="K159" i="55"/>
  <c r="K344" i="55"/>
  <c r="K168" i="55"/>
  <c r="Z24" i="34"/>
  <c r="Z25" i="34"/>
  <c r="K454" i="55"/>
  <c r="K178" i="55"/>
  <c r="K408" i="55"/>
  <c r="K469" i="55"/>
  <c r="K474" i="55"/>
  <c r="K466" i="55"/>
  <c r="K406" i="55"/>
  <c r="K328" i="55"/>
  <c r="K204" i="55"/>
  <c r="K456" i="55"/>
  <c r="K458" i="55"/>
  <c r="K256" i="55"/>
  <c r="K201" i="55"/>
  <c r="K301" i="55"/>
  <c r="K202" i="55"/>
  <c r="K250" i="55"/>
  <c r="K303" i="55"/>
  <c r="K255" i="55"/>
  <c r="K468" i="55"/>
  <c r="K277" i="55"/>
  <c r="K185" i="55"/>
  <c r="K199" i="55"/>
  <c r="K213" i="55"/>
  <c r="K242" i="55"/>
  <c r="K226" i="55"/>
  <c r="K446" i="55"/>
  <c r="K478" i="55"/>
  <c r="K245" i="55"/>
  <c r="K292" i="55"/>
  <c r="K259" i="55"/>
  <c r="K464" i="55"/>
  <c r="K265" i="55"/>
  <c r="K311" i="55"/>
  <c r="K326" i="55"/>
  <c r="K237" i="55"/>
  <c r="K258" i="55"/>
  <c r="K475" i="55"/>
  <c r="K472" i="55"/>
  <c r="K481" i="55"/>
  <c r="K188" i="55"/>
  <c r="K442" i="55"/>
  <c r="K329" i="55"/>
  <c r="K219" i="55"/>
  <c r="K437" i="55"/>
  <c r="K411" i="55"/>
  <c r="K457" i="55"/>
  <c r="K286" i="55"/>
  <c r="K290" i="55"/>
  <c r="K251" i="55"/>
  <c r="K214" i="55"/>
  <c r="K327" i="55"/>
  <c r="K403" i="55"/>
  <c r="K182" i="55"/>
  <c r="K252" i="55"/>
  <c r="K186" i="55"/>
  <c r="K233" i="55"/>
  <c r="K282" i="55"/>
  <c r="K215" i="55"/>
  <c r="K470" i="55"/>
  <c r="K264" i="55"/>
  <c r="K198" i="55"/>
  <c r="K447" i="55"/>
  <c r="K261" i="55"/>
  <c r="K232" i="55"/>
  <c r="K313" i="55"/>
  <c r="K209" i="55"/>
  <c r="K172" i="55"/>
  <c r="K462" i="55"/>
  <c r="K473" i="55"/>
  <c r="K296" i="55"/>
  <c r="K318" i="55"/>
  <c r="K179" i="55"/>
  <c r="K244" i="55"/>
  <c r="K449" i="55"/>
  <c r="K161" i="55"/>
  <c r="K173" i="55"/>
  <c r="K208" i="55"/>
  <c r="K154" i="55"/>
  <c r="K229" i="55"/>
  <c r="K212" i="55"/>
  <c r="K253" i="55"/>
  <c r="K160" i="55"/>
  <c r="K231" i="55"/>
  <c r="K180" i="55"/>
  <c r="K181" i="55"/>
  <c r="K210" i="55"/>
  <c r="K276" i="55"/>
  <c r="K361" i="55"/>
  <c r="K279" i="55"/>
  <c r="K345" i="55"/>
  <c r="K338" i="55"/>
  <c r="K427" i="55"/>
  <c r="K332" i="55"/>
  <c r="K482" i="55"/>
  <c r="K340" i="55"/>
  <c r="K339" i="55"/>
  <c r="K444" i="55"/>
  <c r="K284" i="55"/>
  <c r="K362" i="55"/>
  <c r="K368" i="55"/>
  <c r="K354" i="55"/>
  <c r="K350" i="55"/>
  <c r="K336" i="55"/>
  <c r="K331" i="55"/>
  <c r="K377" i="55"/>
  <c r="K392" i="55"/>
  <c r="K335" i="55"/>
  <c r="K453" i="55"/>
  <c r="K283" i="55"/>
  <c r="K359" i="55"/>
  <c r="K307" i="55"/>
  <c r="K367" i="55"/>
  <c r="K337" i="55"/>
  <c r="K379" i="55"/>
  <c r="K375" i="55"/>
  <c r="K448" i="55"/>
  <c r="K443" i="55"/>
  <c r="K372" i="55"/>
  <c r="K366" i="55"/>
  <c r="K434" i="55"/>
  <c r="K35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48" i="34"/>
  <c r="B232" i="34"/>
  <c r="B231" i="34"/>
  <c r="B222" i="34"/>
  <c r="B221" i="34"/>
  <c r="B187" i="34"/>
  <c r="B252" i="34"/>
  <c r="B251" i="34"/>
  <c r="B138" i="34"/>
  <c r="B137" i="34"/>
  <c r="B136" i="34"/>
  <c r="B133" i="34"/>
  <c r="B526" i="34"/>
  <c r="B122" i="34"/>
  <c r="B527" i="34"/>
  <c r="B130" i="34"/>
  <c r="B131" i="34"/>
  <c r="B132" i="34"/>
  <c r="B134" i="34"/>
  <c r="B135" i="34"/>
  <c r="B139" i="34"/>
  <c r="B140" i="34"/>
  <c r="B141" i="34"/>
  <c r="B142" i="34"/>
  <c r="B149" i="34"/>
  <c r="B150" i="34"/>
  <c r="B349" i="34"/>
  <c r="B350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38" i="34"/>
  <c r="B239" i="34"/>
  <c r="B524" i="34"/>
  <c r="B525" i="34"/>
  <c r="B241" i="34"/>
  <c r="B249" i="34"/>
  <c r="B250" i="34"/>
  <c r="B257" i="34"/>
  <c r="B258" i="34"/>
  <c r="B259" i="34"/>
  <c r="B260" i="34"/>
  <c r="B261" i="34"/>
  <c r="B262" i="34"/>
  <c r="B263" i="34"/>
  <c r="B277" i="34"/>
  <c r="B278" i="34"/>
  <c r="B279" i="34"/>
  <c r="B280" i="34"/>
  <c r="B233" i="34"/>
  <c r="B234" i="34"/>
  <c r="B235" i="34"/>
  <c r="B236" i="34"/>
  <c r="B237" i="34"/>
  <c r="B244" i="34"/>
  <c r="B245" i="34"/>
  <c r="B246" i="34"/>
  <c r="B247" i="34"/>
  <c r="B267" i="34"/>
  <c r="B268" i="34"/>
  <c r="B269" i="34"/>
  <c r="B270" i="34"/>
  <c r="B271" i="34"/>
  <c r="B272" i="34"/>
  <c r="B273" i="34"/>
  <c r="B274" i="34"/>
  <c r="B275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281" i="34"/>
  <c r="B282" i="34"/>
  <c r="B283" i="34"/>
  <c r="B284" i="34"/>
  <c r="B285" i="34"/>
  <c r="B286" i="34"/>
  <c r="B322" i="34"/>
  <c r="B323" i="34"/>
  <c r="B324" i="34"/>
  <c r="I13" i="71"/>
  <c r="O11" i="42"/>
  <c r="N11" i="42"/>
  <c r="Q324" i="34" l="1"/>
  <c r="U324" i="34"/>
  <c r="P324" i="34"/>
  <c r="Z324" i="34"/>
  <c r="O324" i="34"/>
  <c r="Z285" i="34"/>
  <c r="O285" i="34"/>
  <c r="P285" i="34"/>
  <c r="Q285" i="34"/>
  <c r="U285" i="34"/>
  <c r="Z281" i="34"/>
  <c r="O281" i="34"/>
  <c r="P281" i="34"/>
  <c r="Q281" i="34"/>
  <c r="U281" i="34"/>
  <c r="Q318" i="34"/>
  <c r="U318" i="34"/>
  <c r="O318" i="34"/>
  <c r="Z318" i="34"/>
  <c r="P318" i="34"/>
  <c r="Q314" i="34"/>
  <c r="U314" i="34"/>
  <c r="O314" i="34"/>
  <c r="Z314" i="34"/>
  <c r="P314" i="34"/>
  <c r="Q310" i="34"/>
  <c r="U310" i="34"/>
  <c r="O310" i="34"/>
  <c r="Z310" i="34"/>
  <c r="P310" i="34"/>
  <c r="Q306" i="34"/>
  <c r="U306" i="34"/>
  <c r="Z306" i="34"/>
  <c r="O306" i="34"/>
  <c r="P306" i="34"/>
  <c r="Q302" i="34"/>
  <c r="U302" i="34"/>
  <c r="Z302" i="34"/>
  <c r="O302" i="34"/>
  <c r="P302" i="34"/>
  <c r="Q298" i="34"/>
  <c r="U298" i="34"/>
  <c r="Z298" i="34"/>
  <c r="O298" i="34"/>
  <c r="P298" i="34"/>
  <c r="Q294" i="34"/>
  <c r="U294" i="34"/>
  <c r="Z294" i="34"/>
  <c r="O294" i="34"/>
  <c r="P294" i="34"/>
  <c r="Q290" i="34"/>
  <c r="U290" i="34"/>
  <c r="Z290" i="34"/>
  <c r="O290" i="34"/>
  <c r="P290" i="34"/>
  <c r="Q274" i="34"/>
  <c r="U274" i="34"/>
  <c r="Z274" i="34"/>
  <c r="O274" i="34"/>
  <c r="P274" i="34"/>
  <c r="Q270" i="34"/>
  <c r="U270" i="34"/>
  <c r="Z270" i="34"/>
  <c r="O270" i="34"/>
  <c r="P270" i="34"/>
  <c r="Q247" i="34"/>
  <c r="U247" i="34"/>
  <c r="Z247" i="34"/>
  <c r="O247" i="34"/>
  <c r="P247" i="34"/>
  <c r="O237" i="34"/>
  <c r="P237" i="34"/>
  <c r="Q237" i="34"/>
  <c r="U237" i="34"/>
  <c r="Z237" i="34"/>
  <c r="O233" i="34"/>
  <c r="P233" i="34"/>
  <c r="Q233" i="34"/>
  <c r="U233" i="34"/>
  <c r="Z233" i="34"/>
  <c r="Z277" i="34"/>
  <c r="O277" i="34"/>
  <c r="P277" i="34"/>
  <c r="Q277" i="34"/>
  <c r="U277" i="34"/>
  <c r="Q260" i="34"/>
  <c r="U260" i="34"/>
  <c r="Z260" i="34"/>
  <c r="O260" i="34"/>
  <c r="P260" i="34"/>
  <c r="Z250" i="34"/>
  <c r="O250" i="34"/>
  <c r="P250" i="34"/>
  <c r="Q250" i="34"/>
  <c r="U250" i="34"/>
  <c r="Z524" i="34"/>
  <c r="O524" i="34"/>
  <c r="P524" i="34"/>
  <c r="Q524" i="34"/>
  <c r="U524" i="34"/>
  <c r="O229" i="34"/>
  <c r="P229" i="34"/>
  <c r="Q229" i="34"/>
  <c r="U229" i="34"/>
  <c r="Z229" i="34"/>
  <c r="O225" i="34"/>
  <c r="P225" i="34"/>
  <c r="Q225" i="34"/>
  <c r="U225" i="34"/>
  <c r="Z225" i="34"/>
  <c r="Z218" i="34"/>
  <c r="O218" i="34"/>
  <c r="P218" i="34"/>
  <c r="Q218" i="34"/>
  <c r="U218" i="34"/>
  <c r="P213" i="34"/>
  <c r="Q213" i="34"/>
  <c r="U213" i="34"/>
  <c r="Z213" i="34"/>
  <c r="O213" i="34"/>
  <c r="Q208" i="34"/>
  <c r="U208" i="34"/>
  <c r="Z208" i="34"/>
  <c r="O208" i="34"/>
  <c r="P208" i="34"/>
  <c r="Q204" i="34"/>
  <c r="U204" i="34"/>
  <c r="Z204" i="34"/>
  <c r="O204" i="34"/>
  <c r="P204" i="34"/>
  <c r="Z187" i="34"/>
  <c r="O187" i="34"/>
  <c r="P187" i="34"/>
  <c r="Q187" i="34"/>
  <c r="U187" i="34"/>
  <c r="P232" i="34"/>
  <c r="Q232" i="34"/>
  <c r="U232" i="34"/>
  <c r="Z232" i="34"/>
  <c r="O232" i="34"/>
  <c r="Q196" i="34"/>
  <c r="U196" i="34"/>
  <c r="Z196" i="34"/>
  <c r="O196" i="34"/>
  <c r="P196" i="34"/>
  <c r="O190" i="34"/>
  <c r="P190" i="34"/>
  <c r="Q190" i="34"/>
  <c r="U190" i="34"/>
  <c r="Z190" i="34"/>
  <c r="Z323" i="34"/>
  <c r="P323" i="34"/>
  <c r="Q323" i="34"/>
  <c r="U323" i="34"/>
  <c r="O323" i="34"/>
  <c r="O284" i="34"/>
  <c r="P284" i="34"/>
  <c r="Q284" i="34"/>
  <c r="U284" i="34"/>
  <c r="Z284" i="34"/>
  <c r="P321" i="34"/>
  <c r="O321" i="34"/>
  <c r="Q321" i="34"/>
  <c r="U321" i="34"/>
  <c r="Z321" i="34"/>
  <c r="Z317" i="34"/>
  <c r="P317" i="34"/>
  <c r="O317" i="34"/>
  <c r="Q317" i="34"/>
  <c r="U317" i="34"/>
  <c r="Z313" i="34"/>
  <c r="P313" i="34"/>
  <c r="O313" i="34"/>
  <c r="Q313" i="34"/>
  <c r="U313" i="34"/>
  <c r="Z309" i="34"/>
  <c r="O309" i="34"/>
  <c r="P309" i="34"/>
  <c r="Q309" i="34"/>
  <c r="U309" i="34"/>
  <c r="Z305" i="34"/>
  <c r="O305" i="34"/>
  <c r="P305" i="34"/>
  <c r="Q305" i="34"/>
  <c r="U305" i="34"/>
  <c r="Z301" i="34"/>
  <c r="O301" i="34"/>
  <c r="P301" i="34"/>
  <c r="Q301" i="34"/>
  <c r="U301" i="34"/>
  <c r="Z297" i="34"/>
  <c r="O297" i="34"/>
  <c r="P297" i="34"/>
  <c r="Q297" i="34"/>
  <c r="U297" i="34"/>
  <c r="Z293" i="34"/>
  <c r="O293" i="34"/>
  <c r="P293" i="34"/>
  <c r="Q293" i="34"/>
  <c r="U293" i="34"/>
  <c r="Z289" i="34"/>
  <c r="O289" i="34"/>
  <c r="P289" i="34"/>
  <c r="Q289" i="34"/>
  <c r="U289" i="34"/>
  <c r="Z273" i="34"/>
  <c r="O273" i="34"/>
  <c r="P273" i="34"/>
  <c r="Q273" i="34"/>
  <c r="U273" i="34"/>
  <c r="Z269" i="34"/>
  <c r="O269" i="34"/>
  <c r="P269" i="34"/>
  <c r="Q269" i="34"/>
  <c r="U269" i="34"/>
  <c r="Z246" i="34"/>
  <c r="O246" i="34"/>
  <c r="P246" i="34"/>
  <c r="Q246" i="34"/>
  <c r="U246" i="34"/>
  <c r="P236" i="34"/>
  <c r="Q236" i="34"/>
  <c r="U236" i="34"/>
  <c r="Z236" i="34"/>
  <c r="O236" i="34"/>
  <c r="O280" i="34"/>
  <c r="P280" i="34"/>
  <c r="Q280" i="34"/>
  <c r="U280" i="34"/>
  <c r="Z280" i="34"/>
  <c r="Z263" i="34"/>
  <c r="O263" i="34"/>
  <c r="P263" i="34"/>
  <c r="Q263" i="34"/>
  <c r="U263" i="34"/>
  <c r="Q259" i="34"/>
  <c r="U259" i="34"/>
  <c r="Z259" i="34"/>
  <c r="O259" i="34"/>
  <c r="P259" i="34"/>
  <c r="O249" i="34"/>
  <c r="P249" i="34"/>
  <c r="Q249" i="34"/>
  <c r="U249" i="34"/>
  <c r="Z249" i="34"/>
  <c r="Q239" i="34"/>
  <c r="U239" i="34"/>
  <c r="Z239" i="34"/>
  <c r="O239" i="34"/>
  <c r="P239" i="34"/>
  <c r="P228" i="34"/>
  <c r="Q228" i="34"/>
  <c r="U228" i="34"/>
  <c r="Z228" i="34"/>
  <c r="O228" i="34"/>
  <c r="P224" i="34"/>
  <c r="Q224" i="34"/>
  <c r="U224" i="34"/>
  <c r="Z224" i="34"/>
  <c r="O224" i="34"/>
  <c r="P217" i="34"/>
  <c r="O217" i="34"/>
  <c r="Q217" i="34"/>
  <c r="U217" i="34"/>
  <c r="Z217" i="34"/>
  <c r="Q212" i="34"/>
  <c r="U212" i="34"/>
  <c r="Z212" i="34"/>
  <c r="O212" i="34"/>
  <c r="P212" i="34"/>
  <c r="Z207" i="34"/>
  <c r="O207" i="34"/>
  <c r="P207" i="34"/>
  <c r="Q207" i="34"/>
  <c r="U207" i="34"/>
  <c r="Z191" i="34"/>
  <c r="O191" i="34"/>
  <c r="P191" i="34"/>
  <c r="Q191" i="34"/>
  <c r="U191" i="34"/>
  <c r="P526" i="34"/>
  <c r="Q526" i="34"/>
  <c r="U526" i="34"/>
  <c r="Z526" i="34"/>
  <c r="O526" i="34"/>
  <c r="O221" i="34"/>
  <c r="P221" i="34"/>
  <c r="Q221" i="34"/>
  <c r="U221" i="34"/>
  <c r="Z221" i="34"/>
  <c r="O348" i="34"/>
  <c r="P348" i="34"/>
  <c r="Q348" i="34"/>
  <c r="U348" i="34"/>
  <c r="Z348" i="34"/>
  <c r="P197" i="34"/>
  <c r="Q197" i="34"/>
  <c r="U197" i="34"/>
  <c r="Z197" i="34"/>
  <c r="O197" i="34"/>
  <c r="P201" i="34"/>
  <c r="Q201" i="34"/>
  <c r="U201" i="34"/>
  <c r="Z201" i="34"/>
  <c r="O201" i="34"/>
  <c r="O322" i="34"/>
  <c r="P322" i="34"/>
  <c r="Q322" i="34"/>
  <c r="U322" i="34"/>
  <c r="Z322" i="34"/>
  <c r="P283" i="34"/>
  <c r="Q283" i="34"/>
  <c r="U283" i="34"/>
  <c r="Z283" i="34"/>
  <c r="O283" i="34"/>
  <c r="O320" i="34"/>
  <c r="Q320" i="34"/>
  <c r="U320" i="34"/>
  <c r="Z320" i="34"/>
  <c r="P320" i="34"/>
  <c r="O316" i="34"/>
  <c r="Q316" i="34"/>
  <c r="U316" i="34"/>
  <c r="Z316" i="34"/>
  <c r="P316" i="34"/>
  <c r="O312" i="34"/>
  <c r="Q312" i="34"/>
  <c r="U312" i="34"/>
  <c r="Z312" i="34"/>
  <c r="P312" i="34"/>
  <c r="O308" i="34"/>
  <c r="P308" i="34"/>
  <c r="Q308" i="34"/>
  <c r="U308" i="34"/>
  <c r="Z308" i="34"/>
  <c r="O304" i="34"/>
  <c r="P304" i="34"/>
  <c r="Q304" i="34"/>
  <c r="U304" i="34"/>
  <c r="Z304" i="34"/>
  <c r="O300" i="34"/>
  <c r="P300" i="34"/>
  <c r="Q300" i="34"/>
  <c r="U300" i="34"/>
  <c r="Z300" i="34"/>
  <c r="O296" i="34"/>
  <c r="P296" i="34"/>
  <c r="Q296" i="34"/>
  <c r="U296" i="34"/>
  <c r="Z296" i="34"/>
  <c r="O292" i="34"/>
  <c r="P292" i="34"/>
  <c r="Q292" i="34"/>
  <c r="U292" i="34"/>
  <c r="Z292" i="34"/>
  <c r="O288" i="34"/>
  <c r="P288" i="34"/>
  <c r="Q288" i="34"/>
  <c r="U288" i="34"/>
  <c r="Z288" i="34"/>
  <c r="O272" i="34"/>
  <c r="P272" i="34"/>
  <c r="Q272" i="34"/>
  <c r="U272" i="34"/>
  <c r="Z272" i="34"/>
  <c r="Q268" i="34"/>
  <c r="O268" i="34"/>
  <c r="P268" i="34"/>
  <c r="U268" i="34"/>
  <c r="Z268" i="34"/>
  <c r="O245" i="34"/>
  <c r="P245" i="34"/>
  <c r="Q245" i="34"/>
  <c r="U245" i="34"/>
  <c r="Z245" i="34"/>
  <c r="Q235" i="34"/>
  <c r="U235" i="34"/>
  <c r="Z235" i="34"/>
  <c r="O235" i="34"/>
  <c r="P235" i="34"/>
  <c r="P279" i="34"/>
  <c r="Q279" i="34"/>
  <c r="U279" i="34"/>
  <c r="Z279" i="34"/>
  <c r="O279" i="34"/>
  <c r="O262" i="34"/>
  <c r="P262" i="34"/>
  <c r="Q262" i="34"/>
  <c r="U262" i="34"/>
  <c r="Z262" i="34"/>
  <c r="Z258" i="34"/>
  <c r="O258" i="34"/>
  <c r="P258" i="34"/>
  <c r="Q258" i="34"/>
  <c r="U258" i="34"/>
  <c r="O241" i="34"/>
  <c r="P241" i="34"/>
  <c r="Q241" i="34"/>
  <c r="U241" i="34"/>
  <c r="Z241" i="34"/>
  <c r="Z238" i="34"/>
  <c r="O238" i="34"/>
  <c r="P238" i="34"/>
  <c r="Q238" i="34"/>
  <c r="U238" i="34"/>
  <c r="Q227" i="34"/>
  <c r="U227" i="34"/>
  <c r="Z227" i="34"/>
  <c r="O227" i="34"/>
  <c r="P227" i="34"/>
  <c r="P220" i="34"/>
  <c r="Q220" i="34"/>
  <c r="U220" i="34"/>
  <c r="Z220" i="34"/>
  <c r="O220" i="34"/>
  <c r="Q216" i="34"/>
  <c r="U216" i="34"/>
  <c r="Z216" i="34"/>
  <c r="O216" i="34"/>
  <c r="P216" i="34"/>
  <c r="Z211" i="34"/>
  <c r="O211" i="34"/>
  <c r="P211" i="34"/>
  <c r="Q211" i="34"/>
  <c r="U211" i="34"/>
  <c r="O206" i="34"/>
  <c r="P206" i="34"/>
  <c r="Q206" i="34"/>
  <c r="U206" i="34"/>
  <c r="Z206" i="34"/>
  <c r="Q350" i="34"/>
  <c r="U350" i="34"/>
  <c r="Z350" i="34"/>
  <c r="O350" i="34"/>
  <c r="P350" i="34"/>
  <c r="Q251" i="34"/>
  <c r="U251" i="34"/>
  <c r="Z251" i="34"/>
  <c r="O251" i="34"/>
  <c r="P251" i="34"/>
  <c r="Z222" i="34"/>
  <c r="O222" i="34"/>
  <c r="P222" i="34"/>
  <c r="Q222" i="34"/>
  <c r="U222" i="34"/>
  <c r="O194" i="34"/>
  <c r="P194" i="34"/>
  <c r="Q194" i="34"/>
  <c r="U194" i="34"/>
  <c r="Z194" i="34"/>
  <c r="O198" i="34"/>
  <c r="P198" i="34"/>
  <c r="Q198" i="34"/>
  <c r="U198" i="34"/>
  <c r="Z198" i="34"/>
  <c r="O202" i="34"/>
  <c r="P202" i="34"/>
  <c r="Q202" i="34"/>
  <c r="U202" i="34"/>
  <c r="Z202" i="34"/>
  <c r="Q286" i="34"/>
  <c r="U286" i="34"/>
  <c r="Z286" i="34"/>
  <c r="O286" i="34"/>
  <c r="P286" i="34"/>
  <c r="Q282" i="34"/>
  <c r="U282" i="34"/>
  <c r="Z282" i="34"/>
  <c r="O282" i="34"/>
  <c r="P282" i="34"/>
  <c r="P319" i="34"/>
  <c r="Z319" i="34"/>
  <c r="O319" i="34"/>
  <c r="Q319" i="34"/>
  <c r="U319" i="34"/>
  <c r="P315" i="34"/>
  <c r="Z315" i="34"/>
  <c r="O315" i="34"/>
  <c r="Q315" i="34"/>
  <c r="U315" i="34"/>
  <c r="P311" i="34"/>
  <c r="Z311" i="34"/>
  <c r="O311" i="34"/>
  <c r="Q311" i="34"/>
  <c r="U311" i="34"/>
  <c r="P307" i="34"/>
  <c r="Q307" i="34"/>
  <c r="U307" i="34"/>
  <c r="Z307" i="34"/>
  <c r="O307" i="34"/>
  <c r="P303" i="34"/>
  <c r="Q303" i="34"/>
  <c r="U303" i="34"/>
  <c r="Z303" i="34"/>
  <c r="O303" i="34"/>
  <c r="P299" i="34"/>
  <c r="Q299" i="34"/>
  <c r="U299" i="34"/>
  <c r="Z299" i="34"/>
  <c r="O299" i="34"/>
  <c r="P295" i="34"/>
  <c r="Q295" i="34"/>
  <c r="U295" i="34"/>
  <c r="Z295" i="34"/>
  <c r="O295" i="34"/>
  <c r="P291" i="34"/>
  <c r="Q291" i="34"/>
  <c r="U291" i="34"/>
  <c r="Z291" i="34"/>
  <c r="O291" i="34"/>
  <c r="P275" i="34"/>
  <c r="Q275" i="34"/>
  <c r="U275" i="34"/>
  <c r="Z275" i="34"/>
  <c r="O275" i="34"/>
  <c r="P271" i="34"/>
  <c r="Q271" i="34"/>
  <c r="U271" i="34"/>
  <c r="Z271" i="34"/>
  <c r="O271" i="34"/>
  <c r="Z267" i="34"/>
  <c r="P267" i="34"/>
  <c r="O267" i="34"/>
  <c r="Q267" i="34"/>
  <c r="U267" i="34"/>
  <c r="P244" i="34"/>
  <c r="Q244" i="34"/>
  <c r="U244" i="34"/>
  <c r="Z244" i="34"/>
  <c r="O244" i="34"/>
  <c r="Z234" i="34"/>
  <c r="O234" i="34"/>
  <c r="P234" i="34"/>
  <c r="Q234" i="34"/>
  <c r="U234" i="34"/>
  <c r="Q278" i="34"/>
  <c r="U278" i="34"/>
  <c r="Z278" i="34"/>
  <c r="O278" i="34"/>
  <c r="P278" i="34"/>
  <c r="P261" i="34"/>
  <c r="Q261" i="34"/>
  <c r="U261" i="34"/>
  <c r="Z261" i="34"/>
  <c r="O261" i="34"/>
  <c r="O257" i="34"/>
  <c r="P257" i="34"/>
  <c r="Q257" i="34"/>
  <c r="U257" i="34"/>
  <c r="Z257" i="34"/>
  <c r="Q525" i="34"/>
  <c r="U525" i="34"/>
  <c r="Z525" i="34"/>
  <c r="O525" i="34"/>
  <c r="P525" i="34"/>
  <c r="Z230" i="34"/>
  <c r="O230" i="34"/>
  <c r="P230" i="34"/>
  <c r="Q230" i="34"/>
  <c r="U230" i="34"/>
  <c r="Z226" i="34"/>
  <c r="O226" i="34"/>
  <c r="P226" i="34"/>
  <c r="Q226" i="34"/>
  <c r="U226" i="34"/>
  <c r="Q219" i="34"/>
  <c r="U219" i="34"/>
  <c r="Z219" i="34"/>
  <c r="O219" i="34"/>
  <c r="P219" i="34"/>
  <c r="O214" i="34"/>
  <c r="P214" i="34"/>
  <c r="Q214" i="34"/>
  <c r="U214" i="34"/>
  <c r="Z214" i="34"/>
  <c r="O210" i="34"/>
  <c r="P210" i="34"/>
  <c r="Q210" i="34"/>
  <c r="U210" i="34"/>
  <c r="Z210" i="34"/>
  <c r="P205" i="34"/>
  <c r="Q205" i="34"/>
  <c r="U205" i="34"/>
  <c r="Z205" i="34"/>
  <c r="O205" i="34"/>
  <c r="Z349" i="34"/>
  <c r="O349" i="34"/>
  <c r="P349" i="34"/>
  <c r="Q349" i="34"/>
  <c r="U349" i="34"/>
  <c r="O527" i="34"/>
  <c r="P527" i="34"/>
  <c r="Q527" i="34"/>
  <c r="U527" i="34"/>
  <c r="Z527" i="34"/>
  <c r="P252" i="34"/>
  <c r="Q252" i="34"/>
  <c r="U252" i="34"/>
  <c r="Z252" i="34"/>
  <c r="O252" i="34"/>
  <c r="Q231" i="34"/>
  <c r="U231" i="34"/>
  <c r="Z231" i="34"/>
  <c r="O231" i="34"/>
  <c r="P231" i="34"/>
  <c r="Z195" i="34"/>
  <c r="O195" i="34"/>
  <c r="P195" i="34"/>
  <c r="Q195" i="34"/>
  <c r="U195" i="34"/>
  <c r="Z199" i="34"/>
  <c r="O199" i="34"/>
  <c r="P199" i="34"/>
  <c r="Q199" i="34"/>
  <c r="U199" i="34"/>
  <c r="Z203" i="34"/>
  <c r="O203" i="34"/>
  <c r="P203" i="34"/>
  <c r="Q203" i="34"/>
  <c r="U203" i="34"/>
  <c r="P52" i="34"/>
  <c r="Q52" i="34"/>
  <c r="O52" i="34"/>
  <c r="O156" i="34"/>
  <c r="P163" i="34"/>
  <c r="P159" i="34"/>
  <c r="P162" i="34"/>
  <c r="O162" i="34"/>
  <c r="O161" i="34"/>
  <c r="P160" i="34"/>
  <c r="Q163" i="34"/>
  <c r="Q159" i="34"/>
  <c r="O159" i="34"/>
  <c r="O158" i="34"/>
  <c r="O154" i="34"/>
  <c r="Q157" i="34"/>
  <c r="Q162" i="34"/>
  <c r="Q161" i="34"/>
  <c r="Q160" i="34"/>
  <c r="P156" i="34"/>
  <c r="O163" i="34"/>
  <c r="P155" i="34"/>
  <c r="Q158" i="34"/>
  <c r="P158" i="34"/>
  <c r="Q154" i="34"/>
  <c r="P154" i="34"/>
  <c r="P161" i="34"/>
  <c r="O160" i="34"/>
  <c r="Q156" i="34"/>
  <c r="Q155" i="34"/>
  <c r="O155" i="34"/>
  <c r="O157" i="34"/>
  <c r="P157" i="34"/>
  <c r="P118" i="34"/>
  <c r="Q57" i="34"/>
  <c r="O57" i="34"/>
  <c r="O61" i="34"/>
  <c r="P64" i="34"/>
  <c r="Q64" i="34"/>
  <c r="O64" i="34"/>
  <c r="P96" i="34"/>
  <c r="P57" i="34"/>
  <c r="P61" i="34"/>
  <c r="O118" i="34"/>
  <c r="Q96" i="34"/>
  <c r="Q61" i="34"/>
  <c r="Q118" i="34"/>
  <c r="O96" i="34"/>
  <c r="P28" i="34"/>
  <c r="O28" i="34"/>
  <c r="Q28" i="34"/>
  <c r="Q93" i="34"/>
  <c r="P93" i="34"/>
  <c r="O125" i="34"/>
  <c r="P125" i="34"/>
  <c r="Q125" i="34"/>
  <c r="O93" i="34"/>
  <c r="Q53" i="34"/>
  <c r="Q54" i="34"/>
  <c r="O53" i="34"/>
  <c r="O54" i="34"/>
  <c r="P53" i="34"/>
  <c r="P54" i="34"/>
  <c r="Z149" i="34"/>
  <c r="O149" i="34"/>
  <c r="P149" i="34"/>
  <c r="Q149" i="34"/>
  <c r="U149" i="34"/>
  <c r="P139" i="34"/>
  <c r="Q139" i="34"/>
  <c r="U139" i="34"/>
  <c r="O139" i="34"/>
  <c r="Z139" i="34"/>
  <c r="O131" i="34"/>
  <c r="P131" i="34"/>
  <c r="Q131" i="34"/>
  <c r="U131" i="34"/>
  <c r="Z131" i="34"/>
  <c r="P138" i="34"/>
  <c r="Q138" i="34"/>
  <c r="U138" i="34"/>
  <c r="Z138" i="34"/>
  <c r="O138" i="34"/>
  <c r="Q142" i="34"/>
  <c r="U142" i="34"/>
  <c r="Z142" i="34"/>
  <c r="P142" i="34"/>
  <c r="O142" i="34"/>
  <c r="O135" i="34"/>
  <c r="P135" i="34"/>
  <c r="Q135" i="34"/>
  <c r="U135" i="34"/>
  <c r="Z135" i="34"/>
  <c r="P130" i="34"/>
  <c r="Q130" i="34"/>
  <c r="U130" i="34"/>
  <c r="Z130" i="34"/>
  <c r="O130" i="34"/>
  <c r="Q133" i="34"/>
  <c r="U133" i="34"/>
  <c r="Z133" i="34"/>
  <c r="O133" i="34"/>
  <c r="P133" i="34"/>
  <c r="Z141" i="34"/>
  <c r="O141" i="34"/>
  <c r="P141" i="34"/>
  <c r="Q141" i="34"/>
  <c r="U141" i="34"/>
  <c r="P134" i="34"/>
  <c r="Q134" i="34"/>
  <c r="U134" i="34"/>
  <c r="Z134" i="34"/>
  <c r="O134" i="34"/>
  <c r="Z136" i="34"/>
  <c r="O136" i="34"/>
  <c r="P136" i="34"/>
  <c r="Q136" i="34"/>
  <c r="U136" i="34"/>
  <c r="Q150" i="34"/>
  <c r="U150" i="34"/>
  <c r="Z150" i="34"/>
  <c r="O150" i="34"/>
  <c r="P150" i="34"/>
  <c r="O140" i="34"/>
  <c r="P140" i="34"/>
  <c r="Q140" i="34"/>
  <c r="U140" i="34"/>
  <c r="Z140" i="34"/>
  <c r="Z132" i="34"/>
  <c r="O132" i="34"/>
  <c r="P132" i="34"/>
  <c r="Q132" i="34"/>
  <c r="U132" i="34"/>
  <c r="P122" i="34"/>
  <c r="Q122" i="34"/>
  <c r="U122" i="34"/>
  <c r="Z122" i="34"/>
  <c r="O122" i="34"/>
  <c r="Q137" i="34"/>
  <c r="U137" i="34"/>
  <c r="Z137" i="34"/>
  <c r="O137" i="34"/>
  <c r="P137" i="34"/>
  <c r="P24" i="34"/>
  <c r="O24" i="34"/>
  <c r="O25" i="34"/>
  <c r="P25" i="34"/>
  <c r="Q24" i="34"/>
  <c r="Q25" i="34"/>
  <c r="A283" i="34"/>
  <c r="A312" i="34"/>
  <c r="A300" i="34"/>
  <c r="A292" i="34"/>
  <c r="A286" i="34"/>
  <c r="A315" i="34"/>
  <c r="A303" i="34"/>
  <c r="A291" i="34"/>
  <c r="A267" i="34"/>
  <c r="A278" i="34"/>
  <c r="A257" i="34"/>
  <c r="A323" i="34"/>
  <c r="A284" i="34"/>
  <c r="A321" i="34"/>
  <c r="A317" i="34"/>
  <c r="A313" i="34"/>
  <c r="A309" i="34"/>
  <c r="A305" i="34"/>
  <c r="A301" i="34"/>
  <c r="A297" i="34"/>
  <c r="A293" i="34"/>
  <c r="A289" i="34"/>
  <c r="A273" i="34"/>
  <c r="A269" i="34"/>
  <c r="A246" i="34"/>
  <c r="A236" i="34"/>
  <c r="A280" i="34"/>
  <c r="A263" i="34"/>
  <c r="A259" i="34"/>
  <c r="A249" i="34"/>
  <c r="A239" i="34"/>
  <c r="A228" i="34"/>
  <c r="A224" i="34"/>
  <c r="A217" i="34"/>
  <c r="A212" i="34"/>
  <c r="A207" i="34"/>
  <c r="A191" i="34"/>
  <c r="A149" i="34"/>
  <c r="A139" i="34"/>
  <c r="A131" i="34"/>
  <c r="A526" i="34"/>
  <c r="A138" i="34"/>
  <c r="A221" i="34"/>
  <c r="A348" i="34"/>
  <c r="A196" i="34"/>
  <c r="A190" i="34"/>
  <c r="A320" i="34"/>
  <c r="A308" i="34"/>
  <c r="A296" i="34"/>
  <c r="A272" i="34"/>
  <c r="A268" i="34"/>
  <c r="A245" i="34"/>
  <c r="A235" i="34"/>
  <c r="A279" i="34"/>
  <c r="A262" i="34"/>
  <c r="A258" i="34"/>
  <c r="A241" i="34"/>
  <c r="A238" i="34"/>
  <c r="A227" i="34"/>
  <c r="A220" i="34"/>
  <c r="A216" i="34"/>
  <c r="A211" i="34"/>
  <c r="A206" i="34"/>
  <c r="A350" i="34"/>
  <c r="A142" i="34"/>
  <c r="A135" i="34"/>
  <c r="A130" i="34"/>
  <c r="A133" i="34"/>
  <c r="A251" i="34"/>
  <c r="A222" i="34"/>
  <c r="A197" i="34"/>
  <c r="A201" i="34"/>
  <c r="A322" i="34"/>
  <c r="A316" i="34"/>
  <c r="A304" i="34"/>
  <c r="A288" i="34"/>
  <c r="A282" i="34"/>
  <c r="A311" i="34"/>
  <c r="A299" i="34"/>
  <c r="A275" i="34"/>
  <c r="A244" i="34"/>
  <c r="A261" i="34"/>
  <c r="A230" i="34"/>
  <c r="A226" i="34"/>
  <c r="A219" i="34"/>
  <c r="A214" i="34"/>
  <c r="A210" i="34"/>
  <c r="A205" i="34"/>
  <c r="A349" i="34"/>
  <c r="A141" i="34"/>
  <c r="A134" i="34"/>
  <c r="A527" i="34"/>
  <c r="A136" i="34"/>
  <c r="A252" i="34"/>
  <c r="A231" i="34"/>
  <c r="A194" i="34"/>
  <c r="A198" i="34"/>
  <c r="A202" i="34"/>
  <c r="A319" i="34"/>
  <c r="A307" i="34"/>
  <c r="A295" i="34"/>
  <c r="A271" i="34"/>
  <c r="A234" i="34"/>
  <c r="A525" i="34"/>
  <c r="A324" i="34"/>
  <c r="A285" i="34"/>
  <c r="A281" i="34"/>
  <c r="A318" i="34"/>
  <c r="A314" i="34"/>
  <c r="A310" i="34"/>
  <c r="A306" i="34"/>
  <c r="A302" i="34"/>
  <c r="A298" i="34"/>
  <c r="A294" i="34"/>
  <c r="A290" i="34"/>
  <c r="A274" i="34"/>
  <c r="A270" i="34"/>
  <c r="A247" i="34"/>
  <c r="A237" i="34"/>
  <c r="A233" i="34"/>
  <c r="A277" i="34"/>
  <c r="A260" i="34"/>
  <c r="A250" i="34"/>
  <c r="A524" i="34"/>
  <c r="A229" i="34"/>
  <c r="A225" i="34"/>
  <c r="A218" i="34"/>
  <c r="A213" i="34"/>
  <c r="A208" i="34"/>
  <c r="A204" i="34"/>
  <c r="A150" i="34"/>
  <c r="A140" i="34"/>
  <c r="A132" i="34"/>
  <c r="A122" i="34"/>
  <c r="A137" i="34"/>
  <c r="A187" i="34"/>
  <c r="A232" i="34"/>
  <c r="A195" i="34"/>
  <c r="A199" i="34"/>
  <c r="A20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2" i="70"/>
  <c r="C12" i="70"/>
  <c r="A11" i="70"/>
  <c r="A10" i="70"/>
  <c r="A9" i="70"/>
  <c r="A8" i="70"/>
  <c r="A7" i="70"/>
  <c r="A6" i="70"/>
  <c r="A4" i="70"/>
  <c r="B105" i="34" l="1"/>
  <c r="B106" i="34"/>
  <c r="B107" i="34"/>
  <c r="B108" i="34"/>
  <c r="B109" i="34"/>
  <c r="B110" i="34"/>
  <c r="B97" i="34"/>
  <c r="B98" i="34"/>
  <c r="B119" i="34"/>
  <c r="B120" i="34"/>
  <c r="B121" i="34"/>
  <c r="P98" i="34" l="1"/>
  <c r="Q98" i="34"/>
  <c r="U98" i="34"/>
  <c r="Z98" i="34"/>
  <c r="O98" i="34"/>
  <c r="Z108" i="34"/>
  <c r="O108" i="34"/>
  <c r="P108" i="34"/>
  <c r="Q108" i="34"/>
  <c r="U108" i="34"/>
  <c r="Q121" i="34"/>
  <c r="U121" i="34"/>
  <c r="Z121" i="34"/>
  <c r="O121" i="34"/>
  <c r="P121" i="34"/>
  <c r="Q97" i="34"/>
  <c r="U97" i="34"/>
  <c r="Z97" i="34"/>
  <c r="O97" i="34"/>
  <c r="P97" i="34"/>
  <c r="O107" i="34"/>
  <c r="P107" i="34"/>
  <c r="Q107" i="34"/>
  <c r="U107" i="34"/>
  <c r="Z107" i="34"/>
  <c r="Z120" i="34"/>
  <c r="O120" i="34"/>
  <c r="Q120" i="34"/>
  <c r="U120" i="34"/>
  <c r="P120" i="34"/>
  <c r="P110" i="34"/>
  <c r="Q110" i="34"/>
  <c r="U110" i="34"/>
  <c r="Z110" i="34"/>
  <c r="O110" i="34"/>
  <c r="P106" i="34"/>
  <c r="Q106" i="34"/>
  <c r="U106" i="34"/>
  <c r="Z106" i="34"/>
  <c r="O106" i="34"/>
  <c r="O119" i="34"/>
  <c r="P119" i="34"/>
  <c r="Q119" i="34"/>
  <c r="U119" i="34"/>
  <c r="Z119" i="34"/>
  <c r="Q109" i="34"/>
  <c r="U109" i="34"/>
  <c r="Z109" i="34"/>
  <c r="O109" i="34"/>
  <c r="P109" i="34"/>
  <c r="Q105" i="34"/>
  <c r="U105" i="34"/>
  <c r="Z105" i="34"/>
  <c r="O105" i="34"/>
  <c r="P105" i="34"/>
  <c r="A98" i="34"/>
  <c r="A108" i="34"/>
  <c r="A121" i="34"/>
  <c r="A97" i="34"/>
  <c r="A107" i="34"/>
  <c r="A120" i="34"/>
  <c r="A110" i="34"/>
  <c r="A106" i="34"/>
  <c r="A119" i="34"/>
  <c r="A109" i="34"/>
  <c r="A105" i="34"/>
  <c r="B88" i="34"/>
  <c r="B89" i="34"/>
  <c r="B90" i="34"/>
  <c r="B91" i="34"/>
  <c r="B92" i="34"/>
  <c r="B101" i="34"/>
  <c r="B102" i="34"/>
  <c r="B103" i="34"/>
  <c r="B104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3" i="34"/>
  <c r="B522" i="34"/>
  <c r="B148" i="34"/>
  <c r="B147" i="34"/>
  <c r="B146" i="34"/>
  <c r="B145" i="34"/>
  <c r="B144" i="34"/>
  <c r="B128" i="34"/>
  <c r="B124" i="34"/>
  <c r="B123" i="34"/>
  <c r="B115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1" i="34"/>
  <c r="B72" i="34"/>
  <c r="B111" i="34"/>
  <c r="B112" i="34"/>
  <c r="B113" i="34"/>
  <c r="B114" i="34"/>
  <c r="B68" i="34"/>
  <c r="B62" i="34"/>
  <c r="B63" i="34"/>
  <c r="B58" i="34"/>
  <c r="B59" i="34"/>
  <c r="B518" i="34"/>
  <c r="B519" i="34"/>
  <c r="B520" i="34"/>
  <c r="B521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Q521" i="34" l="1"/>
  <c r="U521" i="34"/>
  <c r="Z521" i="34"/>
  <c r="O521" i="34"/>
  <c r="P521" i="34"/>
  <c r="P522" i="34"/>
  <c r="Q522" i="34"/>
  <c r="U522" i="34"/>
  <c r="Z522" i="34"/>
  <c r="O522" i="34"/>
  <c r="Z520" i="34"/>
  <c r="O520" i="34"/>
  <c r="P520" i="34"/>
  <c r="Q520" i="34"/>
  <c r="U520" i="34"/>
  <c r="O523" i="34"/>
  <c r="P523" i="34"/>
  <c r="Q523" i="34"/>
  <c r="U523" i="34"/>
  <c r="Z523" i="34"/>
  <c r="O519" i="34"/>
  <c r="P519" i="34"/>
  <c r="Q519" i="34"/>
  <c r="U519" i="34"/>
  <c r="Z519" i="34"/>
  <c r="P518" i="34"/>
  <c r="Q518" i="34"/>
  <c r="U518" i="34"/>
  <c r="Z518" i="34"/>
  <c r="O518" i="34"/>
  <c r="Q43" i="34"/>
  <c r="U43" i="34"/>
  <c r="Z43" i="34"/>
  <c r="O43" i="34"/>
  <c r="P43" i="34"/>
  <c r="O65" i="34"/>
  <c r="P65" i="34"/>
  <c r="Q65" i="34"/>
  <c r="U65" i="34"/>
  <c r="Z65" i="34"/>
  <c r="O69" i="34"/>
  <c r="P69" i="34"/>
  <c r="Q69" i="34"/>
  <c r="U69" i="34"/>
  <c r="Z69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8" i="34"/>
  <c r="Q68" i="34"/>
  <c r="U68" i="34"/>
  <c r="Z68" i="34"/>
  <c r="O68" i="34"/>
  <c r="O111" i="34"/>
  <c r="P111" i="34"/>
  <c r="Q111" i="34"/>
  <c r="U111" i="34"/>
  <c r="Z111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5" i="34"/>
  <c r="O145" i="34"/>
  <c r="P145" i="34"/>
  <c r="Q145" i="34"/>
  <c r="U145" i="34"/>
  <c r="Z78" i="34"/>
  <c r="O78" i="34"/>
  <c r="P78" i="34"/>
  <c r="Q78" i="34"/>
  <c r="U78" i="34"/>
  <c r="Z84" i="34"/>
  <c r="O84" i="34"/>
  <c r="P84" i="34"/>
  <c r="Q84" i="34"/>
  <c r="U84" i="34"/>
  <c r="Z80" i="34"/>
  <c r="O80" i="34"/>
  <c r="P80" i="34"/>
  <c r="Q80" i="34"/>
  <c r="U80" i="34"/>
  <c r="P102" i="34"/>
  <c r="Q102" i="34"/>
  <c r="U102" i="34"/>
  <c r="Z102" i="34"/>
  <c r="O102" i="34"/>
  <c r="P90" i="34"/>
  <c r="Q90" i="34"/>
  <c r="U90" i="34"/>
  <c r="Z90" i="34"/>
  <c r="O90" i="34"/>
  <c r="Z70" i="34"/>
  <c r="O70" i="34"/>
  <c r="P70" i="34"/>
  <c r="Q70" i="34"/>
  <c r="U70" i="34"/>
  <c r="Q75" i="34"/>
  <c r="U75" i="34"/>
  <c r="Z75" i="34"/>
  <c r="O75" i="34"/>
  <c r="P75" i="34"/>
  <c r="Q27" i="34"/>
  <c r="U27" i="34"/>
  <c r="Z27" i="34"/>
  <c r="O27" i="34"/>
  <c r="P27" i="34"/>
  <c r="O41" i="34"/>
  <c r="P41" i="34"/>
  <c r="Q41" i="34"/>
  <c r="U41" i="34"/>
  <c r="Z41" i="34"/>
  <c r="A5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4" i="34"/>
  <c r="Q114" i="34"/>
  <c r="U114" i="34"/>
  <c r="O114" i="34"/>
  <c r="Z114" i="34"/>
  <c r="P72" i="34"/>
  <c r="Q72" i="34"/>
  <c r="U72" i="34"/>
  <c r="Z72" i="34"/>
  <c r="O72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6" i="34"/>
  <c r="U146" i="34"/>
  <c r="Z146" i="34"/>
  <c r="O146" i="34"/>
  <c r="P146" i="34"/>
  <c r="O87" i="34"/>
  <c r="P87" i="34"/>
  <c r="Q87" i="34"/>
  <c r="U87" i="34"/>
  <c r="Z87" i="34"/>
  <c r="O83" i="34"/>
  <c r="P83" i="34"/>
  <c r="Q83" i="34"/>
  <c r="U83" i="34"/>
  <c r="Z83" i="34"/>
  <c r="Q79" i="34"/>
  <c r="U79" i="34"/>
  <c r="O79" i="34"/>
  <c r="P79" i="34"/>
  <c r="Z79" i="34"/>
  <c r="Q101" i="34"/>
  <c r="U101" i="34"/>
  <c r="Z101" i="34"/>
  <c r="O101" i="34"/>
  <c r="P101" i="34"/>
  <c r="Q89" i="34"/>
  <c r="U89" i="34"/>
  <c r="Z89" i="34"/>
  <c r="O89" i="34"/>
  <c r="P89" i="34"/>
  <c r="Q67" i="34"/>
  <c r="U67" i="34"/>
  <c r="Z67" i="34"/>
  <c r="O67" i="34"/>
  <c r="P67" i="34"/>
  <c r="Z74" i="34"/>
  <c r="O74" i="34"/>
  <c r="P74" i="34"/>
  <c r="Q74" i="34"/>
  <c r="U74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3" i="34"/>
  <c r="U63" i="34"/>
  <c r="Z63" i="34"/>
  <c r="O63" i="34"/>
  <c r="P63" i="34"/>
  <c r="Q113" i="34"/>
  <c r="U113" i="34"/>
  <c r="Z113" i="34"/>
  <c r="O113" i="34"/>
  <c r="P113" i="34"/>
  <c r="Q71" i="34"/>
  <c r="U71" i="34"/>
  <c r="Z71" i="34"/>
  <c r="O71" i="34"/>
  <c r="P71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7" i="34"/>
  <c r="Q147" i="34"/>
  <c r="U147" i="34"/>
  <c r="O147" i="34"/>
  <c r="Z147" i="34"/>
  <c r="O77" i="34"/>
  <c r="P77" i="34"/>
  <c r="Q77" i="34"/>
  <c r="U77" i="34"/>
  <c r="Z77" i="34"/>
  <c r="P86" i="34"/>
  <c r="Q86" i="34"/>
  <c r="U86" i="34"/>
  <c r="Z86" i="34"/>
  <c r="O86" i="34"/>
  <c r="P82" i="34"/>
  <c r="Q82" i="34"/>
  <c r="U82" i="34"/>
  <c r="Z82" i="34"/>
  <c r="O82" i="34"/>
  <c r="Z104" i="34"/>
  <c r="O104" i="34"/>
  <c r="P104" i="34"/>
  <c r="Q104" i="34"/>
  <c r="U104" i="34"/>
  <c r="Z92" i="34"/>
  <c r="O92" i="34"/>
  <c r="P92" i="34"/>
  <c r="Q92" i="34"/>
  <c r="U92" i="34"/>
  <c r="Z88" i="34"/>
  <c r="O88" i="34"/>
  <c r="P88" i="34"/>
  <c r="Q88" i="34"/>
  <c r="U88" i="34"/>
  <c r="Z66" i="34"/>
  <c r="O66" i="34"/>
  <c r="P66" i="34"/>
  <c r="Q66" i="34"/>
  <c r="U66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2" i="34"/>
  <c r="O62" i="34"/>
  <c r="P62" i="34"/>
  <c r="Q62" i="34"/>
  <c r="U62" i="34"/>
  <c r="Z112" i="34"/>
  <c r="O112" i="34"/>
  <c r="P112" i="34"/>
  <c r="Q112" i="34"/>
  <c r="U112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5" i="34"/>
  <c r="P115" i="34"/>
  <c r="Q115" i="34"/>
  <c r="U115" i="34"/>
  <c r="Z115" i="34"/>
  <c r="O144" i="34"/>
  <c r="P144" i="34"/>
  <c r="Q144" i="34"/>
  <c r="U144" i="34"/>
  <c r="Z144" i="34"/>
  <c r="O148" i="34"/>
  <c r="P148" i="34"/>
  <c r="Q148" i="34"/>
  <c r="U148" i="34"/>
  <c r="Z148" i="34"/>
  <c r="O45" i="34"/>
  <c r="P45" i="34"/>
  <c r="Q45" i="34"/>
  <c r="U45" i="34"/>
  <c r="Z45" i="34"/>
  <c r="Q85" i="34"/>
  <c r="U85" i="34"/>
  <c r="Z85" i="34"/>
  <c r="O85" i="34"/>
  <c r="P85" i="34"/>
  <c r="Q81" i="34"/>
  <c r="U81" i="34"/>
  <c r="Z81" i="34"/>
  <c r="O81" i="34"/>
  <c r="P81" i="34"/>
  <c r="O103" i="34"/>
  <c r="P103" i="34"/>
  <c r="Q103" i="34"/>
  <c r="U103" i="34"/>
  <c r="Z103" i="34"/>
  <c r="O91" i="34"/>
  <c r="P91" i="34"/>
  <c r="Q91" i="34"/>
  <c r="U91" i="34"/>
  <c r="Z91" i="34"/>
  <c r="A26" i="34"/>
  <c r="A34" i="34"/>
  <c r="A32" i="34"/>
  <c r="A30" i="34"/>
  <c r="A27" i="34"/>
  <c r="A33" i="34"/>
  <c r="A31" i="34"/>
  <c r="A29" i="34"/>
  <c r="A65" i="34"/>
  <c r="A69" i="34"/>
  <c r="A42" i="34"/>
  <c r="A36" i="34"/>
  <c r="A48" i="34"/>
  <c r="A521" i="34"/>
  <c r="A59" i="34"/>
  <c r="A68" i="34"/>
  <c r="A111" i="34"/>
  <c r="A126" i="34"/>
  <c r="A39" i="34"/>
  <c r="A123" i="34"/>
  <c r="A145" i="34"/>
  <c r="A522" i="34"/>
  <c r="A78" i="34"/>
  <c r="A84" i="34"/>
  <c r="A80" i="34"/>
  <c r="A102" i="34"/>
  <c r="A90" i="34"/>
  <c r="A41" i="34"/>
  <c r="A47" i="34"/>
  <c r="A520" i="34"/>
  <c r="A58" i="34"/>
  <c r="A114" i="34"/>
  <c r="A72" i="34"/>
  <c r="A35" i="34"/>
  <c r="A38" i="34"/>
  <c r="A124" i="34"/>
  <c r="A146" i="34"/>
  <c r="A523" i="34"/>
  <c r="A87" i="34"/>
  <c r="A83" i="34"/>
  <c r="A79" i="34"/>
  <c r="A101" i="34"/>
  <c r="A89" i="34"/>
  <c r="A67" i="34"/>
  <c r="A74" i="34"/>
  <c r="A40" i="34"/>
  <c r="A50" i="34"/>
  <c r="A56" i="34"/>
  <c r="A519" i="34"/>
  <c r="A63" i="34"/>
  <c r="A113" i="34"/>
  <c r="A71" i="34"/>
  <c r="A44" i="34"/>
  <c r="A128" i="34"/>
  <c r="A147" i="34"/>
  <c r="A77" i="34"/>
  <c r="A86" i="34"/>
  <c r="A82" i="34"/>
  <c r="A104" i="34"/>
  <c r="A92" i="34"/>
  <c r="A88" i="34"/>
  <c r="A75" i="34"/>
  <c r="A66" i="34"/>
  <c r="A70" i="34"/>
  <c r="A43" i="34"/>
  <c r="A37" i="34"/>
  <c r="A49" i="34"/>
  <c r="A55" i="34"/>
  <c r="A518" i="34"/>
  <c r="A62" i="34"/>
  <c r="A112" i="34"/>
  <c r="A127" i="34"/>
  <c r="A115" i="34"/>
  <c r="A144" i="34"/>
  <c r="A148" i="34"/>
  <c r="A45" i="34"/>
  <c r="A85" i="34"/>
  <c r="A81" i="34"/>
  <c r="A103" i="34"/>
  <c r="A91" i="34"/>
  <c r="B266" i="34"/>
  <c r="B256" i="34"/>
  <c r="B255" i="34"/>
  <c r="B254" i="34"/>
  <c r="B243" i="34"/>
  <c r="B242" i="34"/>
  <c r="B193" i="34"/>
  <c r="B192" i="34"/>
  <c r="B153" i="34"/>
  <c r="B152" i="34"/>
  <c r="B151" i="34"/>
  <c r="B116" i="34"/>
  <c r="B100" i="34"/>
  <c r="B99" i="34"/>
  <c r="B94" i="34"/>
  <c r="B95" i="34"/>
  <c r="B60" i="34"/>
  <c r="P193" i="34" l="1"/>
  <c r="T193" i="34"/>
  <c r="Q193" i="34"/>
  <c r="U193" i="34"/>
  <c r="R193" i="34"/>
  <c r="Z193" i="34"/>
  <c r="O193" i="34"/>
  <c r="S193" i="34"/>
  <c r="P256" i="34"/>
  <c r="T256" i="34"/>
  <c r="Q256" i="34"/>
  <c r="U256" i="34"/>
  <c r="R256" i="34"/>
  <c r="Z256" i="34"/>
  <c r="O256" i="34"/>
  <c r="S256" i="34"/>
  <c r="Q243" i="34"/>
  <c r="U243" i="34"/>
  <c r="R243" i="34"/>
  <c r="Z243" i="34"/>
  <c r="O243" i="34"/>
  <c r="S243" i="34"/>
  <c r="P243" i="34"/>
  <c r="T243" i="34"/>
  <c r="O266" i="34"/>
  <c r="S266" i="34"/>
  <c r="P266" i="34"/>
  <c r="T266" i="34"/>
  <c r="Q266" i="34"/>
  <c r="U266" i="34"/>
  <c r="R266" i="34"/>
  <c r="Z266" i="34"/>
  <c r="R254" i="34"/>
  <c r="Z254" i="34"/>
  <c r="O254" i="34"/>
  <c r="S254" i="34"/>
  <c r="P254" i="34"/>
  <c r="T254" i="34"/>
  <c r="Q254" i="34"/>
  <c r="U254" i="34"/>
  <c r="Q255" i="34"/>
  <c r="U255" i="34"/>
  <c r="R255" i="34"/>
  <c r="Z255" i="34"/>
  <c r="O255" i="34"/>
  <c r="S255" i="34"/>
  <c r="P255" i="34"/>
  <c r="T255" i="34"/>
  <c r="Q192" i="34"/>
  <c r="U192" i="34"/>
  <c r="R192" i="34"/>
  <c r="Z192" i="34"/>
  <c r="O192" i="34"/>
  <c r="S192" i="34"/>
  <c r="P192" i="34"/>
  <c r="T192" i="34"/>
  <c r="R242" i="34"/>
  <c r="Z242" i="34"/>
  <c r="O242" i="34"/>
  <c r="S242" i="34"/>
  <c r="P242" i="34"/>
  <c r="T242" i="34"/>
  <c r="Q242" i="34"/>
  <c r="U242" i="34"/>
  <c r="O95" i="34"/>
  <c r="S95" i="34"/>
  <c r="P95" i="34"/>
  <c r="T95" i="34"/>
  <c r="Q95" i="34"/>
  <c r="U95" i="34"/>
  <c r="R95" i="34"/>
  <c r="Z95" i="34"/>
  <c r="P94" i="34"/>
  <c r="T94" i="34"/>
  <c r="Q94" i="34"/>
  <c r="U94" i="34"/>
  <c r="R94" i="34"/>
  <c r="Z94" i="34"/>
  <c r="O94" i="34"/>
  <c r="S94" i="34"/>
  <c r="O99" i="34"/>
  <c r="S99" i="34"/>
  <c r="P99" i="34"/>
  <c r="T99" i="34"/>
  <c r="Q99" i="34"/>
  <c r="U99" i="34"/>
  <c r="R99" i="34"/>
  <c r="Z99" i="34"/>
  <c r="O152" i="34"/>
  <c r="S152" i="34"/>
  <c r="P152" i="34"/>
  <c r="T152" i="34"/>
  <c r="Q152" i="34"/>
  <c r="R152" i="34"/>
  <c r="U152" i="34"/>
  <c r="Z152" i="34"/>
  <c r="P60" i="34"/>
  <c r="T60" i="34"/>
  <c r="Q60" i="34"/>
  <c r="U60" i="34"/>
  <c r="R60" i="34"/>
  <c r="Z60" i="34"/>
  <c r="S60" i="34"/>
  <c r="O60" i="34"/>
  <c r="R100" i="34"/>
  <c r="Z100" i="34"/>
  <c r="O100" i="34"/>
  <c r="S100" i="34"/>
  <c r="P100" i="34"/>
  <c r="T100" i="34"/>
  <c r="Q100" i="34"/>
  <c r="U100" i="34"/>
  <c r="R153" i="34"/>
  <c r="Z153" i="34"/>
  <c r="O153" i="34"/>
  <c r="S153" i="34"/>
  <c r="U153" i="34"/>
  <c r="P153" i="34"/>
  <c r="Q153" i="34"/>
  <c r="T153" i="34"/>
  <c r="R116" i="34"/>
  <c r="Z116" i="34"/>
  <c r="O116" i="34"/>
  <c r="S116" i="34"/>
  <c r="T116" i="34"/>
  <c r="U116" i="34"/>
  <c r="P116" i="34"/>
  <c r="Q116" i="34"/>
  <c r="P151" i="34"/>
  <c r="T151" i="34"/>
  <c r="Q151" i="34"/>
  <c r="U151" i="34"/>
  <c r="O151" i="34"/>
  <c r="R151" i="34"/>
  <c r="S151" i="34"/>
  <c r="Z151" i="34"/>
  <c r="A151" i="34"/>
  <c r="A99" i="34"/>
  <c r="A152" i="34"/>
  <c r="A256" i="34"/>
  <c r="A60" i="34"/>
  <c r="A100" i="34"/>
  <c r="A153" i="34"/>
  <c r="A243" i="34"/>
  <c r="A266" i="34"/>
  <c r="A192" i="34"/>
  <c r="A95" i="34"/>
  <c r="A94" i="34"/>
  <c r="A255" i="34"/>
  <c r="A116" i="34"/>
  <c r="A254" i="34"/>
  <c r="A193" i="34"/>
  <c r="A242" i="34"/>
  <c r="A14" i="71"/>
  <c r="A36" i="71" s="1"/>
  <c r="A19" i="71"/>
  <c r="A20" i="71"/>
  <c r="A17" i="71"/>
  <c r="B117" i="34"/>
  <c r="A18" i="71"/>
  <c r="B265" i="34"/>
  <c r="A16" i="71"/>
  <c r="A15" i="71"/>
  <c r="T10" i="34"/>
  <c r="P265" i="34" l="1"/>
  <c r="T265" i="34"/>
  <c r="Q265" i="34"/>
  <c r="U265" i="34"/>
  <c r="R265" i="34"/>
  <c r="Z265" i="34"/>
  <c r="O265" i="34"/>
  <c r="S265" i="34"/>
  <c r="Q117" i="34"/>
  <c r="U117" i="34"/>
  <c r="R117" i="34"/>
  <c r="Z117" i="34"/>
  <c r="S117" i="34"/>
  <c r="T117" i="34"/>
  <c r="O117" i="34"/>
  <c r="P117" i="34"/>
  <c r="A117" i="34"/>
  <c r="A265" i="34"/>
  <c r="R10" i="34"/>
  <c r="E6" i="43" l="1"/>
  <c r="O8" i="43"/>
  <c r="N8" i="43"/>
  <c r="D13" i="15" l="1"/>
  <c r="C13" i="15"/>
  <c r="B73" i="34"/>
  <c r="B129" i="34"/>
  <c r="B143" i="34"/>
  <c r="B188" i="34"/>
  <c r="B189" i="34"/>
  <c r="B209" i="34"/>
  <c r="B240" i="34"/>
  <c r="B248" i="34"/>
  <c r="B253" i="34"/>
  <c r="B264" i="34"/>
  <c r="B287" i="34"/>
  <c r="B46" i="34"/>
  <c r="Q264" i="34" l="1"/>
  <c r="U264" i="34"/>
  <c r="R264" i="34"/>
  <c r="Z264" i="34"/>
  <c r="O264" i="34"/>
  <c r="S264" i="34"/>
  <c r="T264" i="34"/>
  <c r="P264" i="34"/>
  <c r="O253" i="34"/>
  <c r="S253" i="34"/>
  <c r="P253" i="34"/>
  <c r="T253" i="34"/>
  <c r="Q253" i="34"/>
  <c r="U253" i="34"/>
  <c r="R253" i="34"/>
  <c r="Z253" i="34"/>
  <c r="P209" i="34"/>
  <c r="T209" i="34"/>
  <c r="Q209" i="34"/>
  <c r="U209" i="34"/>
  <c r="R209" i="34"/>
  <c r="Z209" i="34"/>
  <c r="O209" i="34"/>
  <c r="S209" i="34"/>
  <c r="P248" i="34"/>
  <c r="T248" i="34"/>
  <c r="Q248" i="34"/>
  <c r="U248" i="34"/>
  <c r="R248" i="34"/>
  <c r="Z248" i="34"/>
  <c r="O248" i="34"/>
  <c r="S248" i="34"/>
  <c r="Q188" i="34"/>
  <c r="U188" i="34"/>
  <c r="R188" i="34"/>
  <c r="Z188" i="34"/>
  <c r="O188" i="34"/>
  <c r="S188" i="34"/>
  <c r="P188" i="34"/>
  <c r="T188" i="34"/>
  <c r="P189" i="34"/>
  <c r="T189" i="34"/>
  <c r="Q189" i="34"/>
  <c r="U189" i="34"/>
  <c r="R189" i="34"/>
  <c r="Z189" i="34"/>
  <c r="O189" i="34"/>
  <c r="S189" i="34"/>
  <c r="P287" i="34"/>
  <c r="T287" i="34"/>
  <c r="Q287" i="34"/>
  <c r="U287" i="34"/>
  <c r="R287" i="34"/>
  <c r="Z287" i="34"/>
  <c r="O287" i="34"/>
  <c r="S287" i="34"/>
  <c r="P240" i="34"/>
  <c r="T240" i="34"/>
  <c r="Q240" i="34"/>
  <c r="U240" i="34"/>
  <c r="R240" i="34"/>
  <c r="Z240" i="34"/>
  <c r="O240" i="34"/>
  <c r="S240" i="34"/>
  <c r="Q129" i="34"/>
  <c r="U129" i="34"/>
  <c r="R129" i="34"/>
  <c r="Z129" i="34"/>
  <c r="O129" i="34"/>
  <c r="S129" i="34"/>
  <c r="P129" i="34"/>
  <c r="T129" i="34"/>
  <c r="O73" i="34"/>
  <c r="S73" i="34"/>
  <c r="P73" i="34"/>
  <c r="T73" i="34"/>
  <c r="Q73" i="34"/>
  <c r="U73" i="34"/>
  <c r="R73" i="34"/>
  <c r="Z73" i="34"/>
  <c r="R46" i="34"/>
  <c r="Z46" i="34"/>
  <c r="O46" i="34"/>
  <c r="S46" i="34"/>
  <c r="P46" i="34"/>
  <c r="T46" i="34"/>
  <c r="U46" i="34"/>
  <c r="Q46" i="34"/>
  <c r="P143" i="34"/>
  <c r="T143" i="34"/>
  <c r="Q143" i="34"/>
  <c r="U143" i="34"/>
  <c r="Z143" i="34"/>
  <c r="O143" i="34"/>
  <c r="R143" i="34"/>
  <c r="S143" i="34"/>
  <c r="A209" i="34"/>
  <c r="A129" i="34"/>
  <c r="A189" i="34"/>
  <c r="A73" i="34"/>
  <c r="A264" i="34"/>
  <c r="A46" i="34"/>
  <c r="A248" i="34"/>
  <c r="A188" i="34"/>
  <c r="A253" i="34"/>
  <c r="A287" i="34"/>
  <c r="A240" i="34"/>
  <c r="A143" i="34"/>
  <c r="B76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P76" i="34" l="1"/>
  <c r="T76" i="34"/>
  <c r="Q76" i="34"/>
  <c r="U76" i="34"/>
  <c r="R76" i="34"/>
  <c r="Z76" i="34"/>
  <c r="S76" i="34"/>
  <c r="O76" i="34"/>
  <c r="A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43" i="34" l="1"/>
  <c r="B2544" i="34"/>
  <c r="B2545" i="34"/>
  <c r="B2546" i="34"/>
  <c r="B2547" i="34"/>
  <c r="B2548" i="34"/>
  <c r="O2548" i="34" s="1"/>
  <c r="Z2546" i="34" l="1"/>
  <c r="O2546" i="34"/>
  <c r="P2546" i="34"/>
  <c r="U2546" i="34"/>
  <c r="Q2546" i="34"/>
  <c r="A2546" i="34"/>
  <c r="O2545" i="34"/>
  <c r="P2545" i="34"/>
  <c r="Q2545" i="34"/>
  <c r="U2545" i="34"/>
  <c r="Z2545" i="34"/>
  <c r="A2545" i="34"/>
  <c r="P2544" i="34"/>
  <c r="Q2544" i="34"/>
  <c r="U2544" i="34"/>
  <c r="A2544" i="34"/>
  <c r="Z2544" i="34"/>
  <c r="O2544" i="34"/>
  <c r="Q2547" i="34"/>
  <c r="U2547" i="34"/>
  <c r="Z2547" i="34"/>
  <c r="O2547" i="34"/>
  <c r="P2547" i="34"/>
  <c r="Q2543" i="34"/>
  <c r="U2543" i="34"/>
  <c r="A2543" i="34"/>
  <c r="Z2543" i="34"/>
  <c r="O2543" i="34"/>
  <c r="P2543" i="34"/>
  <c r="Q2548" i="34"/>
  <c r="U2548" i="34"/>
  <c r="Z2548" i="34"/>
  <c r="P2548" i="34"/>
  <c r="A2547" i="34"/>
  <c r="A2548" i="34"/>
  <c r="I6" i="43"/>
  <c r="G418" i="55" l="1" a="1"/>
  <c r="G418" i="55" s="1"/>
  <c r="I422" i="55" a="1"/>
  <c r="I422" i="55" s="1"/>
  <c r="I236" i="55" a="1"/>
  <c r="I236" i="55" s="1"/>
  <c r="I321" i="55" a="1"/>
  <c r="I321" i="55" s="1"/>
  <c r="I376" i="55" a="1"/>
  <c r="I376" i="55" s="1"/>
  <c r="I225" i="55" a="1"/>
  <c r="I225" i="55" s="1"/>
  <c r="I197" i="55" a="1"/>
  <c r="I197" i="55" s="1"/>
  <c r="I184" i="55" a="1"/>
  <c r="I184" i="55" s="1"/>
  <c r="I268" i="55" a="1"/>
  <c r="I268" i="55" s="1"/>
  <c r="I298" i="55" a="1"/>
  <c r="I298" i="55" s="1"/>
  <c r="I165" i="55" a="1"/>
  <c r="I165" i="55" s="1"/>
  <c r="I355" i="55" a="1"/>
  <c r="I355" i="55" s="1"/>
  <c r="I163" i="55" a="1"/>
  <c r="I163" i="55" s="1"/>
  <c r="I363" i="55" a="1"/>
  <c r="I363" i="55" s="1"/>
  <c r="I196" i="55" a="1"/>
  <c r="I196" i="55" s="1"/>
  <c r="I187" i="55" a="1"/>
  <c r="I187" i="55" s="1"/>
  <c r="I418" i="55" a="1"/>
  <c r="I418" i="55" s="1"/>
  <c r="G460" i="55" a="1"/>
  <c r="G460" i="55" s="1"/>
  <c r="G158" i="55" a="1"/>
  <c r="G158" i="55" s="1"/>
  <c r="G312" i="55" a="1"/>
  <c r="G312" i="55" s="1"/>
  <c r="G342" i="55" a="1"/>
  <c r="G342" i="55" s="1"/>
  <c r="G352" i="55" a="1"/>
  <c r="G352" i="55" s="1"/>
  <c r="G324" i="55" a="1"/>
  <c r="G324" i="55" s="1"/>
  <c r="G216" i="55" a="1"/>
  <c r="G216" i="55" s="1"/>
  <c r="G257" i="55" a="1"/>
  <c r="G257" i="55" s="1"/>
  <c r="G200" i="55" a="1"/>
  <c r="G200" i="55" s="1"/>
  <c r="G170" i="55" a="1"/>
  <c r="G170" i="55" s="1"/>
  <c r="G171" i="55" a="1"/>
  <c r="G171" i="55" s="1"/>
  <c r="G305" i="55" a="1"/>
  <c r="G305" i="55" s="1"/>
  <c r="G294" i="55" a="1"/>
  <c r="G294" i="55" s="1"/>
  <c r="I281" i="55" a="1"/>
  <c r="I281" i="55" s="1"/>
  <c r="I436" i="55" a="1"/>
  <c r="I436" i="55" s="1"/>
  <c r="I320" i="55" a="1"/>
  <c r="I320" i="55" s="1"/>
  <c r="I370" i="55" a="1"/>
  <c r="I370" i="55" s="1"/>
  <c r="I353" i="55" a="1"/>
  <c r="I353" i="55" s="1"/>
  <c r="I319" i="55" a="1"/>
  <c r="I319" i="55" s="1"/>
  <c r="I176" i="55" a="1"/>
  <c r="I176" i="55" s="1"/>
  <c r="I223" i="55" a="1"/>
  <c r="I223" i="55" s="1"/>
  <c r="I167" i="55" a="1"/>
  <c r="I167" i="55" s="1"/>
  <c r="I164" i="55" a="1"/>
  <c r="I164" i="55" s="1"/>
  <c r="I365" i="55" a="1"/>
  <c r="I365" i="55" s="1"/>
  <c r="I267" i="55" a="1"/>
  <c r="I267" i="55" s="1"/>
  <c r="I387" i="55" a="1"/>
  <c r="I387" i="55" s="1"/>
  <c r="G420" i="55" a="1"/>
  <c r="G420" i="55" s="1"/>
  <c r="G386" i="55" a="1"/>
  <c r="G386" i="55" s="1"/>
  <c r="G378" i="55" a="1"/>
  <c r="G378" i="55" s="1"/>
  <c r="G381" i="55" a="1"/>
  <c r="G381" i="55" s="1"/>
  <c r="G380" i="55" a="1"/>
  <c r="G380" i="55" s="1"/>
  <c r="G432" i="55" a="1"/>
  <c r="G432" i="55" s="1"/>
  <c r="I424" i="55" a="1"/>
  <c r="I424" i="55" s="1"/>
  <c r="I460" i="55" a="1"/>
  <c r="I460" i="55" s="1"/>
  <c r="I158" i="55" a="1"/>
  <c r="I158" i="55" s="1"/>
  <c r="I312" i="55" a="1"/>
  <c r="I312" i="55" s="1"/>
  <c r="I342" i="55" a="1"/>
  <c r="I342" i="55" s="1"/>
  <c r="I352" i="55" a="1"/>
  <c r="I352" i="55" s="1"/>
  <c r="I324" i="55" a="1"/>
  <c r="I324" i="55" s="1"/>
  <c r="I216" i="55" a="1"/>
  <c r="I216" i="55" s="1"/>
  <c r="I257" i="55" a="1"/>
  <c r="I257" i="55" s="1"/>
  <c r="I200" i="55" a="1"/>
  <c r="I200" i="55" s="1"/>
  <c r="I170" i="55" a="1"/>
  <c r="I170" i="55" s="1"/>
  <c r="I171" i="55" a="1"/>
  <c r="I171" i="55" s="1"/>
  <c r="I305" i="55" a="1"/>
  <c r="I305" i="55" s="1"/>
  <c r="G424" i="55" a="1"/>
  <c r="G424" i="55" s="1"/>
  <c r="I420" i="55" a="1"/>
  <c r="I420" i="55" s="1"/>
  <c r="I386" i="55" a="1"/>
  <c r="I386" i="55" s="1"/>
  <c r="I378" i="55" a="1"/>
  <c r="I378" i="55" s="1"/>
  <c r="I381" i="55" a="1"/>
  <c r="I381" i="55" s="1"/>
  <c r="I380" i="55" a="1"/>
  <c r="I380" i="55" s="1"/>
  <c r="I309" i="55" a="1"/>
  <c r="I309" i="55" s="1"/>
  <c r="I235" i="55" a="1"/>
  <c r="I235" i="55" s="1"/>
  <c r="I385" i="55" a="1"/>
  <c r="I385" i="55" s="1"/>
  <c r="I306" i="55" a="1"/>
  <c r="I306" i="55" s="1"/>
  <c r="I166" i="55" a="1"/>
  <c r="I166" i="55" s="1"/>
  <c r="I382" i="55" a="1"/>
  <c r="I382" i="55" s="1"/>
  <c r="I162" i="55" a="1"/>
  <c r="I162" i="55" s="1"/>
  <c r="I234" i="55" a="1"/>
  <c r="I234" i="55" s="1"/>
  <c r="I358" i="55" a="1"/>
  <c r="I358" i="55" s="1"/>
  <c r="G387" i="55" a="1"/>
  <c r="G387" i="55" s="1"/>
  <c r="G436" i="55" a="1"/>
  <c r="G436" i="55" s="1"/>
  <c r="G320" i="55" a="1"/>
  <c r="G320" i="55" s="1"/>
  <c r="G370" i="55" a="1"/>
  <c r="G370" i="55" s="1"/>
  <c r="G422" i="55" a="1"/>
  <c r="G422" i="55" s="1"/>
  <c r="G225" i="55" a="1"/>
  <c r="G225" i="55" s="1"/>
  <c r="G184" i="55" a="1"/>
  <c r="G184" i="55" s="1"/>
  <c r="K184" i="55" s="1"/>
  <c r="G223" i="55" a="1"/>
  <c r="G223" i="55" s="1"/>
  <c r="G166" i="55" a="1"/>
  <c r="G166" i="55" s="1"/>
  <c r="K166" i="55" s="1"/>
  <c r="G355" i="55" a="1"/>
  <c r="G355" i="55" s="1"/>
  <c r="G234" i="55" a="1"/>
  <c r="G234" i="55" s="1"/>
  <c r="K234" i="55" s="1"/>
  <c r="G187" i="55" a="1"/>
  <c r="G187" i="55" s="1"/>
  <c r="I293" i="55" a="1"/>
  <c r="I293" i="55" s="1"/>
  <c r="I205" i="55" a="1"/>
  <c r="I205" i="55" s="1"/>
  <c r="I280" i="55" a="1"/>
  <c r="I280" i="55" s="1"/>
  <c r="I230" i="55" a="1"/>
  <c r="I230" i="55" s="1"/>
  <c r="I288" i="55" a="1"/>
  <c r="I288" i="55" s="1"/>
  <c r="I356" i="55" a="1"/>
  <c r="I356" i="55" s="1"/>
  <c r="G281" i="55" a="1"/>
  <c r="G281" i="55" s="1"/>
  <c r="G348" i="55" a="1"/>
  <c r="G348" i="55" s="1"/>
  <c r="G224" i="55" a="1"/>
  <c r="G224" i="55" s="1"/>
  <c r="G349" i="55" a="1"/>
  <c r="G349" i="55" s="1"/>
  <c r="G183" i="55" a="1"/>
  <c r="G183" i="55" s="1"/>
  <c r="G323" i="55" a="1"/>
  <c r="G323" i="55" s="1"/>
  <c r="G269" i="55" a="1"/>
  <c r="G269" i="55" s="1"/>
  <c r="G369" i="55" a="1"/>
  <c r="G369" i="55" s="1"/>
  <c r="G384" i="55" a="1"/>
  <c r="G384" i="55" s="1"/>
  <c r="I14" i="55" a="1"/>
  <c r="I14" i="55" s="1"/>
  <c r="G395" i="55" a="1"/>
  <c r="G395" i="55" s="1"/>
  <c r="G417" i="55" a="1"/>
  <c r="G417" i="55" s="1"/>
  <c r="G322" i="55" a="1"/>
  <c r="G322" i="55" s="1"/>
  <c r="I428" i="55" a="1"/>
  <c r="I428" i="55" s="1"/>
  <c r="I157" i="55" a="1"/>
  <c r="I157" i="55" s="1"/>
  <c r="I409" i="55" a="1"/>
  <c r="I409" i="55" s="1"/>
  <c r="I410" i="55" a="1"/>
  <c r="I410" i="55" s="1"/>
  <c r="G273" i="55" a="1"/>
  <c r="G273" i="55" s="1"/>
  <c r="G397" i="55" a="1"/>
  <c r="G397" i="55" s="1"/>
  <c r="G431" i="55" a="1"/>
  <c r="G431" i="55" s="1"/>
  <c r="I273" i="55" a="1"/>
  <c r="I273" i="55" s="1"/>
  <c r="I397" i="55" a="1"/>
  <c r="I397" i="55" s="1"/>
  <c r="I431" i="55" a="1"/>
  <c r="I431" i="55" s="1"/>
  <c r="I414" i="55" a="1"/>
  <c r="I414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G236" i="55" a="1"/>
  <c r="G236" i="55" s="1"/>
  <c r="K236" i="55" s="1"/>
  <c r="G353" i="55" a="1"/>
  <c r="G353" i="55" s="1"/>
  <c r="G197" i="55" a="1"/>
  <c r="G197" i="55" s="1"/>
  <c r="K197" i="55" s="1"/>
  <c r="G176" i="55" a="1"/>
  <c r="G176" i="55" s="1"/>
  <c r="K176" i="55" s="1"/>
  <c r="G306" i="55" a="1"/>
  <c r="G306" i="55" s="1"/>
  <c r="G165" i="55" a="1"/>
  <c r="G165" i="55" s="1"/>
  <c r="K165" i="55" s="1"/>
  <c r="G365" i="55" a="1"/>
  <c r="G365" i="55" s="1"/>
  <c r="G363" i="55" a="1"/>
  <c r="G363" i="55" s="1"/>
  <c r="K363" i="55" s="1"/>
  <c r="G196" i="55" a="1"/>
  <c r="G196" i="55" s="1"/>
  <c r="K196" i="55" s="1"/>
  <c r="I271" i="55" a="1"/>
  <c r="I271" i="55" s="1"/>
  <c r="I348" i="55" a="1"/>
  <c r="I348" i="55" s="1"/>
  <c r="I224" i="55" a="1"/>
  <c r="I224" i="55" s="1"/>
  <c r="I349" i="55" a="1"/>
  <c r="I349" i="55" s="1"/>
  <c r="I183" i="55" a="1"/>
  <c r="I183" i="55" s="1"/>
  <c r="I323" i="55" a="1"/>
  <c r="I323" i="55" s="1"/>
  <c r="I269" i="55" a="1"/>
  <c r="I269" i="55" s="1"/>
  <c r="I369" i="55" a="1"/>
  <c r="I369" i="55" s="1"/>
  <c r="I384" i="55" a="1"/>
  <c r="I384" i="55" s="1"/>
  <c r="G287" i="55" a="1"/>
  <c r="G287" i="55" s="1"/>
  <c r="G374" i="55" a="1"/>
  <c r="G374" i="55" s="1"/>
  <c r="G308" i="55" a="1"/>
  <c r="G308" i="55" s="1"/>
  <c r="G373" i="55" a="1"/>
  <c r="G373" i="55" s="1"/>
  <c r="G262" i="55" a="1"/>
  <c r="G262" i="55" s="1"/>
  <c r="G341" i="55" a="1"/>
  <c r="G341" i="55" s="1"/>
  <c r="G310" i="55" a="1"/>
  <c r="G310" i="55" s="1"/>
  <c r="G383" i="55" a="1"/>
  <c r="G383" i="55" s="1"/>
  <c r="G419" i="55" a="1"/>
  <c r="G419" i="55" s="1"/>
  <c r="G207" i="55" a="1"/>
  <c r="G207" i="55" s="1"/>
  <c r="G394" i="55" a="1"/>
  <c r="G394" i="55" s="1"/>
  <c r="G413" i="55" a="1"/>
  <c r="G413" i="55" s="1"/>
  <c r="G416" i="55" a="1"/>
  <c r="G416" i="55" s="1"/>
  <c r="I263" i="55" a="1"/>
  <c r="I263" i="55" s="1"/>
  <c r="I388" i="55" a="1"/>
  <c r="I388" i="55" s="1"/>
  <c r="I391" i="55" a="1"/>
  <c r="I391" i="55" s="1"/>
  <c r="I412" i="55" a="1"/>
  <c r="I412" i="55" s="1"/>
  <c r="G421" i="55" a="1"/>
  <c r="G421" i="55" s="1"/>
  <c r="G393" i="55" a="1"/>
  <c r="G393" i="55" s="1"/>
  <c r="G415" i="55" a="1"/>
  <c r="G415" i="55" s="1"/>
  <c r="I421" i="55" a="1"/>
  <c r="I421" i="55" s="1"/>
  <c r="I393" i="55" a="1"/>
  <c r="I393" i="55" s="1"/>
  <c r="I415" i="55" a="1"/>
  <c r="I415" i="55" s="1"/>
  <c r="I175" i="55" a="1"/>
  <c r="I175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294" i="55" a="1"/>
  <c r="I294" i="55" s="1"/>
  <c r="G321" i="55" a="1"/>
  <c r="G321" i="55" s="1"/>
  <c r="G309" i="55" a="1"/>
  <c r="G309" i="55" s="1"/>
  <c r="G385" i="55" a="1"/>
  <c r="G385" i="55" s="1"/>
  <c r="G298" i="55" a="1"/>
  <c r="G298" i="55" s="1"/>
  <c r="K298" i="55" s="1"/>
  <c r="G164" i="55" a="1"/>
  <c r="G164" i="55" s="1"/>
  <c r="K164" i="55" s="1"/>
  <c r="G162" i="55" a="1"/>
  <c r="G162" i="55" s="1"/>
  <c r="K162" i="55" s="1"/>
  <c r="G267" i="55" a="1"/>
  <c r="G267" i="55" s="1"/>
  <c r="K267" i="55" s="1"/>
  <c r="I287" i="55" a="1"/>
  <c r="I287" i="55" s="1"/>
  <c r="I374" i="55" a="1"/>
  <c r="I374" i="55" s="1"/>
  <c r="I308" i="55" a="1"/>
  <c r="I308" i="55" s="1"/>
  <c r="I373" i="55" a="1"/>
  <c r="I373" i="55" s="1"/>
  <c r="I262" i="55" a="1"/>
  <c r="I262" i="55" s="1"/>
  <c r="I341" i="55" a="1"/>
  <c r="I341" i="55" s="1"/>
  <c r="I310" i="55" a="1"/>
  <c r="I310" i="55" s="1"/>
  <c r="I383" i="55" a="1"/>
  <c r="I383" i="55" s="1"/>
  <c r="I432" i="55" a="1"/>
  <c r="I432" i="55" s="1"/>
  <c r="G227" i="55" a="1"/>
  <c r="G227" i="55" s="1"/>
  <c r="G351" i="55" a="1"/>
  <c r="G351" i="55" s="1"/>
  <c r="G194" i="55" a="1"/>
  <c r="G194" i="55" s="1"/>
  <c r="G347" i="55" a="1"/>
  <c r="G347" i="55" s="1"/>
  <c r="G360" i="55" a="1"/>
  <c r="G360" i="55" s="1"/>
  <c r="G428" i="55" a="1"/>
  <c r="G428" i="55" s="1"/>
  <c r="K428" i="55" s="1"/>
  <c r="G157" i="55" a="1"/>
  <c r="G157" i="55" s="1"/>
  <c r="K157" i="55" s="1"/>
  <c r="G409" i="55" a="1"/>
  <c r="G409" i="55" s="1"/>
  <c r="G410" i="55" a="1"/>
  <c r="G410" i="55" s="1"/>
  <c r="K410" i="55" s="1"/>
  <c r="I395" i="55" a="1"/>
  <c r="I395" i="55" s="1"/>
  <c r="I417" i="55" a="1"/>
  <c r="I417" i="55" s="1"/>
  <c r="G429" i="55" a="1"/>
  <c r="G429" i="55" s="1"/>
  <c r="G153" i="55" a="1"/>
  <c r="G153" i="55" s="1"/>
  <c r="G389" i="55" a="1"/>
  <c r="G389" i="55" s="1"/>
  <c r="I429" i="55" a="1"/>
  <c r="I429" i="55" s="1"/>
  <c r="I153" i="55" a="1"/>
  <c r="I153" i="55" s="1"/>
  <c r="I389" i="55" a="1"/>
  <c r="I389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376" i="55" a="1"/>
  <c r="G376" i="55" s="1"/>
  <c r="G319" i="55" a="1"/>
  <c r="G319" i="55" s="1"/>
  <c r="K319" i="55" s="1"/>
  <c r="G235" i="55" a="1"/>
  <c r="G235" i="55" s="1"/>
  <c r="K235" i="55" s="1"/>
  <c r="G268" i="55" a="1"/>
  <c r="G268" i="55" s="1"/>
  <c r="K268" i="55" s="1"/>
  <c r="G167" i="55" a="1"/>
  <c r="G167" i="55" s="1"/>
  <c r="K167" i="55" s="1"/>
  <c r="G382" i="55" a="1"/>
  <c r="G382" i="55" s="1"/>
  <c r="G163" i="55" a="1"/>
  <c r="G163" i="55" s="1"/>
  <c r="K163" i="55" s="1"/>
  <c r="G358" i="55" a="1"/>
  <c r="G358" i="55" s="1"/>
  <c r="I227" i="55" a="1"/>
  <c r="I227" i="55" s="1"/>
  <c r="I351" i="55" a="1"/>
  <c r="I351" i="55" s="1"/>
  <c r="I194" i="55" a="1"/>
  <c r="I194" i="55" s="1"/>
  <c r="I347" i="55" a="1"/>
  <c r="I347" i="55" s="1"/>
  <c r="I360" i="55" a="1"/>
  <c r="I360" i="55" s="1"/>
  <c r="G271" i="55" a="1"/>
  <c r="G271" i="55" s="1"/>
  <c r="K271" i="55" s="1"/>
  <c r="G293" i="55" a="1"/>
  <c r="G293" i="55" s="1"/>
  <c r="G205" i="55" a="1"/>
  <c r="G205" i="55" s="1"/>
  <c r="K205" i="55" s="1"/>
  <c r="G280" i="55" a="1"/>
  <c r="G280" i="55" s="1"/>
  <c r="G230" i="55" a="1"/>
  <c r="G230" i="55" s="1"/>
  <c r="K230" i="55" s="1"/>
  <c r="G288" i="55" a="1"/>
  <c r="G288" i="55" s="1"/>
  <c r="G356" i="55" a="1"/>
  <c r="G356" i="55" s="1"/>
  <c r="G14" i="55" a="1"/>
  <c r="G14" i="55" s="1"/>
  <c r="K14" i="55" s="1"/>
  <c r="G263" i="55" a="1"/>
  <c r="G263" i="55" s="1"/>
  <c r="K263" i="55" s="1"/>
  <c r="G388" i="55" a="1"/>
  <c r="G388" i="55" s="1"/>
  <c r="K388" i="55" s="1"/>
  <c r="G391" i="55" a="1"/>
  <c r="G391" i="55" s="1"/>
  <c r="G412" i="55" a="1"/>
  <c r="G412" i="55" s="1"/>
  <c r="I322" i="55" a="1"/>
  <c r="I322" i="55" s="1"/>
  <c r="I419" i="55" a="1"/>
  <c r="I419" i="55" s="1"/>
  <c r="I207" i="55" a="1"/>
  <c r="I207" i="55" s="1"/>
  <c r="I394" i="55" a="1"/>
  <c r="I394" i="55" s="1"/>
  <c r="I413" i="55" a="1"/>
  <c r="I413" i="55" s="1"/>
  <c r="G414" i="55" a="1"/>
  <c r="G414" i="55" s="1"/>
  <c r="G430" i="55" a="1"/>
  <c r="G430" i="55" s="1"/>
  <c r="G396" i="55" a="1"/>
  <c r="G396" i="55" s="1"/>
  <c r="G390" i="55" a="1"/>
  <c r="G390" i="55" s="1"/>
  <c r="G175" i="55" a="1"/>
  <c r="G175" i="55" s="1"/>
  <c r="I430" i="55" a="1"/>
  <c r="I430" i="55" s="1"/>
  <c r="I396" i="55" a="1"/>
  <c r="I396" i="55" s="1"/>
  <c r="I390" i="55" a="1"/>
  <c r="I390" i="55" s="1"/>
  <c r="I416" i="55" a="1"/>
  <c r="I416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G139" i="55" a="1"/>
  <c r="G139" i="55" s="1"/>
  <c r="K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K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187" i="55" l="1"/>
  <c r="K223" i="55"/>
  <c r="K131" i="55"/>
  <c r="K225" i="55"/>
  <c r="K141" i="55"/>
  <c r="K138" i="55"/>
  <c r="K175" i="55"/>
  <c r="K153" i="55"/>
  <c r="K146" i="55"/>
  <c r="K136" i="55"/>
  <c r="K135" i="55"/>
  <c r="K207" i="55"/>
  <c r="K147" i="55"/>
  <c r="K183" i="55"/>
  <c r="K171" i="55"/>
  <c r="K216" i="55"/>
  <c r="K134" i="55"/>
  <c r="K145" i="55"/>
  <c r="K227" i="55"/>
  <c r="K262" i="55"/>
  <c r="K142" i="55"/>
  <c r="K170" i="55"/>
  <c r="K158" i="55"/>
  <c r="K269" i="55"/>
  <c r="K224" i="55"/>
  <c r="K200" i="55"/>
  <c r="K144" i="55"/>
  <c r="K194" i="55"/>
  <c r="K143" i="55"/>
  <c r="K137" i="55"/>
  <c r="K273" i="55"/>
  <c r="K257" i="55"/>
  <c r="K281" i="55"/>
  <c r="K25" i="55"/>
  <c r="K409" i="55"/>
  <c r="K353" i="55"/>
  <c r="K110" i="55"/>
  <c r="K70" i="55"/>
  <c r="K119" i="55"/>
  <c r="K414" i="55"/>
  <c r="K382" i="55"/>
  <c r="K376" i="55"/>
  <c r="K62" i="55"/>
  <c r="K356" i="55"/>
  <c r="K280" i="55"/>
  <c r="K358" i="55"/>
  <c r="K309" i="55"/>
  <c r="K95" i="55"/>
  <c r="K321" i="55"/>
  <c r="K365" i="55"/>
  <c r="K412" i="55"/>
  <c r="K320" i="55"/>
  <c r="K370" i="55"/>
  <c r="K28" i="55"/>
  <c r="K61" i="55"/>
  <c r="K108" i="55"/>
  <c r="K43" i="55"/>
  <c r="K436" i="55"/>
  <c r="K306" i="55"/>
  <c r="K387" i="55"/>
  <c r="K77" i="55"/>
  <c r="K37" i="55"/>
  <c r="K101" i="55"/>
  <c r="K88" i="55"/>
  <c r="K96" i="55"/>
  <c r="K49" i="55"/>
  <c r="K69" i="55"/>
  <c r="K112" i="55"/>
  <c r="K105" i="55"/>
  <c r="K76" i="55"/>
  <c r="K65" i="55"/>
  <c r="K33" i="55"/>
  <c r="K115" i="55"/>
  <c r="K41" i="55"/>
  <c r="K26" i="55"/>
  <c r="K126" i="55"/>
  <c r="K53" i="55"/>
  <c r="K100" i="55"/>
  <c r="K125" i="55"/>
  <c r="K385" i="55"/>
  <c r="K288" i="55"/>
  <c r="K293" i="55"/>
  <c r="K422" i="55"/>
  <c r="K424" i="55"/>
  <c r="K46" i="55"/>
  <c r="K34" i="55"/>
  <c r="K391" i="55"/>
  <c r="K355" i="55"/>
  <c r="K118" i="55"/>
  <c r="K113" i="55"/>
  <c r="K50" i="55"/>
  <c r="K396" i="55"/>
  <c r="K92" i="55"/>
  <c r="K59" i="55"/>
  <c r="K45" i="55"/>
  <c r="K42" i="55"/>
  <c r="K360" i="55"/>
  <c r="K90" i="55"/>
  <c r="K29" i="55"/>
  <c r="K117" i="55"/>
  <c r="K393" i="55"/>
  <c r="K419" i="55"/>
  <c r="K287" i="55"/>
  <c r="K39" i="55"/>
  <c r="K56" i="55"/>
  <c r="K80" i="55"/>
  <c r="K91" i="55"/>
  <c r="K124" i="55"/>
  <c r="K417" i="55"/>
  <c r="K384" i="55"/>
  <c r="K378" i="55"/>
  <c r="K324" i="55"/>
  <c r="K312" i="55"/>
  <c r="K74" i="55"/>
  <c r="K390" i="55"/>
  <c r="K120" i="55"/>
  <c r="K429" i="55"/>
  <c r="K347" i="55"/>
  <c r="K82" i="55"/>
  <c r="K413" i="55"/>
  <c r="K383" i="55"/>
  <c r="K373" i="55"/>
  <c r="K63" i="55"/>
  <c r="K48" i="55"/>
  <c r="K85" i="55"/>
  <c r="K24" i="55"/>
  <c r="K121" i="55"/>
  <c r="K130" i="55"/>
  <c r="K395" i="55"/>
  <c r="K369" i="55"/>
  <c r="K349" i="55"/>
  <c r="K432" i="55"/>
  <c r="K386" i="55"/>
  <c r="K352" i="55"/>
  <c r="K418" i="55"/>
  <c r="K44" i="55"/>
  <c r="K94" i="55"/>
  <c r="K73" i="55"/>
  <c r="K67" i="55"/>
  <c r="K86" i="55"/>
  <c r="K111" i="55"/>
  <c r="K351" i="55"/>
  <c r="K22" i="55"/>
  <c r="K123" i="55"/>
  <c r="K421" i="55"/>
  <c r="K394" i="55"/>
  <c r="K310" i="55"/>
  <c r="K308" i="55"/>
  <c r="K55" i="55"/>
  <c r="K72" i="55"/>
  <c r="K40" i="55"/>
  <c r="K98" i="55"/>
  <c r="K75" i="55"/>
  <c r="K114" i="55"/>
  <c r="K107" i="55"/>
  <c r="K431" i="55"/>
  <c r="K380" i="55"/>
  <c r="K420" i="55"/>
  <c r="K305" i="55"/>
  <c r="K342" i="55"/>
  <c r="K460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430" i="55"/>
  <c r="K23" i="55"/>
  <c r="K389" i="55"/>
  <c r="K102" i="55"/>
  <c r="K78" i="55"/>
  <c r="K30" i="55"/>
  <c r="K116" i="55"/>
  <c r="K109" i="55"/>
  <c r="K415" i="55"/>
  <c r="K416" i="55"/>
  <c r="K341" i="55"/>
  <c r="K374" i="55"/>
  <c r="K47" i="55"/>
  <c r="K64" i="55"/>
  <c r="K93" i="55"/>
  <c r="K99" i="55"/>
  <c r="K31" i="55"/>
  <c r="K106" i="55"/>
  <c r="K397" i="55"/>
  <c r="K322" i="55"/>
  <c r="K323" i="55"/>
  <c r="K348" i="55"/>
  <c r="K381" i="55"/>
  <c r="K294" i="55"/>
  <c r="A12" i="43"/>
  <c r="F485" i="55"/>
  <c r="F150" i="55"/>
  <c r="G19" i="55" a="1"/>
  <c r="G19" i="55" s="1"/>
  <c r="G20" i="55" a="1"/>
  <c r="G20" i="55" s="1"/>
  <c r="G21" i="55" a="1"/>
  <c r="G21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I25" i="74" s="1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I27" i="74" s="1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J24" i="77"/>
  <c r="J29" i="77"/>
  <c r="L29" i="77"/>
  <c r="G29" i="77"/>
  <c r="K29" i="77"/>
  <c r="I29" i="77"/>
  <c r="H29" i="77"/>
  <c r="G19" i="77"/>
  <c r="J19" i="77"/>
  <c r="I28" i="75"/>
  <c r="C27" i="75"/>
  <c r="M21" i="74"/>
  <c r="L19" i="74"/>
  <c r="L33" i="74"/>
  <c r="M18" i="74"/>
  <c r="I21" i="74"/>
  <c r="J20" i="74"/>
  <c r="K18" i="74"/>
  <c r="H34" i="74"/>
  <c r="H21" i="74"/>
  <c r="J21" i="74"/>
  <c r="G21" i="74"/>
  <c r="H18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G18" i="74" l="1"/>
  <c r="J29" i="74"/>
  <c r="L29" i="74"/>
  <c r="K24" i="77"/>
  <c r="H29" i="74"/>
  <c r="J18" i="74"/>
  <c r="J43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A12" i="56" s="1"/>
  <c r="C7" i="56"/>
  <c r="D5" i="56"/>
  <c r="A485" i="55"/>
  <c r="F484" i="55"/>
  <c r="E485" i="55" s="1"/>
  <c r="E484" i="55"/>
  <c r="A484" i="55"/>
  <c r="I435" i="55" a="1"/>
  <c r="I435" i="55" s="1"/>
  <c r="G435" i="55" a="1"/>
  <c r="G435" i="55" s="1"/>
  <c r="I433" i="55" a="1"/>
  <c r="I433" i="55" s="1"/>
  <c r="G433" i="55" a="1"/>
  <c r="G433" i="55" s="1"/>
  <c r="I425" i="55" a="1"/>
  <c r="I425" i="55" s="1"/>
  <c r="G425" i="55" a="1"/>
  <c r="G425" i="55" s="1"/>
  <c r="I423" i="55" a="1"/>
  <c r="I423" i="55" s="1"/>
  <c r="G423" i="55" a="1"/>
  <c r="G423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H33" i="56" l="1"/>
  <c r="F33" i="56"/>
  <c r="F32" i="56"/>
  <c r="W1767" i="34"/>
  <c r="W955" i="34"/>
  <c r="W866" i="34"/>
  <c r="W1457" i="34"/>
  <c r="W1490" i="34"/>
  <c r="W1540" i="34"/>
  <c r="W1765" i="34"/>
  <c r="W52" i="34"/>
  <c r="W1766" i="34"/>
  <c r="W2163" i="34"/>
  <c r="W1793" i="34"/>
  <c r="W1723" i="34"/>
  <c r="W1755" i="34"/>
  <c r="W1774" i="34"/>
  <c r="W1790" i="34"/>
  <c r="W1806" i="34"/>
  <c r="W1716" i="34"/>
  <c r="W1732" i="34"/>
  <c r="W1748" i="34"/>
  <c r="W1769" i="34"/>
  <c r="W2161" i="34"/>
  <c r="W1783" i="34"/>
  <c r="W1799" i="34"/>
  <c r="W1701" i="34"/>
  <c r="W1707" i="34"/>
  <c r="W1813" i="34"/>
  <c r="W1711" i="34"/>
  <c r="W1717" i="34"/>
  <c r="W1733" i="34"/>
  <c r="W1753" i="34"/>
  <c r="W1785" i="34"/>
  <c r="W1705" i="34"/>
  <c r="W1719" i="34"/>
  <c r="W1759" i="34"/>
  <c r="W2168" i="34"/>
  <c r="W1772" i="34"/>
  <c r="W1788" i="34"/>
  <c r="W1804" i="34"/>
  <c r="W1708" i="34"/>
  <c r="W1718" i="34"/>
  <c r="W1734" i="34"/>
  <c r="W1750" i="34"/>
  <c r="W2242" i="34"/>
  <c r="W2222" i="34"/>
  <c r="W2198" i="34"/>
  <c r="W2182" i="34"/>
  <c r="W2150" i="34"/>
  <c r="W2134" i="34"/>
  <c r="W2114" i="34"/>
  <c r="W2098" i="34"/>
  <c r="W2082" i="34"/>
  <c r="W2456" i="34"/>
  <c r="W2472" i="34"/>
  <c r="W2488" i="34"/>
  <c r="W2376" i="34"/>
  <c r="W2392" i="34"/>
  <c r="W2404" i="34"/>
  <c r="W2420" i="34"/>
  <c r="W2429" i="34"/>
  <c r="W2327" i="34"/>
  <c r="W2358" i="34"/>
  <c r="W2367" i="34"/>
  <c r="W2298" i="34"/>
  <c r="W2362" i="34"/>
  <c r="W2342" i="34"/>
  <c r="W2318" i="34"/>
  <c r="W2294" i="34"/>
  <c r="W2427" i="34"/>
  <c r="W2069" i="34"/>
  <c r="W2233" i="34"/>
  <c r="W2217" i="34"/>
  <c r="W2201" i="34"/>
  <c r="W2185" i="34"/>
  <c r="W2160" i="34"/>
  <c r="W2141" i="34"/>
  <c r="W2125" i="34"/>
  <c r="W2109" i="34"/>
  <c r="W2093" i="34"/>
  <c r="W2077" i="34"/>
  <c r="W2453" i="34"/>
  <c r="W2469" i="34"/>
  <c r="W2485" i="34"/>
  <c r="W2501" i="34"/>
  <c r="W2505" i="34"/>
  <c r="W2401" i="34"/>
  <c r="W2417" i="34"/>
  <c r="W2311" i="34"/>
  <c r="W2338" i="34"/>
  <c r="W2348" i="34"/>
  <c r="W2171" i="34"/>
  <c r="W1789" i="34"/>
  <c r="W1709" i="34"/>
  <c r="W1715" i="34"/>
  <c r="W1751" i="34"/>
  <c r="W2166" i="34"/>
  <c r="W1770" i="34"/>
  <c r="W1786" i="34"/>
  <c r="W1802" i="34"/>
  <c r="W1712" i="34"/>
  <c r="W1728" i="34"/>
  <c r="W1744" i="34"/>
  <c r="W1760" i="34"/>
  <c r="W2165" i="34"/>
  <c r="W1779" i="34"/>
  <c r="W1795" i="34"/>
  <c r="W1713" i="34"/>
  <c r="W1729" i="34"/>
  <c r="W1749" i="34"/>
  <c r="W1773" i="34"/>
  <c r="W1815" i="34"/>
  <c r="W1743" i="34"/>
  <c r="W1768" i="34"/>
  <c r="W1784" i="34"/>
  <c r="W1800" i="34"/>
  <c r="W1714" i="34"/>
  <c r="W1730" i="34"/>
  <c r="W1746" i="34"/>
  <c r="W1762" i="34"/>
  <c r="W2118" i="34"/>
  <c r="W2226" i="34"/>
  <c r="W2206" i="34"/>
  <c r="W2186" i="34"/>
  <c r="W2154" i="34"/>
  <c r="W2138" i="34"/>
  <c r="W2122" i="34"/>
  <c r="W2102" i="34"/>
  <c r="W2086" i="34"/>
  <c r="W2070" i="34"/>
  <c r="W2452" i="34"/>
  <c r="W2468" i="34"/>
  <c r="W2484" i="34"/>
  <c r="W2500" i="34"/>
  <c r="W2388" i="34"/>
  <c r="W2400" i="34"/>
  <c r="W2416" i="34"/>
  <c r="W2319" i="34"/>
  <c r="W2346" i="34"/>
  <c r="W2322" i="34"/>
  <c r="W2302" i="34"/>
  <c r="W2435" i="34"/>
  <c r="W2219" i="34"/>
  <c r="W2237" i="34"/>
  <c r="W2221" i="34"/>
  <c r="W2205" i="34"/>
  <c r="W2189" i="34"/>
  <c r="W2157" i="34"/>
  <c r="W2145" i="34"/>
  <c r="W2129" i="34"/>
  <c r="W2113" i="34"/>
  <c r="W2097" i="34"/>
  <c r="W2081" i="34"/>
  <c r="W2449" i="34"/>
  <c r="W2465" i="34"/>
  <c r="W2481" i="34"/>
  <c r="W2497" i="34"/>
  <c r="W2385" i="34"/>
  <c r="W2397" i="34"/>
  <c r="W2413" i="34"/>
  <c r="W2303" i="34"/>
  <c r="W2288" i="34"/>
  <c r="W2361" i="34"/>
  <c r="W2345" i="34"/>
  <c r="W2329" i="34"/>
  <c r="W1777" i="34"/>
  <c r="W1703" i="34"/>
  <c r="W1739" i="34"/>
  <c r="W2170" i="34"/>
  <c r="W1782" i="34"/>
  <c r="W1798" i="34"/>
  <c r="W1700" i="34"/>
  <c r="W1706" i="34"/>
  <c r="W1764" i="34"/>
  <c r="W1710" i="34"/>
  <c r="W1724" i="34"/>
  <c r="W1740" i="34"/>
  <c r="W1756" i="34"/>
  <c r="W2167" i="34"/>
  <c r="W1801" i="34"/>
  <c r="W1747" i="34"/>
  <c r="W1775" i="34"/>
  <c r="W1791" i="34"/>
  <c r="W1807" i="34"/>
  <c r="W1725" i="34"/>
  <c r="W1741" i="34"/>
  <c r="W1761" i="34"/>
  <c r="W1809" i="34"/>
  <c r="W1735" i="34"/>
  <c r="W1780" i="34"/>
  <c r="W1796" i="34"/>
  <c r="W1704" i="34"/>
  <c r="W1702" i="34"/>
  <c r="W1726" i="34"/>
  <c r="W1742" i="34"/>
  <c r="W1758" i="34"/>
  <c r="W2158" i="34"/>
  <c r="W2230" i="34"/>
  <c r="W2210" i="34"/>
  <c r="W2190" i="34"/>
  <c r="W2142" i="34"/>
  <c r="W2126" i="34"/>
  <c r="W2106" i="34"/>
  <c r="W2090" i="34"/>
  <c r="W2074" i="34"/>
  <c r="W2448" i="34"/>
  <c r="W2464" i="34"/>
  <c r="W2480" i="34"/>
  <c r="W2496" i="34"/>
  <c r="W2504" i="34"/>
  <c r="W2384" i="34"/>
  <c r="W2396" i="34"/>
  <c r="W2412" i="34"/>
  <c r="W2308" i="34"/>
  <c r="W2344" i="34"/>
  <c r="W2370" i="34"/>
  <c r="W2350" i="34"/>
  <c r="W2330" i="34"/>
  <c r="W2310" i="34"/>
  <c r="W2443" i="34"/>
  <c r="W2241" i="34"/>
  <c r="W2225" i="34"/>
  <c r="W2209" i="34"/>
  <c r="W2193" i="34"/>
  <c r="W2177" i="34"/>
  <c r="W2173" i="34"/>
  <c r="W2149" i="34"/>
  <c r="W2133" i="34"/>
  <c r="W2117" i="34"/>
  <c r="W2101" i="34"/>
  <c r="W2085" i="34"/>
  <c r="W2445" i="34"/>
  <c r="W2461" i="34"/>
  <c r="W2477" i="34"/>
  <c r="W2493" i="34"/>
  <c r="W2381" i="34"/>
  <c r="W2393" i="34"/>
  <c r="W2409" i="34"/>
  <c r="W2328" i="34"/>
  <c r="W2349" i="34"/>
  <c r="W2333" i="34"/>
  <c r="W1805" i="34"/>
  <c r="W1731" i="34"/>
  <c r="W1763" i="34"/>
  <c r="W1778" i="34"/>
  <c r="W1794" i="34"/>
  <c r="W1720" i="34"/>
  <c r="W1736" i="34"/>
  <c r="W1752" i="34"/>
  <c r="W2169" i="34"/>
  <c r="W1781" i="34"/>
  <c r="W1771" i="34"/>
  <c r="W1787" i="34"/>
  <c r="W1803" i="34"/>
  <c r="W1721" i="34"/>
  <c r="W1737" i="34"/>
  <c r="W1745" i="34"/>
  <c r="W1757" i="34"/>
  <c r="W1797" i="34"/>
  <c r="W1727" i="34"/>
  <c r="W2162" i="34"/>
  <c r="W2164" i="34"/>
  <c r="W1776" i="34"/>
  <c r="W1792" i="34"/>
  <c r="W1808" i="34"/>
  <c r="W1814" i="34"/>
  <c r="W1722" i="34"/>
  <c r="W1738" i="34"/>
  <c r="W1754" i="34"/>
  <c r="W2214" i="34"/>
  <c r="W2238" i="34"/>
  <c r="W2218" i="34"/>
  <c r="W2194" i="34"/>
  <c r="W2178" i="34"/>
  <c r="W2174" i="34"/>
  <c r="W2146" i="34"/>
  <c r="W2130" i="34"/>
  <c r="W2110" i="34"/>
  <c r="W2094" i="34"/>
  <c r="W2078" i="34"/>
  <c r="W2444" i="34"/>
  <c r="W2460" i="34"/>
  <c r="W2476" i="34"/>
  <c r="W2492" i="34"/>
  <c r="W2380" i="34"/>
  <c r="W2408" i="34"/>
  <c r="W2437" i="34"/>
  <c r="W2336" i="34"/>
  <c r="W2276" i="34"/>
  <c r="W2284" i="34"/>
  <c r="W2374" i="34"/>
  <c r="W2365" i="34"/>
  <c r="W2354" i="34"/>
  <c r="W2334" i="34"/>
  <c r="W2314" i="34"/>
  <c r="W2290" i="34"/>
  <c r="W2286" i="34"/>
  <c r="W2282" i="34"/>
  <c r="W2423" i="34"/>
  <c r="W2229" i="34"/>
  <c r="W2213" i="34"/>
  <c r="W2197" i="34"/>
  <c r="W2181" i="34"/>
  <c r="W2153" i="34"/>
  <c r="W2137" i="34"/>
  <c r="W2121" i="34"/>
  <c r="W2105" i="34"/>
  <c r="W2089" i="34"/>
  <c r="W2073" i="34"/>
  <c r="W2457" i="34"/>
  <c r="W2473" i="34"/>
  <c r="W2489" i="34"/>
  <c r="W2377" i="34"/>
  <c r="W2389" i="34"/>
  <c r="W2405" i="34"/>
  <c r="W2421" i="34"/>
  <c r="W2431" i="34"/>
  <c r="W2320" i="34"/>
  <c r="W2359" i="34"/>
  <c r="W2278" i="34"/>
  <c r="W2369" i="34"/>
  <c r="W2353" i="34"/>
  <c r="W2337" i="34"/>
  <c r="W2321" i="34"/>
  <c r="W2305" i="34"/>
  <c r="W2289" i="34"/>
  <c r="W2299" i="34"/>
  <c r="W2373" i="34"/>
  <c r="W2325" i="34"/>
  <c r="W2313" i="34"/>
  <c r="W2301" i="34"/>
  <c r="W2442" i="34"/>
  <c r="W2426" i="34"/>
  <c r="W2240" i="34"/>
  <c r="W2220" i="34"/>
  <c r="W2200" i="34"/>
  <c r="W2184" i="34"/>
  <c r="W2148" i="34"/>
  <c r="W2132" i="34"/>
  <c r="W2116" i="34"/>
  <c r="W2100" i="34"/>
  <c r="W2084" i="34"/>
  <c r="W2446" i="34"/>
  <c r="W2462" i="34"/>
  <c r="W2478" i="34"/>
  <c r="W2494" i="34"/>
  <c r="W2394" i="34"/>
  <c r="W2410" i="34"/>
  <c r="W2424" i="34"/>
  <c r="W2332" i="34"/>
  <c r="W2280" i="34"/>
  <c r="W2356" i="34"/>
  <c r="W2191" i="34"/>
  <c r="W2231" i="34"/>
  <c r="W2211" i="34"/>
  <c r="W2175" i="34"/>
  <c r="W2095" i="34"/>
  <c r="W2447" i="34"/>
  <c r="W2375" i="34"/>
  <c r="W2425" i="34"/>
  <c r="W2428" i="34"/>
  <c r="W2317" i="34"/>
  <c r="W2430" i="34"/>
  <c r="W2244" i="34"/>
  <c r="W2228" i="34"/>
  <c r="W2204" i="34"/>
  <c r="W2188" i="34"/>
  <c r="W2152" i="34"/>
  <c r="W2136" i="34"/>
  <c r="W2120" i="34"/>
  <c r="W2104" i="34"/>
  <c r="W2088" i="34"/>
  <c r="W2072" i="34"/>
  <c r="W2458" i="34"/>
  <c r="W2474" i="34"/>
  <c r="W2490" i="34"/>
  <c r="W2372" i="34"/>
  <c r="W2386" i="34"/>
  <c r="W2406" i="34"/>
  <c r="W2324" i="34"/>
  <c r="W2360" i="34"/>
  <c r="W2368" i="34"/>
  <c r="W2234" i="34"/>
  <c r="W2235" i="34"/>
  <c r="W2215" i="34"/>
  <c r="W2199" i="34"/>
  <c r="W2179" i="34"/>
  <c r="W2147" i="34"/>
  <c r="W2131" i="34"/>
  <c r="W2115" i="34"/>
  <c r="W2099" i="34"/>
  <c r="W2083" i="34"/>
  <c r="W2454" i="34"/>
  <c r="W2459" i="34"/>
  <c r="W2475" i="34"/>
  <c r="W2491" i="34"/>
  <c r="W2387" i="34"/>
  <c r="W2391" i="34"/>
  <c r="W2407" i="34"/>
  <c r="W2306" i="34"/>
  <c r="W2316" i="34"/>
  <c r="W2352" i="34"/>
  <c r="W2277" i="34"/>
  <c r="W2283" i="34"/>
  <c r="W2292" i="34"/>
  <c r="W2347" i="34"/>
  <c r="W2279" i="34"/>
  <c r="W2357" i="34"/>
  <c r="W2293" i="34"/>
  <c r="W2285" i="34"/>
  <c r="W2434" i="34"/>
  <c r="W2202" i="34"/>
  <c r="W2224" i="34"/>
  <c r="W2232" i="34"/>
  <c r="W2208" i="34"/>
  <c r="W2192" i="34"/>
  <c r="W2176" i="34"/>
  <c r="W2140" i="34"/>
  <c r="W2124" i="34"/>
  <c r="W2108" i="34"/>
  <c r="W2092" i="34"/>
  <c r="W2076" i="34"/>
  <c r="W2439" i="34"/>
  <c r="W2470" i="34"/>
  <c r="W2486" i="34"/>
  <c r="W2502" i="34"/>
  <c r="W2382" i="34"/>
  <c r="W2402" i="34"/>
  <c r="W2418" i="34"/>
  <c r="W2312" i="34"/>
  <c r="W2351" i="34"/>
  <c r="W2300" i="34"/>
  <c r="W2239" i="34"/>
  <c r="W2223" i="34"/>
  <c r="W2203" i="34"/>
  <c r="W2183" i="34"/>
  <c r="W2155" i="34"/>
  <c r="W2151" i="34"/>
  <c r="W2135" i="34"/>
  <c r="W2119" i="34"/>
  <c r="W2103" i="34"/>
  <c r="W2087" i="34"/>
  <c r="W2071" i="34"/>
  <c r="W2471" i="34"/>
  <c r="W2487" i="34"/>
  <c r="W2503" i="34"/>
  <c r="W2383" i="34"/>
  <c r="W2403" i="34"/>
  <c r="W2419" i="34"/>
  <c r="W2343" i="34"/>
  <c r="W2355" i="34"/>
  <c r="W2323" i="34"/>
  <c r="W2436" i="34"/>
  <c r="W2366" i="34"/>
  <c r="W2341" i="34"/>
  <c r="W2309" i="34"/>
  <c r="W2297" i="34"/>
  <c r="W2281" i="34"/>
  <c r="W2438" i="34"/>
  <c r="W2422" i="34"/>
  <c r="W2236" i="34"/>
  <c r="W2216" i="34"/>
  <c r="W2196" i="34"/>
  <c r="W2180" i="34"/>
  <c r="W2068" i="34"/>
  <c r="W2156" i="34"/>
  <c r="W2144" i="34"/>
  <c r="W2128" i="34"/>
  <c r="W2112" i="34"/>
  <c r="W2096" i="34"/>
  <c r="W2080" i="34"/>
  <c r="W2450" i="34"/>
  <c r="W2455" i="34"/>
  <c r="W2466" i="34"/>
  <c r="W2482" i="34"/>
  <c r="W2498" i="34"/>
  <c r="W2378" i="34"/>
  <c r="W2390" i="34"/>
  <c r="W2398" i="34"/>
  <c r="W2414" i="34"/>
  <c r="W2432" i="34"/>
  <c r="W2304" i="34"/>
  <c r="W2340" i="34"/>
  <c r="W2291" i="34"/>
  <c r="W2296" i="34"/>
  <c r="W2212" i="34"/>
  <c r="W2243" i="34"/>
  <c r="W2227" i="34"/>
  <c r="W2207" i="34"/>
  <c r="W2187" i="34"/>
  <c r="W2159" i="34"/>
  <c r="W2139" i="34"/>
  <c r="W2123" i="34"/>
  <c r="W2107" i="34"/>
  <c r="W2091" i="34"/>
  <c r="W2075" i="34"/>
  <c r="W2451" i="34"/>
  <c r="W2467" i="34"/>
  <c r="W2483" i="34"/>
  <c r="W2499" i="34"/>
  <c r="W2379" i="34"/>
  <c r="W2399" i="34"/>
  <c r="W2415" i="34"/>
  <c r="W2433" i="34"/>
  <c r="W2326" i="34"/>
  <c r="W2335" i="34"/>
  <c r="W2363" i="34"/>
  <c r="W2331" i="34"/>
  <c r="W2295" i="34"/>
  <c r="W2287" i="34"/>
  <c r="W2440" i="34"/>
  <c r="W2195" i="34"/>
  <c r="W2143" i="34"/>
  <c r="W2127" i="34"/>
  <c r="W2111" i="34"/>
  <c r="W2079" i="34"/>
  <c r="W2441" i="34"/>
  <c r="W2463" i="34"/>
  <c r="W2479" i="34"/>
  <c r="W2495" i="34"/>
  <c r="W2395" i="34"/>
  <c r="W2411" i="34"/>
  <c r="W2364" i="34"/>
  <c r="W2371" i="34"/>
  <c r="W2339" i="34"/>
  <c r="W2307" i="34"/>
  <c r="W2315" i="34"/>
  <c r="W1522" i="34"/>
  <c r="W1513" i="34"/>
  <c r="W1534" i="34"/>
  <c r="W1509" i="34"/>
  <c r="W1502" i="34"/>
  <c r="W1512" i="34"/>
  <c r="W1521" i="34"/>
  <c r="W1519" i="34"/>
  <c r="W1503" i="34"/>
  <c r="W1516" i="34"/>
  <c r="W1520" i="34"/>
  <c r="W1505" i="34"/>
  <c r="W1508" i="34"/>
  <c r="W1517" i="34"/>
  <c r="W1811" i="34"/>
  <c r="W1514" i="34"/>
  <c r="W1511" i="34"/>
  <c r="W1678" i="34"/>
  <c r="W1510" i="34"/>
  <c r="W1504" i="34"/>
  <c r="W1506" i="34"/>
  <c r="W1518" i="34"/>
  <c r="W1581" i="34"/>
  <c r="W1621" i="34"/>
  <c r="W1697" i="34"/>
  <c r="W1663" i="34"/>
  <c r="W1561" i="34"/>
  <c r="W1590" i="34"/>
  <c r="W1614" i="34"/>
  <c r="W1626" i="34"/>
  <c r="W1642" i="34"/>
  <c r="W1694" i="34"/>
  <c r="W1648" i="34"/>
  <c r="W1664" i="34"/>
  <c r="W1676" i="34"/>
  <c r="W1550" i="34"/>
  <c r="W1566" i="34"/>
  <c r="W1533" i="34"/>
  <c r="W1456" i="34"/>
  <c r="W1482" i="34"/>
  <c r="W1477" i="34"/>
  <c r="W1491" i="34"/>
  <c r="W1526" i="34"/>
  <c r="W1308" i="34"/>
  <c r="W1310" i="34"/>
  <c r="W1316" i="34"/>
  <c r="W1318" i="34"/>
  <c r="W1324" i="34"/>
  <c r="W1326" i="34"/>
  <c r="W1332" i="34"/>
  <c r="W1334" i="34"/>
  <c r="W1340" i="34"/>
  <c r="W1342" i="34"/>
  <c r="W1348" i="34"/>
  <c r="W1350" i="34"/>
  <c r="W1356" i="34"/>
  <c r="W1358" i="34"/>
  <c r="W1364" i="34"/>
  <c r="W1366" i="34"/>
  <c r="W1372" i="34"/>
  <c r="W1374" i="34"/>
  <c r="W1380" i="34"/>
  <c r="W1382" i="34"/>
  <c r="W1388" i="34"/>
  <c r="W1390" i="34"/>
  <c r="W1396" i="34"/>
  <c r="W1398" i="34"/>
  <c r="W1404" i="34"/>
  <c r="W1406" i="34"/>
  <c r="W1408" i="34"/>
  <c r="W1414" i="34"/>
  <c r="W1416" i="34"/>
  <c r="W1422" i="34"/>
  <c r="W1424" i="34"/>
  <c r="W1430" i="34"/>
  <c r="W1432" i="34"/>
  <c r="W1438" i="34"/>
  <c r="W1440" i="34"/>
  <c r="W1446" i="34"/>
  <c r="W1448" i="34"/>
  <c r="W1577" i="34"/>
  <c r="W1617" i="34"/>
  <c r="W1671" i="34"/>
  <c r="W1686" i="34"/>
  <c r="W1565" i="34"/>
  <c r="W1679" i="34"/>
  <c r="W1481" i="34"/>
  <c r="W1591" i="34"/>
  <c r="W1607" i="34"/>
  <c r="W1623" i="34"/>
  <c r="W1639" i="34"/>
  <c r="W1546" i="34"/>
  <c r="W1649" i="34"/>
  <c r="W1665" i="34"/>
  <c r="W1547" i="34"/>
  <c r="W1563" i="34"/>
  <c r="W1535" i="34"/>
  <c r="W1812" i="34"/>
  <c r="W1483" i="34"/>
  <c r="W1474" i="34"/>
  <c r="W1613" i="34"/>
  <c r="W1667" i="34"/>
  <c r="W1682" i="34"/>
  <c r="W1557" i="34"/>
  <c r="W1489" i="34"/>
  <c r="W1580" i="34"/>
  <c r="W1600" i="34"/>
  <c r="W1609" i="34"/>
  <c r="W1549" i="34"/>
  <c r="W1485" i="34"/>
  <c r="W1480" i="34"/>
  <c r="W1582" i="34"/>
  <c r="W1610" i="34"/>
  <c r="W1622" i="34"/>
  <c r="W1638" i="34"/>
  <c r="W1541" i="34"/>
  <c r="W1660" i="34"/>
  <c r="W1652" i="34"/>
  <c r="W1672" i="34"/>
  <c r="W1691" i="34"/>
  <c r="W1562" i="34"/>
  <c r="W1810" i="34"/>
  <c r="W1536" i="34"/>
  <c r="W1473" i="34"/>
  <c r="W1515" i="34"/>
  <c r="W1605" i="34"/>
  <c r="W1651" i="34"/>
  <c r="W1553" i="34"/>
  <c r="W1476" i="34"/>
  <c r="W1587" i="34"/>
  <c r="W1603" i="34"/>
  <c r="W1619" i="34"/>
  <c r="W1635" i="34"/>
  <c r="W1653" i="34"/>
  <c r="W1688" i="34"/>
  <c r="W1559" i="34"/>
  <c r="W1575" i="34"/>
  <c r="W1460" i="34"/>
  <c r="W1464" i="34"/>
  <c r="W1487" i="34"/>
  <c r="W1537" i="34"/>
  <c r="W1470" i="34"/>
  <c r="W1500" i="34"/>
  <c r="W1459" i="34"/>
  <c r="W1601" i="34"/>
  <c r="W1693" i="34"/>
  <c r="W1472" i="34"/>
  <c r="W1525" i="34"/>
  <c r="W1467" i="34"/>
  <c r="W1576" i="34"/>
  <c r="W1596" i="34"/>
  <c r="W1624" i="34"/>
  <c r="W1640" i="34"/>
  <c r="W1654" i="34"/>
  <c r="W1692" i="34"/>
  <c r="W1685" i="34"/>
  <c r="W1552" i="34"/>
  <c r="W1568" i="34"/>
  <c r="W1531" i="34"/>
  <c r="W1479" i="34"/>
  <c r="W1501" i="34"/>
  <c r="W1528" i="34"/>
  <c r="W1309" i="34"/>
  <c r="W1311" i="34"/>
  <c r="W1317" i="34"/>
  <c r="W1319" i="34"/>
  <c r="W1325" i="34"/>
  <c r="W1327" i="34"/>
  <c r="W1333" i="34"/>
  <c r="W1335" i="34"/>
  <c r="W1341" i="34"/>
  <c r="W1343" i="34"/>
  <c r="W1349" i="34"/>
  <c r="W1351" i="34"/>
  <c r="W1357" i="34"/>
  <c r="W1359" i="34"/>
  <c r="W1365" i="34"/>
  <c r="W1367" i="34"/>
  <c r="W1373" i="34"/>
  <c r="W1375" i="34"/>
  <c r="W1381" i="34"/>
  <c r="W1383" i="34"/>
  <c r="W1389" i="34"/>
  <c r="W1637" i="34"/>
  <c r="W1584" i="34"/>
  <c r="W1468" i="34"/>
  <c r="W1578" i="34"/>
  <c r="W1598" i="34"/>
  <c r="W1606" i="34"/>
  <c r="W1618" i="34"/>
  <c r="W1634" i="34"/>
  <c r="W1656" i="34"/>
  <c r="W1545" i="34"/>
  <c r="W1585" i="34"/>
  <c r="W1668" i="34"/>
  <c r="W1687" i="34"/>
  <c r="W1558" i="34"/>
  <c r="W1574" i="34"/>
  <c r="W1463" i="34"/>
  <c r="W1469" i="34"/>
  <c r="W1499" i="34"/>
  <c r="W1306" i="34"/>
  <c r="W1312" i="34"/>
  <c r="W1314" i="34"/>
  <c r="W1320" i="34"/>
  <c r="W1322" i="34"/>
  <c r="W1328" i="34"/>
  <c r="W1330" i="34"/>
  <c r="W1336" i="34"/>
  <c r="W1338" i="34"/>
  <c r="W1344" i="34"/>
  <c r="W1346" i="34"/>
  <c r="W1352" i="34"/>
  <c r="W1354" i="34"/>
  <c r="W1360" i="34"/>
  <c r="W1362" i="34"/>
  <c r="W1368" i="34"/>
  <c r="W1370" i="34"/>
  <c r="W1376" i="34"/>
  <c r="W1378" i="34"/>
  <c r="W1384" i="34"/>
  <c r="W1386" i="34"/>
  <c r="W1392" i="34"/>
  <c r="W1394" i="34"/>
  <c r="W1400" i="34"/>
  <c r="W1402" i="34"/>
  <c r="W1410" i="34"/>
  <c r="W1412" i="34"/>
  <c r="W1418" i="34"/>
  <c r="W1420" i="34"/>
  <c r="W1426" i="34"/>
  <c r="W1428" i="34"/>
  <c r="W1434" i="34"/>
  <c r="W1436" i="34"/>
  <c r="W1442" i="34"/>
  <c r="W1444" i="34"/>
  <c r="W1450" i="34"/>
  <c r="W1641" i="34"/>
  <c r="W1532" i="34"/>
  <c r="W1579" i="34"/>
  <c r="W1599" i="34"/>
  <c r="W1615" i="34"/>
  <c r="W1631" i="34"/>
  <c r="W1542" i="34"/>
  <c r="W1661" i="34"/>
  <c r="W1539" i="34"/>
  <c r="W1586" i="34"/>
  <c r="W1673" i="34"/>
  <c r="W1684" i="34"/>
  <c r="W1555" i="34"/>
  <c r="W1571" i="34"/>
  <c r="W1496" i="34"/>
  <c r="W1527" i="34"/>
  <c r="W1645" i="34"/>
  <c r="W1453" i="34"/>
  <c r="W1462" i="34"/>
  <c r="W1592" i="34"/>
  <c r="W1604" i="34"/>
  <c r="W1616" i="34"/>
  <c r="W1620" i="34"/>
  <c r="W1636" i="34"/>
  <c r="W1597" i="34"/>
  <c r="W1633" i="34"/>
  <c r="W1655" i="34"/>
  <c r="W1675" i="34"/>
  <c r="W1573" i="34"/>
  <c r="W1455" i="34"/>
  <c r="W1498" i="34"/>
  <c r="W1594" i="34"/>
  <c r="W1602" i="34"/>
  <c r="W1630" i="34"/>
  <c r="W1698" i="34"/>
  <c r="W1683" i="34"/>
  <c r="W1554" i="34"/>
  <c r="W1570" i="34"/>
  <c r="W1486" i="34"/>
  <c r="W1529" i="34"/>
  <c r="W1495" i="34"/>
  <c r="W1458" i="34"/>
  <c r="W1593" i="34"/>
  <c r="W1629" i="34"/>
  <c r="W1659" i="34"/>
  <c r="W1544" i="34"/>
  <c r="W1507" i="34"/>
  <c r="W1595" i="34"/>
  <c r="W1611" i="34"/>
  <c r="W1627" i="34"/>
  <c r="W1643" i="34"/>
  <c r="W1657" i="34"/>
  <c r="W1695" i="34"/>
  <c r="W1669" i="34"/>
  <c r="W1680" i="34"/>
  <c r="W1551" i="34"/>
  <c r="W1567" i="34"/>
  <c r="W1530" i="34"/>
  <c r="W1478" i="34"/>
  <c r="W1492" i="34"/>
  <c r="W1523" i="34"/>
  <c r="W1589" i="34"/>
  <c r="W1625" i="34"/>
  <c r="W1647" i="34"/>
  <c r="W1690" i="34"/>
  <c r="W1569" i="34"/>
  <c r="W1494" i="34"/>
  <c r="W1588" i="34"/>
  <c r="W1632" i="34"/>
  <c r="W1543" i="34"/>
  <c r="W1583" i="34"/>
  <c r="W1662" i="34"/>
  <c r="W1670" i="34"/>
  <c r="W1560" i="34"/>
  <c r="W1452" i="34"/>
  <c r="W1677" i="34"/>
  <c r="W1465" i="34"/>
  <c r="W1484" i="34"/>
  <c r="W1488" i="34"/>
  <c r="W1471" i="34"/>
  <c r="W1493" i="34"/>
  <c r="W1466" i="34"/>
  <c r="W1307" i="34"/>
  <c r="W1313" i="34"/>
  <c r="W1315" i="34"/>
  <c r="W1321" i="34"/>
  <c r="W1323" i="34"/>
  <c r="W1329" i="34"/>
  <c r="W1331" i="34"/>
  <c r="W1337" i="34"/>
  <c r="W1339" i="34"/>
  <c r="W1345" i="34"/>
  <c r="W1347" i="34"/>
  <c r="W1353" i="34"/>
  <c r="W1355" i="34"/>
  <c r="W1361" i="34"/>
  <c r="W1363" i="34"/>
  <c r="W1369" i="34"/>
  <c r="W1371" i="34"/>
  <c r="W1377" i="34"/>
  <c r="W1379" i="34"/>
  <c r="W1385" i="34"/>
  <c r="W1387" i="34"/>
  <c r="W1393" i="34"/>
  <c r="W1395" i="34"/>
  <c r="W1401" i="34"/>
  <c r="W1969" i="34"/>
  <c r="W1989" i="34"/>
  <c r="W1993" i="34"/>
  <c r="W2009" i="34"/>
  <c r="W2025" i="34"/>
  <c r="W1904" i="34"/>
  <c r="W1920" i="34"/>
  <c r="W1608" i="34"/>
  <c r="W1612" i="34"/>
  <c r="W1696" i="34"/>
  <c r="W1646" i="34"/>
  <c r="W1572" i="34"/>
  <c r="W1461" i="34"/>
  <c r="W1524" i="34"/>
  <c r="W1973" i="34"/>
  <c r="W2005" i="34"/>
  <c r="W2017" i="34"/>
  <c r="W1936" i="34"/>
  <c r="W1952" i="34"/>
  <c r="W1822" i="34"/>
  <c r="W1838" i="34"/>
  <c r="W1862" i="34"/>
  <c r="W1882" i="34"/>
  <c r="W1974" i="34"/>
  <c r="W1990" i="34"/>
  <c r="W2002" i="34"/>
  <c r="W2018" i="34"/>
  <c r="W1893" i="34"/>
  <c r="W1909" i="34"/>
  <c r="W1933" i="34"/>
  <c r="W1949" i="34"/>
  <c r="W1827" i="34"/>
  <c r="W1843" i="34"/>
  <c r="W1859" i="34"/>
  <c r="W1875" i="34"/>
  <c r="W1891" i="34"/>
  <c r="W1979" i="34"/>
  <c r="W1995" i="34"/>
  <c r="W2011" i="34"/>
  <c r="W1906" i="34"/>
  <c r="W1942" i="34"/>
  <c r="W1958" i="34"/>
  <c r="W1832" i="34"/>
  <c r="W1848" i="34"/>
  <c r="W1876" i="34"/>
  <c r="W1892" i="34"/>
  <c r="W1968" i="34"/>
  <c r="W1996" i="34"/>
  <c r="W2012" i="34"/>
  <c r="W1895" i="34"/>
  <c r="W1911" i="34"/>
  <c r="W1943" i="34"/>
  <c r="W1959" i="34"/>
  <c r="W1841" i="34"/>
  <c r="W1881" i="34"/>
  <c r="W1837" i="34"/>
  <c r="W1877" i="34"/>
  <c r="W1628" i="34"/>
  <c r="W1658" i="34"/>
  <c r="W1666" i="34"/>
  <c r="W1548" i="34"/>
  <c r="W1497" i="34"/>
  <c r="W1397" i="34"/>
  <c r="W1399" i="34"/>
  <c r="W1403" i="34"/>
  <c r="W1409" i="34"/>
  <c r="W1411" i="34"/>
  <c r="W1417" i="34"/>
  <c r="W1419" i="34"/>
  <c r="W1425" i="34"/>
  <c r="W1427" i="34"/>
  <c r="W1433" i="34"/>
  <c r="W1435" i="34"/>
  <c r="W1441" i="34"/>
  <c r="W1443" i="34"/>
  <c r="W1449" i="34"/>
  <c r="W1451" i="34"/>
  <c r="W2001" i="34"/>
  <c r="W2013" i="34"/>
  <c r="W1916" i="34"/>
  <c r="W1932" i="34"/>
  <c r="W1948" i="34"/>
  <c r="W1834" i="34"/>
  <c r="W1850" i="34"/>
  <c r="W1858" i="34"/>
  <c r="W1878" i="34"/>
  <c r="W1970" i="34"/>
  <c r="W1986" i="34"/>
  <c r="W1998" i="34"/>
  <c r="W2014" i="34"/>
  <c r="W1905" i="34"/>
  <c r="W1921" i="34"/>
  <c r="W1929" i="34"/>
  <c r="W1945" i="34"/>
  <c r="W1961" i="34"/>
  <c r="W1823" i="34"/>
  <c r="W1839" i="34"/>
  <c r="W1855" i="34"/>
  <c r="W1871" i="34"/>
  <c r="W1887" i="34"/>
  <c r="W1975" i="34"/>
  <c r="W1991" i="34"/>
  <c r="W2007" i="34"/>
  <c r="W2023" i="34"/>
  <c r="W1902" i="34"/>
  <c r="W1918" i="34"/>
  <c r="W1938" i="34"/>
  <c r="W1954" i="34"/>
  <c r="W1828" i="34"/>
  <c r="W1844" i="34"/>
  <c r="W1852" i="34"/>
  <c r="W1856" i="34"/>
  <c r="W1868" i="34"/>
  <c r="W1872" i="34"/>
  <c r="W1888" i="34"/>
  <c r="W1980" i="34"/>
  <c r="W1992" i="34"/>
  <c r="W2008" i="34"/>
  <c r="W2024" i="34"/>
  <c r="W1907" i="34"/>
  <c r="W1939" i="34"/>
  <c r="W1873" i="34"/>
  <c r="W1644" i="34"/>
  <c r="W1650" i="34"/>
  <c r="W1674" i="34"/>
  <c r="W1681" i="34"/>
  <c r="W1556" i="34"/>
  <c r="W1454" i="34"/>
  <c r="W1538" i="34"/>
  <c r="W1997" i="34"/>
  <c r="W1900" i="34"/>
  <c r="W1912" i="34"/>
  <c r="W1924" i="34"/>
  <c r="W1928" i="34"/>
  <c r="W1944" i="34"/>
  <c r="W1960" i="34"/>
  <c r="W1830" i="34"/>
  <c r="W1846" i="34"/>
  <c r="W1854" i="34"/>
  <c r="W1870" i="34"/>
  <c r="W1890" i="34"/>
  <c r="W1966" i="34"/>
  <c r="W1982" i="34"/>
  <c r="W1994" i="34"/>
  <c r="W2010" i="34"/>
  <c r="W1901" i="34"/>
  <c r="W1917" i="34"/>
  <c r="W1941" i="34"/>
  <c r="W1957" i="34"/>
  <c r="W1835" i="34"/>
  <c r="W1851" i="34"/>
  <c r="W1867" i="34"/>
  <c r="W1883" i="34"/>
  <c r="W1971" i="34"/>
  <c r="W2003" i="34"/>
  <c r="W2019" i="34"/>
  <c r="W1898" i="34"/>
  <c r="W1914" i="34"/>
  <c r="W1926" i="34"/>
  <c r="W1934" i="34"/>
  <c r="W1950" i="34"/>
  <c r="W1824" i="34"/>
  <c r="W1840" i="34"/>
  <c r="W1884" i="34"/>
  <c r="W1976" i="34"/>
  <c r="W1984" i="34"/>
  <c r="W1988" i="34"/>
  <c r="W2004" i="34"/>
  <c r="W2020" i="34"/>
  <c r="W1903" i="34"/>
  <c r="W1919" i="34"/>
  <c r="W1923" i="34"/>
  <c r="W1935" i="34"/>
  <c r="W1951" i="34"/>
  <c r="W1833" i="34"/>
  <c r="W1849" i="34"/>
  <c r="W1861" i="34"/>
  <c r="W1889" i="34"/>
  <c r="W1689" i="34"/>
  <c r="W1564" i="34"/>
  <c r="W1475" i="34"/>
  <c r="W1391" i="34"/>
  <c r="W1405" i="34"/>
  <c r="W1407" i="34"/>
  <c r="W1413" i="34"/>
  <c r="W1415" i="34"/>
  <c r="W1421" i="34"/>
  <c r="W1423" i="34"/>
  <c r="W1429" i="34"/>
  <c r="W1431" i="34"/>
  <c r="W1437" i="34"/>
  <c r="W1439" i="34"/>
  <c r="W1445" i="34"/>
  <c r="W1447" i="34"/>
  <c r="W1965" i="34"/>
  <c r="W1977" i="34"/>
  <c r="W1981" i="34"/>
  <c r="W1985" i="34"/>
  <c r="W2021" i="34"/>
  <c r="W1896" i="34"/>
  <c r="W1908" i="34"/>
  <c r="W1940" i="34"/>
  <c r="W1956" i="34"/>
  <c r="W1826" i="34"/>
  <c r="W1842" i="34"/>
  <c r="W1866" i="34"/>
  <c r="W1874" i="34"/>
  <c r="W1886" i="34"/>
  <c r="W1978" i="34"/>
  <c r="W2006" i="34"/>
  <c r="W2022" i="34"/>
  <c r="W1897" i="34"/>
  <c r="W1913" i="34"/>
  <c r="W1925" i="34"/>
  <c r="W1937" i="34"/>
  <c r="W1953" i="34"/>
  <c r="W1831" i="34"/>
  <c r="W1847" i="34"/>
  <c r="W1863" i="34"/>
  <c r="W1879" i="34"/>
  <c r="W1967" i="34"/>
  <c r="W1983" i="34"/>
  <c r="W1987" i="34"/>
  <c r="W1999" i="34"/>
  <c r="W2015" i="34"/>
  <c r="W1894" i="34"/>
  <c r="W1910" i="34"/>
  <c r="W1922" i="34"/>
  <c r="W1930" i="34"/>
  <c r="W1946" i="34"/>
  <c r="W1962" i="34"/>
  <c r="W1820" i="34"/>
  <c r="W1836" i="34"/>
  <c r="W1860" i="34"/>
  <c r="W1864" i="34"/>
  <c r="W1880" i="34"/>
  <c r="W1972" i="34"/>
  <c r="W2000" i="34"/>
  <c r="W2016" i="34"/>
  <c r="W1899" i="34"/>
  <c r="W1915" i="34"/>
  <c r="W1931" i="34"/>
  <c r="W1947" i="34"/>
  <c r="W1963" i="34"/>
  <c r="W1829" i="34"/>
  <c r="W1845" i="34"/>
  <c r="W1857" i="34"/>
  <c r="W1885" i="34"/>
  <c r="W1927" i="34"/>
  <c r="W1825" i="34"/>
  <c r="W1853" i="34"/>
  <c r="W1869" i="34"/>
  <c r="W1955" i="34"/>
  <c r="W1821" i="34"/>
  <c r="W1865" i="34"/>
  <c r="W991" i="34"/>
  <c r="W1304" i="34"/>
  <c r="W1266" i="34"/>
  <c r="W1282" i="34"/>
  <c r="W1240" i="34"/>
  <c r="W1256" i="34"/>
  <c r="W1222" i="34"/>
  <c r="W1238" i="34"/>
  <c r="W1192" i="34"/>
  <c r="W1200" i="34"/>
  <c r="W1162" i="34"/>
  <c r="W1178" i="34"/>
  <c r="W1152" i="34"/>
  <c r="W1146" i="34"/>
  <c r="W1130" i="34"/>
  <c r="W1114" i="34"/>
  <c r="W1098" i="34"/>
  <c r="W1082" i="34"/>
  <c r="W1066" i="34"/>
  <c r="W1050" i="34"/>
  <c r="W1034" i="34"/>
  <c r="W358" i="34"/>
  <c r="W366" i="34"/>
  <c r="W374" i="34"/>
  <c r="W382" i="34"/>
  <c r="W390" i="34"/>
  <c r="W398" i="34"/>
  <c r="W406" i="34"/>
  <c r="W414" i="34"/>
  <c r="W422" i="34"/>
  <c r="W1817" i="34"/>
  <c r="W1293" i="34"/>
  <c r="W1305" i="34"/>
  <c r="W1267" i="34"/>
  <c r="W1283" i="34"/>
  <c r="W1241" i="34"/>
  <c r="W1257" i="34"/>
  <c r="W1223" i="34"/>
  <c r="W1201" i="34"/>
  <c r="W1175" i="34"/>
  <c r="W1137" i="34"/>
  <c r="W1121" i="34"/>
  <c r="W1105" i="34"/>
  <c r="W1089" i="34"/>
  <c r="W1073" i="34"/>
  <c r="W1057" i="34"/>
  <c r="W1041" i="34"/>
  <c r="W355" i="34"/>
  <c r="W363" i="34"/>
  <c r="W371" i="34"/>
  <c r="W379" i="34"/>
  <c r="W387" i="34"/>
  <c r="W395" i="34"/>
  <c r="W403" i="34"/>
  <c r="W411" i="34"/>
  <c r="W419" i="34"/>
  <c r="W435" i="34"/>
  <c r="W443" i="34"/>
  <c r="W451" i="34"/>
  <c r="W459" i="34"/>
  <c r="W467" i="34"/>
  <c r="W475" i="34"/>
  <c r="W483" i="34"/>
  <c r="W491" i="34"/>
  <c r="W499" i="34"/>
  <c r="W507" i="34"/>
  <c r="W515" i="34"/>
  <c r="W1298" i="34"/>
  <c r="W1268" i="34"/>
  <c r="W1284" i="34"/>
  <c r="W1250" i="34"/>
  <c r="W1224" i="34"/>
  <c r="W1190" i="34"/>
  <c r="W1176" i="34"/>
  <c r="W1144" i="34"/>
  <c r="W1128" i="34"/>
  <c r="W1112" i="34"/>
  <c r="W1096" i="34"/>
  <c r="W1080" i="34"/>
  <c r="W1064" i="34"/>
  <c r="W1048" i="34"/>
  <c r="W1032" i="34"/>
  <c r="W1028" i="34"/>
  <c r="W1012" i="34"/>
  <c r="W428" i="34"/>
  <c r="W432" i="34"/>
  <c r="W440" i="34"/>
  <c r="W448" i="34"/>
  <c r="W1300" i="34"/>
  <c r="W1278" i="34"/>
  <c r="W1252" i="34"/>
  <c r="W1218" i="34"/>
  <c r="W1234" i="34"/>
  <c r="W1188" i="34"/>
  <c r="W1196" i="34"/>
  <c r="W1208" i="34"/>
  <c r="W1158" i="34"/>
  <c r="W1174" i="34"/>
  <c r="W1148" i="34"/>
  <c r="W1134" i="34"/>
  <c r="W1118" i="34"/>
  <c r="W1102" i="34"/>
  <c r="W1086" i="34"/>
  <c r="W1070" i="34"/>
  <c r="W1054" i="34"/>
  <c r="W1038" i="34"/>
  <c r="W1026" i="34"/>
  <c r="W1014" i="34"/>
  <c r="W1010" i="34"/>
  <c r="W998" i="34"/>
  <c r="W430" i="34"/>
  <c r="W434" i="34"/>
  <c r="W442" i="34"/>
  <c r="W450" i="34"/>
  <c r="W458" i="34"/>
  <c r="W462" i="34"/>
  <c r="W470" i="34"/>
  <c r="W478" i="34"/>
  <c r="W486" i="34"/>
  <c r="W494" i="34"/>
  <c r="W502" i="34"/>
  <c r="W510" i="34"/>
  <c r="W1301" i="34"/>
  <c r="W1279" i="34"/>
  <c r="W1253" i="34"/>
  <c r="W1219" i="34"/>
  <c r="W1235" i="34"/>
  <c r="W1205" i="34"/>
  <c r="W1209" i="34"/>
  <c r="W1159" i="34"/>
  <c r="W1171" i="34"/>
  <c r="W1149" i="34"/>
  <c r="W1141" i="34"/>
  <c r="W1125" i="34"/>
  <c r="W1109" i="34"/>
  <c r="W1093" i="34"/>
  <c r="W1077" i="34"/>
  <c r="W1061" i="34"/>
  <c r="W1045" i="34"/>
  <c r="W1029" i="34"/>
  <c r="W1025" i="34"/>
  <c r="W1013" i="34"/>
  <c r="W1009" i="34"/>
  <c r="W997" i="34"/>
  <c r="W1294" i="34"/>
  <c r="W993" i="34"/>
  <c r="W1280" i="34"/>
  <c r="W1246" i="34"/>
  <c r="W1262" i="34"/>
  <c r="W1220" i="34"/>
  <c r="W1236" i="34"/>
  <c r="W1186" i="34"/>
  <c r="W1202" i="34"/>
  <c r="W1206" i="34"/>
  <c r="W1160" i="34"/>
  <c r="W1172" i="34"/>
  <c r="W1132" i="34"/>
  <c r="W1116" i="34"/>
  <c r="W1100" i="34"/>
  <c r="W1084" i="34"/>
  <c r="W1068" i="34"/>
  <c r="W1052" i="34"/>
  <c r="W1036" i="34"/>
  <c r="W1024" i="34"/>
  <c r="W1008" i="34"/>
  <c r="W360" i="34"/>
  <c r="W368" i="34"/>
  <c r="W376" i="34"/>
  <c r="W384" i="34"/>
  <c r="W392" i="34"/>
  <c r="W400" i="34"/>
  <c r="W408" i="34"/>
  <c r="W416" i="34"/>
  <c r="W1816" i="34"/>
  <c r="W1274" i="34"/>
  <c r="W1290" i="34"/>
  <c r="W1248" i="34"/>
  <c r="W1264" i="34"/>
  <c r="W1214" i="34"/>
  <c r="W1230" i="34"/>
  <c r="W1170" i="34"/>
  <c r="W1138" i="34"/>
  <c r="W1122" i="34"/>
  <c r="W1106" i="34"/>
  <c r="W1090" i="34"/>
  <c r="W1074" i="34"/>
  <c r="W1058" i="34"/>
  <c r="W1042" i="34"/>
  <c r="W362" i="34"/>
  <c r="W370" i="34"/>
  <c r="W378" i="34"/>
  <c r="W386" i="34"/>
  <c r="W394" i="34"/>
  <c r="W402" i="34"/>
  <c r="W410" i="34"/>
  <c r="W418" i="34"/>
  <c r="W514" i="34"/>
  <c r="W992" i="34"/>
  <c r="W1275" i="34"/>
  <c r="W1291" i="34"/>
  <c r="W1249" i="34"/>
  <c r="W1265" i="34"/>
  <c r="W1215" i="34"/>
  <c r="W1231" i="34"/>
  <c r="W1189" i="34"/>
  <c r="W1193" i="34"/>
  <c r="W1167" i="34"/>
  <c r="W1183" i="34"/>
  <c r="W1145" i="34"/>
  <c r="W1129" i="34"/>
  <c r="W1113" i="34"/>
  <c r="W1097" i="34"/>
  <c r="W1081" i="34"/>
  <c r="W1065" i="34"/>
  <c r="W1049" i="34"/>
  <c r="W1033" i="34"/>
  <c r="W359" i="34"/>
  <c r="W367" i="34"/>
  <c r="W375" i="34"/>
  <c r="W383" i="34"/>
  <c r="W391" i="34"/>
  <c r="W399" i="34"/>
  <c r="W407" i="34"/>
  <c r="W415" i="34"/>
  <c r="W423" i="34"/>
  <c r="W431" i="34"/>
  <c r="W439" i="34"/>
  <c r="W447" i="34"/>
  <c r="W455" i="34"/>
  <c r="W471" i="34"/>
  <c r="W479" i="34"/>
  <c r="W487" i="34"/>
  <c r="W495" i="34"/>
  <c r="W503" i="34"/>
  <c r="W511" i="34"/>
  <c r="W1302" i="34"/>
  <c r="W1276" i="34"/>
  <c r="W1292" i="34"/>
  <c r="W1242" i="34"/>
  <c r="W1258" i="34"/>
  <c r="W1216" i="34"/>
  <c r="W1232" i="34"/>
  <c r="W1168" i="34"/>
  <c r="W1184" i="34"/>
  <c r="W1154" i="34"/>
  <c r="W996" i="34"/>
  <c r="W1136" i="34"/>
  <c r="W1120" i="34"/>
  <c r="W1104" i="34"/>
  <c r="W1088" i="34"/>
  <c r="W1072" i="34"/>
  <c r="W1056" i="34"/>
  <c r="W1040" i="34"/>
  <c r="W1020" i="34"/>
  <c r="W1004" i="34"/>
  <c r="W464" i="34"/>
  <c r="W472" i="34"/>
  <c r="W480" i="34"/>
  <c r="W1296" i="34"/>
  <c r="W1270" i="34"/>
  <c r="W1286" i="34"/>
  <c r="W1244" i="34"/>
  <c r="W1260" i="34"/>
  <c r="W1226" i="34"/>
  <c r="W1204" i="34"/>
  <c r="W1166" i="34"/>
  <c r="W1182" i="34"/>
  <c r="W1156" i="34"/>
  <c r="W1142" i="34"/>
  <c r="W1126" i="34"/>
  <c r="W1110" i="34"/>
  <c r="W1094" i="34"/>
  <c r="W1078" i="34"/>
  <c r="W1062" i="34"/>
  <c r="W1046" i="34"/>
  <c r="W1030" i="34"/>
  <c r="W1022" i="34"/>
  <c r="W1018" i="34"/>
  <c r="W1006" i="34"/>
  <c r="W1002" i="34"/>
  <c r="W426" i="34"/>
  <c r="W438" i="34"/>
  <c r="W446" i="34"/>
  <c r="W454" i="34"/>
  <c r="W466" i="34"/>
  <c r="W474" i="34"/>
  <c r="W482" i="34"/>
  <c r="W490" i="34"/>
  <c r="W498" i="34"/>
  <c r="W506" i="34"/>
  <c r="W1297" i="34"/>
  <c r="W1271" i="34"/>
  <c r="W1287" i="34"/>
  <c r="W1245" i="34"/>
  <c r="W1261" i="34"/>
  <c r="W1227" i="34"/>
  <c r="W1185" i="34"/>
  <c r="W1197" i="34"/>
  <c r="W1163" i="34"/>
  <c r="W1179" i="34"/>
  <c r="W1153" i="34"/>
  <c r="W1157" i="34"/>
  <c r="W1133" i="34"/>
  <c r="W1117" i="34"/>
  <c r="W1101" i="34"/>
  <c r="W1085" i="34"/>
  <c r="W1069" i="34"/>
  <c r="W1053" i="34"/>
  <c r="W1037" i="34"/>
  <c r="W1021" i="34"/>
  <c r="W1017" i="34"/>
  <c r="W1005" i="34"/>
  <c r="W1001" i="34"/>
  <c r="W427" i="34"/>
  <c r="W463" i="34"/>
  <c r="W1818" i="34"/>
  <c r="W1272" i="34"/>
  <c r="W1288" i="34"/>
  <c r="W1254" i="34"/>
  <c r="W1212" i="34"/>
  <c r="W1228" i="34"/>
  <c r="W1194" i="34"/>
  <c r="W1198" i="34"/>
  <c r="W1210" i="34"/>
  <c r="W1164" i="34"/>
  <c r="W1180" i="34"/>
  <c r="W1150" i="34"/>
  <c r="W1140" i="34"/>
  <c r="W1124" i="34"/>
  <c r="W1108" i="34"/>
  <c r="W1092" i="34"/>
  <c r="W1076" i="34"/>
  <c r="W1060" i="34"/>
  <c r="W1044" i="34"/>
  <c r="W1016" i="34"/>
  <c r="W1000" i="34"/>
  <c r="W356" i="34"/>
  <c r="W364" i="34"/>
  <c r="W372" i="34"/>
  <c r="W380" i="34"/>
  <c r="W388" i="34"/>
  <c r="W396" i="34"/>
  <c r="W404" i="34"/>
  <c r="W412" i="34"/>
  <c r="W420" i="34"/>
  <c r="W436" i="34"/>
  <c r="W444" i="34"/>
  <c r="W452" i="34"/>
  <c r="W460" i="34"/>
  <c r="W1299" i="34"/>
  <c r="W1269" i="34"/>
  <c r="W1285" i="34"/>
  <c r="W1251" i="34"/>
  <c r="W1225" i="34"/>
  <c r="W1187" i="34"/>
  <c r="W476" i="34"/>
  <c r="W1247" i="34"/>
  <c r="W1259" i="34"/>
  <c r="W1217" i="34"/>
  <c r="W1229" i="34"/>
  <c r="W1207" i="34"/>
  <c r="W1161" i="34"/>
  <c r="W1165" i="34"/>
  <c r="W1181" i="34"/>
  <c r="W1131" i="34"/>
  <c r="W1115" i="34"/>
  <c r="W1099" i="34"/>
  <c r="W1083" i="34"/>
  <c r="W1067" i="34"/>
  <c r="W1051" i="34"/>
  <c r="W1035" i="34"/>
  <c r="W1015" i="34"/>
  <c r="W999" i="34"/>
  <c r="W357" i="34"/>
  <c r="W365" i="34"/>
  <c r="W373" i="34"/>
  <c r="W381" i="34"/>
  <c r="W389" i="34"/>
  <c r="W397" i="34"/>
  <c r="W405" i="34"/>
  <c r="W413" i="34"/>
  <c r="W421" i="34"/>
  <c r="W465" i="34"/>
  <c r="W473" i="34"/>
  <c r="W481" i="34"/>
  <c r="W489" i="34"/>
  <c r="W497" i="34"/>
  <c r="W505" i="34"/>
  <c r="W513" i="34"/>
  <c r="W2510" i="34"/>
  <c r="W2248" i="34"/>
  <c r="W2264" i="34"/>
  <c r="W2033" i="34"/>
  <c r="W2246" i="34"/>
  <c r="W2052" i="34"/>
  <c r="W2066" i="34"/>
  <c r="W2049" i="34"/>
  <c r="W2035" i="34"/>
  <c r="W468" i="34"/>
  <c r="W488" i="34"/>
  <c r="W496" i="34"/>
  <c r="W504" i="34"/>
  <c r="W512" i="34"/>
  <c r="W1699" i="34"/>
  <c r="W1281" i="34"/>
  <c r="W1243" i="34"/>
  <c r="W1255" i="34"/>
  <c r="W1213" i="34"/>
  <c r="W1195" i="34"/>
  <c r="W1199" i="34"/>
  <c r="W1177" i="34"/>
  <c r="W1135" i="34"/>
  <c r="W1119" i="34"/>
  <c r="W1103" i="34"/>
  <c r="W1087" i="34"/>
  <c r="W1071" i="34"/>
  <c r="W1055" i="34"/>
  <c r="W1039" i="34"/>
  <c r="W1019" i="34"/>
  <c r="W1003" i="34"/>
  <c r="W425" i="34"/>
  <c r="W437" i="34"/>
  <c r="W445" i="34"/>
  <c r="W453" i="34"/>
  <c r="W461" i="34"/>
  <c r="W2527" i="34"/>
  <c r="W2531" i="34"/>
  <c r="W2273" i="34"/>
  <c r="W2506" i="34"/>
  <c r="W2067" i="34"/>
  <c r="W2260" i="34"/>
  <c r="W2038" i="34"/>
  <c r="W2042" i="34"/>
  <c r="W2054" i="34"/>
  <c r="W2057" i="34"/>
  <c r="W2524" i="34"/>
  <c r="W2540" i="34"/>
  <c r="W2274" i="34"/>
  <c r="W2511" i="34"/>
  <c r="W2515" i="34"/>
  <c r="W2253" i="34"/>
  <c r="W2058" i="34"/>
  <c r="W2029" i="34"/>
  <c r="W2525" i="34"/>
  <c r="W2529" i="34"/>
  <c r="W2541" i="34"/>
  <c r="W2508" i="34"/>
  <c r="W2065" i="34"/>
  <c r="W2258" i="34"/>
  <c r="W2044" i="34"/>
  <c r="W2034" i="34"/>
  <c r="W2522" i="34"/>
  <c r="W2538" i="34"/>
  <c r="W1277" i="34"/>
  <c r="W1289" i="34"/>
  <c r="W1239" i="34"/>
  <c r="W1237" i="34"/>
  <c r="W1173" i="34"/>
  <c r="W1147" i="34"/>
  <c r="W1155" i="34"/>
  <c r="W1139" i="34"/>
  <c r="W1123" i="34"/>
  <c r="W1107" i="34"/>
  <c r="W1091" i="34"/>
  <c r="W1075" i="34"/>
  <c r="W1059" i="34"/>
  <c r="W1043" i="34"/>
  <c r="W1023" i="34"/>
  <c r="W1007" i="34"/>
  <c r="W361" i="34"/>
  <c r="W369" i="34"/>
  <c r="W377" i="34"/>
  <c r="W385" i="34"/>
  <c r="W393" i="34"/>
  <c r="W401" i="34"/>
  <c r="W409" i="34"/>
  <c r="W417" i="34"/>
  <c r="W469" i="34"/>
  <c r="W477" i="34"/>
  <c r="W485" i="34"/>
  <c r="W493" i="34"/>
  <c r="W501" i="34"/>
  <c r="W509" i="34"/>
  <c r="W517" i="34"/>
  <c r="W2269" i="34"/>
  <c r="W2518" i="34"/>
  <c r="W2063" i="34"/>
  <c r="W2256" i="34"/>
  <c r="W2032" i="34"/>
  <c r="W2536" i="34"/>
  <c r="W2507" i="34"/>
  <c r="W2249" i="34"/>
  <c r="W2039" i="34"/>
  <c r="W2047" i="34"/>
  <c r="W2055" i="34"/>
  <c r="W2275" i="34"/>
  <c r="W2520" i="34"/>
  <c r="W2254" i="34"/>
  <c r="W2040" i="34"/>
  <c r="W2059" i="34"/>
  <c r="W2030" i="34"/>
  <c r="W2534" i="34"/>
  <c r="W2272" i="34"/>
  <c r="W2251" i="34"/>
  <c r="W2041" i="34"/>
  <c r="W2053" i="34"/>
  <c r="W2031" i="34"/>
  <c r="W424" i="34"/>
  <c r="W456" i="34"/>
  <c r="W484" i="34"/>
  <c r="W492" i="34"/>
  <c r="W500" i="34"/>
  <c r="W508" i="34"/>
  <c r="W516" i="34"/>
  <c r="W1295" i="34"/>
  <c r="W994" i="34"/>
  <c r="W1303" i="34"/>
  <c r="W1273" i="34"/>
  <c r="W1263" i="34"/>
  <c r="W1221" i="34"/>
  <c r="W1233" i="34"/>
  <c r="W1191" i="34"/>
  <c r="W1203" i="34"/>
  <c r="W1211" i="34"/>
  <c r="W1169" i="34"/>
  <c r="W1151" i="34"/>
  <c r="W1143" i="34"/>
  <c r="W1127" i="34"/>
  <c r="W1111" i="34"/>
  <c r="W1095" i="34"/>
  <c r="W1079" i="34"/>
  <c r="W1063" i="34"/>
  <c r="W1047" i="34"/>
  <c r="W1031" i="34"/>
  <c r="W1027" i="34"/>
  <c r="W1011" i="34"/>
  <c r="W429" i="34"/>
  <c r="W433" i="34"/>
  <c r="W441" i="34"/>
  <c r="W449" i="34"/>
  <c r="W457" i="34"/>
  <c r="W2523" i="34"/>
  <c r="W2535" i="34"/>
  <c r="W2539" i="34"/>
  <c r="W2265" i="34"/>
  <c r="W2514" i="34"/>
  <c r="W2252" i="34"/>
  <c r="W2046" i="34"/>
  <c r="W2050" i="34"/>
  <c r="W2028" i="34"/>
  <c r="W2532" i="34"/>
  <c r="W2270" i="34"/>
  <c r="W2519" i="34"/>
  <c r="W2245" i="34"/>
  <c r="W2261" i="34"/>
  <c r="W2051" i="34"/>
  <c r="W2521" i="34"/>
  <c r="W2537" i="34"/>
  <c r="W2271" i="34"/>
  <c r="W2516" i="34"/>
  <c r="W2250" i="34"/>
  <c r="W2036" i="34"/>
  <c r="W2048" i="34"/>
  <c r="W1964" i="34"/>
  <c r="W2026" i="34"/>
  <c r="W2530" i="34"/>
  <c r="W1819" i="34"/>
  <c r="W2268" i="34"/>
  <c r="W2517" i="34"/>
  <c r="W2247" i="34"/>
  <c r="W2263" i="34"/>
  <c r="W2037" i="34"/>
  <c r="W2060" i="34"/>
  <c r="W2027" i="34"/>
  <c r="W2172" i="34"/>
  <c r="W2061" i="34"/>
  <c r="W2528" i="34"/>
  <c r="W2266" i="34"/>
  <c r="W2064" i="34"/>
  <c r="W2257" i="34"/>
  <c r="W2043" i="34"/>
  <c r="W2533" i="34"/>
  <c r="W2267" i="34"/>
  <c r="W2512" i="34"/>
  <c r="W2262" i="34"/>
  <c r="W2526" i="34"/>
  <c r="W2542" i="34"/>
  <c r="W2509" i="34"/>
  <c r="W2513" i="34"/>
  <c r="W2259" i="34"/>
  <c r="W2045" i="34"/>
  <c r="W2056" i="34"/>
  <c r="W2062" i="34"/>
  <c r="W2255" i="34"/>
  <c r="W338" i="34"/>
  <c r="W354" i="34"/>
  <c r="W164" i="34"/>
  <c r="W175" i="34"/>
  <c r="W167" i="34"/>
  <c r="W184" i="34"/>
  <c r="W346" i="34"/>
  <c r="W326" i="34"/>
  <c r="W342" i="34"/>
  <c r="W176" i="34"/>
  <c r="W337" i="34"/>
  <c r="W329" i="34"/>
  <c r="W353" i="34"/>
  <c r="W160" i="34"/>
  <c r="W155" i="34"/>
  <c r="W158" i="34"/>
  <c r="W343" i="34"/>
  <c r="W165" i="34"/>
  <c r="W340" i="34"/>
  <c r="W332" i="34"/>
  <c r="W335" i="34"/>
  <c r="W339" i="34"/>
  <c r="W169" i="34"/>
  <c r="W185" i="34"/>
  <c r="W163" i="34"/>
  <c r="W159" i="34"/>
  <c r="W157" i="34"/>
  <c r="W162" i="34"/>
  <c r="W334" i="34"/>
  <c r="W172" i="34"/>
  <c r="W341" i="34"/>
  <c r="W171" i="34"/>
  <c r="W345" i="34"/>
  <c r="W183" i="34"/>
  <c r="W330" i="34"/>
  <c r="W168" i="34"/>
  <c r="W333" i="34"/>
  <c r="W325" i="34"/>
  <c r="W161" i="34"/>
  <c r="W156" i="34"/>
  <c r="W331" i="34"/>
  <c r="W186" i="34"/>
  <c r="W181" i="34"/>
  <c r="W344" i="34"/>
  <c r="W336" i="34"/>
  <c r="W328" i="34"/>
  <c r="W174" i="34"/>
  <c r="W327" i="34"/>
  <c r="W166" i="34"/>
  <c r="W173" i="34"/>
  <c r="W170" i="34"/>
  <c r="W177" i="34"/>
  <c r="W182" i="34"/>
  <c r="W154" i="34"/>
  <c r="W784" i="34"/>
  <c r="W790" i="34"/>
  <c r="W754" i="34"/>
  <c r="W749" i="34"/>
  <c r="W737" i="34"/>
  <c r="W796" i="34"/>
  <c r="W685" i="34"/>
  <c r="W688" i="34"/>
  <c r="W709" i="34"/>
  <c r="W215" i="34"/>
  <c r="W96" i="34"/>
  <c r="W223" i="34"/>
  <c r="W61" i="34"/>
  <c r="W118" i="34"/>
  <c r="W64" i="34"/>
  <c r="W200" i="34"/>
  <c r="W57" i="34"/>
  <c r="W276" i="34"/>
  <c r="W534" i="34"/>
  <c r="W537" i="34"/>
  <c r="W540" i="34"/>
  <c r="W821" i="34"/>
  <c r="W818" i="34"/>
  <c r="W873" i="34"/>
  <c r="W807" i="34"/>
  <c r="W961" i="34"/>
  <c r="W897" i="34"/>
  <c r="W816" i="34"/>
  <c r="W832" i="34"/>
  <c r="W844" i="34"/>
  <c r="W901" i="34"/>
  <c r="W872" i="34"/>
  <c r="W882" i="34"/>
  <c r="W907" i="34"/>
  <c r="W917" i="34"/>
  <c r="W745" i="34"/>
  <c r="W717" i="34"/>
  <c r="W725" i="34"/>
  <c r="W733" i="34"/>
  <c r="W576" i="34"/>
  <c r="W584" i="34"/>
  <c r="W592" i="34"/>
  <c r="W600" i="34"/>
  <c r="W608" i="34"/>
  <c r="W616" i="34"/>
  <c r="W624" i="34"/>
  <c r="W632" i="34"/>
  <c r="W640" i="34"/>
  <c r="W680" i="34"/>
  <c r="W565" i="34"/>
  <c r="W833" i="34"/>
  <c r="W853" i="34"/>
  <c r="W860" i="34"/>
  <c r="W908" i="34"/>
  <c r="W949" i="34"/>
  <c r="W953" i="34"/>
  <c r="W707" i="34"/>
  <c r="W742" i="34"/>
  <c r="W751" i="34"/>
  <c r="W794" i="34"/>
  <c r="W695" i="34"/>
  <c r="W703" i="34"/>
  <c r="W714" i="34"/>
  <c r="W722" i="34"/>
  <c r="W730" i="34"/>
  <c r="W804" i="34"/>
  <c r="W546" i="34"/>
  <c r="W554" i="34"/>
  <c r="W562" i="34"/>
  <c r="W570" i="34"/>
  <c r="W925" i="34"/>
  <c r="W822" i="34"/>
  <c r="W854" i="34"/>
  <c r="W865" i="34"/>
  <c r="W915" i="34"/>
  <c r="W929" i="34"/>
  <c r="W944" i="34"/>
  <c r="W739" i="34"/>
  <c r="W747" i="34"/>
  <c r="W791" i="34"/>
  <c r="W711" i="34"/>
  <c r="W719" i="34"/>
  <c r="W727" i="34"/>
  <c r="W622" i="34"/>
  <c r="W630" i="34"/>
  <c r="W638" i="34"/>
  <c r="W555" i="34"/>
  <c r="W559" i="34"/>
  <c r="W876" i="34"/>
  <c r="W817" i="34"/>
  <c r="W891" i="34"/>
  <c r="W835" i="34"/>
  <c r="W847" i="34"/>
  <c r="W941" i="34"/>
  <c r="W985" i="34"/>
  <c r="W871" i="34"/>
  <c r="W968" i="34"/>
  <c r="W963" i="34"/>
  <c r="W922" i="34"/>
  <c r="W987" i="34"/>
  <c r="W912" i="34"/>
  <c r="W831" i="34"/>
  <c r="W988" i="34"/>
  <c r="W874" i="34"/>
  <c r="W892" i="34"/>
  <c r="W924" i="34"/>
  <c r="W812" i="34"/>
  <c r="W828" i="34"/>
  <c r="W840" i="34"/>
  <c r="W856" i="34"/>
  <c r="W859" i="34"/>
  <c r="W903" i="34"/>
  <c r="W755" i="34"/>
  <c r="W763" i="34"/>
  <c r="W771" i="34"/>
  <c r="W779" i="34"/>
  <c r="W690" i="34"/>
  <c r="W698" i="34"/>
  <c r="W706" i="34"/>
  <c r="W652" i="34"/>
  <c r="W660" i="34"/>
  <c r="W668" i="34"/>
  <c r="W676" i="34"/>
  <c r="W545" i="34"/>
  <c r="W553" i="34"/>
  <c r="W898" i="34"/>
  <c r="W825" i="34"/>
  <c r="W841" i="34"/>
  <c r="W849" i="34"/>
  <c r="W869" i="34"/>
  <c r="W875" i="34"/>
  <c r="W883" i="34"/>
  <c r="W904" i="34"/>
  <c r="W943" i="34"/>
  <c r="W760" i="34"/>
  <c r="W768" i="34"/>
  <c r="W776" i="34"/>
  <c r="W789" i="34"/>
  <c r="W800" i="34"/>
  <c r="W573" i="34"/>
  <c r="W581" i="34"/>
  <c r="W589" i="34"/>
  <c r="W597" i="34"/>
  <c r="W605" i="34"/>
  <c r="W613" i="34"/>
  <c r="W621" i="34"/>
  <c r="W629" i="34"/>
  <c r="W637" i="34"/>
  <c r="W649" i="34"/>
  <c r="W653" i="34"/>
  <c r="W657" i="34"/>
  <c r="W661" i="34"/>
  <c r="W665" i="34"/>
  <c r="W669" i="34"/>
  <c r="W673" i="34"/>
  <c r="W677" i="34"/>
  <c r="W536" i="34"/>
  <c r="W885" i="34"/>
  <c r="W886" i="34"/>
  <c r="W878" i="34"/>
  <c r="W761" i="34"/>
  <c r="W769" i="34"/>
  <c r="W777" i="34"/>
  <c r="W692" i="34"/>
  <c r="W700" i="34"/>
  <c r="W805" i="34"/>
  <c r="W574" i="34"/>
  <c r="W582" i="34"/>
  <c r="W590" i="34"/>
  <c r="W598" i="34"/>
  <c r="W606" i="34"/>
  <c r="W614" i="34"/>
  <c r="W678" i="34"/>
  <c r="W543" i="34"/>
  <c r="W551" i="34"/>
  <c r="W567" i="34"/>
  <c r="W958" i="34"/>
  <c r="W809" i="34"/>
  <c r="W959" i="34"/>
  <c r="W926" i="34"/>
  <c r="W838" i="34"/>
  <c r="W921" i="34"/>
  <c r="W830" i="34"/>
  <c r="W834" i="34"/>
  <c r="W846" i="34"/>
  <c r="W960" i="34"/>
  <c r="W887" i="34"/>
  <c r="W896" i="34"/>
  <c r="W823" i="34"/>
  <c r="W888" i="34"/>
  <c r="W808" i="34"/>
  <c r="W824" i="34"/>
  <c r="W852" i="34"/>
  <c r="W863" i="34"/>
  <c r="W868" i="34"/>
  <c r="W927" i="34"/>
  <c r="W946" i="34"/>
  <c r="W736" i="34"/>
  <c r="W741" i="34"/>
  <c r="W788" i="34"/>
  <c r="W793" i="34"/>
  <c r="W713" i="34"/>
  <c r="W721" i="34"/>
  <c r="W729" i="34"/>
  <c r="W803" i="34"/>
  <c r="W572" i="34"/>
  <c r="W580" i="34"/>
  <c r="W588" i="34"/>
  <c r="W596" i="34"/>
  <c r="W604" i="34"/>
  <c r="W612" i="34"/>
  <c r="W620" i="34"/>
  <c r="W628" i="34"/>
  <c r="W636" i="34"/>
  <c r="W644" i="34"/>
  <c r="W684" i="34"/>
  <c r="W557" i="34"/>
  <c r="W561" i="34"/>
  <c r="W569" i="34"/>
  <c r="W813" i="34"/>
  <c r="W845" i="34"/>
  <c r="W983" i="34"/>
  <c r="W864" i="34"/>
  <c r="W914" i="34"/>
  <c r="W928" i="34"/>
  <c r="W738" i="34"/>
  <c r="W746" i="34"/>
  <c r="W691" i="34"/>
  <c r="W699" i="34"/>
  <c r="W710" i="34"/>
  <c r="W718" i="34"/>
  <c r="W726" i="34"/>
  <c r="W734" i="34"/>
  <c r="W645" i="34"/>
  <c r="W531" i="34"/>
  <c r="W542" i="34"/>
  <c r="W550" i="34"/>
  <c r="W558" i="34"/>
  <c r="W566" i="34"/>
  <c r="W962" i="34"/>
  <c r="W829" i="34"/>
  <c r="W899" i="34"/>
  <c r="W810" i="34"/>
  <c r="W861" i="34"/>
  <c r="W870" i="34"/>
  <c r="W905" i="34"/>
  <c r="W909" i="34"/>
  <c r="W919" i="34"/>
  <c r="W950" i="34"/>
  <c r="W743" i="34"/>
  <c r="W786" i="34"/>
  <c r="W795" i="34"/>
  <c r="W715" i="34"/>
  <c r="W723" i="34"/>
  <c r="W731" i="34"/>
  <c r="W801" i="34"/>
  <c r="W646" i="34"/>
  <c r="W654" i="34"/>
  <c r="W662" i="34"/>
  <c r="W670" i="34"/>
  <c r="W532" i="34"/>
  <c r="W850" i="34"/>
  <c r="W984" i="34"/>
  <c r="W964" i="34"/>
  <c r="W880" i="34"/>
  <c r="W819" i="34"/>
  <c r="W843" i="34"/>
  <c r="W889" i="34"/>
  <c r="W990" i="34"/>
  <c r="W890" i="34"/>
  <c r="W940" i="34"/>
  <c r="W815" i="34"/>
  <c r="W965" i="34"/>
  <c r="W881" i="34"/>
  <c r="W913" i="34"/>
  <c r="W820" i="34"/>
  <c r="W836" i="34"/>
  <c r="W848" i="34"/>
  <c r="W942" i="34"/>
  <c r="W911" i="34"/>
  <c r="W931" i="34"/>
  <c r="W952" i="34"/>
  <c r="W687" i="34"/>
  <c r="W750" i="34"/>
  <c r="W759" i="34"/>
  <c r="W767" i="34"/>
  <c r="W775" i="34"/>
  <c r="W783" i="34"/>
  <c r="W694" i="34"/>
  <c r="W702" i="34"/>
  <c r="W799" i="34"/>
  <c r="W648" i="34"/>
  <c r="W656" i="34"/>
  <c r="W664" i="34"/>
  <c r="W672" i="34"/>
  <c r="W535" i="34"/>
  <c r="W541" i="34"/>
  <c r="W549" i="34"/>
  <c r="W989" i="34"/>
  <c r="W837" i="34"/>
  <c r="W857" i="34"/>
  <c r="W902" i="34"/>
  <c r="W918" i="34"/>
  <c r="W756" i="34"/>
  <c r="W764" i="34"/>
  <c r="W772" i="34"/>
  <c r="W780" i="34"/>
  <c r="W785" i="34"/>
  <c r="W577" i="34"/>
  <c r="W585" i="34"/>
  <c r="W593" i="34"/>
  <c r="W601" i="34"/>
  <c r="W609" i="34"/>
  <c r="W617" i="34"/>
  <c r="W625" i="34"/>
  <c r="W633" i="34"/>
  <c r="W641" i="34"/>
  <c r="W681" i="34"/>
  <c r="W986" i="34"/>
  <c r="W842" i="34"/>
  <c r="W858" i="34"/>
  <c r="W884" i="34"/>
  <c r="W954" i="34"/>
  <c r="W708" i="34"/>
  <c r="W752" i="34"/>
  <c r="W757" i="34"/>
  <c r="W765" i="34"/>
  <c r="W773" i="34"/>
  <c r="W781" i="34"/>
  <c r="W696" i="34"/>
  <c r="W704" i="34"/>
  <c r="W797" i="34"/>
  <c r="W578" i="34"/>
  <c r="W586" i="34"/>
  <c r="W594" i="34"/>
  <c r="W602" i="34"/>
  <c r="W610" i="34"/>
  <c r="W618" i="34"/>
  <c r="W626" i="34"/>
  <c r="W634" i="34"/>
  <c r="W642" i="34"/>
  <c r="W650" i="34"/>
  <c r="W658" i="34"/>
  <c r="W666" i="34"/>
  <c r="W674" i="34"/>
  <c r="W682" i="34"/>
  <c r="W538" i="34"/>
  <c r="W547" i="34"/>
  <c r="W563" i="34"/>
  <c r="W571" i="34"/>
  <c r="W893" i="34"/>
  <c r="W877" i="34"/>
  <c r="W894" i="34"/>
  <c r="W814" i="34"/>
  <c r="W826" i="34"/>
  <c r="W811" i="34"/>
  <c r="W851" i="34"/>
  <c r="W910" i="34"/>
  <c r="W951" i="34"/>
  <c r="W740" i="34"/>
  <c r="W748" i="34"/>
  <c r="W753" i="34"/>
  <c r="W792" i="34"/>
  <c r="W689" i="34"/>
  <c r="W697" i="34"/>
  <c r="W705" i="34"/>
  <c r="W712" i="34"/>
  <c r="W720" i="34"/>
  <c r="W728" i="34"/>
  <c r="W806" i="34"/>
  <c r="W575" i="34"/>
  <c r="W583" i="34"/>
  <c r="W599" i="34"/>
  <c r="W615" i="34"/>
  <c r="W647" i="34"/>
  <c r="W671" i="34"/>
  <c r="W827" i="34"/>
  <c r="W862" i="34"/>
  <c r="W867" i="34"/>
  <c r="W906" i="34"/>
  <c r="W916" i="34"/>
  <c r="W735" i="34"/>
  <c r="W762" i="34"/>
  <c r="W770" i="34"/>
  <c r="W778" i="34"/>
  <c r="W787" i="34"/>
  <c r="W651" i="34"/>
  <c r="W659" i="34"/>
  <c r="W667" i="34"/>
  <c r="W675" i="34"/>
  <c r="W544" i="34"/>
  <c r="W552" i="34"/>
  <c r="W568" i="34"/>
  <c r="W923" i="34"/>
  <c r="W839" i="34"/>
  <c r="W879" i="34"/>
  <c r="W945" i="34"/>
  <c r="W744" i="34"/>
  <c r="W774" i="34"/>
  <c r="W782" i="34"/>
  <c r="W693" i="34"/>
  <c r="W701" i="34"/>
  <c r="W716" i="34"/>
  <c r="W724" i="34"/>
  <c r="W732" i="34"/>
  <c r="W798" i="34"/>
  <c r="W802" i="34"/>
  <c r="W579" i="34"/>
  <c r="W587" i="34"/>
  <c r="W595" i="34"/>
  <c r="W603" i="34"/>
  <c r="W611" i="34"/>
  <c r="W619" i="34"/>
  <c r="W627" i="34"/>
  <c r="W635" i="34"/>
  <c r="W643" i="34"/>
  <c r="W683" i="34"/>
  <c r="W533" i="34"/>
  <c r="W539" i="34"/>
  <c r="W556" i="34"/>
  <c r="W855" i="34"/>
  <c r="W900" i="34"/>
  <c r="W895" i="34"/>
  <c r="W920" i="34"/>
  <c r="W930" i="34"/>
  <c r="W686" i="34"/>
  <c r="W758" i="34"/>
  <c r="W766" i="34"/>
  <c r="W548" i="34"/>
  <c r="W564" i="34"/>
  <c r="W591" i="34"/>
  <c r="W607" i="34"/>
  <c r="W623" i="34"/>
  <c r="W631" i="34"/>
  <c r="W639" i="34"/>
  <c r="W655" i="34"/>
  <c r="W663" i="34"/>
  <c r="W679" i="34"/>
  <c r="W560" i="34"/>
  <c r="W530" i="34"/>
  <c r="W352" i="34"/>
  <c r="W529" i="34"/>
  <c r="W528" i="34"/>
  <c r="W180" i="34"/>
  <c r="W957" i="34"/>
  <c r="W948" i="34"/>
  <c r="W974" i="34"/>
  <c r="W933" i="34"/>
  <c r="W938" i="34"/>
  <c r="W934" i="34"/>
  <c r="W966" i="34"/>
  <c r="W971" i="34"/>
  <c r="W935" i="34"/>
  <c r="W979" i="34"/>
  <c r="W967" i="34"/>
  <c r="W972" i="34"/>
  <c r="W982" i="34"/>
  <c r="W973" i="34"/>
  <c r="W970" i="34"/>
  <c r="W980" i="34"/>
  <c r="W936" i="34"/>
  <c r="W932" i="34"/>
  <c r="W939" i="34"/>
  <c r="W937" i="34"/>
  <c r="W981" i="34"/>
  <c r="W978" i="34"/>
  <c r="W956" i="34"/>
  <c r="W969" i="34"/>
  <c r="W995" i="34"/>
  <c r="W976" i="34"/>
  <c r="W947" i="34"/>
  <c r="W975" i="34"/>
  <c r="W977" i="34"/>
  <c r="W28" i="34"/>
  <c r="W178" i="34"/>
  <c r="W179" i="34"/>
  <c r="W347" i="34"/>
  <c r="W351" i="34"/>
  <c r="W125" i="34"/>
  <c r="W93" i="34"/>
  <c r="W53" i="34"/>
  <c r="W54" i="34"/>
  <c r="W324" i="34"/>
  <c r="W285" i="34"/>
  <c r="W306" i="34"/>
  <c r="W298" i="34"/>
  <c r="W290" i="34"/>
  <c r="W270" i="34"/>
  <c r="W524" i="34"/>
  <c r="W208" i="34"/>
  <c r="W196" i="34"/>
  <c r="W309" i="34"/>
  <c r="W301" i="34"/>
  <c r="W293" i="34"/>
  <c r="W273" i="34"/>
  <c r="W246" i="34"/>
  <c r="W191" i="34"/>
  <c r="W350" i="34"/>
  <c r="W286" i="34"/>
  <c r="W525" i="34"/>
  <c r="W230" i="34"/>
  <c r="W349" i="34"/>
  <c r="W231" i="34"/>
  <c r="W195" i="34"/>
  <c r="W203" i="34"/>
  <c r="W131" i="34"/>
  <c r="W130" i="34"/>
  <c r="W150" i="34"/>
  <c r="W140" i="34"/>
  <c r="W122" i="34"/>
  <c r="W318" i="34"/>
  <c r="W310" i="34"/>
  <c r="W237" i="34"/>
  <c r="W229" i="34"/>
  <c r="W323" i="34"/>
  <c r="W321" i="34"/>
  <c r="W313" i="34"/>
  <c r="W236" i="34"/>
  <c r="W249" i="34"/>
  <c r="W228" i="34"/>
  <c r="W217" i="34"/>
  <c r="W526" i="34"/>
  <c r="W348" i="34"/>
  <c r="W201" i="34"/>
  <c r="W283" i="34"/>
  <c r="W316" i="34"/>
  <c r="W308" i="34"/>
  <c r="W300" i="34"/>
  <c r="W292" i="34"/>
  <c r="W272" i="34"/>
  <c r="W245" i="34"/>
  <c r="W279" i="34"/>
  <c r="W220" i="34"/>
  <c r="W198" i="34"/>
  <c r="W319" i="34"/>
  <c r="W311" i="34"/>
  <c r="W303" i="34"/>
  <c r="W295" i="34"/>
  <c r="W275" i="34"/>
  <c r="W261" i="34"/>
  <c r="W214" i="34"/>
  <c r="W205" i="34"/>
  <c r="W527" i="34"/>
  <c r="W149" i="34"/>
  <c r="W133" i="34"/>
  <c r="W141" i="34"/>
  <c r="W136" i="34"/>
  <c r="W137" i="34"/>
  <c r="W281" i="34"/>
  <c r="W302" i="34"/>
  <c r="W294" i="34"/>
  <c r="W274" i="34"/>
  <c r="W247" i="34"/>
  <c r="W277" i="34"/>
  <c r="W260" i="34"/>
  <c r="W250" i="34"/>
  <c r="W218" i="34"/>
  <c r="W204" i="34"/>
  <c r="W187" i="34"/>
  <c r="W305" i="34"/>
  <c r="W297" i="34"/>
  <c r="W289" i="34"/>
  <c r="W269" i="34"/>
  <c r="W263" i="34"/>
  <c r="W259" i="34"/>
  <c r="W239" i="34"/>
  <c r="W212" i="34"/>
  <c r="W207" i="34"/>
  <c r="W235" i="34"/>
  <c r="W258" i="34"/>
  <c r="W238" i="34"/>
  <c r="W227" i="34"/>
  <c r="W211" i="34"/>
  <c r="W251" i="34"/>
  <c r="W222" i="34"/>
  <c r="W282" i="34"/>
  <c r="W267" i="34"/>
  <c r="W234" i="34"/>
  <c r="W278" i="34"/>
  <c r="W226" i="34"/>
  <c r="W219" i="34"/>
  <c r="W199" i="34"/>
  <c r="W139" i="34"/>
  <c r="W138" i="34"/>
  <c r="W135" i="34"/>
  <c r="W134" i="34"/>
  <c r="W314" i="34"/>
  <c r="W233" i="34"/>
  <c r="W225" i="34"/>
  <c r="W213" i="34"/>
  <c r="W232" i="34"/>
  <c r="W190" i="34"/>
  <c r="W284" i="34"/>
  <c r="W317" i="34"/>
  <c r="W280" i="34"/>
  <c r="W224" i="34"/>
  <c r="W221" i="34"/>
  <c r="W197" i="34"/>
  <c r="W322" i="34"/>
  <c r="W320" i="34"/>
  <c r="W312" i="34"/>
  <c r="W304" i="34"/>
  <c r="W296" i="34"/>
  <c r="W288" i="34"/>
  <c r="W268" i="34"/>
  <c r="W262" i="34"/>
  <c r="W241" i="34"/>
  <c r="W216" i="34"/>
  <c r="W206" i="34"/>
  <c r="W194" i="34"/>
  <c r="W202" i="34"/>
  <c r="W315" i="34"/>
  <c r="W307" i="34"/>
  <c r="W299" i="34"/>
  <c r="W291" i="34"/>
  <c r="W271" i="34"/>
  <c r="W244" i="34"/>
  <c r="W257" i="34"/>
  <c r="W210" i="34"/>
  <c r="W252" i="34"/>
  <c r="W142" i="34"/>
  <c r="W132" i="34"/>
  <c r="W106" i="34"/>
  <c r="W108" i="34"/>
  <c r="W120" i="34"/>
  <c r="W110" i="34"/>
  <c r="W105" i="34"/>
  <c r="W98" i="34"/>
  <c r="W121" i="34"/>
  <c r="W107" i="34"/>
  <c r="W119" i="34"/>
  <c r="W97" i="34"/>
  <c r="W109" i="34"/>
  <c r="W521" i="34"/>
  <c r="W43" i="34"/>
  <c r="W42" i="34"/>
  <c r="W59" i="34"/>
  <c r="W145" i="34"/>
  <c r="W84" i="34"/>
  <c r="W70" i="34"/>
  <c r="W75" i="34"/>
  <c r="W146" i="34"/>
  <c r="W87" i="34"/>
  <c r="W40" i="34"/>
  <c r="W56" i="34"/>
  <c r="W113" i="34"/>
  <c r="W44" i="34"/>
  <c r="W86" i="34"/>
  <c r="W37" i="34"/>
  <c r="W148" i="34"/>
  <c r="W112" i="34"/>
  <c r="W45" i="34"/>
  <c r="W519" i="34"/>
  <c r="W69" i="34"/>
  <c r="W36" i="34"/>
  <c r="W111" i="34"/>
  <c r="W32" i="34"/>
  <c r="W123" i="34"/>
  <c r="W90" i="34"/>
  <c r="W41" i="34"/>
  <c r="W47" i="34"/>
  <c r="W58" i="34"/>
  <c r="W35" i="34"/>
  <c r="W124" i="34"/>
  <c r="W101" i="34"/>
  <c r="W67" i="34"/>
  <c r="W34" i="34"/>
  <c r="W88" i="34"/>
  <c r="W522" i="34"/>
  <c r="W520" i="34"/>
  <c r="W39" i="34"/>
  <c r="W78" i="34"/>
  <c r="W80" i="34"/>
  <c r="W102" i="34"/>
  <c r="W27" i="34"/>
  <c r="W114" i="34"/>
  <c r="W83" i="34"/>
  <c r="W79" i="34"/>
  <c r="W77" i="34"/>
  <c r="W82" i="34"/>
  <c r="W49" i="34"/>
  <c r="W127" i="34"/>
  <c r="W29" i="34"/>
  <c r="W144" i="34"/>
  <c r="W523" i="34"/>
  <c r="W518" i="34"/>
  <c r="W65" i="34"/>
  <c r="W48" i="34"/>
  <c r="W68" i="34"/>
  <c r="W126" i="34"/>
  <c r="W51" i="34"/>
  <c r="W72" i="34"/>
  <c r="W31" i="34"/>
  <c r="W38" i="34"/>
  <c r="W89" i="34"/>
  <c r="W26" i="34"/>
  <c r="W50" i="34"/>
  <c r="W30" i="34"/>
  <c r="W128" i="34"/>
  <c r="W92" i="34"/>
  <c r="W66" i="34"/>
  <c r="W55" i="34"/>
  <c r="W62" i="34"/>
  <c r="W85" i="34"/>
  <c r="W147" i="34"/>
  <c r="W33" i="34"/>
  <c r="W115" i="34"/>
  <c r="W103" i="34"/>
  <c r="W74" i="34"/>
  <c r="W63" i="34"/>
  <c r="W71" i="34"/>
  <c r="W104" i="34"/>
  <c r="W81" i="34"/>
  <c r="W91" i="34"/>
  <c r="W193" i="34"/>
  <c r="W243" i="34"/>
  <c r="W254" i="34"/>
  <c r="W192" i="34"/>
  <c r="W99" i="34"/>
  <c r="W256" i="34"/>
  <c r="W266" i="34"/>
  <c r="W94" i="34"/>
  <c r="W152" i="34"/>
  <c r="W100" i="34"/>
  <c r="W151" i="34"/>
  <c r="W95" i="34"/>
  <c r="W153" i="34"/>
  <c r="W255" i="34"/>
  <c r="W242" i="34"/>
  <c r="W60" i="34"/>
  <c r="W116" i="34"/>
  <c r="W117" i="34"/>
  <c r="W265" i="34"/>
  <c r="W253" i="34"/>
  <c r="W248" i="34"/>
  <c r="W240" i="34"/>
  <c r="W73" i="34"/>
  <c r="W189" i="34"/>
  <c r="W143" i="34"/>
  <c r="W264" i="34"/>
  <c r="W209" i="34"/>
  <c r="W188" i="34"/>
  <c r="W287" i="34"/>
  <c r="W129" i="34"/>
  <c r="W46" i="34"/>
  <c r="W76" i="34"/>
  <c r="W2545" i="34"/>
  <c r="W2546" i="34"/>
  <c r="W2547" i="34"/>
  <c r="W2543" i="34"/>
  <c r="W2544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98" i="34"/>
  <c r="V99" i="34"/>
  <c r="V100" i="34"/>
  <c r="V104" i="34"/>
  <c r="V108" i="34"/>
  <c r="V112" i="34"/>
  <c r="V118" i="34"/>
  <c r="V122" i="34"/>
  <c r="V126" i="34"/>
  <c r="V35" i="34"/>
  <c r="V61" i="34"/>
  <c r="V64" i="34"/>
  <c r="V67" i="34"/>
  <c r="V78" i="34"/>
  <c r="V81" i="34"/>
  <c r="V91" i="34"/>
  <c r="V96" i="34"/>
  <c r="V103" i="34"/>
  <c r="V106" i="34"/>
  <c r="V109" i="34"/>
  <c r="V121" i="34"/>
  <c r="V124" i="34"/>
  <c r="V127" i="34"/>
  <c r="V132" i="34"/>
  <c r="V136" i="34"/>
  <c r="V140" i="34"/>
  <c r="V145" i="34"/>
  <c r="V149" i="34"/>
  <c r="V156" i="34"/>
  <c r="V160" i="34"/>
  <c r="V39" i="34"/>
  <c r="V56" i="34"/>
  <c r="V59" i="34"/>
  <c r="V60" i="34"/>
  <c r="V63" i="34"/>
  <c r="V74" i="34"/>
  <c r="V77" i="34"/>
  <c r="V87" i="34"/>
  <c r="V90" i="34"/>
  <c r="V93" i="34"/>
  <c r="V94" i="34"/>
  <c r="V95" i="34"/>
  <c r="V102" i="34"/>
  <c r="V105" i="34"/>
  <c r="V115" i="34"/>
  <c r="V116" i="34"/>
  <c r="V117" i="34"/>
  <c r="V120" i="34"/>
  <c r="V123" i="34"/>
  <c r="V131" i="34"/>
  <c r="V135" i="34"/>
  <c r="V139" i="34"/>
  <c r="V144" i="34"/>
  <c r="V148" i="34"/>
  <c r="V155" i="34"/>
  <c r="V159" i="34"/>
  <c r="V163" i="34"/>
  <c r="V27" i="34"/>
  <c r="V43" i="34"/>
  <c r="V48" i="34"/>
  <c r="V55" i="34"/>
  <c r="V58" i="34"/>
  <c r="V69" i="34"/>
  <c r="V72" i="34"/>
  <c r="V73" i="34"/>
  <c r="V83" i="34"/>
  <c r="V86" i="34"/>
  <c r="V89" i="34"/>
  <c r="V101" i="34"/>
  <c r="V111" i="34"/>
  <c r="V114" i="34"/>
  <c r="V119" i="34"/>
  <c r="V130" i="34"/>
  <c r="V134" i="34"/>
  <c r="V138" i="34"/>
  <c r="V142" i="34"/>
  <c r="V143" i="34"/>
  <c r="V147" i="34"/>
  <c r="V154" i="34"/>
  <c r="V158" i="34"/>
  <c r="V162" i="34"/>
  <c r="V31" i="34"/>
  <c r="V52" i="34"/>
  <c r="V65" i="34"/>
  <c r="V68" i="34"/>
  <c r="V71" i="34"/>
  <c r="V79" i="34"/>
  <c r="V82" i="34"/>
  <c r="V85" i="34"/>
  <c r="V97" i="34"/>
  <c r="V107" i="34"/>
  <c r="V110" i="34"/>
  <c r="V113" i="34"/>
  <c r="V125" i="34"/>
  <c r="V128" i="34"/>
  <c r="V129" i="34"/>
  <c r="V133" i="34"/>
  <c r="V137" i="34"/>
  <c r="V141" i="34"/>
  <c r="V146" i="34"/>
  <c r="V150" i="34"/>
  <c r="V151" i="34"/>
  <c r="V152" i="34"/>
  <c r="V153" i="34"/>
  <c r="V157" i="34"/>
  <c r="V161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J50" i="57" s="1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2548" i="34"/>
  <c r="W11" i="34"/>
  <c r="W15" i="34"/>
  <c r="W19" i="34"/>
  <c r="W12" i="34"/>
  <c r="W16" i="34"/>
  <c r="W20" i="34"/>
  <c r="W13" i="34"/>
  <c r="W17" i="34"/>
  <c r="W14" i="34"/>
  <c r="W18" i="34"/>
  <c r="W2548" i="34"/>
  <c r="W10" i="34"/>
  <c r="I149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4" i="55"/>
  <c r="V10" i="34"/>
  <c r="K423" i="55"/>
  <c r="K19" i="55"/>
  <c r="K20" i="55"/>
  <c r="K425" i="55"/>
  <c r="K433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435" i="55"/>
  <c r="G484" i="55"/>
  <c r="G16" i="55"/>
  <c r="K12" i="55"/>
  <c r="K18" i="55"/>
  <c r="I13" i="61"/>
  <c r="I14" i="61" s="1"/>
  <c r="C13" i="61"/>
  <c r="C14" i="61" s="1"/>
  <c r="A30" i="56" l="1"/>
  <c r="B17" i="56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49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5" i="56"/>
  <c r="H25" i="56" s="1"/>
  <c r="F24" i="56"/>
  <c r="B25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G26" i="56"/>
  <c r="B26" i="56"/>
  <c r="F26" i="56"/>
  <c r="B21" i="56"/>
  <c r="B22" i="56"/>
  <c r="F23" i="56"/>
  <c r="H23" i="56" s="1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H17" i="56" s="1"/>
  <c r="B19" i="56"/>
  <c r="D19" i="56" s="1"/>
  <c r="A9" i="56"/>
  <c r="D17" i="56"/>
  <c r="D6" i="56"/>
  <c r="F31" i="56" s="1"/>
  <c r="F20" i="56"/>
  <c r="H20" i="56" s="1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4" i="55"/>
  <c r="J17" i="57"/>
  <c r="H23" i="57"/>
  <c r="H16" i="57"/>
  <c r="H18" i="57"/>
  <c r="B13" i="61"/>
  <c r="H18" i="56" l="1"/>
  <c r="H24" i="56"/>
  <c r="H21" i="56"/>
  <c r="H22" i="56"/>
  <c r="G3" i="56"/>
  <c r="G4" i="56"/>
  <c r="K599" i="60"/>
  <c r="D25" i="56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1" i="55" l="1"/>
  <c r="B152" i="55" l="1"/>
  <c r="A151" i="55"/>
  <c r="A152" i="55" l="1"/>
  <c r="B153" i="55"/>
  <c r="B154" i="55" l="1"/>
  <c r="B155" i="55" s="1"/>
  <c r="B156" i="55" s="1"/>
  <c r="A153" i="55"/>
  <c r="A156" i="55" l="1"/>
  <c r="A155" i="55"/>
  <c r="B157" i="55"/>
  <c r="A154" i="55"/>
  <c r="B158" i="55" l="1"/>
  <c r="A157" i="55"/>
  <c r="A158" i="55" l="1"/>
  <c r="B159" i="55"/>
  <c r="B160" i="55" l="1"/>
  <c r="B161" i="55" s="1"/>
  <c r="A161" i="55" s="1"/>
  <c r="A159" i="55"/>
  <c r="A160" i="55" l="1"/>
  <c r="B162" i="55"/>
  <c r="B163" i="55" l="1"/>
  <c r="A162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3" i="55" l="1"/>
  <c r="B164" i="55"/>
  <c r="K352" i="60"/>
  <c r="M196" i="60"/>
  <c r="B19" i="55"/>
  <c r="B20" i="55" s="1"/>
  <c r="B165" i="55" l="1"/>
  <c r="A165" i="55" s="1"/>
  <c r="A164" i="55"/>
  <c r="A20" i="55"/>
  <c r="B21" i="55"/>
  <c r="A19" i="55"/>
  <c r="B22" i="55" l="1"/>
  <c r="A22" i="55" s="1"/>
  <c r="A21" i="55"/>
  <c r="B23" i="55" l="1"/>
  <c r="B24" i="55" s="1"/>
  <c r="B25" i="55" l="1"/>
  <c r="A25" i="55" s="1"/>
  <c r="A24" i="55"/>
  <c r="A23" i="55"/>
  <c r="B26" i="55" l="1"/>
  <c r="A26" i="55" l="1"/>
  <c r="B27" i="55"/>
  <c r="A27" i="55" l="1"/>
  <c r="B28" i="55"/>
  <c r="A28" i="55" l="1"/>
  <c r="B29" i="55"/>
  <c r="A29" i="55" l="1"/>
  <c r="B30" i="55"/>
  <c r="A30" i="55" l="1"/>
  <c r="B31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A38" i="55" l="1"/>
  <c r="B39" i="55"/>
  <c r="A39" i="55" s="1"/>
  <c r="B40" i="55" l="1"/>
  <c r="B41" i="55" l="1"/>
  <c r="A40" i="55"/>
  <c r="A41" i="55" l="1"/>
  <c r="B42" i="55"/>
  <c r="A42" i="55" l="1"/>
  <c r="B43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B50" i="55" l="1"/>
  <c r="A49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B57" i="55" l="1"/>
  <c r="A56" i="55"/>
  <c r="B58" i="55" l="1"/>
  <c r="A57" i="55"/>
  <c r="B59" i="55" l="1"/>
  <c r="A58" i="55"/>
  <c r="B60" i="55" l="1"/>
  <c r="A59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A76" i="55" l="1"/>
  <c r="B77" i="55"/>
  <c r="B78" i="55" l="1"/>
  <c r="A77" i="55"/>
  <c r="A78" i="55" l="1"/>
  <c r="B79" i="55"/>
  <c r="A79" i="55" l="1"/>
  <c r="B80" i="55"/>
  <c r="B81" i="55" l="1"/>
  <c r="A80" i="55"/>
  <c r="B82" i="55" l="1"/>
  <c r="A81" i="55"/>
  <c r="B83" i="55" l="1"/>
  <c r="A82" i="55"/>
  <c r="B84" i="55" l="1"/>
  <c r="A83" i="55"/>
  <c r="A84" i="55" l="1"/>
  <c r="B85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66" i="55" l="1"/>
  <c r="B109" i="55"/>
  <c r="A108" i="55"/>
  <c r="A166" i="55" l="1"/>
  <c r="B167" i="55"/>
  <c r="A109" i="55"/>
  <c r="B110" i="55"/>
  <c r="A167" i="55" l="1"/>
  <c r="B168" i="55"/>
  <c r="A110" i="55"/>
  <c r="B111" i="55"/>
  <c r="A168" i="55" l="1"/>
  <c r="B112" i="55"/>
  <c r="A111" i="55"/>
  <c r="B113" i="55" l="1"/>
  <c r="A112" i="55"/>
  <c r="A113" i="55" l="1"/>
  <c r="B114" i="55"/>
  <c r="A114" i="55" l="1"/>
  <c r="B115" i="55"/>
  <c r="A115" i="55" l="1"/>
  <c r="B116" i="55"/>
  <c r="B117" i="55" l="1"/>
  <c r="A116" i="55"/>
  <c r="B118" i="55" l="1"/>
  <c r="A117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B127" i="55" l="1"/>
  <c r="A126" i="55"/>
  <c r="A127" i="55" l="1"/>
  <c r="B128" i="55"/>
  <c r="A128" i="55" l="1"/>
  <c r="B129" i="55"/>
  <c r="B130" i="55" l="1"/>
  <c r="A129" i="55"/>
  <c r="B131" i="55" l="1"/>
  <c r="A130" i="55"/>
  <c r="B132" i="55" l="1"/>
  <c r="A131" i="55"/>
  <c r="A132" i="55" l="1"/>
  <c r="B133" i="55"/>
  <c r="A133" i="55" l="1"/>
  <c r="B134" i="55"/>
  <c r="B135" i="55" l="1"/>
  <c r="A134" i="55"/>
  <c r="A135" i="55" l="1"/>
  <c r="B136" i="55"/>
  <c r="A136" i="55" l="1"/>
  <c r="B137" i="55"/>
  <c r="B138" i="55" l="1"/>
  <c r="A137" i="55"/>
  <c r="B139" i="55" l="1"/>
  <c r="A138" i="55"/>
  <c r="A139" i="55" l="1"/>
  <c r="B140" i="55"/>
  <c r="A140" i="55" l="1"/>
  <c r="B141" i="55"/>
  <c r="A141" i="55" l="1"/>
  <c r="B142" i="55"/>
  <c r="B143" i="55" l="1"/>
  <c r="A142" i="55"/>
  <c r="A143" i="55" l="1"/>
  <c r="B144" i="55"/>
  <c r="A144" i="55" l="1"/>
  <c r="B145" i="55"/>
  <c r="A145" i="55" l="1"/>
  <c r="B146" i="55"/>
  <c r="A146" i="55" l="1"/>
  <c r="B147" i="55"/>
  <c r="A147" i="55" s="1"/>
  <c r="B169" i="55" l="1"/>
  <c r="B170" i="55" l="1"/>
  <c r="A169" i="55"/>
  <c r="B171" i="55" l="1"/>
  <c r="A171" i="55" s="1"/>
  <c r="A170" i="55"/>
  <c r="B172" i="55" l="1"/>
  <c r="B173" i="55" s="1"/>
  <c r="A173" i="55" l="1"/>
  <c r="B174" i="55"/>
  <c r="A172" i="55"/>
  <c r="B175" i="55" l="1"/>
  <c r="A174" i="55"/>
  <c r="A175" i="55" l="1"/>
  <c r="B176" i="55"/>
  <c r="A176" i="55" l="1"/>
  <c r="B177" i="55"/>
  <c r="B178" i="55" l="1"/>
  <c r="A177" i="55"/>
  <c r="A178" i="55" l="1"/>
  <c r="B179" i="55"/>
  <c r="B180" i="55" l="1"/>
  <c r="A179" i="55"/>
  <c r="B181" i="55" l="1"/>
  <c r="B182" i="55" s="1"/>
  <c r="A180" i="55"/>
  <c r="A182" i="55" l="1"/>
  <c r="B183" i="55"/>
  <c r="A181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B197" i="55" s="1"/>
  <c r="A197" i="55" l="1"/>
  <c r="B198" i="55"/>
  <c r="A196" i="55"/>
  <c r="A198" i="55" l="1"/>
  <c r="B199" i="55"/>
  <c r="B200" i="55" l="1"/>
  <c r="A199" i="55"/>
  <c r="B201" i="55" l="1"/>
  <c r="B202" i="55" s="1"/>
  <c r="A200" i="55"/>
  <c r="F42" i="57"/>
  <c r="A202" i="55" l="1"/>
  <c r="B203" i="55"/>
  <c r="A201" i="55"/>
  <c r="J42" i="57"/>
  <c r="J74" i="57" s="1"/>
  <c r="H42" i="57"/>
  <c r="K1001" i="34"/>
  <c r="A203" i="55" l="1"/>
  <c r="B204" i="55"/>
  <c r="K2558" i="34"/>
  <c r="J195" i="55" s="1" a="1"/>
  <c r="J195" i="55" s="1"/>
  <c r="J249" i="55" a="1"/>
  <c r="J249" i="55" s="1"/>
  <c r="J336" i="55" a="1"/>
  <c r="J336" i="55" s="1"/>
  <c r="J142" i="55" a="1"/>
  <c r="J142" i="55" s="1"/>
  <c r="J55" i="55" a="1"/>
  <c r="J55" i="55" s="1"/>
  <c r="J353" i="55" a="1"/>
  <c r="J353" i="55" s="1"/>
  <c r="J136" i="55" a="1"/>
  <c r="J136" i="55" s="1"/>
  <c r="J171" i="55" a="1"/>
  <c r="J171" i="55" s="1"/>
  <c r="J157" i="55" a="1"/>
  <c r="J157" i="55" s="1"/>
  <c r="J166" i="55" a="1"/>
  <c r="J166" i="55" s="1"/>
  <c r="J389" i="55" a="1"/>
  <c r="J389" i="55" s="1"/>
  <c r="J392" i="55" a="1"/>
  <c r="J392" i="55" s="1"/>
  <c r="J46" i="55" a="1"/>
  <c r="J46" i="55" s="1"/>
  <c r="J369" i="55" a="1"/>
  <c r="J369" i="55" s="1"/>
  <c r="J124" i="55" a="1"/>
  <c r="J124" i="55" s="1"/>
  <c r="J298" i="55" a="1"/>
  <c r="J298" i="55" s="1"/>
  <c r="J74" i="55" a="1"/>
  <c r="J74" i="55" s="1"/>
  <c r="J140" i="55" a="1"/>
  <c r="J140" i="55" s="1"/>
  <c r="F57" i="15" a="1"/>
  <c r="F57" i="15" s="1"/>
  <c r="J73" i="55" a="1"/>
  <c r="J73" i="55" s="1"/>
  <c r="J123" i="55" a="1"/>
  <c r="J123" i="55" s="1"/>
  <c r="J47" i="55" a="1"/>
  <c r="J47" i="55" s="1"/>
  <c r="J116" i="55" a="1"/>
  <c r="J116" i="55" s="1"/>
  <c r="J187" i="55" a="1"/>
  <c r="J187" i="55" s="1"/>
  <c r="J165" i="55" a="1"/>
  <c r="J165" i="55" s="1"/>
  <c r="J109" i="55" a="1"/>
  <c r="J109" i="55" s="1"/>
  <c r="J184" i="55" a="1"/>
  <c r="J184" i="55" s="1"/>
  <c r="J101" i="55" a="1"/>
  <c r="J101" i="55" s="1"/>
  <c r="J386" i="55" a="1"/>
  <c r="J386" i="55" s="1"/>
  <c r="J225" i="55" a="1"/>
  <c r="J225" i="55" s="1"/>
  <c r="J111" i="55" a="1"/>
  <c r="J111" i="55" s="1"/>
  <c r="J144" i="55" a="1"/>
  <c r="J144" i="55" s="1"/>
  <c r="J78" i="55" a="1"/>
  <c r="J78" i="55" s="1"/>
  <c r="J50" i="55" a="1"/>
  <c r="J50" i="55" s="1"/>
  <c r="J349" i="55" a="1"/>
  <c r="J349" i="55" s="1"/>
  <c r="J350" i="55" a="1"/>
  <c r="J350" i="55" s="1"/>
  <c r="J95" i="55" a="1"/>
  <c r="J95" i="55" s="1"/>
  <c r="J339" i="55" a="1"/>
  <c r="J339" i="55" s="1"/>
  <c r="J409" i="55" a="1"/>
  <c r="J409" i="55" s="1"/>
  <c r="J262" i="55" a="1"/>
  <c r="J262" i="55" s="1"/>
  <c r="J114" i="55" a="1"/>
  <c r="J114" i="55" s="1"/>
  <c r="J274" i="55" a="1"/>
  <c r="J274" i="55" s="1"/>
  <c r="J134" i="55" a="1"/>
  <c r="J134" i="55" s="1"/>
  <c r="J131" i="55" a="1"/>
  <c r="J131" i="55" s="1"/>
  <c r="J359" i="55" a="1"/>
  <c r="J359" i="55" s="1"/>
  <c r="J352" i="55" a="1"/>
  <c r="J352" i="55" s="1"/>
  <c r="J31" i="55" a="1"/>
  <c r="J31" i="55" s="1"/>
  <c r="J68" i="55" a="1"/>
  <c r="J68" i="55" s="1"/>
  <c r="J412" i="55" a="1"/>
  <c r="J412" i="55" s="1"/>
  <c r="J460" i="55" a="1"/>
  <c r="J460" i="55" s="1"/>
  <c r="J99" i="55" a="1"/>
  <c r="J99" i="55" s="1"/>
  <c r="J39" i="55" a="1"/>
  <c r="J39" i="55" s="1"/>
  <c r="J20" i="55" a="1"/>
  <c r="J20" i="55" s="1"/>
  <c r="J59" i="55" a="1"/>
  <c r="J59" i="55" s="1"/>
  <c r="J28" i="55" a="1"/>
  <c r="J28" i="55" s="1"/>
  <c r="J22" i="55" a="1"/>
  <c r="J22" i="55" s="1"/>
  <c r="J319" i="55" a="1"/>
  <c r="J319" i="55" s="1"/>
  <c r="J19" i="55" a="1"/>
  <c r="J19" i="55" s="1"/>
  <c r="J66" i="55" a="1"/>
  <c r="J66" i="55" s="1"/>
  <c r="J70" i="55" a="1"/>
  <c r="J70" i="55" s="1"/>
  <c r="J146" i="55" a="1"/>
  <c r="J146" i="55" s="1"/>
  <c r="J425" i="55" a="1"/>
  <c r="J425" i="55" s="1"/>
  <c r="J323" i="55" a="1"/>
  <c r="J323" i="55" s="1"/>
  <c r="J79" i="55" a="1"/>
  <c r="J79" i="55" s="1"/>
  <c r="J21" i="55" a="1"/>
  <c r="J21" i="55" s="1"/>
  <c r="J147" i="55" a="1"/>
  <c r="J147" i="55" s="1"/>
  <c r="J428" i="55" a="1"/>
  <c r="J428" i="55" s="1"/>
  <c r="J97" i="55" a="1"/>
  <c r="J97" i="55" s="1"/>
  <c r="J25" i="55" a="1"/>
  <c r="J25" i="55" s="1"/>
  <c r="J143" i="55" a="1"/>
  <c r="J143" i="55" s="1"/>
  <c r="J87" i="55" a="1"/>
  <c r="J87" i="55" s="1"/>
  <c r="J34" i="55" a="1"/>
  <c r="J34" i="55" s="1"/>
  <c r="J81" i="55" a="1"/>
  <c r="J81" i="55" s="1"/>
  <c r="J30" i="55" a="1"/>
  <c r="J30" i="55" s="1"/>
  <c r="J13" i="55" a="1"/>
  <c r="J13" i="55" s="1"/>
  <c r="J145" i="55" a="1"/>
  <c r="J145" i="55" s="1"/>
  <c r="J42" i="55" a="1"/>
  <c r="J42" i="55" s="1"/>
  <c r="J65" i="55" a="1"/>
  <c r="J65" i="55" s="1"/>
  <c r="F60" i="15" a="1"/>
  <c r="F60" i="15" s="1"/>
  <c r="H191" i="55" a="1"/>
  <c r="H191" i="55" s="1"/>
  <c r="H178" i="55" a="1"/>
  <c r="H178" i="55" s="1"/>
  <c r="H444" i="55" a="1"/>
  <c r="H444" i="55" s="1"/>
  <c r="H361" i="55" a="1"/>
  <c r="H361" i="55" s="1"/>
  <c r="H375" i="55" a="1"/>
  <c r="H375" i="55" s="1"/>
  <c r="H161" i="55" a="1"/>
  <c r="H161" i="55" s="1"/>
  <c r="H342" i="55" a="1"/>
  <c r="H342" i="55" s="1"/>
  <c r="F54" i="15" a="1"/>
  <c r="F54" i="15" s="1"/>
  <c r="J135" i="55" a="1"/>
  <c r="J135" i="55" s="1"/>
  <c r="J93" i="55" a="1"/>
  <c r="J93" i="55" s="1"/>
  <c r="J385" i="55" a="1"/>
  <c r="J385" i="55" s="1"/>
  <c r="J24" i="55" a="1"/>
  <c r="J24" i="55" s="1"/>
  <c r="J415" i="55" a="1"/>
  <c r="J415" i="55" s="1"/>
  <c r="J381" i="55" a="1"/>
  <c r="J381" i="55" s="1"/>
  <c r="J44" i="55" a="1"/>
  <c r="J44" i="55" s="1"/>
  <c r="J395" i="55" a="1"/>
  <c r="J395" i="55" s="1"/>
  <c r="J410" i="55" a="1"/>
  <c r="J410" i="55" s="1"/>
  <c r="J115" i="55" a="1"/>
  <c r="J115" i="55" s="1"/>
  <c r="J126" i="55" a="1"/>
  <c r="J126" i="55" s="1"/>
  <c r="J54" i="55" a="1"/>
  <c r="J54" i="55" s="1"/>
  <c r="J120" i="55" a="1"/>
  <c r="J120" i="55" s="1"/>
  <c r="J121" i="55" a="1"/>
  <c r="J121" i="55" s="1"/>
  <c r="J88" i="55" a="1"/>
  <c r="J88" i="55" s="1"/>
  <c r="H249" i="55" a="1"/>
  <c r="H249" i="55" s="1"/>
  <c r="H359" i="55" a="1"/>
  <c r="H359" i="55" s="1"/>
  <c r="H454" i="55" a="1"/>
  <c r="H454" i="55" s="1"/>
  <c r="H332" i="55" a="1"/>
  <c r="H332" i="55" s="1"/>
  <c r="H362" i="55" a="1"/>
  <c r="H362" i="55" s="1"/>
  <c r="H482" i="55" a="1"/>
  <c r="H482" i="55" s="1"/>
  <c r="H284" i="55" a="1"/>
  <c r="H284" i="55" s="1"/>
  <c r="H267" i="55" a="1"/>
  <c r="H267" i="55" s="1"/>
  <c r="H420" i="55" a="1"/>
  <c r="H420" i="55" s="1"/>
  <c r="H366" i="55" a="1"/>
  <c r="H366" i="55" s="1"/>
  <c r="H208" i="55" a="1"/>
  <c r="H208" i="55" s="1"/>
  <c r="H410" i="55" a="1"/>
  <c r="H410" i="55" s="1"/>
  <c r="H298" i="55" a="1"/>
  <c r="H298" i="55" s="1"/>
  <c r="L298" i="55" s="1"/>
  <c r="E61" i="15" a="1"/>
  <c r="E61" i="15" s="1"/>
  <c r="H39" i="55" a="1"/>
  <c r="H39" i="55" s="1"/>
  <c r="J118" i="55" a="1"/>
  <c r="J118" i="55" s="1"/>
  <c r="J137" i="55" a="1"/>
  <c r="J137" i="55" s="1"/>
  <c r="J37" i="55" a="1"/>
  <c r="J37" i="55" s="1"/>
  <c r="F55" i="15" a="1"/>
  <c r="F55" i="15" s="1"/>
  <c r="J82" i="55" a="1"/>
  <c r="J82" i="55" s="1"/>
  <c r="J424" i="55" a="1"/>
  <c r="J424" i="55" s="1"/>
  <c r="J435" i="55" a="1"/>
  <c r="J435" i="55" s="1"/>
  <c r="J103" i="55" a="1"/>
  <c r="J103" i="55" s="1"/>
  <c r="J85" i="55" a="1"/>
  <c r="J85" i="55" s="1"/>
  <c r="J397" i="55" a="1"/>
  <c r="J397" i="55" s="1"/>
  <c r="F61" i="15" a="1"/>
  <c r="F61" i="15" s="1"/>
  <c r="J45" i="55" a="1"/>
  <c r="J45" i="55" s="1"/>
  <c r="J38" i="55" a="1"/>
  <c r="J38" i="55" s="1"/>
  <c r="J62" i="55" a="1"/>
  <c r="J62" i="55" s="1"/>
  <c r="J139" i="55" a="1"/>
  <c r="J139" i="55" s="1"/>
  <c r="J56" i="55" a="1"/>
  <c r="J56" i="55" s="1"/>
  <c r="J429" i="55" a="1"/>
  <c r="J429" i="55" s="1"/>
  <c r="J423" i="55" a="1"/>
  <c r="J423" i="55" s="1"/>
  <c r="J380" i="55" a="1"/>
  <c r="J380" i="55" s="1"/>
  <c r="J71" i="55" a="1"/>
  <c r="J71" i="55" s="1"/>
  <c r="J431" i="55" a="1"/>
  <c r="J431" i="55" s="1"/>
  <c r="J196" i="55" a="1"/>
  <c r="J196" i="55" s="1"/>
  <c r="J26" i="55" a="1"/>
  <c r="J26" i="55" s="1"/>
  <c r="J433" i="55" a="1"/>
  <c r="J433" i="55" s="1"/>
  <c r="J268" i="55" a="1"/>
  <c r="J268" i="55" s="1"/>
  <c r="J127" i="55" a="1"/>
  <c r="J127" i="55" s="1"/>
  <c r="J162" i="55" a="1"/>
  <c r="J162" i="55" s="1"/>
  <c r="F53" i="15" a="1"/>
  <c r="F53" i="15" s="1"/>
  <c r="J33" i="55" a="1"/>
  <c r="J33" i="55" s="1"/>
  <c r="H452" i="55" a="1"/>
  <c r="H452" i="55" s="1"/>
  <c r="H340" i="55" a="1"/>
  <c r="H340" i="55" s="1"/>
  <c r="J77" i="55" a="1"/>
  <c r="J77" i="55" s="1"/>
  <c r="J72" i="55" a="1"/>
  <c r="J72" i="55" s="1"/>
  <c r="J32" i="55" a="1"/>
  <c r="J32" i="55" s="1"/>
  <c r="J27" i="55" a="1"/>
  <c r="J27" i="55" s="1"/>
  <c r="J416" i="55" a="1"/>
  <c r="J416" i="55" s="1"/>
  <c r="J29" i="55" a="1"/>
  <c r="J29" i="55" s="1"/>
  <c r="J436" i="55" a="1"/>
  <c r="J436" i="55" s="1"/>
  <c r="J49" i="55" a="1"/>
  <c r="J49" i="55" s="1"/>
  <c r="J347" i="55" a="1"/>
  <c r="J347" i="55" s="1"/>
  <c r="J48" i="55" a="1"/>
  <c r="J48" i="55" s="1"/>
  <c r="J57" i="55" a="1"/>
  <c r="J57" i="55" s="1"/>
  <c r="F58" i="15" a="1"/>
  <c r="F58" i="15" s="1"/>
  <c r="J163" i="55" a="1"/>
  <c r="J163" i="55" s="1"/>
  <c r="J53" i="55" a="1"/>
  <c r="J53" i="55" s="1"/>
  <c r="J63" i="55" a="1"/>
  <c r="J63" i="55" s="1"/>
  <c r="F59" i="15" a="1"/>
  <c r="F59" i="15" s="1"/>
  <c r="H151" i="55" a="1"/>
  <c r="H151" i="55" s="1"/>
  <c r="H281" i="55" a="1"/>
  <c r="H281" i="55" s="1"/>
  <c r="H346" i="55" a="1"/>
  <c r="H346" i="55" s="1"/>
  <c r="H351" i="55" a="1"/>
  <c r="H351" i="55" s="1"/>
  <c r="H394" i="55" a="1"/>
  <c r="H394" i="55" s="1"/>
  <c r="E9" i="12" a="1"/>
  <c r="E9" i="12" s="1"/>
  <c r="H173" i="55" a="1"/>
  <c r="H173" i="55" s="1"/>
  <c r="H357" i="55" a="1"/>
  <c r="H357" i="55" s="1"/>
  <c r="H216" i="55" a="1"/>
  <c r="H216" i="55" s="1"/>
  <c r="H431" i="55" a="1"/>
  <c r="H431" i="55" s="1"/>
  <c r="H262" i="55" a="1"/>
  <c r="H262" i="55" s="1"/>
  <c r="L262" i="55" s="1"/>
  <c r="H113" i="55" a="1"/>
  <c r="H113" i="55" s="1"/>
  <c r="H154" i="55" a="1"/>
  <c r="H154" i="55" s="1"/>
  <c r="H288" i="55" a="1"/>
  <c r="H288" i="55" s="1"/>
  <c r="H268" i="55" a="1"/>
  <c r="H268" i="55" s="1"/>
  <c r="H368" i="55" a="1"/>
  <c r="H368" i="55" s="1"/>
  <c r="H38" i="55" a="1"/>
  <c r="H38" i="55" s="1"/>
  <c r="H449" i="55" a="1"/>
  <c r="H449" i="55" s="1"/>
  <c r="H73" i="55" a="1"/>
  <c r="H73" i="55" s="1"/>
  <c r="L73" i="55" s="1"/>
  <c r="H145" i="55" a="1"/>
  <c r="H145" i="55" s="1"/>
  <c r="L145" i="55" s="1"/>
  <c r="H370" i="55" a="1"/>
  <c r="H370" i="55" s="1"/>
  <c r="H207" i="55" a="1"/>
  <c r="H207" i="55" s="1"/>
  <c r="H139" i="55" a="1"/>
  <c r="H139" i="55" s="1"/>
  <c r="H117" i="55" a="1"/>
  <c r="H117" i="55" s="1"/>
  <c r="H96" i="55" a="1"/>
  <c r="H96" i="55" s="1"/>
  <c r="H367" i="55" a="1"/>
  <c r="H367" i="55" s="1"/>
  <c r="H197" i="55" a="1"/>
  <c r="H197" i="55" s="1"/>
  <c r="H409" i="55" a="1"/>
  <c r="H409" i="55" s="1"/>
  <c r="L409" i="55" s="1"/>
  <c r="H453" i="55" a="1"/>
  <c r="H453" i="55" s="1"/>
  <c r="H234" i="55" a="1"/>
  <c r="H234" i="55" s="1"/>
  <c r="H183" i="55" a="1"/>
  <c r="H183" i="55" s="1"/>
  <c r="H236" i="55" a="1"/>
  <c r="H236" i="55" s="1"/>
  <c r="H333" i="55" a="1"/>
  <c r="H333" i="55" s="1"/>
  <c r="H323" i="55" a="1"/>
  <c r="H323" i="55" s="1"/>
  <c r="L323" i="55" s="1"/>
  <c r="H89" i="55" a="1"/>
  <c r="H89" i="55" s="1"/>
  <c r="H355" i="55" a="1"/>
  <c r="H355" i="55" s="1"/>
  <c r="H270" i="55" a="1"/>
  <c r="H270" i="55" s="1"/>
  <c r="H389" i="55" a="1"/>
  <c r="H389" i="55" s="1"/>
  <c r="L389" i="55" s="1"/>
  <c r="H383" i="55" a="1"/>
  <c r="H383" i="55" s="1"/>
  <c r="H393" i="55" a="1"/>
  <c r="H393" i="55" s="1"/>
  <c r="H195" i="55" a="1"/>
  <c r="H195" i="55" s="1"/>
  <c r="F8" i="12" a="1"/>
  <c r="F8" i="12" s="1"/>
  <c r="F19" i="15" a="1"/>
  <c r="F19" i="15" s="1"/>
  <c r="H28" i="55" a="1"/>
  <c r="H28" i="55" s="1"/>
  <c r="L28" i="55" s="1"/>
  <c r="H101" i="55" a="1"/>
  <c r="H101" i="55" s="1"/>
  <c r="L101" i="55" s="1"/>
  <c r="H107" i="55" a="1"/>
  <c r="H107" i="55" s="1"/>
  <c r="H75" i="55" a="1"/>
  <c r="H75" i="55" s="1"/>
  <c r="H385" i="55" a="1"/>
  <c r="H385" i="55" s="1"/>
  <c r="H324" i="55" a="1"/>
  <c r="H324" i="55" s="1"/>
  <c r="H52" i="55" a="1"/>
  <c r="H52" i="55" s="1"/>
  <c r="H434" i="55" a="1"/>
  <c r="H434" i="55" s="1"/>
  <c r="H167" i="55" a="1"/>
  <c r="H167" i="55" s="1"/>
  <c r="H142" i="55" a="1"/>
  <c r="H142" i="55" s="1"/>
  <c r="L142" i="55" s="1"/>
  <c r="H307" i="55" a="1"/>
  <c r="H307" i="55" s="1"/>
  <c r="H336" i="55" a="1"/>
  <c r="H336" i="55" s="1"/>
  <c r="L336" i="55" s="1"/>
  <c r="H418" i="55" a="1"/>
  <c r="H418" i="55" s="1"/>
  <c r="H175" i="55" a="1"/>
  <c r="H175" i="55" s="1"/>
  <c r="H152" i="55" a="1"/>
  <c r="H152" i="55" s="1"/>
  <c r="H200" i="55" a="1"/>
  <c r="H200" i="55" s="1"/>
  <c r="H155" i="55" a="1"/>
  <c r="H155" i="55" s="1"/>
  <c r="E12" i="12" a="1"/>
  <c r="E12" i="12" s="1"/>
  <c r="H335" i="55" a="1"/>
  <c r="H335" i="55" s="1"/>
  <c r="F11" i="12" a="1"/>
  <c r="F11" i="12" s="1"/>
  <c r="H428" i="55" a="1"/>
  <c r="H428" i="55" s="1"/>
  <c r="L428" i="55" s="1"/>
  <c r="H224" i="55" a="1"/>
  <c r="H224" i="55" s="1"/>
  <c r="H140" i="55" a="1"/>
  <c r="H140" i="55" s="1"/>
  <c r="H445" i="55" a="1"/>
  <c r="H445" i="55" s="1"/>
  <c r="E19" i="15" a="1"/>
  <c r="E19" i="15" s="1"/>
  <c r="H44" i="55" a="1"/>
  <c r="H44" i="55" s="1"/>
  <c r="H45" i="55" a="1"/>
  <c r="H45" i="55" s="1"/>
  <c r="H373" i="55" a="1"/>
  <c r="H373" i="55" s="1"/>
  <c r="H382" i="55" a="1"/>
  <c r="H382" i="55" s="1"/>
  <c r="H320" i="55" a="1"/>
  <c r="H320" i="55" s="1"/>
  <c r="H164" i="55" a="1"/>
  <c r="H164" i="55" s="1"/>
  <c r="H126" i="55" a="1"/>
  <c r="H126" i="55" s="1"/>
  <c r="H283" i="55" a="1"/>
  <c r="H283" i="55" s="1"/>
  <c r="H427" i="55" a="1"/>
  <c r="H427" i="55" s="1"/>
  <c r="H269" i="55" a="1"/>
  <c r="H269" i="55" s="1"/>
  <c r="H321" i="55" a="1"/>
  <c r="H321" i="55" s="1"/>
  <c r="H184" i="55" a="1"/>
  <c r="H184" i="55" s="1"/>
  <c r="L184" i="55" s="1"/>
  <c r="H82" i="55" a="1"/>
  <c r="H82" i="55" s="1"/>
  <c r="H300" i="55" a="1"/>
  <c r="H300" i="55" s="1"/>
  <c r="H114" i="55" a="1"/>
  <c r="H114" i="55" s="1"/>
  <c r="L114" i="55" s="1"/>
  <c r="H121" i="55" a="1"/>
  <c r="H121" i="55" s="1"/>
  <c r="H391" i="55" a="1"/>
  <c r="H391" i="55" s="1"/>
  <c r="H60" i="55" a="1"/>
  <c r="H60" i="55" s="1"/>
  <c r="H123" i="55" a="1"/>
  <c r="H123" i="55" s="1"/>
  <c r="L123" i="55" s="1"/>
  <c r="H158" i="55" a="1"/>
  <c r="H158" i="55" s="1"/>
  <c r="H396" i="55" a="1"/>
  <c r="H396" i="55" s="1"/>
  <c r="H63" i="55" a="1"/>
  <c r="H63" i="55" s="1"/>
  <c r="H421" i="55" a="1"/>
  <c r="H421" i="55" s="1"/>
  <c r="H196" i="55" a="1"/>
  <c r="H196" i="55" s="1"/>
  <c r="L196" i="55" s="1"/>
  <c r="H67" i="55" a="1"/>
  <c r="H67" i="55" s="1"/>
  <c r="H153" i="55" a="1"/>
  <c r="H153" i="55" s="1"/>
  <c r="H356" i="55" a="1"/>
  <c r="H356" i="55" s="1"/>
  <c r="H132" i="55" a="1"/>
  <c r="H132" i="55" s="1"/>
  <c r="H168" i="55" a="1"/>
  <c r="H168" i="55" s="1"/>
  <c r="H350" i="55" a="1"/>
  <c r="H350" i="55" s="1"/>
  <c r="L350" i="55" s="1"/>
  <c r="H115" i="55" a="1"/>
  <c r="H115" i="55" s="1"/>
  <c r="H93" i="55" a="1"/>
  <c r="H93" i="55" s="1"/>
  <c r="H276" i="55" a="1"/>
  <c r="H276" i="55" s="1"/>
  <c r="H56" i="55" a="1"/>
  <c r="H56" i="55" s="1"/>
  <c r="H120" i="55" a="1"/>
  <c r="H120" i="55" s="1"/>
  <c r="L120" i="55" s="1"/>
  <c r="H34" i="55" a="1"/>
  <c r="H34" i="55" s="1"/>
  <c r="L34" i="55" s="1"/>
  <c r="H118" i="55" a="1"/>
  <c r="H118" i="55" s="1"/>
  <c r="H84" i="55" a="1"/>
  <c r="H84" i="55" s="1"/>
  <c r="H29" i="55" a="1"/>
  <c r="H29" i="55" s="1"/>
  <c r="E11" i="12" a="1"/>
  <c r="E11" i="12" s="1"/>
  <c r="H419" i="55" a="1"/>
  <c r="H419" i="55" s="1"/>
  <c r="H360" i="55" a="1"/>
  <c r="H360" i="55" s="1"/>
  <c r="H147" i="55" a="1"/>
  <c r="H147" i="55" s="1"/>
  <c r="H111" i="55" a="1"/>
  <c r="H111" i="55" s="1"/>
  <c r="L111" i="55" s="1"/>
  <c r="H230" i="55" a="1"/>
  <c r="H230" i="55" s="1"/>
  <c r="H358" i="55" a="1"/>
  <c r="H358" i="55" s="1"/>
  <c r="H400" i="55" a="1"/>
  <c r="H400" i="55" s="1"/>
  <c r="H353" i="55" a="1"/>
  <c r="H353" i="55" s="1"/>
  <c r="H127" i="55" a="1"/>
  <c r="H127" i="55" s="1"/>
  <c r="L127" i="55" s="1"/>
  <c r="H59" i="55" a="1"/>
  <c r="H59" i="55" s="1"/>
  <c r="L59" i="55" s="1"/>
  <c r="H105" i="55" a="1"/>
  <c r="H105" i="55" s="1"/>
  <c r="H171" i="55" a="1"/>
  <c r="H171" i="55" s="1"/>
  <c r="L171" i="55" s="1"/>
  <c r="E10" i="12" a="1"/>
  <c r="E10" i="12" s="1"/>
  <c r="H274" i="55" a="1"/>
  <c r="H274" i="55" s="1"/>
  <c r="L274" i="55" s="1"/>
  <c r="H110" i="55" a="1"/>
  <c r="H110" i="55" s="1"/>
  <c r="H159" i="55" a="1"/>
  <c r="H159" i="55" s="1"/>
  <c r="H287" i="55" a="1"/>
  <c r="H287" i="55" s="1"/>
  <c r="H386" i="55" a="1"/>
  <c r="H386" i="55" s="1"/>
  <c r="L386" i="55" s="1"/>
  <c r="H130" i="55" a="1"/>
  <c r="H130" i="55" s="1"/>
  <c r="H57" i="55" a="1"/>
  <c r="H57" i="55" s="1"/>
  <c r="L57" i="55" s="1"/>
  <c r="H180" i="55" a="1"/>
  <c r="H180" i="55" s="1"/>
  <c r="H280" i="55" a="1"/>
  <c r="H280" i="55" s="1"/>
  <c r="H225" i="55" a="1"/>
  <c r="H225" i="55" s="1"/>
  <c r="H91" i="55" a="1"/>
  <c r="H91" i="55" s="1"/>
  <c r="H50" i="55" a="1"/>
  <c r="H50" i="55" s="1"/>
  <c r="H47" i="55" a="1"/>
  <c r="H47" i="55" s="1"/>
  <c r="L47" i="55" s="1"/>
  <c r="H304" i="55" a="1"/>
  <c r="H304" i="55" s="1"/>
  <c r="H25" i="55" a="1"/>
  <c r="H25" i="55" s="1"/>
  <c r="L25" i="55" s="1"/>
  <c r="H374" i="55" a="1"/>
  <c r="H374" i="55" s="1"/>
  <c r="H166" i="55" a="1"/>
  <c r="H166" i="55" s="1"/>
  <c r="L166" i="55" s="1"/>
  <c r="H348" i="55" a="1"/>
  <c r="H348" i="55" s="1"/>
  <c r="H334" i="55" a="1"/>
  <c r="H334" i="55" s="1"/>
  <c r="H293" i="55" a="1"/>
  <c r="H293" i="55" s="1"/>
  <c r="H43" i="55" a="1"/>
  <c r="H43" i="55" s="1"/>
  <c r="H170" i="55" a="1"/>
  <c r="H170" i="55" s="1"/>
  <c r="F36" i="15" a="1"/>
  <c r="F36" i="15" s="1"/>
  <c r="H273" i="55" a="1"/>
  <c r="H273" i="55" s="1"/>
  <c r="H181" i="55" a="1"/>
  <c r="H181" i="55" s="1"/>
  <c r="H122" i="55" a="1"/>
  <c r="H122" i="55" s="1"/>
  <c r="H94" i="55" a="1"/>
  <c r="H94" i="55" s="1"/>
  <c r="H77" i="55" a="1"/>
  <c r="H77" i="55" s="1"/>
  <c r="L77" i="55" s="1"/>
  <c r="H417" i="55" a="1"/>
  <c r="H417" i="55" s="1"/>
  <c r="H377" i="55" a="1"/>
  <c r="H377" i="55" s="1"/>
  <c r="H71" i="55" a="1"/>
  <c r="H71" i="55" s="1"/>
  <c r="H85" i="55" a="1"/>
  <c r="H85" i="55" s="1"/>
  <c r="H408" i="55" a="1"/>
  <c r="H408" i="55" s="1"/>
  <c r="E36" i="15" a="1"/>
  <c r="E36" i="15" s="1"/>
  <c r="H424" i="55" a="1"/>
  <c r="H424" i="55" s="1"/>
  <c r="L424" i="55" s="1"/>
  <c r="H299" i="55" a="1"/>
  <c r="H299" i="55" s="1"/>
  <c r="H137" i="55" a="1"/>
  <c r="H137" i="55" s="1"/>
  <c r="L137" i="55" s="1"/>
  <c r="H339" i="55" a="1"/>
  <c r="H339" i="55" s="1"/>
  <c r="H436" i="55" a="1"/>
  <c r="H436" i="55" s="1"/>
  <c r="L436" i="55" s="1"/>
  <c r="H426" i="55" a="1"/>
  <c r="H426" i="55" s="1"/>
  <c r="H422" i="55" a="1"/>
  <c r="H422" i="55" s="1"/>
  <c r="H343" i="55" a="1"/>
  <c r="H343" i="55" s="1"/>
  <c r="H92" i="55" a="1"/>
  <c r="H92" i="55" s="1"/>
  <c r="H448" i="55" a="1"/>
  <c r="H448" i="55" s="1"/>
  <c r="H227" i="55" a="1"/>
  <c r="H227" i="55" s="1"/>
  <c r="H306" i="55" a="1"/>
  <c r="H306" i="55" s="1"/>
  <c r="H190" i="55" a="1"/>
  <c r="H190" i="55" s="1"/>
  <c r="H392" i="55" a="1"/>
  <c r="H392" i="55" s="1"/>
  <c r="L392" i="55" s="1"/>
  <c r="H176" i="55" a="1"/>
  <c r="H176" i="55" s="1"/>
  <c r="H279" i="55" a="1"/>
  <c r="H279" i="55" s="1"/>
  <c r="H412" i="55" a="1"/>
  <c r="H412" i="55" s="1"/>
  <c r="L412" i="55" s="1"/>
  <c r="H229" i="55" a="1"/>
  <c r="H229" i="55" s="1"/>
  <c r="H76" i="55" a="1"/>
  <c r="H76" i="55" s="1"/>
  <c r="H70" i="55" a="1"/>
  <c r="H70" i="55" s="1"/>
  <c r="L70" i="55" s="1"/>
  <c r="H134" i="55" a="1"/>
  <c r="H134" i="55" s="1"/>
  <c r="L134" i="55" s="1"/>
  <c r="H58" i="55" a="1"/>
  <c r="H58" i="55" s="1"/>
  <c r="H415" i="55" a="1"/>
  <c r="H415" i="55" s="1"/>
  <c r="L415" i="55" s="1"/>
  <c r="H460" i="55" a="1"/>
  <c r="H460" i="55" s="1"/>
  <c r="H414" i="55" a="1"/>
  <c r="H414" i="55" s="1"/>
  <c r="H146" i="55" a="1"/>
  <c r="H146" i="55" s="1"/>
  <c r="L146" i="55" s="1"/>
  <c r="H87" i="55" a="1"/>
  <c r="H87" i="55" s="1"/>
  <c r="L87" i="55" s="1"/>
  <c r="H124" i="55" a="1"/>
  <c r="H124" i="55" s="1"/>
  <c r="L124" i="55" s="1"/>
  <c r="H138" i="55" a="1"/>
  <c r="H138" i="55" s="1"/>
  <c r="E8" i="12" a="1"/>
  <c r="E8" i="12" s="1"/>
  <c r="H49" i="55" a="1"/>
  <c r="H49" i="55" s="1"/>
  <c r="L49" i="55" s="1"/>
  <c r="H78" i="55" a="1"/>
  <c r="H78" i="55" s="1"/>
  <c r="L78" i="55" s="1"/>
  <c r="H376" i="55" a="1"/>
  <c r="H376" i="55" s="1"/>
  <c r="H106" i="55" a="1"/>
  <c r="H106" i="55" s="1"/>
  <c r="H72" i="55" a="1"/>
  <c r="H72" i="55" s="1"/>
  <c r="H211" i="55" a="1"/>
  <c r="H211" i="55" s="1"/>
  <c r="H344" i="55" a="1"/>
  <c r="H344" i="55" s="1"/>
  <c r="H14" i="55" a="1"/>
  <c r="H14" i="55" s="1"/>
  <c r="H109" i="55" a="1"/>
  <c r="H109" i="55" s="1"/>
  <c r="L109" i="55" s="1"/>
  <c r="H371" i="55" a="1"/>
  <c r="H371" i="55" s="1"/>
  <c r="H384" i="55" a="1"/>
  <c r="H384" i="55" s="1"/>
  <c r="H40" i="55" a="1"/>
  <c r="H40" i="55" s="1"/>
  <c r="H119" i="55" a="1"/>
  <c r="H119" i="55" s="1"/>
  <c r="H354" i="55" a="1"/>
  <c r="H354" i="55" s="1"/>
  <c r="H380" i="55" a="1"/>
  <c r="H380" i="55" s="1"/>
  <c r="L380" i="55" s="1"/>
  <c r="H90" i="55" a="1"/>
  <c r="H90" i="55" s="1"/>
  <c r="H247" i="55" a="1"/>
  <c r="H247" i="55" s="1"/>
  <c r="H309" i="55" a="1"/>
  <c r="H309" i="55" s="1"/>
  <c r="H372" i="55" a="1"/>
  <c r="H372" i="55" s="1"/>
  <c r="H322" i="55" a="1"/>
  <c r="H322" i="55" s="1"/>
  <c r="H310" i="55" a="1"/>
  <c r="H310" i="55" s="1"/>
  <c r="H305" i="55" a="1"/>
  <c r="H305" i="55" s="1"/>
  <c r="H271" i="55" a="1"/>
  <c r="H271" i="55" s="1"/>
  <c r="H112" i="55" a="1"/>
  <c r="H112" i="55" s="1"/>
  <c r="H443" i="55" a="1"/>
  <c r="H443" i="55" s="1"/>
  <c r="H23" i="55" a="1"/>
  <c r="H23" i="55" s="1"/>
  <c r="H144" i="55" a="1"/>
  <c r="H144" i="55" s="1"/>
  <c r="L144" i="55" s="1"/>
  <c r="H51" i="55" a="1"/>
  <c r="H51" i="55" s="1"/>
  <c r="H308" i="55" a="1"/>
  <c r="H308" i="55" s="1"/>
  <c r="H363" i="55" a="1"/>
  <c r="H363" i="55" s="1"/>
  <c r="H345" i="55" a="1"/>
  <c r="H345" i="55" s="1"/>
  <c r="H260" i="55" a="1"/>
  <c r="H260" i="55" s="1"/>
  <c r="H194" i="55" a="1"/>
  <c r="H194" i="55" s="1"/>
  <c r="H416" i="55" a="1"/>
  <c r="H416" i="55" s="1"/>
  <c r="L416" i="55" s="1"/>
  <c r="H129" i="55" a="1"/>
  <c r="H129" i="55" s="1"/>
  <c r="H74" i="55" a="1"/>
  <c r="H74" i="55" s="1"/>
  <c r="L74" i="55" s="1"/>
  <c r="H451" i="55" a="1"/>
  <c r="H451" i="55" s="1"/>
  <c r="H312" i="55" a="1"/>
  <c r="H312" i="55" s="1"/>
  <c r="H397" i="55" a="1"/>
  <c r="H397" i="55" s="1"/>
  <c r="L397" i="55" s="1"/>
  <c r="H100" i="55" a="1"/>
  <c r="H100" i="55" s="1"/>
  <c r="H22" i="55" a="1"/>
  <c r="H22" i="55" s="1"/>
  <c r="L22" i="55" s="1"/>
  <c r="H231" i="55" a="1"/>
  <c r="H231" i="55" s="1"/>
  <c r="H62" i="55" a="1"/>
  <c r="H62" i="55" s="1"/>
  <c r="L62" i="55" s="1"/>
  <c r="H210" i="55" a="1"/>
  <c r="H210" i="55" s="1"/>
  <c r="H319" i="55" a="1"/>
  <c r="H319" i="55" s="1"/>
  <c r="L319" i="55" s="1"/>
  <c r="H388" i="55" a="1"/>
  <c r="H388" i="55" s="1"/>
  <c r="H53" i="55" a="1"/>
  <c r="H53" i="55" s="1"/>
  <c r="H387" i="55" a="1"/>
  <c r="H387" i="55" s="1"/>
  <c r="H337" i="55" a="1"/>
  <c r="H337" i="55" s="1"/>
  <c r="H263" i="55" a="1"/>
  <c r="H263" i="55" s="1"/>
  <c r="H212" i="55" a="1"/>
  <c r="H212" i="55" s="1"/>
  <c r="H369" i="55" a="1"/>
  <c r="H369" i="55" s="1"/>
  <c r="H163" i="55" a="1"/>
  <c r="H163" i="55" s="1"/>
  <c r="L163" i="55" s="1"/>
  <c r="H352" i="55" a="1"/>
  <c r="H352" i="55" s="1"/>
  <c r="H450" i="55" a="1"/>
  <c r="H450" i="55" s="1"/>
  <c r="H88" i="55" a="1"/>
  <c r="H88" i="55" s="1"/>
  <c r="H64" i="55" a="1"/>
  <c r="H64" i="55" s="1"/>
  <c r="H235" i="55" a="1"/>
  <c r="H235" i="55" s="1"/>
  <c r="H125" i="55" a="1"/>
  <c r="H125" i="55" s="1"/>
  <c r="H157" i="55" a="1"/>
  <c r="H157" i="55" s="1"/>
  <c r="L157" i="55" s="1"/>
  <c r="H253" i="55" a="1"/>
  <c r="H253" i="55" s="1"/>
  <c r="H378" i="55" a="1"/>
  <c r="H378" i="55" s="1"/>
  <c r="H61" i="55" a="1"/>
  <c r="H61" i="55" s="1"/>
  <c r="H80" i="55" a="1"/>
  <c r="H80" i="55" s="1"/>
  <c r="H429" i="55" a="1"/>
  <c r="H429" i="55" s="1"/>
  <c r="L429" i="55" s="1"/>
  <c r="H390" i="55" a="1"/>
  <c r="H390" i="55" s="1"/>
  <c r="H98" i="55" a="1"/>
  <c r="H98" i="55" s="1"/>
  <c r="H46" i="55" a="1"/>
  <c r="H46" i="55" s="1"/>
  <c r="L46" i="55" s="1"/>
  <c r="H104" i="55" a="1"/>
  <c r="H104" i="55" s="1"/>
  <c r="H205" i="55" a="1"/>
  <c r="H205" i="55" s="1"/>
  <c r="H97" i="55" a="1"/>
  <c r="H97" i="55" s="1"/>
  <c r="L97" i="55" s="1"/>
  <c r="H381" i="55" a="1"/>
  <c r="H381" i="55" s="1"/>
  <c r="L381" i="55" s="1"/>
  <c r="H128" i="55" a="1"/>
  <c r="H128" i="55" s="1"/>
  <c r="H81" i="55" a="1"/>
  <c r="H81" i="55" s="1"/>
  <c r="L81" i="55" s="1"/>
  <c r="H68" i="55" a="1"/>
  <c r="H68" i="55" s="1"/>
  <c r="L68" i="55" s="1"/>
  <c r="H27" i="55" a="1"/>
  <c r="H27" i="55" s="1"/>
  <c r="L27" i="55" s="1"/>
  <c r="H102" i="55" a="1"/>
  <c r="H102" i="55" s="1"/>
  <c r="H66" i="55" a="1"/>
  <c r="H66" i="55" s="1"/>
  <c r="L66" i="55" s="1"/>
  <c r="H136" i="55" a="1"/>
  <c r="H136" i="55" s="1"/>
  <c r="L136" i="55" s="1"/>
  <c r="H135" i="55" a="1"/>
  <c r="H135" i="55" s="1"/>
  <c r="L135" i="55" s="1"/>
  <c r="H24" i="55" a="1"/>
  <c r="H24" i="55" s="1"/>
  <c r="L24" i="55" s="1"/>
  <c r="H349" i="55" a="1"/>
  <c r="H349" i="55" s="1"/>
  <c r="L349" i="55" s="1"/>
  <c r="H338" i="55" a="1"/>
  <c r="H338" i="55" s="1"/>
  <c r="H79" i="55" a="1"/>
  <c r="H79" i="55" s="1"/>
  <c r="L79" i="55" s="1"/>
  <c r="H430" i="55" a="1"/>
  <c r="H430" i="55" s="1"/>
  <c r="H33" i="55" a="1"/>
  <c r="H33" i="55" s="1"/>
  <c r="H141" i="55" a="1"/>
  <c r="H141" i="55" s="1"/>
  <c r="H294" i="55" a="1"/>
  <c r="H294" i="55" s="1"/>
  <c r="H160" i="55" a="1"/>
  <c r="H160" i="55" s="1"/>
  <c r="F9" i="12" a="1"/>
  <c r="F9" i="12" s="1"/>
  <c r="H99" i="55" a="1"/>
  <c r="H99" i="55" s="1"/>
  <c r="L99" i="55" s="1"/>
  <c r="H41" i="55" a="1"/>
  <c r="H41" i="55" s="1"/>
  <c r="H116" i="55" a="1"/>
  <c r="H116" i="55" s="1"/>
  <c r="L116" i="55" s="1"/>
  <c r="H331" i="55" a="1"/>
  <c r="H331" i="55" s="1"/>
  <c r="H30" i="55" a="1"/>
  <c r="H30" i="55" s="1"/>
  <c r="H83" i="55" a="1"/>
  <c r="H83" i="55" s="1"/>
  <c r="D13" i="39"/>
  <c r="H257" i="55" a="1"/>
  <c r="H257" i="55" s="1"/>
  <c r="H413" i="55" a="1"/>
  <c r="H413" i="55" s="1"/>
  <c r="H131" i="55" a="1"/>
  <c r="H131" i="55" s="1"/>
  <c r="L131" i="55" s="1"/>
  <c r="H54" i="55" a="1"/>
  <c r="H54" i="55" s="1"/>
  <c r="L54" i="55" s="1"/>
  <c r="H36" i="55" a="1"/>
  <c r="H36" i="55" s="1"/>
  <c r="H133" i="55" a="1"/>
  <c r="H133" i="55" s="1"/>
  <c r="H223" i="55" a="1"/>
  <c r="H223" i="55" s="1"/>
  <c r="H365" i="55" a="1"/>
  <c r="H365" i="55" s="1"/>
  <c r="H48" i="55" a="1"/>
  <c r="H48" i="55" s="1"/>
  <c r="H143" i="55" a="1"/>
  <c r="H143" i="55" s="1"/>
  <c r="H341" i="55" a="1"/>
  <c r="H341" i="55" s="1"/>
  <c r="H37" i="55" a="1"/>
  <c r="H37" i="55" s="1"/>
  <c r="L37" i="55" s="1"/>
  <c r="F12" i="12" a="1"/>
  <c r="F12" i="12" s="1"/>
  <c r="H12" i="12" s="1"/>
  <c r="F10" i="12" a="1"/>
  <c r="F10" i="12" s="1"/>
  <c r="H31" i="55" a="1"/>
  <c r="H31" i="55" s="1"/>
  <c r="L31" i="55" s="1"/>
  <c r="H65" i="55" a="1"/>
  <c r="H65" i="55" s="1"/>
  <c r="L65" i="55" s="1"/>
  <c r="H42" i="55" a="1"/>
  <c r="H42" i="55" s="1"/>
  <c r="L42" i="55" s="1"/>
  <c r="H108" i="55" a="1"/>
  <c r="H108" i="55" s="1"/>
  <c r="H86" i="55" a="1"/>
  <c r="H86" i="55" s="1"/>
  <c r="H26" i="55" a="1"/>
  <c r="H26" i="55" s="1"/>
  <c r="L26" i="55" s="1"/>
  <c r="H165" i="55" a="1"/>
  <c r="H165" i="55" s="1"/>
  <c r="L165" i="55" s="1"/>
  <c r="H364" i="55" a="1"/>
  <c r="H364" i="55" s="1"/>
  <c r="H395" i="55" a="1"/>
  <c r="H395" i="55" s="1"/>
  <c r="L395" i="55" s="1"/>
  <c r="H347" i="55" a="1"/>
  <c r="H347" i="55" s="1"/>
  <c r="L347" i="55" s="1"/>
  <c r="H162" i="55" a="1"/>
  <c r="H162" i="55" s="1"/>
  <c r="L162" i="55" s="1"/>
  <c r="H55" i="55" a="1"/>
  <c r="H55" i="55" s="1"/>
  <c r="L55" i="55" s="1"/>
  <c r="H285" i="55" a="1"/>
  <c r="H285" i="55" s="1"/>
  <c r="H32" i="55" a="1"/>
  <c r="H32" i="55" s="1"/>
  <c r="L32" i="55" s="1"/>
  <c r="H399" i="55" a="1"/>
  <c r="H399" i="55" s="1"/>
  <c r="H35" i="55" a="1"/>
  <c r="H35" i="55" s="1"/>
  <c r="H103" i="55" a="1"/>
  <c r="H103" i="55" s="1"/>
  <c r="L103" i="55" s="1"/>
  <c r="H95" i="55" a="1"/>
  <c r="H95" i="55" s="1"/>
  <c r="L95" i="55" s="1"/>
  <c r="H69" i="55" a="1"/>
  <c r="H69" i="55" s="1"/>
  <c r="H187" i="55" a="1"/>
  <c r="H187" i="55" s="1"/>
  <c r="L187" i="55" s="1"/>
  <c r="H432" i="55" a="1"/>
  <c r="H432" i="55" s="1"/>
  <c r="H379" i="55" a="1"/>
  <c r="H379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6" i="55" a="1"/>
  <c r="J156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6" i="55" a="1"/>
  <c r="H156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3" i="55" a="1"/>
  <c r="H433" i="55" s="1"/>
  <c r="L433" i="55" s="1"/>
  <c r="E28" i="15" a="1"/>
  <c r="E28" i="15" s="1"/>
  <c r="F9" i="70" a="1"/>
  <c r="F9" i="70" s="1"/>
  <c r="E55" i="15" a="1"/>
  <c r="E55" i="15" s="1"/>
  <c r="I55" i="15" s="1"/>
  <c r="E44" i="15" a="1"/>
  <c r="E44" i="15" s="1"/>
  <c r="E56" i="15" a="1"/>
  <c r="E56" i="15" s="1"/>
  <c r="H423" i="55" a="1"/>
  <c r="H423" i="55" s="1"/>
  <c r="L423" i="55" s="1"/>
  <c r="E5" i="12" a="1"/>
  <c r="E5" i="12" s="1"/>
  <c r="E53" i="15" a="1"/>
  <c r="E53" i="15" s="1"/>
  <c r="I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5" i="55" a="1"/>
  <c r="H425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5" i="55" a="1"/>
  <c r="H435" i="55" s="1"/>
  <c r="L435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L19" i="55" l="1"/>
  <c r="L88" i="55"/>
  <c r="L369" i="55"/>
  <c r="L50" i="55"/>
  <c r="L143" i="55"/>
  <c r="L30" i="55"/>
  <c r="L353" i="55"/>
  <c r="L425" i="55"/>
  <c r="L48" i="55"/>
  <c r="L352" i="55"/>
  <c r="L460" i="55"/>
  <c r="L339" i="55"/>
  <c r="L249" i="55"/>
  <c r="J482" i="55" a="1"/>
  <c r="J482" i="55" s="1"/>
  <c r="L482" i="55" s="1"/>
  <c r="J445" i="55" a="1"/>
  <c r="J445" i="55" s="1"/>
  <c r="L445" i="55" s="1"/>
  <c r="J362" i="55" a="1"/>
  <c r="J362" i="55" s="1"/>
  <c r="L362" i="55" s="1"/>
  <c r="J367" i="55" a="1"/>
  <c r="J367" i="55" s="1"/>
  <c r="L367" i="55" s="1"/>
  <c r="J167" i="55" a="1"/>
  <c r="J167" i="55" s="1"/>
  <c r="L167" i="55" s="1"/>
  <c r="J394" i="55" a="1"/>
  <c r="J394" i="55" s="1"/>
  <c r="L394" i="55" s="1"/>
  <c r="G10" i="70"/>
  <c r="J102" i="55" a="1"/>
  <c r="J102" i="55" s="1"/>
  <c r="J370" i="55" a="1"/>
  <c r="J370" i="55" s="1"/>
  <c r="L370" i="55" s="1"/>
  <c r="J60" i="55" a="1"/>
  <c r="J60" i="55" s="1"/>
  <c r="J322" i="55" a="1"/>
  <c r="J322" i="55" s="1"/>
  <c r="L322" i="55" s="1"/>
  <c r="J419" i="55" a="1"/>
  <c r="J419" i="55" s="1"/>
  <c r="L419" i="55" s="1"/>
  <c r="J306" i="55" a="1"/>
  <c r="J306" i="55" s="1"/>
  <c r="L306" i="55" s="1"/>
  <c r="J69" i="55" a="1"/>
  <c r="J69" i="55" s="1"/>
  <c r="J35" i="55" a="1"/>
  <c r="J35" i="55" s="1"/>
  <c r="L35" i="55" s="1"/>
  <c r="J36" i="55" a="1"/>
  <c r="J36" i="55" s="1"/>
  <c r="J175" i="55" a="1"/>
  <c r="J175" i="55" s="1"/>
  <c r="L175" i="55" s="1"/>
  <c r="J107" i="55" a="1"/>
  <c r="J107" i="55" s="1"/>
  <c r="J366" i="55" a="1"/>
  <c r="J366" i="55" s="1"/>
  <c r="L366" i="55" s="1"/>
  <c r="J413" i="55" a="1"/>
  <c r="J413" i="55" s="1"/>
  <c r="J100" i="55" a="1"/>
  <c r="J100" i="55" s="1"/>
  <c r="L100" i="55" s="1"/>
  <c r="J170" i="55" a="1"/>
  <c r="J170" i="55" s="1"/>
  <c r="L170" i="55" s="1"/>
  <c r="J452" i="55" a="1"/>
  <c r="J452" i="55" s="1"/>
  <c r="L452" i="55" s="1"/>
  <c r="J299" i="55" a="1"/>
  <c r="J299" i="55" s="1"/>
  <c r="L299" i="55" s="1"/>
  <c r="J106" i="55" a="1"/>
  <c r="J106" i="55" s="1"/>
  <c r="L106" i="55" s="1"/>
  <c r="J207" i="55" a="1"/>
  <c r="J207" i="55" s="1"/>
  <c r="L207" i="55" s="1"/>
  <c r="J377" i="55" a="1"/>
  <c r="J377" i="55" s="1"/>
  <c r="L377" i="55" s="1"/>
  <c r="J288" i="55" a="1"/>
  <c r="J288" i="55" s="1"/>
  <c r="L413" i="55"/>
  <c r="L69" i="55"/>
  <c r="L36" i="55"/>
  <c r="J61" i="55" a="1"/>
  <c r="J61" i="55" s="1"/>
  <c r="L61" i="55" s="1"/>
  <c r="J117" i="55" a="1"/>
  <c r="J117" i="55" s="1"/>
  <c r="L117" i="55" s="1"/>
  <c r="J382" i="55" a="1"/>
  <c r="J382" i="55" s="1"/>
  <c r="L382" i="55" s="1"/>
  <c r="J75" i="55" a="1"/>
  <c r="J75" i="55" s="1"/>
  <c r="L75" i="55" s="1"/>
  <c r="J348" i="55" a="1"/>
  <c r="J348" i="55" s="1"/>
  <c r="L348" i="55" s="1"/>
  <c r="J320" i="55" a="1"/>
  <c r="J320" i="55" s="1"/>
  <c r="L320" i="55" s="1"/>
  <c r="J122" i="55" a="1"/>
  <c r="J122" i="55" s="1"/>
  <c r="L122" i="55" s="1"/>
  <c r="J393" i="55" a="1"/>
  <c r="J393" i="55" s="1"/>
  <c r="L393" i="55" s="1"/>
  <c r="J94" i="55" a="1"/>
  <c r="J94" i="55" s="1"/>
  <c r="L94" i="55" s="1"/>
  <c r="J294" i="55" a="1"/>
  <c r="J294" i="55" s="1"/>
  <c r="L294" i="55" s="1"/>
  <c r="J80" i="55" a="1"/>
  <c r="J80" i="55" s="1"/>
  <c r="L80" i="55" s="1"/>
  <c r="J321" i="55" a="1"/>
  <c r="J321" i="55" s="1"/>
  <c r="L321" i="55" s="1"/>
  <c r="J418" i="55" a="1"/>
  <c r="J418" i="55" s="1"/>
  <c r="L418" i="55" s="1"/>
  <c r="J344" i="55" a="1"/>
  <c r="J344" i="55" s="1"/>
  <c r="L344" i="55" s="1"/>
  <c r="J399" i="55" a="1"/>
  <c r="J399" i="55" s="1"/>
  <c r="L399" i="55" s="1"/>
  <c r="J417" i="55" a="1"/>
  <c r="J417" i="55" s="1"/>
  <c r="L417" i="55" s="1"/>
  <c r="J374" i="55" a="1"/>
  <c r="J374" i="55" s="1"/>
  <c r="L374" i="55" s="1"/>
  <c r="J312" i="55" a="1"/>
  <c r="J312" i="55" s="1"/>
  <c r="L312" i="55" s="1"/>
  <c r="J197" i="55" a="1"/>
  <c r="J197" i="55" s="1"/>
  <c r="L197" i="55" s="1"/>
  <c r="J331" i="55" a="1"/>
  <c r="J331" i="55" s="1"/>
  <c r="L331" i="55" s="1"/>
  <c r="J310" i="55" a="1"/>
  <c r="J310" i="55" s="1"/>
  <c r="L310" i="55" s="1"/>
  <c r="L102" i="55"/>
  <c r="L60" i="55"/>
  <c r="L107" i="55"/>
  <c r="L288" i="55"/>
  <c r="J281" i="55" a="1"/>
  <c r="J281" i="55" s="1"/>
  <c r="L281" i="55" s="1"/>
  <c r="J86" i="55" a="1"/>
  <c r="J86" i="55" s="1"/>
  <c r="L86" i="55" s="1"/>
  <c r="J64" i="55" a="1"/>
  <c r="J64" i="55" s="1"/>
  <c r="L64" i="55" s="1"/>
  <c r="J388" i="55" a="1"/>
  <c r="J388" i="55" s="1"/>
  <c r="L388" i="55" s="1"/>
  <c r="J180" i="55" a="1"/>
  <c r="J180" i="55" s="1"/>
  <c r="L180" i="55" s="1"/>
  <c r="J378" i="55" a="1"/>
  <c r="J378" i="55" s="1"/>
  <c r="L378" i="55" s="1"/>
  <c r="J113" i="55" a="1"/>
  <c r="J113" i="55" s="1"/>
  <c r="J83" i="55" a="1"/>
  <c r="J83" i="55" s="1"/>
  <c r="L83" i="55" s="1"/>
  <c r="J235" i="55" a="1"/>
  <c r="J235" i="55" s="1"/>
  <c r="L235" i="55" s="1"/>
  <c r="J43" i="55" a="1"/>
  <c r="J43" i="55" s="1"/>
  <c r="L43" i="55" s="1"/>
  <c r="J41" i="55" a="1"/>
  <c r="J41" i="55" s="1"/>
  <c r="L41" i="55" s="1"/>
  <c r="J340" i="55" a="1"/>
  <c r="J340" i="55" s="1"/>
  <c r="L340" i="55" s="1"/>
  <c r="J92" i="55" a="1"/>
  <c r="J92" i="55" s="1"/>
  <c r="L92" i="55" s="1"/>
  <c r="J421" i="55" a="1"/>
  <c r="J421" i="55" s="1"/>
  <c r="L421" i="55" s="1"/>
  <c r="J390" i="55" a="1"/>
  <c r="J390" i="55" s="1"/>
  <c r="L390" i="55" s="1"/>
  <c r="J284" i="55" a="1"/>
  <c r="J284" i="55" s="1"/>
  <c r="L284" i="55" s="1"/>
  <c r="J231" i="55" a="1"/>
  <c r="J231" i="55" s="1"/>
  <c r="L231" i="55" s="1"/>
  <c r="J450" i="55" a="1"/>
  <c r="J450" i="55" s="1"/>
  <c r="L450" i="55" s="1"/>
  <c r="J267" i="55" a="1"/>
  <c r="J267" i="55" s="1"/>
  <c r="L267" i="55" s="1"/>
  <c r="J161" i="55" a="1"/>
  <c r="J161" i="55" s="1"/>
  <c r="L161" i="55" s="1"/>
  <c r="J346" i="55" a="1"/>
  <c r="J346" i="55" s="1"/>
  <c r="L346" i="55" s="1"/>
  <c r="G23" i="15"/>
  <c r="H27" i="15"/>
  <c r="L56" i="55"/>
  <c r="L45" i="55"/>
  <c r="J453" i="55" a="1"/>
  <c r="J453" i="55" s="1"/>
  <c r="L453" i="55" s="1"/>
  <c r="J125" i="55" a="1"/>
  <c r="J125" i="55" s="1"/>
  <c r="J309" i="55" a="1"/>
  <c r="J309" i="55" s="1"/>
  <c r="L309" i="55" s="1"/>
  <c r="J105" i="55" a="1"/>
  <c r="J105" i="55" s="1"/>
  <c r="F56" i="15" a="1"/>
  <c r="F56" i="15" s="1"/>
  <c r="I56" i="15" s="1"/>
  <c r="J67" i="55" a="1"/>
  <c r="J67" i="55" s="1"/>
  <c r="J129" i="55" a="1"/>
  <c r="J129" i="55" s="1"/>
  <c r="L129" i="55" s="1"/>
  <c r="J269" i="55" a="1"/>
  <c r="J269" i="55" s="1"/>
  <c r="L269" i="55" s="1"/>
  <c r="J91" i="55" a="1"/>
  <c r="J91" i="55" s="1"/>
  <c r="L91" i="55" s="1"/>
  <c r="J152" i="55" a="1"/>
  <c r="J152" i="55" s="1"/>
  <c r="L152" i="55" s="1"/>
  <c r="J40" i="55" a="1"/>
  <c r="J40" i="55" s="1"/>
  <c r="L40" i="55" s="1"/>
  <c r="J133" i="55" a="1"/>
  <c r="J133" i="55" s="1"/>
  <c r="J23" i="55" a="1"/>
  <c r="J23" i="55" s="1"/>
  <c r="L23" i="55" s="1"/>
  <c r="J173" i="55" a="1"/>
  <c r="J173" i="55" s="1"/>
  <c r="J110" i="55" a="1"/>
  <c r="J110" i="55" s="1"/>
  <c r="L110" i="55" s="1"/>
  <c r="J236" i="55" a="1"/>
  <c r="J236" i="55" s="1"/>
  <c r="J354" i="55" a="1"/>
  <c r="J354" i="55" s="1"/>
  <c r="J454" i="55" a="1"/>
  <c r="J454" i="55" s="1"/>
  <c r="J363" i="55" a="1"/>
  <c r="J363" i="55" s="1"/>
  <c r="L363" i="55" s="1"/>
  <c r="J304" i="55" a="1"/>
  <c r="J304" i="55" s="1"/>
  <c r="J273" i="55" a="1"/>
  <c r="J273" i="55" s="1"/>
  <c r="L273" i="55" s="1"/>
  <c r="J427" i="55" a="1"/>
  <c r="J427" i="55" s="1"/>
  <c r="J355" i="55" a="1"/>
  <c r="J355" i="55" s="1"/>
  <c r="L355" i="55" s="1"/>
  <c r="J368" i="55" a="1"/>
  <c r="J368" i="55" s="1"/>
  <c r="J372" i="55" a="1"/>
  <c r="J372" i="55" s="1"/>
  <c r="L372" i="55" s="1"/>
  <c r="J283" i="55" a="1"/>
  <c r="J283" i="55" s="1"/>
  <c r="L283" i="55" s="1"/>
  <c r="J205" i="55" a="1"/>
  <c r="J205" i="55" s="1"/>
  <c r="L205" i="55" s="1"/>
  <c r="J208" i="55" a="1"/>
  <c r="J208" i="55" s="1"/>
  <c r="L208" i="55" s="1"/>
  <c r="J247" i="55" a="1"/>
  <c r="J247" i="55" s="1"/>
  <c r="L247" i="55" s="1"/>
  <c r="J108" i="55" a="1"/>
  <c r="J108" i="55" s="1"/>
  <c r="L108" i="55" s="1"/>
  <c r="J178" i="55" a="1"/>
  <c r="J178" i="55" s="1"/>
  <c r="L178" i="55" s="1"/>
  <c r="J160" i="55" a="1"/>
  <c r="J160" i="55" s="1"/>
  <c r="L160" i="55" s="1"/>
  <c r="J210" i="55" a="1"/>
  <c r="J210" i="55" s="1"/>
  <c r="L210" i="55" s="1"/>
  <c r="J212" i="55" a="1"/>
  <c r="J212" i="55" s="1"/>
  <c r="L212" i="55" s="1"/>
  <c r="J337" i="55" a="1"/>
  <c r="J337" i="55" s="1"/>
  <c r="L337" i="55" s="1"/>
  <c r="J451" i="55" a="1"/>
  <c r="J451" i="55" s="1"/>
  <c r="L451" i="55" s="1"/>
  <c r="J229" i="55" a="1"/>
  <c r="J229" i="55" s="1"/>
  <c r="L229" i="55" s="1"/>
  <c r="J373" i="55" a="1"/>
  <c r="J373" i="55" s="1"/>
  <c r="J356" i="55" a="1"/>
  <c r="J356" i="55" s="1"/>
  <c r="J155" i="55" a="1"/>
  <c r="J155" i="55" s="1"/>
  <c r="L155" i="55" s="1"/>
  <c r="J420" i="55" a="1"/>
  <c r="J420" i="55" s="1"/>
  <c r="L420" i="55" s="1"/>
  <c r="J151" i="55" a="1"/>
  <c r="J151" i="55" s="1"/>
  <c r="L151" i="55" s="1"/>
  <c r="J443" i="55" a="1"/>
  <c r="J443" i="55" s="1"/>
  <c r="L443" i="55" s="1"/>
  <c r="J444" i="55" a="1"/>
  <c r="J444" i="55" s="1"/>
  <c r="L444" i="55" s="1"/>
  <c r="J257" i="55" a="1"/>
  <c r="J257" i="55" s="1"/>
  <c r="L257" i="55" s="1"/>
  <c r="L67" i="55"/>
  <c r="L427" i="55"/>
  <c r="L195" i="55"/>
  <c r="H10" i="12"/>
  <c r="L133" i="55"/>
  <c r="L125" i="55"/>
  <c r="L71" i="55"/>
  <c r="L93" i="55"/>
  <c r="L121" i="55"/>
  <c r="L236" i="55"/>
  <c r="L368" i="55"/>
  <c r="L359" i="55"/>
  <c r="J216" i="55" a="1"/>
  <c r="J216" i="55" s="1"/>
  <c r="L216" i="55" s="1"/>
  <c r="J263" i="55" a="1"/>
  <c r="J263" i="55" s="1"/>
  <c r="J52" i="55" a="1"/>
  <c r="J52" i="55" s="1"/>
  <c r="L52" i="55" s="1"/>
  <c r="J130" i="55" a="1"/>
  <c r="J130" i="55" s="1"/>
  <c r="L130" i="55" s="1"/>
  <c r="J90" i="55" a="1"/>
  <c r="J90" i="55" s="1"/>
  <c r="L90" i="55" s="1"/>
  <c r="J293" i="55" a="1"/>
  <c r="J293" i="55" s="1"/>
  <c r="L293" i="55" s="1"/>
  <c r="J342" i="55" a="1"/>
  <c r="J342" i="55" s="1"/>
  <c r="L342" i="55" s="1"/>
  <c r="J153" i="55" a="1"/>
  <c r="J153" i="55" s="1"/>
  <c r="L153" i="55" s="1"/>
  <c r="J432" i="55" a="1"/>
  <c r="J432" i="55" s="1"/>
  <c r="L432" i="55" s="1"/>
  <c r="J414" i="55" a="1"/>
  <c r="J414" i="55" s="1"/>
  <c r="L414" i="55" s="1"/>
  <c r="J345" i="55" a="1"/>
  <c r="J345" i="55" s="1"/>
  <c r="L345" i="55" s="1"/>
  <c r="J168" i="55" a="1"/>
  <c r="J168" i="55" s="1"/>
  <c r="L168" i="55" s="1"/>
  <c r="J96" i="55" a="1"/>
  <c r="J96" i="55" s="1"/>
  <c r="L96" i="55" s="1"/>
  <c r="J384" i="55" a="1"/>
  <c r="J384" i="55" s="1"/>
  <c r="L384" i="55" s="1"/>
  <c r="J191" i="55" a="1"/>
  <c r="J191" i="55" s="1"/>
  <c r="L191" i="55" s="1"/>
  <c r="J376" i="55" a="1"/>
  <c r="J376" i="55" s="1"/>
  <c r="L376" i="55" s="1"/>
  <c r="J112" i="55" a="1"/>
  <c r="J112" i="55" s="1"/>
  <c r="L112" i="55" s="1"/>
  <c r="J58" i="55" a="1"/>
  <c r="J58" i="55" s="1"/>
  <c r="L58" i="55" s="1"/>
  <c r="J138" i="55" a="1"/>
  <c r="J138" i="55" s="1"/>
  <c r="L138" i="55" s="1"/>
  <c r="J276" i="55" a="1"/>
  <c r="J276" i="55" s="1"/>
  <c r="L276" i="55" s="1"/>
  <c r="J104" i="55" a="1"/>
  <c r="J104" i="55" s="1"/>
  <c r="L104" i="55" s="1"/>
  <c r="J364" i="55" a="1"/>
  <c r="J364" i="55" s="1"/>
  <c r="L364" i="55" s="1"/>
  <c r="J279" i="55" a="1"/>
  <c r="J279" i="55" s="1"/>
  <c r="L279" i="55" s="1"/>
  <c r="J430" i="55" a="1"/>
  <c r="J430" i="55" s="1"/>
  <c r="L430" i="55" s="1"/>
  <c r="J449" i="55" a="1"/>
  <c r="J449" i="55" s="1"/>
  <c r="L449" i="55" s="1"/>
  <c r="J426" i="55" a="1"/>
  <c r="J426" i="55" s="1"/>
  <c r="L426" i="55" s="1"/>
  <c r="J253" i="55" a="1"/>
  <c r="J253" i="55" s="1"/>
  <c r="L253" i="55" s="1"/>
  <c r="J183" i="55" a="1"/>
  <c r="J183" i="55" s="1"/>
  <c r="L183" i="55" s="1"/>
  <c r="J400" i="55" a="1"/>
  <c r="J400" i="55" s="1"/>
  <c r="L400" i="55" s="1"/>
  <c r="J98" i="55" a="1"/>
  <c r="J98" i="55" s="1"/>
  <c r="L98" i="55" s="1"/>
  <c r="J434" i="55" a="1"/>
  <c r="J434" i="55" s="1"/>
  <c r="L434" i="55" s="1"/>
  <c r="J422" i="55" a="1"/>
  <c r="J422" i="55" s="1"/>
  <c r="L422" i="55" s="1"/>
  <c r="J383" i="55" a="1"/>
  <c r="J383" i="55" s="1"/>
  <c r="L383" i="55" s="1"/>
  <c r="J190" i="55" a="1"/>
  <c r="J190" i="55" s="1"/>
  <c r="L190" i="55" s="1"/>
  <c r="J260" i="55" a="1"/>
  <c r="J260" i="55" s="1"/>
  <c r="L260" i="55" s="1"/>
  <c r="J230" i="55" a="1"/>
  <c r="J230" i="55" s="1"/>
  <c r="L230" i="55" s="1"/>
  <c r="J338" i="55" a="1"/>
  <c r="J338" i="55" s="1"/>
  <c r="L338" i="55" s="1"/>
  <c r="J227" i="55" a="1"/>
  <c r="J227" i="55" s="1"/>
  <c r="L227" i="55" s="1"/>
  <c r="J333" i="55" a="1"/>
  <c r="J333" i="55" s="1"/>
  <c r="L333" i="55" s="1"/>
  <c r="J271" i="55" a="1"/>
  <c r="J271" i="55" s="1"/>
  <c r="L271" i="55" s="1"/>
  <c r="J51" i="55" a="1"/>
  <c r="J51" i="55" s="1"/>
  <c r="L51" i="55" s="1"/>
  <c r="J391" i="55" a="1"/>
  <c r="J391" i="55" s="1"/>
  <c r="L391" i="55" s="1"/>
  <c r="J270" i="55" a="1"/>
  <c r="J270" i="55" s="1"/>
  <c r="L270" i="55" s="1"/>
  <c r="J211" i="55" a="1"/>
  <c r="J211" i="55" s="1"/>
  <c r="L211" i="55" s="1"/>
  <c r="J379" i="55" a="1"/>
  <c r="J379" i="55" s="1"/>
  <c r="L379" i="55" s="1"/>
  <c r="L263" i="55"/>
  <c r="L354" i="55"/>
  <c r="L304" i="55"/>
  <c r="L105" i="55"/>
  <c r="L115" i="55"/>
  <c r="L356" i="55"/>
  <c r="L373" i="55"/>
  <c r="J360" i="55" a="1"/>
  <c r="J360" i="55" s="1"/>
  <c r="L360" i="55" s="1"/>
  <c r="J128" i="55" a="1"/>
  <c r="J128" i="55" s="1"/>
  <c r="L128" i="55" s="1"/>
  <c r="J200" i="55" a="1"/>
  <c r="J200" i="55" s="1"/>
  <c r="L200" i="55" s="1"/>
  <c r="J224" i="55" a="1"/>
  <c r="J224" i="55" s="1"/>
  <c r="L224" i="55" s="1"/>
  <c r="J358" i="55" a="1"/>
  <c r="J358" i="55" s="1"/>
  <c r="L358" i="55" s="1"/>
  <c r="J76" i="55" a="1"/>
  <c r="J76" i="55" s="1"/>
  <c r="L76" i="55" s="1"/>
  <c r="J141" i="55" a="1"/>
  <c r="J141" i="55" s="1"/>
  <c r="L141" i="55" s="1"/>
  <c r="J164" i="55" a="1"/>
  <c r="J164" i="55" s="1"/>
  <c r="L164" i="55" s="1"/>
  <c r="J14" i="55" a="1"/>
  <c r="J14" i="55" s="1"/>
  <c r="L14" i="55" s="1"/>
  <c r="J234" i="55" a="1"/>
  <c r="J234" i="55" s="1"/>
  <c r="L234" i="55" s="1"/>
  <c r="J194" i="55" a="1"/>
  <c r="J194" i="55" s="1"/>
  <c r="L194" i="55" s="1"/>
  <c r="J84" i="55" a="1"/>
  <c r="J84" i="55" s="1"/>
  <c r="L84" i="55" s="1"/>
  <c r="J89" i="55" a="1"/>
  <c r="J89" i="55" s="1"/>
  <c r="L89" i="55" s="1"/>
  <c r="J387" i="55" a="1"/>
  <c r="J387" i="55" s="1"/>
  <c r="L387" i="55" s="1"/>
  <c r="J159" i="55" a="1"/>
  <c r="J159" i="55" s="1"/>
  <c r="L159" i="55" s="1"/>
  <c r="J300" i="55" a="1"/>
  <c r="J300" i="55" s="1"/>
  <c r="L300" i="55" s="1"/>
  <c r="J341" i="55" a="1"/>
  <c r="J341" i="55" s="1"/>
  <c r="L341" i="55" s="1"/>
  <c r="J351" i="55" a="1"/>
  <c r="J351" i="55" s="1"/>
  <c r="L351" i="55" s="1"/>
  <c r="J132" i="55" a="1"/>
  <c r="J132" i="55" s="1"/>
  <c r="L132" i="55" s="1"/>
  <c r="J305" i="55" a="1"/>
  <c r="J305" i="55" s="1"/>
  <c r="L305" i="55" s="1"/>
  <c r="J176" i="55" a="1"/>
  <c r="J176" i="55" s="1"/>
  <c r="L176" i="55" s="1"/>
  <c r="J154" i="55" a="1"/>
  <c r="J154" i="55" s="1"/>
  <c r="L154" i="55" s="1"/>
  <c r="J448" i="55" a="1"/>
  <c r="J448" i="55" s="1"/>
  <c r="L448" i="55" s="1"/>
  <c r="J371" i="55" a="1"/>
  <c r="J371" i="55" s="1"/>
  <c r="L371" i="55" s="1"/>
  <c r="J335" i="55" a="1"/>
  <c r="J335" i="55" s="1"/>
  <c r="L335" i="55" s="1"/>
  <c r="J308" i="55" a="1"/>
  <c r="J308" i="55" s="1"/>
  <c r="L308" i="55" s="1"/>
  <c r="J375" i="55" a="1"/>
  <c r="J375" i="55" s="1"/>
  <c r="L375" i="55" s="1"/>
  <c r="J357" i="55" a="1"/>
  <c r="J357" i="55" s="1"/>
  <c r="L357" i="55" s="1"/>
  <c r="J324" i="55" a="1"/>
  <c r="J324" i="55" s="1"/>
  <c r="L324" i="55" s="1"/>
  <c r="J158" i="55" a="1"/>
  <c r="J158" i="55" s="1"/>
  <c r="L158" i="55" s="1"/>
  <c r="J343" i="55" a="1"/>
  <c r="J343" i="55" s="1"/>
  <c r="L343" i="55" s="1"/>
  <c r="J307" i="55" a="1"/>
  <c r="J307" i="55" s="1"/>
  <c r="L307" i="55" s="1"/>
  <c r="J119" i="55" a="1"/>
  <c r="J119" i="55" s="1"/>
  <c r="L119" i="55" s="1"/>
  <c r="J408" i="55" a="1"/>
  <c r="J408" i="55" s="1"/>
  <c r="L408" i="55" s="1"/>
  <c r="J285" i="55" a="1"/>
  <c r="J285" i="55" s="1"/>
  <c r="L285" i="55" s="1"/>
  <c r="J334" i="55" a="1"/>
  <c r="J334" i="55" s="1"/>
  <c r="L334" i="55" s="1"/>
  <c r="J361" i="55" a="1"/>
  <c r="J361" i="55" s="1"/>
  <c r="L361" i="55" s="1"/>
  <c r="J332" i="55" a="1"/>
  <c r="J332" i="55" s="1"/>
  <c r="L332" i="55" s="1"/>
  <c r="J280" i="55" a="1"/>
  <c r="J280" i="55" s="1"/>
  <c r="L280" i="55" s="1"/>
  <c r="J365" i="55" a="1"/>
  <c r="J365" i="55" s="1"/>
  <c r="L365" i="55" s="1"/>
  <c r="J223" i="55" a="1"/>
  <c r="J223" i="55" s="1"/>
  <c r="L223" i="55" s="1"/>
  <c r="J287" i="55" a="1"/>
  <c r="J287" i="55" s="1"/>
  <c r="L287" i="55" s="1"/>
  <c r="J181" i="55" a="1"/>
  <c r="J181" i="55" s="1"/>
  <c r="L181" i="55" s="1"/>
  <c r="J396" i="55" a="1"/>
  <c r="J396" i="55" s="1"/>
  <c r="L396" i="55" s="1"/>
  <c r="G8" i="12"/>
  <c r="L85" i="55"/>
  <c r="L44" i="55"/>
  <c r="L454" i="55"/>
  <c r="L385" i="55"/>
  <c r="H9" i="12"/>
  <c r="L33" i="55"/>
  <c r="L225" i="55"/>
  <c r="L147" i="55"/>
  <c r="L29" i="55"/>
  <c r="L126" i="55"/>
  <c r="L173" i="55"/>
  <c r="L410" i="55"/>
  <c r="A204" i="55"/>
  <c r="B205" i="55"/>
  <c r="G19" i="15"/>
  <c r="J272" i="55" a="1"/>
  <c r="J272" i="55" s="1"/>
  <c r="J206" i="55" a="1"/>
  <c r="J206" i="55" s="1"/>
  <c r="H318" i="55" a="1"/>
  <c r="H318" i="55" s="1"/>
  <c r="H172" i="55" a="1"/>
  <c r="H172" i="55" s="1"/>
  <c r="H463" i="55" a="1"/>
  <c r="H463" i="55" s="1"/>
  <c r="J311" i="55" a="1"/>
  <c r="J311" i="55" s="1"/>
  <c r="J245" i="55" a="1"/>
  <c r="J245" i="55" s="1"/>
  <c r="H401" i="55" a="1"/>
  <c r="H401" i="55" s="1"/>
  <c r="H476" i="55" a="1"/>
  <c r="H476" i="55" s="1"/>
  <c r="H228" i="55" a="1"/>
  <c r="H228" i="55" s="1"/>
  <c r="J246" i="55" a="1"/>
  <c r="J246" i="55" s="1"/>
  <c r="J221" i="55" a="1"/>
  <c r="J221" i="55" s="1"/>
  <c r="H311" i="55" a="1"/>
  <c r="H311" i="55" s="1"/>
  <c r="H245" i="55" a="1"/>
  <c r="H245" i="55" s="1"/>
  <c r="J179" i="55" a="1"/>
  <c r="J179" i="55" s="1"/>
  <c r="J462" i="55" a="1"/>
  <c r="J462" i="55" s="1"/>
  <c r="J447" i="55" a="1"/>
  <c r="J447" i="55" s="1"/>
  <c r="H246" i="55" a="1"/>
  <c r="H246" i="55" s="1"/>
  <c r="H221" i="55" a="1"/>
  <c r="H221" i="55" s="1"/>
  <c r="J243" i="55" a="1"/>
  <c r="J243" i="55" s="1"/>
  <c r="J471" i="55" a="1"/>
  <c r="J471" i="55" s="1"/>
  <c r="J248" i="55" a="1"/>
  <c r="J248" i="55" s="1"/>
  <c r="J459" i="55" a="1"/>
  <c r="J459" i="55" s="1"/>
  <c r="H296" i="55" a="1"/>
  <c r="H296" i="55" s="1"/>
  <c r="H209" i="55" a="1"/>
  <c r="H209" i="55" s="1"/>
  <c r="H232" i="55" a="1"/>
  <c r="H232" i="55" s="1"/>
  <c r="H405" i="55" a="1"/>
  <c r="H405" i="55" s="1"/>
  <c r="J258" i="55" a="1"/>
  <c r="J258" i="55" s="1"/>
  <c r="J265" i="55" a="1"/>
  <c r="J265" i="55" s="1"/>
  <c r="J478" i="55" a="1"/>
  <c r="J478" i="55" s="1"/>
  <c r="H317" i="55" a="1"/>
  <c r="H317" i="55" s="1"/>
  <c r="H295" i="55" a="1"/>
  <c r="H295" i="55" s="1"/>
  <c r="J217" i="55" a="1"/>
  <c r="J217" i="55" s="1"/>
  <c r="J463" i="55" a="1"/>
  <c r="J463" i="55" s="1"/>
  <c r="J405" i="55" a="1"/>
  <c r="J405" i="55" s="1"/>
  <c r="J218" i="55" a="1"/>
  <c r="J218" i="55" s="1"/>
  <c r="H258" i="55" a="1"/>
  <c r="H258" i="55" s="1"/>
  <c r="H265" i="55" a="1"/>
  <c r="H265" i="55" s="1"/>
  <c r="H478" i="55" a="1"/>
  <c r="H478" i="55" s="1"/>
  <c r="H325" i="55" a="1"/>
  <c r="H325" i="55" s="1"/>
  <c r="J318" i="55" a="1"/>
  <c r="J318" i="55" s="1"/>
  <c r="J172" i="55" a="1"/>
  <c r="J172" i="55" s="1"/>
  <c r="J401" i="55" a="1"/>
  <c r="J401" i="55" s="1"/>
  <c r="J476" i="55" a="1"/>
  <c r="J476" i="55" s="1"/>
  <c r="J228" i="55" a="1"/>
  <c r="J228" i="55" s="1"/>
  <c r="H244" i="55" a="1"/>
  <c r="H244" i="55" s="1"/>
  <c r="H473" i="55" a="1"/>
  <c r="H473" i="55" s="1"/>
  <c r="H313" i="55" a="1"/>
  <c r="H313" i="55" s="1"/>
  <c r="H261" i="55" a="1"/>
  <c r="H261" i="55" s="1"/>
  <c r="H218" i="55" a="1"/>
  <c r="H218" i="55" s="1"/>
  <c r="J237" i="55" a="1"/>
  <c r="J237" i="55" s="1"/>
  <c r="J464" i="55" a="1"/>
  <c r="J464" i="55" s="1"/>
  <c r="J259" i="55" a="1"/>
  <c r="J259" i="55" s="1"/>
  <c r="J446" i="55" a="1"/>
  <c r="J446" i="55" s="1"/>
  <c r="H272" i="55" a="1"/>
  <c r="H272" i="55" s="1"/>
  <c r="H206" i="55" a="1"/>
  <c r="H206" i="55" s="1"/>
  <c r="H217" i="55" a="1"/>
  <c r="H217" i="55" s="1"/>
  <c r="L217" i="55" s="1"/>
  <c r="J325" i="55" a="1"/>
  <c r="J325" i="55" s="1"/>
  <c r="J192" i="55" a="1"/>
  <c r="J192" i="55" s="1"/>
  <c r="J222" i="55" a="1"/>
  <c r="J222" i="55" s="1"/>
  <c r="H237" i="55" a="1"/>
  <c r="H237" i="55" s="1"/>
  <c r="H464" i="55" a="1"/>
  <c r="H464" i="55" s="1"/>
  <c r="H259" i="55" a="1"/>
  <c r="H259" i="55" s="1"/>
  <c r="H446" i="55" a="1"/>
  <c r="H446" i="55" s="1"/>
  <c r="H467" i="55" a="1"/>
  <c r="H467" i="55" s="1"/>
  <c r="J296" i="55" a="1"/>
  <c r="J296" i="55" s="1"/>
  <c r="J209" i="55" a="1"/>
  <c r="J209" i="55" s="1"/>
  <c r="J232" i="55" a="1"/>
  <c r="J232" i="55" s="1"/>
  <c r="J317" i="55" a="1"/>
  <c r="J317" i="55" s="1"/>
  <c r="J295" i="55" a="1"/>
  <c r="J295" i="55" s="1"/>
  <c r="H179" i="55" a="1"/>
  <c r="H179" i="55" s="1"/>
  <c r="L179" i="55" s="1"/>
  <c r="H462" i="55" a="1"/>
  <c r="H462" i="55" s="1"/>
  <c r="L462" i="55" s="1"/>
  <c r="H447" i="55" a="1"/>
  <c r="H447" i="55" s="1"/>
  <c r="L447" i="55" s="1"/>
  <c r="H297" i="55" a="1"/>
  <c r="H297" i="55" s="1"/>
  <c r="J326" i="55" a="1"/>
  <c r="J326" i="55" s="1"/>
  <c r="J292" i="55" a="1"/>
  <c r="J292" i="55" s="1"/>
  <c r="J226" i="55" a="1"/>
  <c r="J226" i="55" s="1"/>
  <c r="H243" i="55" a="1"/>
  <c r="H243" i="55" s="1"/>
  <c r="L243" i="55" s="1"/>
  <c r="H471" i="55" a="1"/>
  <c r="H471" i="55" s="1"/>
  <c r="H248" i="55" a="1"/>
  <c r="H248" i="55" s="1"/>
  <c r="H459" i="55" a="1"/>
  <c r="H459" i="55" s="1"/>
  <c r="H192" i="55" a="1"/>
  <c r="H192" i="55" s="1"/>
  <c r="J297" i="55" a="1"/>
  <c r="J297" i="55" s="1"/>
  <c r="J467" i="55" a="1"/>
  <c r="J467" i="55" s="1"/>
  <c r="H326" i="55" a="1"/>
  <c r="H326" i="55" s="1"/>
  <c r="H292" i="55" a="1"/>
  <c r="H292" i="55" s="1"/>
  <c r="H226" i="55" a="1"/>
  <c r="H226" i="55" s="1"/>
  <c r="H222" i="55" a="1"/>
  <c r="H222" i="55" s="1"/>
  <c r="L222" i="55" s="1"/>
  <c r="J244" i="55" a="1"/>
  <c r="J244" i="55" s="1"/>
  <c r="J473" i="55" a="1"/>
  <c r="J473" i="55" s="1"/>
  <c r="J313" i="55" a="1"/>
  <c r="J313" i="55" s="1"/>
  <c r="J261" i="55" a="1"/>
  <c r="J261" i="55" s="1"/>
  <c r="H303" i="55" a="1"/>
  <c r="H303" i="55" s="1"/>
  <c r="H465" i="55" a="1"/>
  <c r="H465" i="55" s="1"/>
  <c r="J264" i="55" a="1"/>
  <c r="J264" i="55" s="1"/>
  <c r="J239" i="55" a="1"/>
  <c r="J239" i="55" s="1"/>
  <c r="J474" i="55" a="1"/>
  <c r="J474" i="55" s="1"/>
  <c r="H264" i="55" a="1"/>
  <c r="H264" i="55" s="1"/>
  <c r="H239" i="55" a="1"/>
  <c r="H239" i="55" s="1"/>
  <c r="H474" i="55" a="1"/>
  <c r="H474" i="55" s="1"/>
  <c r="J186" i="55" a="1"/>
  <c r="J186" i="55" s="1"/>
  <c r="J189" i="55" a="1"/>
  <c r="J189" i="55" s="1"/>
  <c r="H174" i="55" a="1"/>
  <c r="H174" i="55" s="1"/>
  <c r="H182" i="55" a="1"/>
  <c r="H182" i="55" s="1"/>
  <c r="J213" i="55" a="1"/>
  <c r="J213" i="55" s="1"/>
  <c r="J240" i="55" a="1"/>
  <c r="J240" i="55" s="1"/>
  <c r="J475" i="55" a="1"/>
  <c r="J475" i="55" s="1"/>
  <c r="H185" i="55" a="1"/>
  <c r="H185" i="55" s="1"/>
  <c r="H481" i="55" a="1"/>
  <c r="H481" i="55" s="1"/>
  <c r="J277" i="55" a="1"/>
  <c r="J277" i="55" s="1"/>
  <c r="J315" i="55" a="1"/>
  <c r="J315" i="55" s="1"/>
  <c r="J479" i="55" a="1"/>
  <c r="J479" i="55" s="1"/>
  <c r="H277" i="55" a="1"/>
  <c r="H277" i="55" s="1"/>
  <c r="H315" i="55" a="1"/>
  <c r="H315" i="55" s="1"/>
  <c r="H479" i="55" a="1"/>
  <c r="H479" i="55" s="1"/>
  <c r="J470" i="55" a="1"/>
  <c r="J470" i="55" s="1"/>
  <c r="J278" i="55" a="1"/>
  <c r="J278" i="55" s="1"/>
  <c r="J469" i="55" a="1"/>
  <c r="J469" i="55" s="1"/>
  <c r="H470" i="55" a="1"/>
  <c r="H470" i="55" s="1"/>
  <c r="H278" i="55" a="1"/>
  <c r="H278" i="55" s="1"/>
  <c r="H469" i="55" a="1"/>
  <c r="H469" i="55" s="1"/>
  <c r="J252" i="55" a="1"/>
  <c r="J252" i="55" s="1"/>
  <c r="H233" i="55" a="1"/>
  <c r="H233" i="55" s="1"/>
  <c r="H241" i="55" a="1"/>
  <c r="H241" i="55" s="1"/>
  <c r="H477" i="55" a="1"/>
  <c r="H477" i="55" s="1"/>
  <c r="J199" i="55" a="1"/>
  <c r="J199" i="55" s="1"/>
  <c r="J188" i="55" a="1"/>
  <c r="J188" i="55" s="1"/>
  <c r="H242" i="55" a="1"/>
  <c r="H242" i="55" s="1"/>
  <c r="H177" i="55" a="1"/>
  <c r="H177" i="55" s="1"/>
  <c r="H472" i="55" a="1"/>
  <c r="H472" i="55" s="1"/>
  <c r="J468" i="55" a="1"/>
  <c r="J468" i="55" s="1"/>
  <c r="J291" i="55" a="1"/>
  <c r="J291" i="55" s="1"/>
  <c r="J480" i="55" a="1"/>
  <c r="J480" i="55" s="1"/>
  <c r="H468" i="55" a="1"/>
  <c r="H468" i="55" s="1"/>
  <c r="H291" i="55" a="1"/>
  <c r="H291" i="55" s="1"/>
  <c r="H480" i="55" a="1"/>
  <c r="H480" i="55" s="1"/>
  <c r="J215" i="55" a="1"/>
  <c r="J215" i="55" s="1"/>
  <c r="J461" i="55" a="1"/>
  <c r="J461" i="55" s="1"/>
  <c r="H215" i="55" a="1"/>
  <c r="H215" i="55" s="1"/>
  <c r="J174" i="55" a="1"/>
  <c r="J174" i="55" s="1"/>
  <c r="J182" i="55" a="1"/>
  <c r="J182" i="55" s="1"/>
  <c r="H186" i="55" a="1"/>
  <c r="H186" i="55" s="1"/>
  <c r="H189" i="55" a="1"/>
  <c r="H189" i="55" s="1"/>
  <c r="H461" i="55" a="1"/>
  <c r="H461" i="55" s="1"/>
  <c r="J185" i="55" a="1"/>
  <c r="J185" i="55" s="1"/>
  <c r="J481" i="55" a="1"/>
  <c r="J481" i="55" s="1"/>
  <c r="H213" i="55" a="1"/>
  <c r="H213" i="55" s="1"/>
  <c r="H240" i="55" a="1"/>
  <c r="H240" i="55" s="1"/>
  <c r="H475" i="55" a="1"/>
  <c r="H475" i="55" s="1"/>
  <c r="J255" i="55" a="1"/>
  <c r="J255" i="55" s="1"/>
  <c r="J402" i="55" a="1"/>
  <c r="J402" i="55" s="1"/>
  <c r="H255" i="55" a="1"/>
  <c r="H255" i="55" s="1"/>
  <c r="H402" i="55" a="1"/>
  <c r="H402" i="55" s="1"/>
  <c r="J198" i="55" a="1"/>
  <c r="J198" i="55" s="1"/>
  <c r="J282" i="55" a="1"/>
  <c r="J282" i="55" s="1"/>
  <c r="J466" i="55" a="1"/>
  <c r="J466" i="55" s="1"/>
  <c r="H198" i="55" a="1"/>
  <c r="H198" i="55" s="1"/>
  <c r="H282" i="55" a="1"/>
  <c r="H282" i="55" s="1"/>
  <c r="H466" i="55" a="1"/>
  <c r="H466" i="55" s="1"/>
  <c r="J233" i="55" a="1"/>
  <c r="J233" i="55" s="1"/>
  <c r="J241" i="55" a="1"/>
  <c r="J241" i="55" s="1"/>
  <c r="J477" i="55" a="1"/>
  <c r="J477" i="55" s="1"/>
  <c r="H252" i="55" a="1"/>
  <c r="H252" i="55" s="1"/>
  <c r="J242" i="55" a="1"/>
  <c r="J242" i="55" s="1"/>
  <c r="J177" i="55" a="1"/>
  <c r="J177" i="55" s="1"/>
  <c r="J472" i="55" a="1"/>
  <c r="J472" i="55" s="1"/>
  <c r="H199" i="55" a="1"/>
  <c r="H199" i="55" s="1"/>
  <c r="H188" i="55" a="1"/>
  <c r="H188" i="55" s="1"/>
  <c r="J303" i="55" a="1"/>
  <c r="J303" i="55" s="1"/>
  <c r="J465" i="55" a="1"/>
  <c r="J465" i="55" s="1"/>
  <c r="L38" i="55"/>
  <c r="L72" i="55"/>
  <c r="L118" i="55"/>
  <c r="L113" i="55"/>
  <c r="L53" i="55"/>
  <c r="L82" i="55"/>
  <c r="L140" i="55"/>
  <c r="L156" i="55"/>
  <c r="J398" i="55" a="1"/>
  <c r="J398" i="55" s="1"/>
  <c r="J256" i="55" a="1"/>
  <c r="J256" i="55" s="1"/>
  <c r="J442" i="55" a="1"/>
  <c r="J442" i="55" s="1"/>
  <c r="H290" i="55" a="1"/>
  <c r="H290" i="55" s="1"/>
  <c r="H201" i="55" a="1"/>
  <c r="H201" i="55" s="1"/>
  <c r="J455" i="55" a="1"/>
  <c r="J455" i="55" s="1"/>
  <c r="J290" i="55" a="1"/>
  <c r="J290" i="55" s="1"/>
  <c r="J440" i="55" a="1"/>
  <c r="J440" i="55" s="1"/>
  <c r="H458" i="55" a="1"/>
  <c r="H458" i="55" s="1"/>
  <c r="J169" i="55" a="1"/>
  <c r="J169" i="55" s="1"/>
  <c r="J316" i="55" a="1"/>
  <c r="J316" i="55" s="1"/>
  <c r="H440" i="55" a="1"/>
  <c r="H440" i="55" s="1"/>
  <c r="L440" i="55" s="1"/>
  <c r="H316" i="55" a="1"/>
  <c r="H316" i="55" s="1"/>
  <c r="J458" i="55" a="1"/>
  <c r="J458" i="55" s="1"/>
  <c r="H301" i="55" a="1"/>
  <c r="H301" i="55" s="1"/>
  <c r="H455" i="55" a="1"/>
  <c r="H455" i="55" s="1"/>
  <c r="J201" i="55" a="1"/>
  <c r="J201" i="55" s="1"/>
  <c r="H219" i="55" a="1"/>
  <c r="H219" i="55" s="1"/>
  <c r="H254" i="55" a="1"/>
  <c r="H254" i="55" s="1"/>
  <c r="J289" i="55" a="1"/>
  <c r="J289" i="55" s="1"/>
  <c r="J250" i="55" a="1"/>
  <c r="J250" i="55" s="1"/>
  <c r="J203" i="55" a="1"/>
  <c r="J203" i="55" s="1"/>
  <c r="H286" i="55" a="1"/>
  <c r="H286" i="55" s="1"/>
  <c r="J266" i="55" a="1"/>
  <c r="J266" i="55" s="1"/>
  <c r="J407" i="55" a="1"/>
  <c r="J407" i="55" s="1"/>
  <c r="H238" i="55" a="1"/>
  <c r="H238" i="55" s="1"/>
  <c r="J438" i="55" a="1"/>
  <c r="J438" i="55" s="1"/>
  <c r="H251" i="55" a="1"/>
  <c r="H251" i="55" s="1"/>
  <c r="H456" i="55" a="1"/>
  <c r="H456" i="55" s="1"/>
  <c r="J238" i="55" a="1"/>
  <c r="J238" i="55" s="1"/>
  <c r="J411" i="55" a="1"/>
  <c r="J411" i="55" s="1"/>
  <c r="J327" i="55" a="1"/>
  <c r="J327" i="55" s="1"/>
  <c r="J441" i="55" a="1"/>
  <c r="J441" i="55" s="1"/>
  <c r="H407" i="55" a="1"/>
  <c r="H407" i="55" s="1"/>
  <c r="H330" i="55" a="1"/>
  <c r="H330" i="55" s="1"/>
  <c r="J403" i="55" a="1"/>
  <c r="J403" i="55" s="1"/>
  <c r="H328" i="55" a="1"/>
  <c r="H328" i="55" s="1"/>
  <c r="H437" i="55" a="1"/>
  <c r="H437" i="55" s="1"/>
  <c r="H438" i="55" a="1"/>
  <c r="H438" i="55" s="1"/>
  <c r="H314" i="55" a="1"/>
  <c r="H314" i="55" s="1"/>
  <c r="J406" i="55" a="1"/>
  <c r="J406" i="55" s="1"/>
  <c r="J456" i="55" a="1"/>
  <c r="J456" i="55" s="1"/>
  <c r="J301" i="55" a="1"/>
  <c r="J301" i="55" s="1"/>
  <c r="J439" i="55" a="1"/>
  <c r="J439" i="55" s="1"/>
  <c r="J302" i="55" a="1"/>
  <c r="J302" i="55" s="1"/>
  <c r="J254" i="55" a="1"/>
  <c r="J254" i="55" s="1"/>
  <c r="J275" i="55" a="1"/>
  <c r="J275" i="55" s="1"/>
  <c r="J329" i="55" a="1"/>
  <c r="J329" i="55" s="1"/>
  <c r="J219" i="55" a="1"/>
  <c r="J219" i="55" s="1"/>
  <c r="J251" i="55" a="1"/>
  <c r="J251" i="55" s="1"/>
  <c r="J204" i="55" a="1"/>
  <c r="J204" i="55" s="1"/>
  <c r="H403" i="55" a="1"/>
  <c r="H403" i="55" s="1"/>
  <c r="H256" i="55" a="1"/>
  <c r="H256" i="55" s="1"/>
  <c r="H329" i="55" a="1"/>
  <c r="H329" i="55" s="1"/>
  <c r="J314" i="55" a="1"/>
  <c r="J314" i="55" s="1"/>
  <c r="J457" i="55" a="1"/>
  <c r="J457" i="55" s="1"/>
  <c r="H203" i="55" a="1"/>
  <c r="H203" i="55" s="1"/>
  <c r="H439" i="55" a="1"/>
  <c r="H439" i="55" s="1"/>
  <c r="H169" i="55" a="1"/>
  <c r="H169" i="55" s="1"/>
  <c r="H250" i="55" a="1"/>
  <c r="H250" i="55" s="1"/>
  <c r="H193" i="55" a="1"/>
  <c r="H193" i="55" s="1"/>
  <c r="H275" i="55" a="1"/>
  <c r="H275" i="55" s="1"/>
  <c r="H204" i="55" a="1"/>
  <c r="H204" i="55" s="1"/>
  <c r="H406" i="55" a="1"/>
  <c r="H406" i="55" s="1"/>
  <c r="H398" i="55" a="1"/>
  <c r="H398" i="55" s="1"/>
  <c r="L398" i="55" s="1"/>
  <c r="J328" i="55" a="1"/>
  <c r="J328" i="55" s="1"/>
  <c r="H214" i="55" a="1"/>
  <c r="H214" i="55" s="1"/>
  <c r="H411" i="55" a="1"/>
  <c r="H411" i="55" s="1"/>
  <c r="H202" i="55" a="1"/>
  <c r="H202" i="55" s="1"/>
  <c r="H441" i="55" a="1"/>
  <c r="H441" i="55" s="1"/>
  <c r="J214" i="55" a="1"/>
  <c r="J214" i="55" s="1"/>
  <c r="J220" i="55" a="1"/>
  <c r="J220" i="55" s="1"/>
  <c r="H302" i="55" a="1"/>
  <c r="H302" i="55" s="1"/>
  <c r="J193" i="55" a="1"/>
  <c r="J193" i="55" s="1"/>
  <c r="J404" i="55" a="1"/>
  <c r="J404" i="55" s="1"/>
  <c r="H404" i="55" a="1"/>
  <c r="H404" i="55" s="1"/>
  <c r="J202" i="55" a="1"/>
  <c r="J202" i="55" s="1"/>
  <c r="J437" i="55" a="1"/>
  <c r="J437" i="55" s="1"/>
  <c r="J330" i="55" a="1"/>
  <c r="J330" i="55" s="1"/>
  <c r="H266" i="55" a="1"/>
  <c r="H266" i="55" s="1"/>
  <c r="L266" i="55" s="1"/>
  <c r="H442" i="55" a="1"/>
  <c r="H442" i="55" s="1"/>
  <c r="L442" i="55" s="1"/>
  <c r="H220" i="55" a="1"/>
  <c r="H220" i="55" s="1"/>
  <c r="H457" i="55" a="1"/>
  <c r="H457" i="55" s="1"/>
  <c r="H327" i="55" a="1"/>
  <c r="H327" i="55" s="1"/>
  <c r="L327" i="55" s="1"/>
  <c r="H289" i="55" a="1"/>
  <c r="H289" i="55" s="1"/>
  <c r="L289" i="55" s="1"/>
  <c r="J286" i="55" a="1"/>
  <c r="J286" i="55" s="1"/>
  <c r="L139" i="55"/>
  <c r="L268" i="55"/>
  <c r="L63" i="55"/>
  <c r="L39" i="55"/>
  <c r="G6" i="70"/>
  <c r="H38" i="15"/>
  <c r="G24" i="15"/>
  <c r="H6" i="12"/>
  <c r="G28" i="15"/>
  <c r="G11" i="12"/>
  <c r="L431" i="55"/>
  <c r="H7" i="70"/>
  <c r="G5" i="12"/>
  <c r="H7" i="12"/>
  <c r="G9" i="70"/>
  <c r="H33" i="15"/>
  <c r="G36" i="15"/>
  <c r="E14" i="70"/>
  <c r="G14" i="15"/>
  <c r="G4" i="70"/>
  <c r="E12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5" i="55"/>
  <c r="G25" i="15"/>
  <c r="L485" i="55" s="1"/>
  <c r="H35" i="15"/>
  <c r="F16" i="12"/>
  <c r="E13" i="15"/>
  <c r="G12" i="15"/>
  <c r="G13" i="15" s="1"/>
  <c r="G42" i="15"/>
  <c r="E43" i="15"/>
  <c r="F14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5" i="55"/>
  <c r="G7" i="12"/>
  <c r="H5" i="12"/>
  <c r="F43" i="15"/>
  <c r="H42" i="15"/>
  <c r="G37" i="15"/>
  <c r="G33" i="15"/>
  <c r="J150" i="55"/>
  <c r="F22" i="15"/>
  <c r="H20" i="15"/>
  <c r="H9" i="70"/>
  <c r="H12" i="15"/>
  <c r="H13" i="15" s="1"/>
  <c r="F13" i="15"/>
  <c r="I51" i="15"/>
  <c r="E52" i="15"/>
  <c r="I52" i="15" s="1"/>
  <c r="H150" i="55"/>
  <c r="G20" i="15"/>
  <c r="L150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H21" i="55" a="1"/>
  <c r="H21" i="55" s="1"/>
  <c r="L21" i="55" s="1"/>
  <c r="F48" i="15" a="1"/>
  <c r="F48" i="15" s="1"/>
  <c r="H48" i="15" s="1"/>
  <c r="L471" i="55" l="1"/>
  <c r="L272" i="55"/>
  <c r="L186" i="55"/>
  <c r="L213" i="55"/>
  <c r="L259" i="55"/>
  <c r="L250" i="55"/>
  <c r="L199" i="55"/>
  <c r="L252" i="55"/>
  <c r="L189" i="55"/>
  <c r="L248" i="55"/>
  <c r="L206" i="55"/>
  <c r="L478" i="55"/>
  <c r="L311" i="55"/>
  <c r="J149" i="55"/>
  <c r="I150" i="55" s="1"/>
  <c r="L258" i="55"/>
  <c r="J16" i="55"/>
  <c r="I17" i="55" s="1"/>
  <c r="L221" i="55"/>
  <c r="E16" i="70"/>
  <c r="L292" i="55"/>
  <c r="L265" i="55"/>
  <c r="L192" i="55"/>
  <c r="L245" i="55"/>
  <c r="L475" i="55"/>
  <c r="L459" i="55"/>
  <c r="L411" i="55"/>
  <c r="L188" i="55"/>
  <c r="L406" i="55"/>
  <c r="L461" i="55"/>
  <c r="L446" i="55"/>
  <c r="L326" i="55"/>
  <c r="L237" i="55"/>
  <c r="L246" i="55"/>
  <c r="L457" i="55"/>
  <c r="L403" i="55"/>
  <c r="B206" i="55"/>
  <c r="A205" i="55"/>
  <c r="L218" i="55"/>
  <c r="L240" i="55"/>
  <c r="L464" i="55"/>
  <c r="L438" i="55"/>
  <c r="L314" i="55"/>
  <c r="L255" i="55"/>
  <c r="G16" i="15"/>
  <c r="L297" i="55"/>
  <c r="L275" i="55"/>
  <c r="L439" i="55"/>
  <c r="L470" i="55"/>
  <c r="L479" i="55"/>
  <c r="L474" i="55"/>
  <c r="L313" i="55"/>
  <c r="L295" i="55"/>
  <c r="L405" i="55"/>
  <c r="L228" i="55"/>
  <c r="L172" i="55"/>
  <c r="L467" i="55"/>
  <c r="L473" i="55"/>
  <c r="L317" i="55"/>
  <c r="L232" i="55"/>
  <c r="L476" i="55"/>
  <c r="L318" i="55"/>
  <c r="L407" i="55"/>
  <c r="L282" i="55"/>
  <c r="L315" i="55"/>
  <c r="L239" i="55"/>
  <c r="L244" i="55"/>
  <c r="L209" i="55"/>
  <c r="L463" i="55"/>
  <c r="L302" i="55"/>
  <c r="L198" i="55"/>
  <c r="L402" i="55"/>
  <c r="L215" i="55"/>
  <c r="L480" i="55"/>
  <c r="L469" i="55"/>
  <c r="L277" i="55"/>
  <c r="L264" i="55"/>
  <c r="L226" i="55"/>
  <c r="L261" i="55"/>
  <c r="L325" i="55"/>
  <c r="L296" i="55"/>
  <c r="L401" i="55"/>
  <c r="L278" i="55"/>
  <c r="L177" i="55"/>
  <c r="L477" i="55"/>
  <c r="L174" i="55"/>
  <c r="L242" i="55"/>
  <c r="L241" i="55"/>
  <c r="L481" i="55"/>
  <c r="L465" i="55"/>
  <c r="L291" i="55"/>
  <c r="L233" i="55"/>
  <c r="L185" i="55"/>
  <c r="L303" i="55"/>
  <c r="L466" i="55"/>
  <c r="L468" i="55"/>
  <c r="L472" i="55"/>
  <c r="L182" i="55"/>
  <c r="L441" i="55"/>
  <c r="L328" i="55"/>
  <c r="L169" i="55"/>
  <c r="L203" i="55"/>
  <c r="L256" i="55"/>
  <c r="L455" i="55"/>
  <c r="L204" i="55"/>
  <c r="L220" i="55"/>
  <c r="J484" i="55"/>
  <c r="I485" i="55" s="1"/>
  <c r="H484" i="55"/>
  <c r="G485" i="55" s="1"/>
  <c r="L214" i="55"/>
  <c r="L193" i="55"/>
  <c r="L437" i="55"/>
  <c r="L251" i="55"/>
  <c r="L316" i="55"/>
  <c r="L330" i="55"/>
  <c r="L286" i="55"/>
  <c r="L458" i="55"/>
  <c r="L201" i="55"/>
  <c r="L202" i="55"/>
  <c r="L238" i="55"/>
  <c r="L254" i="55"/>
  <c r="L301" i="55"/>
  <c r="L404" i="55"/>
  <c r="L329" i="55"/>
  <c r="L456" i="55"/>
  <c r="L219" i="55"/>
  <c r="L290" i="55"/>
  <c r="E18" i="12"/>
  <c r="L149" i="55"/>
  <c r="K150" i="55" s="1"/>
  <c r="H34" i="15"/>
  <c r="G18" i="15"/>
  <c r="H43" i="15"/>
  <c r="H22" i="15"/>
  <c r="H41" i="15"/>
  <c r="G47" i="15"/>
  <c r="F12" i="70"/>
  <c r="F16" i="70" s="1"/>
  <c r="H149" i="55"/>
  <c r="G150" i="55" s="1"/>
  <c r="L16" i="55"/>
  <c r="K17" i="55" s="1"/>
  <c r="H47" i="15"/>
  <c r="G8" i="70"/>
  <c r="G12" i="70" s="1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2" i="70"/>
  <c r="H18" i="15"/>
  <c r="F18" i="12"/>
  <c r="F50" i="15"/>
  <c r="F62" i="15" s="1"/>
  <c r="A206" i="55" l="1"/>
  <c r="B207" i="55"/>
  <c r="L484" i="55"/>
  <c r="K485" i="55" s="1"/>
  <c r="H62" i="15"/>
  <c r="G62" i="15"/>
  <c r="A207" i="55" l="1"/>
  <c r="B208" i="55"/>
  <c r="H64" i="15"/>
  <c r="A208" i="55" l="1"/>
  <c r="B209" i="55"/>
  <c r="B210" i="55" l="1"/>
  <c r="A209" i="55"/>
  <c r="A210" i="55" l="1"/>
  <c r="B211" i="55"/>
  <c r="B212" i="55" s="1"/>
  <c r="B213" i="55" l="1"/>
  <c r="A212" i="55"/>
  <c r="A211" i="55"/>
  <c r="A213" i="55" l="1"/>
  <c r="B214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s="1"/>
  <c r="A227" i="55" l="1"/>
  <c r="B228" i="55"/>
  <c r="A226" i="55"/>
  <c r="A228" i="55" l="1"/>
  <c r="B229" i="55"/>
  <c r="B230" i="55" l="1"/>
  <c r="A229" i="55"/>
  <c r="B231" i="55" l="1"/>
  <c r="A230" i="55"/>
  <c r="B232" i="55" l="1"/>
  <c r="A231" i="55"/>
  <c r="A232" i="55" l="1"/>
  <c r="B233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B241" i="55" l="1"/>
  <c r="A240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A253" i="55" l="1"/>
  <c r="B254" i="55"/>
  <c r="A254" i="55" l="1"/>
  <c r="B255" i="55"/>
  <c r="B256" i="55" s="1"/>
  <c r="A256" i="55" l="1"/>
  <c r="B257" i="55"/>
  <c r="B258" i="55" s="1"/>
  <c r="A255" i="55"/>
  <c r="B259" i="55" l="1"/>
  <c r="A258" i="55"/>
  <c r="A257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B267" i="55" l="1"/>
  <c r="A266" i="55"/>
  <c r="B268" i="55" l="1"/>
  <c r="A267" i="55"/>
  <c r="A268" i="55" l="1"/>
  <c r="B269" i="55"/>
  <c r="A269" i="55" l="1"/>
  <c r="B270" i="55"/>
  <c r="A270" i="55" l="1"/>
  <c r="B271" i="55"/>
  <c r="A271" i="55" l="1"/>
  <c r="B272" i="55"/>
  <c r="B273" i="55" l="1"/>
  <c r="A272" i="55"/>
  <c r="A273" i="55" l="1"/>
  <c r="B274" i="55"/>
  <c r="A274" i="55" l="1"/>
  <c r="B275" i="55"/>
  <c r="B276" i="55" s="1"/>
  <c r="A276" i="55" l="1"/>
  <c r="B277" i="55"/>
  <c r="A275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A283" i="55" l="1"/>
  <c r="B284" i="55"/>
  <c r="B285" i="55" l="1"/>
  <c r="A284" i="55"/>
  <c r="B286" i="55" l="1"/>
  <c r="A285" i="55"/>
  <c r="B287" i="55" l="1"/>
  <c r="A286" i="55"/>
  <c r="B288" i="55" l="1"/>
  <c r="B289" i="55" s="1"/>
  <c r="A287" i="55"/>
  <c r="A289" i="55" l="1"/>
  <c r="B290" i="55"/>
  <c r="A288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B297" i="55" s="1"/>
  <c r="A297" i="55" l="1"/>
  <c r="B298" i="55"/>
  <c r="A296" i="55"/>
  <c r="A298" i="55" l="1"/>
  <c r="B299" i="55"/>
  <c r="B300" i="55" s="1"/>
  <c r="A300" i="55" l="1"/>
  <c r="B301" i="55"/>
  <c r="A299" i="55"/>
  <c r="A301" i="55" l="1"/>
  <c r="B302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B310" i="55" l="1"/>
  <c r="A309" i="55"/>
  <c r="B311" i="55" l="1"/>
  <c r="A310" i="55"/>
  <c r="A311" i="55" l="1"/>
  <c r="B312" i="55"/>
  <c r="A312" i="55" l="1"/>
  <c r="B313" i="55"/>
  <c r="B314" i="55" l="1"/>
  <c r="A313" i="55"/>
  <c r="A314" i="55" l="1"/>
  <c r="B315" i="55"/>
  <c r="B316" i="55" s="1"/>
  <c r="A316" i="55" l="1"/>
  <c r="B317" i="55"/>
  <c r="A315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B326" i="55" l="1"/>
  <c r="A325" i="55"/>
  <c r="B327" i="55" l="1"/>
  <c r="A326" i="55"/>
  <c r="A327" i="55" l="1"/>
  <c r="B328" i="55"/>
  <c r="A328" i="55" l="1"/>
  <c r="B329" i="55"/>
  <c r="B330" i="55" l="1"/>
  <c r="A329" i="55"/>
  <c r="B331" i="55" l="1"/>
  <c r="A330" i="55"/>
  <c r="B332" i="55" l="1"/>
  <c r="A331" i="55"/>
  <c r="A332" i="55" l="1"/>
  <c r="B333" i="55"/>
  <c r="B334" i="55" l="1"/>
  <c r="A333" i="55"/>
  <c r="A334" i="55" l="1"/>
  <c r="B335" i="55"/>
  <c r="A335" i="55" l="1"/>
  <c r="B336" i="55"/>
  <c r="B337" i="55" l="1"/>
  <c r="A336" i="55"/>
  <c r="B338" i="55" l="1"/>
  <c r="A337" i="55"/>
  <c r="A338" i="55" l="1"/>
  <c r="B339" i="55"/>
  <c r="A339" i="55" l="1"/>
  <c r="B340" i="55"/>
  <c r="A340" i="55" l="1"/>
  <c r="B341" i="55"/>
  <c r="B342" i="55" l="1"/>
  <c r="A341" i="55"/>
  <c r="A342" i="55" l="1"/>
  <c r="B343" i="55"/>
  <c r="A343" i="55" l="1"/>
  <c r="B344" i="55"/>
  <c r="A344" i="55" l="1"/>
  <c r="B345" i="55"/>
  <c r="A345" i="55" l="1"/>
  <c r="B346" i="55"/>
  <c r="B347" i="55" l="1"/>
  <c r="A346" i="55"/>
  <c r="A347" i="55" l="1"/>
  <c r="B348" i="55"/>
  <c r="B349" i="55" l="1"/>
  <c r="A348" i="55"/>
  <c r="A349" i="55" l="1"/>
  <c r="B350" i="55"/>
  <c r="B351" i="55" l="1"/>
  <c r="A350" i="55"/>
  <c r="B352" i="55" l="1"/>
  <c r="A351" i="55"/>
  <c r="A352" i="55" l="1"/>
  <c r="B353" i="55"/>
  <c r="A353" i="55" l="1"/>
  <c r="B354" i="55"/>
  <c r="B355" i="55" l="1"/>
  <c r="A354" i="55"/>
  <c r="A355" i="55" l="1"/>
  <c r="B356" i="55"/>
  <c r="A356" i="55" l="1"/>
  <c r="B357" i="55"/>
  <c r="B358" i="55" l="1"/>
  <c r="A357" i="55"/>
  <c r="A358" i="55" l="1"/>
  <c r="B359" i="55"/>
  <c r="B360" i="55" l="1"/>
  <c r="A359" i="55"/>
  <c r="A360" i="55" l="1"/>
  <c r="B361" i="55"/>
  <c r="A361" i="55" l="1"/>
  <c r="B362" i="55"/>
  <c r="B363" i="55" l="1"/>
  <c r="A362" i="55"/>
  <c r="A363" i="55" l="1"/>
  <c r="B364" i="55"/>
  <c r="B365" i="55" l="1"/>
  <c r="A364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A381" i="55" l="1"/>
  <c r="B382" i="55"/>
  <c r="A382" i="55" l="1"/>
  <c r="B383" i="55"/>
  <c r="A383" i="55" l="1"/>
  <c r="B384" i="55"/>
  <c r="B385" i="55" l="1"/>
  <c r="A384" i="55"/>
  <c r="A385" i="55" l="1"/>
  <c r="B386" i="55"/>
  <c r="A386" i="55" l="1"/>
  <c r="B387" i="55"/>
  <c r="B388" i="55" l="1"/>
  <c r="A387" i="55"/>
  <c r="A388" i="55" l="1"/>
  <c r="B389" i="55"/>
  <c r="B390" i="55" l="1"/>
  <c r="A389" i="55"/>
  <c r="A390" i="55" l="1"/>
  <c r="B391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A399" i="55" l="1"/>
  <c r="B400" i="55"/>
  <c r="A400" i="55" l="1"/>
  <c r="B401" i="55"/>
  <c r="A401" i="55" l="1"/>
  <c r="B402" i="55"/>
  <c r="B403" i="55" l="1"/>
  <c r="A402" i="55"/>
  <c r="A403" i="55" l="1"/>
  <c r="B404" i="55"/>
  <c r="A404" i="55" l="1"/>
  <c r="B405" i="55"/>
  <c r="A405" i="55" l="1"/>
  <c r="B406" i="55"/>
  <c r="A406" i="55" l="1"/>
  <c r="B407" i="55"/>
  <c r="B408" i="55" l="1"/>
  <c r="A407" i="55"/>
  <c r="A408" i="55" l="1"/>
  <c r="B409" i="55"/>
  <c r="A409" i="55" l="1"/>
  <c r="B410" i="55"/>
  <c r="A410" i="55" l="1"/>
  <c r="B411" i="55"/>
  <c r="B412" i="55" l="1"/>
  <c r="A411" i="55"/>
  <c r="A412" i="55" l="1"/>
  <c r="B413" i="55"/>
  <c r="B414" i="55" l="1"/>
  <c r="A413" i="55"/>
  <c r="B415" i="55" l="1"/>
  <c r="A414" i="55"/>
  <c r="B416" i="55" l="1"/>
  <c r="A415" i="55"/>
  <c r="A416" i="55" l="1"/>
  <c r="B417" i="55"/>
  <c r="B418" i="55" l="1"/>
  <c r="A417" i="55"/>
  <c r="B419" i="55" l="1"/>
  <c r="A418" i="55"/>
  <c r="B420" i="55" l="1"/>
  <c r="A419" i="55"/>
  <c r="A420" i="55" l="1"/>
  <c r="B421" i="55"/>
  <c r="A421" i="55" l="1"/>
  <c r="B422" i="55"/>
  <c r="B423" i="55" l="1"/>
  <c r="A422" i="55"/>
  <c r="A423" i="55" l="1"/>
  <c r="B424" i="55"/>
  <c r="B425" i="55" l="1"/>
  <c r="A424" i="55"/>
  <c r="A425" i="55" l="1"/>
  <c r="B426" i="55"/>
  <c r="A426" i="55" l="1"/>
  <c r="B427" i="55"/>
  <c r="A427" i="55" l="1"/>
  <c r="B428" i="55"/>
  <c r="B429" i="55" l="1"/>
  <c r="A428" i="55"/>
  <c r="A429" i="55" l="1"/>
  <c r="B430" i="55"/>
  <c r="A430" i="55" l="1"/>
  <c r="B431" i="55"/>
  <c r="A431" i="55" l="1"/>
  <c r="B432" i="55"/>
  <c r="A432" i="55" l="1"/>
  <c r="B433" i="55"/>
  <c r="A433" i="55" l="1"/>
  <c r="B434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A446" i="55" l="1"/>
  <c r="B447" i="55"/>
  <c r="B448" i="55" l="1"/>
  <c r="A447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A458" i="55"/>
  <c r="A459" i="55" l="1"/>
  <c r="B460" i="55"/>
  <c r="A460" i="55" l="1"/>
  <c r="B461" i="55"/>
  <c r="B462" i="55" l="1"/>
  <c r="A461" i="55"/>
  <c r="B463" i="55" l="1"/>
  <c r="A462" i="55"/>
  <c r="A463" i="55" l="1"/>
  <c r="B464" i="55"/>
  <c r="B465" i="55" l="1"/>
  <c r="A464" i="55"/>
  <c r="A465" i="55" l="1"/>
  <c r="B466" i="55"/>
  <c r="A466" i="55" l="1"/>
  <c r="B467" i="55"/>
  <c r="B468" i="55" s="1"/>
  <c r="A468" i="55" l="1"/>
  <c r="B469" i="55"/>
  <c r="A467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A475" i="55" l="1"/>
  <c r="B476" i="55"/>
  <c r="B477" i="55" s="1"/>
  <c r="B478" i="55" l="1"/>
  <c r="A477" i="55"/>
  <c r="A476" i="55"/>
  <c r="B479" i="55" l="1"/>
  <c r="A478" i="55"/>
  <c r="A479" i="55" l="1"/>
  <c r="B480" i="55"/>
  <c r="B481" i="55" l="1"/>
  <c r="A480" i="55"/>
  <c r="B482" i="55" l="1"/>
  <c r="A482" i="55" s="1"/>
  <c r="A481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<sst xmlns="http://schemas.openxmlformats.org/spreadsheetml/2006/main" count="17124" uniqueCount="1504">
  <si>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</si>
  <si>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</si>
  <si>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</si>
  <si>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</si>
  <si>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</si>
  <si>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</si>
  <si>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</si>
  <si>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</si>
  <si>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</si>
  <si>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</si>
  <si>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</si>
  <si>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</si>
  <si>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</si>
  <si>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</si>
  <si>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</si>
  <si>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</si>
  <si>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</si>
  <si>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</si>
  <si>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</si>
  <si>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</si>
  <si>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</si>
  <si>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</si>
  <si>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</si>
  <si>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</si>
  <si>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</si>
  <si>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</si>
  <si>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</si>
  <si>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</si>
  <si>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</si>
  <si>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</si>
  <si>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</si>
  <si>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</si>
  <si>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</si>
  <si>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</si>
  <si>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</si>
  <si>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</si>
  <si>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</si>
  <si>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</si>
  <si>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</si>
  <si>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</si>
  <si>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</si>
  <si>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</si>
  <si>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</si>
  <si>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</si>
  <si>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</si>
  <si>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</si>
  <si>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</si>
  <si>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</si>
  <si>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</si>
  <si>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</si>
  <si>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</si>
  <si>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</si>
  <si>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</si>
  <si>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</si>
  <si>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</si>
  <si>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</si>
  <si>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</si>
  <si>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</si>
  <si>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</si>
  <si>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</si>
  <si>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</si>
  <si>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</si>
  <si>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</si>
  <si>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</si>
  <si>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</si>
  <si>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</si>
  <si>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</si>
  <si>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</si>
  <si>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</si>
  <si>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</si>
  <si>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</si>
  <si>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</si>
  <si>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</si>
  <si>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</si>
  <si>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</si>
  <si>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</si>
  <si>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</si>
  <si>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</si>
  <si>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</si>
  <si>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</si>
  <si>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</si>
  <si>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</si>
  <si>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</si>
  <si>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</si>
  <si>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</si>
  <si>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</si>
  <si>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</si>
  <si>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</si>
  <si>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</si>
  <si>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</si>
  <si>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</si>
  <si>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</si>
  <si>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</si>
  <si>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</si>
  <si>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</si>
  <si>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</si>
  <si>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</si>
  <si>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</si>
  <si>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</si>
  <si>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</si>
  <si>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</si>
  <si>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</si>
  <si>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</si>
  <si>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</si>
  <si>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</si>
  <si>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</si>
  <si>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</si>
  <si>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</si>
  <si>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</si>
  <si>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</si>
  <si>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</si>
  <si>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</si>
  <si>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</si>
  <si>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</si>
  <si>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</si>
  <si>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</si>
  <si>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</si>
  <si>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</si>
  <si>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</si>
  <si>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</si>
  <si>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</si>
  <si>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</si>
  <si>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</si>
  <si>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</si>
  <si>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</si>
  <si>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</si>
  <si>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</si>
  <si>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</si>
  <si>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</si>
  <si>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</si>
  <si>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</si>
  <si>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</si>
  <si>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</si>
  <si>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</si>
  <si>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</si>
  <si>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</si>
  <si>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</si>
  <si>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</si>
  <si>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</si>
  <si>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</si>
  <si>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</si>
  <si>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</si>
  <si>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</si>
  <si>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</si>
  <si>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</si>
  <si>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</si>
  <si>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</si>
  <si>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</si>
  <si>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</si>
  <si>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</si>
  <si>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</si>
  <si>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</si>
  <si>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</si>
  <si>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</si>
  <si>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</si>
  <si>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</si>
  <si>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</si>
  <si>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</si>
  <si>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</si>
  <si>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</si>
  <si>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</si>
  <si>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</si>
  <si>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</si>
  <si>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</si>
  <si>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</si>
  <si>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</si>
  <si>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</si>
  <si>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</si>
  <si>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</si>
  <si>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</si>
  <si>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</si>
  <si>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</si>
  <si>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</si>
  <si>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</si>
  <si>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</si>
  <si>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</si>
  <si>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</si>
  <si>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</si>
  <si>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</si>
  <si>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</si>
  <si>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</si>
  <si>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</si>
  <si>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</si>
  <si>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</si>
  <si>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</si>
  <si>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</si>
  <si>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</si>
  <si>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</si>
  <si>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</si>
  <si>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</si>
  <si>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</si>
  <si>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</si>
  <si>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</si>
  <si>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</si>
  <si>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</si>
  <si>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</si>
  <si>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</si>
  <si>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</si>
  <si>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</si>
  <si>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</si>
  <si>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</si>
  <si>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</si>
  <si>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</si>
  <si>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</si>
  <si>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</si>
  <si>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</si>
  <si>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</si>
  <si>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</si>
  <si>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</si>
  <si>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</si>
  <si>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</si>
  <si>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</si>
  <si>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</si>
  <si>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</si>
  <si>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</si>
  <si>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</si>
  <si>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</si>
  <si>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</si>
  <si>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</si>
  <si>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</si>
  <si>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</si>
  <si>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</si>
  <si>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</si>
  <si>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</si>
  <si>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</si>
  <si>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</si>
  <si>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</si>
  <si>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</si>
  <si>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</si>
  <si>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</si>
  <si>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</si>
  <si>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</si>
  <si>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</si>
  <si>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</si>
  <si>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</si>
  <si>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</si>
  <si>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</si>
  <si>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</si>
  <si>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</si>
  <si>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</si>
  <si>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</si>
  <si>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</si>
  <si>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</si>
  <si>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</si>
  <si>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</si>
  <si>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</si>
  <si>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</si>
  <si>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</si>
  <si>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</si>
  <si>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</si>
  <si>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</si>
  <si>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</si>
  <si>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</si>
  <si>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</si>
  <si>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</si>
  <si>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</si>
  <si>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</si>
  <si>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</si>
  <si>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</si>
  <si>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</si>
  <si>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</si>
  <si>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</si>
  <si>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</si>
  <si>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</si>
  <si>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</si>
  <si>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</si>
  <si>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</si>
  <si>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</si>
  <si>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</si>
  <si>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</si>
  <si>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</si>
  <si>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</si>
  <si>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</si>
  <si>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</si>
  <si>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</si>
  <si>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</si>
  <si>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</si>
  <si>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</si>
  <si>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</si>
  <si>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</si>
  <si>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</si>
  <si>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</si>
  <si>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</si>
  <si>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</si>
  <si>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</si>
  <si>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</si>
  <si>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</si>
  <si>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</si>
  <si>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</si>
  <si>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</si>
  <si>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</si>
  <si>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</si>
  <si>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</si>
  <si>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</si>
  <si>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</si>
  <si>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</si>
  <si>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</si>
  <si>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</si>
  <si>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</si>
  <si>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</si>
  <si>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</si>
  <si>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</si>
  <si>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</si>
  <si>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</si>
  <si>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</si>
  <si>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</si>
  <si>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</si>
  <si>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</si>
  <si>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</si>
  <si>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</si>
  <si>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</si>
  <si>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</si>
  <si>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</si>
  <si>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</si>
  <si>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</si>
  <si>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</si>
  <si>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</si>
  <si>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</si>
  <si>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</si>
  <si>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</si>
  <si>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</si>
  <si>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</si>
  <si>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</si>
  <si>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</si>
  <si>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</si>
  <si>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</si>
  <si>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</si>
  <si>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</si>
  <si>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</si>
  <si>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</si>
  <si>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</si>
  <si>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</si>
  <si>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</si>
  <si>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</si>
  <si>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</si>
  <si>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</si>
  <si>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</si>
  <si>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</si>
  <si>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</si>
  <si>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</si>
  <si>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</si>
  <si>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</si>
  <si>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</si>
  <si>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</si>
  <si>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</si>
  <si>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</si>
  <si>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</si>
  <si>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</si>
  <si>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</si>
  <si>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</si>
  <si>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</si>
  <si>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</si>
  <si>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</si>
  <si>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</si>
  <si>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</si>
  <si>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</si>
  <si>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</si>
  <si>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</si>
  <si>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</si>
  <si>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</si>
  <si>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</si>
  <si>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</si>
  <si>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</si>
  <si>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</si>
  <si>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</si>
  <si>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</si>
  <si>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</si>
  <si>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</si>
  <si>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</si>
  <si>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</si>
  <si>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</si>
  <si>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</si>
  <si>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</si>
  <si>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</si>
  <si>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</si>
  <si>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</si>
  <si>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</si>
  <si>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</si>
  <si>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</si>
  <si>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</si>
  <si>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</si>
  <si>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</si>
  <si>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</si>
  <si>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</si>
  <si>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</si>
  <si>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</si>
  <si>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</si>
  <si>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</si>
  <si>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</si>
  <si>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</si>
  <si>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</si>
  <si>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</si>
  <si>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</si>
  <si>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</si>
  <si>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</si>
  <si>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</si>
  <si>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</si>
  <si>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</si>
  <si>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</si>
  <si>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</si>
  <si>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</si>
  <si>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</si>
  <si>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</si>
  <si>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</si>
  <si>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</si>
  <si>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</si>
  <si>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</si>
  <si>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</si>
  <si>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</si>
  <si>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</si>
  <si>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</si>
  <si>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</si>
  <si>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</si>
  <si>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</si>
  <si>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</si>
  <si>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</si>
  <si>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</si>
  <si>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</si>
  <si>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</si>
  <si>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</si>
  <si>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</si>
  <si>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</si>
  <si>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</si>
  <si>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</si>
  <si>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</si>
  <si>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</si>
  <si>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</si>
  <si>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</si>
  <si>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</si>
  <si>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</si>
  <si>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</si>
  <si>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</si>
  <si>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</si>
  <si>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</si>
  <si>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</si>
  <si>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</si>
  <si>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</si>
  <si>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</si>
  <si>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</si>
  <si>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</si>
  <si>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</si>
  <si>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</si>
  <si>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</si>
  <si>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</si>
  <si>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</si>
  <si>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</si>
  <si>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</si>
  <si>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</si>
  <si>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</si>
  <si>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</si>
  <si>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</si>
  <si>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</si>
  <si>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</si>
  <si>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</si>
  <si>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</si>
  <si>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</si>
  <si>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</si>
  <si>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</si>
  <si>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</si>
  <si>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</si>
  <si>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</si>
  <si>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</si>
  <si>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</si>
  <si>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</si>
  <si>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</si>
  <si>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</si>
  <si>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</si>
  <si>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</si>
  <si>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</si>
  <si>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</si>
  <si>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</si>
  <si>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</si>
  <si>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</si>
  <si>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</si>
  <si>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</si>
  <si>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</si>
  <si>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</si>
  <si>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</si>
  <si>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</si>
  <si>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</si>
  <si>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</si>
  <si>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</si>
  <si>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</si>
  <si>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</si>
  <si>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</si>
  <si>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</si>
  <si>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</si>
  <si>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</si>
  <si>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</si>
  <si>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</si>
  <si>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</si>
  <si>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</si>
  <si>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</si>
  <si>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</si>
  <si>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</si>
  <si>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</si>
  <si>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</si>
  <si>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</si>
  <si>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</si>
  <si>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</si>
  <si>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</si>
  <si>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</si>
  <si>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</si>
  <si>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</si>
  <si>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</si>
  <si>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</si>
  <si>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</si>
  <si>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</si>
  <si>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</si>
  <si>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</si>
  <si>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</si>
  <si>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</si>
  <si>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</si>
  <si>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</si>
  <si>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</si>
  <si>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</si>
  <si>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</si>
  <si>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</si>
  <si>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</si>
  <si>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</si>
  <si>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</si>
  <si>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</si>
  <si>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</si>
  <si>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</si>
  <si>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</si>
  <si>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</si>
  <si>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</si>
  <si>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</si>
  <si>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</si>
  <si>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</si>
  <si>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</si>
  <si>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</si>
  <si>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</si>
  <si>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</si>
  <si>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</si>
  <si>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</si>
  <si>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</si>
  <si>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</si>
  <si>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</si>
  <si>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</si>
  <si>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</si>
  <si>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</si>
  <si>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</si>
  <si>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</si>
  <si>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</si>
  <si>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</si>
  <si>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</si>
  <si>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</si>
  <si>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</si>
  <si>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</si>
  <si>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</si>
  <si>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</si>
  <si>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</si>
  <si>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</si>
  <si>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</si>
  <si>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</si>
  <si>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</si>
  <si>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</si>
  <si>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</si>
  <si>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</si>
  <si>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</si>
  <si>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</si>
  <si>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</si>
  <si>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</si>
  <si>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</si>
  <si>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</si>
  <si>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</si>
  <si>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</si>
  <si>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</si>
  <si>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</si>
  <si>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</si>
  <si>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</si>
  <si>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</si>
  <si>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</si>
  <si>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</si>
  <si>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</si>
  <si>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</si>
  <si>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</si>
  <si>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</si>
  <si>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</si>
  <si>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</si>
  <si>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</si>
  <si>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</si>
  <si>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</si>
  <si>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</si>
  <si>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</si>
  <si>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</si>
  <si>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</si>
  <si>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</si>
  <si>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</si>
  <si>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</si>
  <si>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</si>
  <si>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</si>
  <si>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</si>
  <si>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</si>
  <si>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</si>
  <si>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</si>
  <si>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</si>
  <si>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</si>
  <si>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</si>
  <si>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</si>
  <si>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</si>
  <si>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</si>
  <si>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</si>
  <si>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</si>
  <si>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</si>
  <si>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</si>
  <si>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</si>
  <si>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</si>
  <si>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</si>
  <si>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</si>
  <si>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</si>
  <si>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</si>
  <si>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</si>
  <si>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</si>
  <si>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</si>
  <si>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</si>
  <si>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</si>
  <si>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</si>
  <si>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</si>
  <si>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</si>
  <si>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</si>
  <si>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</si>
  <si>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</si>
  <si>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</si>
  <si>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</si>
  <si>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</si>
  <si>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</si>
  <si>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</si>
  <si>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</si>
  <si>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</si>
  <si>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</si>
  <si>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</si>
  <si>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</si>
  <si>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</si>
  <si>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</si>
  <si>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</si>
  <si>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</si>
  <si>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</si>
  <si>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</si>
  <si>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</si>
  <si>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</si>
  <si>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</si>
  <si>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</si>
  <si>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</si>
  <si>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</si>
  <si>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</si>
  <si>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</si>
  <si>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</si>
  <si>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</si>
  <si>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</si>
  <si>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</si>
  <si>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</si>
  <si>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</si>
  <si>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</si>
  <si>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</si>
  <si>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</si>
  <si>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</si>
  <si>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</si>
  <si>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</si>
  <si>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</si>
  <si>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</si>
  <si>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</si>
  <si>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</si>
  <si>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</si>
  <si>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</si>
  <si>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</si>
  <si>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</si>
  <si>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</si>
  <si>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</si>
  <si>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</si>
  <si>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</si>
  <si>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</si>
  <si>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</si>
  <si>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</si>
  <si>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</si>
  <si>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</si>
  <si>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</si>
  <si>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</si>
  <si>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</si>
  <si>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</si>
  <si>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</si>
  <si>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</si>
  <si>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</si>
  <si>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</si>
  <si>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</si>
  <si>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</si>
  <si>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</si>
  <si>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</si>
  <si>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</si>
  <si>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</si>
  <si>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</si>
  <si>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</si>
  <si>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</si>
  <si>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</si>
  <si>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</si>
  <si>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</si>
  <si>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</si>
  <si>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</si>
  <si>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</si>
  <si>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</si>
  <si>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</si>
  <si>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</si>
  <si>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</si>
  <si>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</si>
  <si>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</si>
  <si>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</si>
  <si>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</si>
  <si>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</si>
  <si>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</si>
  <si>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</si>
  <si>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</si>
  <si>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</si>
  <si>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</si>
  <si>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</si>
  <si>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</si>
  <si>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</si>
  <si>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</si>
  <si>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</si>
  <si>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</si>
  <si>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</si>
  <si>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</si>
  <si>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</si>
  <si>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</si>
  <si>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</si>
  <si>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</si>
  <si>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</si>
  <si>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</si>
  <si>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</si>
  <si>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</si>
  <si>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</si>
  <si>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</si>
  <si>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</si>
  <si>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</si>
  <si>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</si>
  <si>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</si>
  <si>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</si>
  <si>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</si>
  <si>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</si>
  <si>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</si>
  <si>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</si>
  <si>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</si>
  <si>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</si>
  <si>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</si>
  <si>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</si>
  <si>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</si>
  <si>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</si>
  <si>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</si>
  <si>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</si>
  <si>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</si>
  <si>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</si>
  <si>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</si>
  <si>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</si>
  <si>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</si>
  <si>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</si>
  <si>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</si>
  <si>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</si>
  <si>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</si>
  <si>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</si>
  <si>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</si>
  <si>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</si>
  <si>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</si>
  <si>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</si>
  <si>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</si>
  <si>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</si>
  <si>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</si>
  <si>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</si>
  <si>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</si>
  <si>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</si>
  <si>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</si>
  <si>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</si>
  <si>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</si>
  <si>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</si>
  <si>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</si>
  <si>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</si>
  <si>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</si>
  <si>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</si>
  <si>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</si>
  <si>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</si>
  <si>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</si>
  <si>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</si>
  <si>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</si>
  <si>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</si>
  <si>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</si>
  <si>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</si>
  <si>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</si>
  <si>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</si>
  <si>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</si>
  <si>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</si>
  <si>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</si>
  <si>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</si>
  <si>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</si>
  <si>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</si>
  <si>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</si>
  <si>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</si>
  <si>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</si>
  <si>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</si>
  <si>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</si>
  <si>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</si>
  <si>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</si>
  <si>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</si>
  <si>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</si>
  <si>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</si>
  <si>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</si>
  <si>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</si>
  <si>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</si>
  <si>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</si>
  <si>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</si>
  <si>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</si>
  <si>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</si>
  <si>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</si>
  <si>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</si>
  <si>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</si>
  <si>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</si>
  <si>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</si>
  <si>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</si>
  <si>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</si>
  <si>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</si>
  <si>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</si>
  <si>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</si>
  <si>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</si>
  <si>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</si>
  <si>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</si>
  <si>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</si>
  <si>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</si>
  <si>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</si>
  <si>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</si>
  <si>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</si>
  <si>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</si>
  <si>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</si>
  <si>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</si>
  <si>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</si>
  <si>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</si>
  <si>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</si>
  <si>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</si>
  <si>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</si>
  <si>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</si>
  <si>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</si>
  <si>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</si>
  <si>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</si>
  <si>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</si>
  <si>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</si>
  <si>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</si>
  <si>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</si>
  <si>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</si>
  <si>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</si>
  <si>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</si>
  <si>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</si>
  <si>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</si>
  <si>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</si>
  <si>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</si>
  <si>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</si>
  <si>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</si>
  <si>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</si>
  <si>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</si>
  <si>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</si>
  <si>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</si>
  <si>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</si>
  <si>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</si>
  <si>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</si>
  <si>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</si>
  <si>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</si>
  <si>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</si>
  <si>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</si>
  <si>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</si>
  <si>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</si>
  <si>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</si>
  <si>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</si>
  <si>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</si>
  <si>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</si>
  <si>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</si>
  <si>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</si>
  <si>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</si>
  <si>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</si>
  <si>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</si>
  <si>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</si>
  <si>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</si>
  <si>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</si>
  <si>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</si>
  <si>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</si>
  <si>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</si>
  <si>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</si>
  <si>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</si>
  <si>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</si>
  <si>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</si>
  <si>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</si>
  <si>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</si>
  <si>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</si>
  <si>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</si>
  <si>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</si>
  <si>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</si>
  <si>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</si>
  <si>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</si>
  <si>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</si>
  <si>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</si>
  <si>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</si>
  <si>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</si>
  <si>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</si>
  <si>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</si>
  <si>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</si>
  <si>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</si>
  <si>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</si>
  <si>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</si>
  <si>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</si>
  <si>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</si>
  <si>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</si>
  <si>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</si>
  <si>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</si>
  <si>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</si>
  <si>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</si>
  <si>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</si>
  <si>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</si>
  <si>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</si>
  <si>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</si>
  <si>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</si>
  <si>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</si>
  <si>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</si>
  <si>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</si>
  <si>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</si>
  <si>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</si>
  <si>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</si>
  <si>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</si>
  <si>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</si>
  <si>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</si>
  <si>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</si>
  <si>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</si>
  <si>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</si>
  <si>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</si>
  <si>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</si>
  <si>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</si>
  <si>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</si>
  <si>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</si>
  <si>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</si>
  <si>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</si>
  <si>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</si>
  <si>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</si>
  <si>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</si>
  <si>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</si>
  <si>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</si>
  <si>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</si>
  <si>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</si>
  <si>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</si>
  <si>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</si>
  <si>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</si>
  <si>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</si>
  <si>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</si>
  <si>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</si>
  <si>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</si>
  <si>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</si>
  <si>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</si>
  <si>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</si>
  <si>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</si>
  <si>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</si>
  <si>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</si>
  <si>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</si>
  <si>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</si>
  <si>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</si>
  <si>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</si>
  <si>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</si>
  <si>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</si>
  <si>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</si>
  <si>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</si>
  <si>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</si>
  <si>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</si>
  <si>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</si>
  <si>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</si>
  <si>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</si>
  <si>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</si>
  <si>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</si>
  <si>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</si>
  <si>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</si>
  <si>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</si>
  <si>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</si>
  <si>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</si>
  <si>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</si>
  <si>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</si>
  <si>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</si>
  <si>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</si>
  <si>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</si>
  <si>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</si>
  <si>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</si>
  <si>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</si>
  <si>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</si>
  <si>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</si>
  <si>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</si>
  <si>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</si>
  <si>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</si>
  <si>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</si>
  <si>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</si>
  <si>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</si>
  <si>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</si>
  <si>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</si>
  <si>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</si>
  <si>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</si>
  <si>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</si>
  <si>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</si>
  <si>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</si>
  <si>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</si>
  <si>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</si>
  <si>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</si>
  <si>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</si>
  <si>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</si>
  <si>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</si>
  <si>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</si>
  <si>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</si>
  <si>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</si>
  <si>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</si>
  <si>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</si>
  <si>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</si>
  <si>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</si>
  <si>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</si>
  <si>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</si>
  <si>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</si>
  <si>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</si>
  <si>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</si>
  <si>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</si>
  <si>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</si>
  <si>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</si>
  <si>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</si>
  <si>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</si>
  <si>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</si>
  <si>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</si>
  <si>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</si>
  <si>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</si>
  <si>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</si>
  <si>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</si>
  <si>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</si>
  <si>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</si>
  <si>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</si>
  <si>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</si>
  <si>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</si>
  <si>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</si>
  <si>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</si>
  <si>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</si>
  <si>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</si>
  <si>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</si>
  <si>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</si>
  <si>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</si>
  <si>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</si>
  <si>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</si>
  <si>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</si>
  <si>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</si>
  <si>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</si>
  <si>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</si>
  <si>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</si>
  <si>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</si>
  <si>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</si>
  <si>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</si>
  <si>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</si>
  <si>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</si>
  <si>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</si>
  <si>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</si>
  <si>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</si>
  <si>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</si>
  <si>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</si>
  <si>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</si>
  <si>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</si>
  <si>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</si>
  <si>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</si>
  <si>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</si>
  <si>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</si>
  <si>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</si>
  <si>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</si>
  <si>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</si>
  <si>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</si>
  <si>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</si>
  <si>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</si>
  <si>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</si>
  <si>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</si>
  <si>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</si>
  <si>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</si>
  <si>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</si>
  <si>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</si>
  <si>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</si>
  <si>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</si>
  <si>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</si>
  <si>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</si>
  <si>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</si>
  <si>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</si>
  <si>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</si>
  <si>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</si>
  <si>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</si>
  <si>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</si>
  <si>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</si>
  <si>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</si>
  <si>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</si>
  <si>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</si>
  <si>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</si>
  <si>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</si>
  <si>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</si>
  <si>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</si>
  <si>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</si>
  <si>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</si>
  <si>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</si>
  <si>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</si>
  <si>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</si>
  <si>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</si>
  <si>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</si>
  <si>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</si>
  <si>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</si>
  <si>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</si>
  <si>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</si>
  <si>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</si>
  <si>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</si>
  <si>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</si>
  <si>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</si>
  <si>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</si>
  <si>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</si>
  <si>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</si>
  <si>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</si>
  <si>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</si>
  <si>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</si>
  <si>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</si>
  <si>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</si>
  <si>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</si>
  <si>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</si>
  <si>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</si>
  <si>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</si>
  <si>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</si>
  <si>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</si>
  <si>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</si>
  <si>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</si>
  <si>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</si>
  <si>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</si>
  <si>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</si>
  <si>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</si>
  <si>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</si>
  <si>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</si>
  <si>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</si>
  <si>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</si>
  <si>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</si>
  <si>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</si>
  <si>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</si>
  <si>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</si>
  <si>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</si>
  <si>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</si>
  <si>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</si>
  <si>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</si>
  <si>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</si>
  <si>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</si>
  <si>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</si>
  <si>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</si>
  <si>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</si>
  <si>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</si>
  <si>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</si>
  <si>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</si>
  <si>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</si>
  <si>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</si>
  <si>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</si>
  <si>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</si>
  <si>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</si>
  <si>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</si>
  <si>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</si>
  <si>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</si>
  <si>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</si>
  <si>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</si>
  <si>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</si>
  <si>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</si>
  <si>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</si>
  <si>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</si>
  <si>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</si>
  <si>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</si>
  <si>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</si>
  <si>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</si>
  <si>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</si>
  <si>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</si>
  <si>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</si>
  <si>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</si>
  <si>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</si>
  <si>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</si>
  <si>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</si>
  <si>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</si>
  <si>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</si>
  <si>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</si>
  <si>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</si>
  <si>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</si>
  <si>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</si>
  <si>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</si>
  <si>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</si>
  <si>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</si>
  <si>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</si>
  <si>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</si>
  <si>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</si>
  <si>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</si>
  <si>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</si>
  <si>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</si>
  <si>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</si>
  <si>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</si>
  <si>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</si>
  <si>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</si>
  <si>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</si>
  <si>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</si>
  <si>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</si>
  <si>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</si>
  <si>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</si>
  <si>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</si>
  <si>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</si>
  <si>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</si>
  <si>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</si>
  <si>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</si>
  <si>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</si>
  <si>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</si>
  <si>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</si>
  <si>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</si>
  <si>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</si>
  <si>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</si>
  <si>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</si>
  <si>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</si>
  <si>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</si>
  <si>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</si>
  <si>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</si>
  <si>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</si>
  <si>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</si>
  <si>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</si>
  <si>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</si>
  <si>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</si>
  <si>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</si>
  <si>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</si>
  <si>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</si>
  <si>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</si>
  <si>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</si>
  <si>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</si>
  <si>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</si>
  <si>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</si>
  <si>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</si>
  <si>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</si>
  <si>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</si>
  <si>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</si>
  <si>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</si>
  <si>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</si>
  <si>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</si>
  <si>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</si>
  <si>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</si>
  <si>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</si>
  <si>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</si>
  <si>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</si>
  <si>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</si>
  <si>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</si>
  <si>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</si>
  <si>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</si>
  <si>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</si>
  <si>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</si>
  <si>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</si>
  <si>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</si>
  <si>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</si>
  <si>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</si>
  <si>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</si>
  <si>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</si>
  <si>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</si>
  <si>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</si>
  <si>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</si>
  <si>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</si>
  <si>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</si>
  <si>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</si>
  <si>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</si>
  <si>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</si>
  <si>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</si>
  <si>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</si>
  <si>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</si>
  <si>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</si>
  <si>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</si>
  <si>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</si>
  <si>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</si>
  <si>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</si>
  <si>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</si>
  <si>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</si>
  <si>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</si>
  <si>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</si>
  <si>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</si>
  <si>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</si>
  <si>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</si>
  <si>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</si>
  <si>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</si>
  <si>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</si>
  <si>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</si>
  <si>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</si>
  <si>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</si>
  <si>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</si>
  <si>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</si>
  <si>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</si>
  <si>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</si>
  <si>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</si>
  <si>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</si>
  <si>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</si>
  <si>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</si>
  <si>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</si>
  <si>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</si>
  <si>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</si>
  <si>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</si>
  <si>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</si>
  <si>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</si>
  <si>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</si>
  <si>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</si>
  <si>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</si>
  <si>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</si>
  <si>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</si>
  <si>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</si>
  <si>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</si>
  <si>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</si>
  <si>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</si>
  <si>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</si>
  <si>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</si>
  <si>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</si>
  <si>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</si>
  <si>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</si>
  <si>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</si>
  <si>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</si>
  <si>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</si>
  <si>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</si>
  <si>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</si>
  <si>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</si>
  <si>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</si>
  <si>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</si>
  <si>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</si>
  <si>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</si>
  <si>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</si>
  <si>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</si>
  <si>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</si>
  <si>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</si>
  <si>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</si>
  <si>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</si>
  <si>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</si>
  <si>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</si>
  <si>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</si>
  <si>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</si>
  <si>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</si>
  <si>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</si>
  <si>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</si>
  <si>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</si>
  <si>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</si>
  <si>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</si>
  <si>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</si>
  <si>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</si>
  <si>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</si>
  <si>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</si>
  <si>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</si>
  <si>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</si>
  <si>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</si>
  <si>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</si>
  <si>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</si>
  <si>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</si>
  <si>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</si>
  <si>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</si>
  <si>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</si>
  <si>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</si>
  <si>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</si>
  <si>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</si>
  <si>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</si>
  <si>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</si>
  <si>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</si>
  <si>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</si>
  <si>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</si>
  <si>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</si>
  <si>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</si>
  <si>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</si>
  <si>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</si>
  <si>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</si>
  <si>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</si>
  <si>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</si>
  <si>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</si>
  <si>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</si>
  <si>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</si>
  <si>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</si>
  <si>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</si>
  <si>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</si>
  <si>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</si>
  <si>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</si>
  <si>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</si>
  <si>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</si>
  <si>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</si>
  <si>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</si>
  <si>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</si>
  <si>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</si>
  <si>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</si>
  <si>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</si>
  <si>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</si>
  <si>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</si>
  <si>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</si>
  <si>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</si>
  <si>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</si>
  <si>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</si>
  <si>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</si>
  <si>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</si>
  <si>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</si>
  <si>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</si>
  <si>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</si>
  <si>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</si>
  <si>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</si>
  <si>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</si>
  <si>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</si>
  <si>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</si>
  <si>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</si>
  <si>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</si>
  <si>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</si>
  <si>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</si>
  <si>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</si>
  <si>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</si>
  <si>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</si>
  <si>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</si>
  <si>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</si>
  <si>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</si>
  <si>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</si>
  <si>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</si>
  <si>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</si>
  <si>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</si>
  <si>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</si>
  <si>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</si>
  <si>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</si>
  <si>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</si>
  <si>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</si>
  <si>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</si>
  <si>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</si>
  <si>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</si>
  <si>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</si>
  <si>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</si>
  <si>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</si>
  <si>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</si>
  <si>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</si>
  <si>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</si>
  <si>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</si>
  <si>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</si>
  <si>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</si>
  <si>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</si>
  <si>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</si>
  <si>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</si>
  <si>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</si>
  <si>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</si>
  <si>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</si>
  <si>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</si>
  <si>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</si>
  <si>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</si>
  <si>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</si>
  <si>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</si>
  <si>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</si>
  <si>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</si>
  <si>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</si>
  <si>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</si>
  <si>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</si>
  <si>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</si>
  <si>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</si>
  <si>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</si>
  <si>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</si>
  <si>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</si>
  <si>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</si>
  <si>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</si>
  <si>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</si>
  <si>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</si>
  <si>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</si>
  <si>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</si>
  <si>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</si>
  <si>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</si>
  <si>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</si>
  <si>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</si>
  <si>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</si>
  <si>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</si>
  <si>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</si>
  <si>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</si>
  <si>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</si>
  <si>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</si>
  <si>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</si>
  <si>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</si>
  <si>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</si>
  <si>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</si>
  <si>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</si>
  <si>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</si>
  <si>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</si>
  <si>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</si>
  <si>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</si>
  <si>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</si>
  <si>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</si>
  <si>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</si>
  <si>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</si>
  <si>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</si>
  <si>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</si>
  <si>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</si>
  <si>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</si>
  <si>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VAT Dầu DO, Phí xăng dầu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</si>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</sst>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25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SX TM KIM DUNG PHÁT</v>
      </c>
      <c r="B2" s="690"/>
    </row>
    <row r="3" spans="1:15">
      <c r="A3" s="691" t="str">
        <f>TH!A2</f>
        <v>Địa chỉ: 1A227/1 Ấp 1, Phạm Văn Hai, Bình Chánh, TPHCM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39" t="s">
        <v>423</v>
      </c>
      <c r="B8" s="939" t="s">
        <v>422</v>
      </c>
      <c r="C8" s="934" t="s">
        <v>37</v>
      </c>
      <c r="D8" s="935"/>
      <c r="E8" s="934" t="s">
        <v>38</v>
      </c>
      <c r="F8" s="935"/>
      <c r="G8" s="934" t="s">
        <v>424</v>
      </c>
      <c r="H8" s="935"/>
      <c r="K8" s="723"/>
      <c r="L8" s="723"/>
      <c r="M8" s="936" t="s">
        <v>388</v>
      </c>
      <c r="N8" s="936"/>
      <c r="O8" s="722"/>
    </row>
    <row r="9" spans="1:15" ht="24.75" customHeight="1" thickBot="1">
      <c r="A9" s="940"/>
      <c r="B9" s="940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1183990088</v>
      </c>
      <c r="F14" s="702">
        <f t="array" ref="F14">SUM(IF(A14=KHC,TH))</f>
        <v>992507142</v>
      </c>
      <c r="G14" s="701">
        <f>MAX(C14+E14-D14-F14,0)</f>
        <v>191482946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122714362</v>
      </c>
      <c r="F15" s="697">
        <f t="array" ref="F15">SUM(IF(A15=KHC,TH))</f>
        <v>115599385</v>
      </c>
      <c r="G15" s="698">
        <f>MAX(C15+E15-D15-F15,0)</f>
        <v>7114977</v>
      </c>
      <c r="H15" s="698">
        <f>MAX(D15+F15-E15-C15,0)</f>
        <v>0</v>
      </c>
      <c r="J15" s="164">
        <f>L15-G15</f>
        <v>0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122714362</v>
      </c>
      <c r="F16" s="701">
        <f t="shared" si="2"/>
        <v>115599385</v>
      </c>
      <c r="G16" s="701">
        <f t="shared" si="2"/>
        <v>7114977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833</v>
      </c>
      <c r="B19" s="700" t="s">
        <v>834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803960467</v>
      </c>
      <c r="F20" s="697">
        <f t="array" ref="F20">SUM(IF(A20=KHC,TH))</f>
        <v>803751979</v>
      </c>
      <c r="G20" s="698">
        <f t="shared" si="3"/>
        <v>208488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819103437</v>
      </c>
      <c r="F22" s="701">
        <f>F20+F21</f>
        <v>817644949</v>
      </c>
      <c r="G22" s="701">
        <f t="shared" si="3"/>
        <v>1458488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1253014017</v>
      </c>
      <c r="G35" s="701">
        <f t="shared" si="3"/>
        <v>0</v>
      </c>
      <c r="H35" s="701">
        <f t="shared" si="4"/>
        <v>253807505</v>
      </c>
    </row>
    <row r="36" spans="1:8" s="164" customFormat="1" ht="17.25" customHeight="1">
      <c r="A36" s="710" t="s">
        <v>796</v>
      </c>
      <c r="B36" s="696" t="s">
        <v>795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100642101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100642101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SUM(IF(A49=TH!$L$10:$L$2548,TH!$K$10:$K$2548))</f>
        <v>2579991</v>
      </c>
      <c r="F49" s="697">
        <f t="array" ref="F49">SUM(IF(A49=TH!$M$10:$M$2548,TH!$K$10:$K$2548))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3790541</v>
      </c>
      <c r="F56" s="702">
        <f t="array" ref="F56">SUM(IF(A56=KHC,TH))</f>
        <v>3790541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63773852</v>
      </c>
      <c r="F57" s="702">
        <f t="array" ref="F57">SUM(IF(A57=KHC,TH))</f>
        <v>63773852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SUM(IF(A61=TH!$M$10:$M$2548,TH!$K$10:$K$2548))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37" t="s">
        <v>39</v>
      </c>
      <c r="B62" s="938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13304975385</v>
      </c>
      <c r="F62" s="714">
        <f t="shared" si="17"/>
        <v>13309542204</v>
      </c>
      <c r="G62" s="714">
        <f t="shared" si="17"/>
        <v>2315968748</v>
      </c>
      <c r="H62" s="714">
        <f t="shared" si="17"/>
        <v>2315968748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558"/>
  <sheetViews>
    <sheetView tabSelected="1" topLeftCell="A7" workbookViewId="0">
      <pane ySplit="3" topLeftCell="A2178" activePane="bottomLeft" state="frozen"/>
      <selection activeCell="A7" sqref="A7"/>
      <selection pane="bottomLeft" activeCell="D1918" sqref="D1918:D1929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16384" width="9.140625" style="200"/>
  </cols>
  <sheetData>
    <row r="1" spans="1:26" ht="15">
      <c r="A1" s="1" t="s">
        <v>1499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1500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9" t="s">
        <v>94</v>
      </c>
      <c r="D4" s="959"/>
      <c r="E4" s="959"/>
      <c r="F4" s="959"/>
      <c r="G4" s="959"/>
      <c r="H4" s="959"/>
      <c r="I4" s="959"/>
      <c r="J4" s="959"/>
      <c r="K4" s="959"/>
      <c r="L4" s="959"/>
      <c r="M4" s="959"/>
    </row>
    <row r="5" spans="1:26" ht="14.25">
      <c r="B5" s="42"/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1" t="s">
        <v>120</v>
      </c>
      <c r="B7" s="943" t="s">
        <v>102</v>
      </c>
      <c r="C7" s="961" t="s">
        <v>20</v>
      </c>
      <c r="D7" s="962" t="s">
        <v>1</v>
      </c>
      <c r="E7" s="963"/>
      <c r="F7" s="961" t="s">
        <v>0</v>
      </c>
      <c r="G7" s="965" t="s">
        <v>119</v>
      </c>
      <c r="H7" s="945" t="s">
        <v>44</v>
      </c>
      <c r="I7" s="956" t="s">
        <v>299</v>
      </c>
      <c r="J7" s="957"/>
      <c r="K7" s="961" t="s">
        <v>174</v>
      </c>
      <c r="L7" s="964" t="s">
        <v>95</v>
      </c>
      <c r="M7" s="964"/>
      <c r="N7" s="948" t="s">
        <v>877</v>
      </c>
      <c r="O7" s="950" t="s">
        <v>48</v>
      </c>
      <c r="P7" s="951"/>
      <c r="Q7" s="952"/>
      <c r="R7" s="950" t="s">
        <v>52</v>
      </c>
      <c r="S7" s="951"/>
      <c r="T7" s="952"/>
      <c r="U7" s="948" t="s">
        <v>876</v>
      </c>
      <c r="V7" s="946" t="str">
        <f>CTTK!$E$7</f>
        <v>142</v>
      </c>
      <c r="W7" s="958" t="s">
        <v>180</v>
      </c>
      <c r="X7" s="958"/>
      <c r="Y7" s="958"/>
      <c r="Z7" s="958" t="s">
        <v>421</v>
      </c>
    </row>
    <row r="8" spans="1:26" ht="24.75" customHeight="1">
      <c r="A8" s="942"/>
      <c r="B8" s="944"/>
      <c r="C8" s="961"/>
      <c r="D8" s="204" t="s">
        <v>15</v>
      </c>
      <c r="E8" s="203" t="s">
        <v>32</v>
      </c>
      <c r="F8" s="961"/>
      <c r="G8" s="966"/>
      <c r="H8" s="945"/>
      <c r="I8" s="271" t="s">
        <v>235</v>
      </c>
      <c r="J8" s="271" t="s">
        <v>236</v>
      </c>
      <c r="K8" s="961"/>
      <c r="L8" s="205" t="s">
        <v>22</v>
      </c>
      <c r="M8" s="205" t="s">
        <v>23</v>
      </c>
      <c r="N8" s="949"/>
      <c r="O8" s="953"/>
      <c r="P8" s="954"/>
      <c r="Q8" s="955"/>
      <c r="R8" s="953"/>
      <c r="S8" s="954"/>
      <c r="T8" s="955"/>
      <c r="U8" s="949"/>
      <c r="V8" s="947"/>
      <c r="W8" s="958"/>
      <c r="X8" s="958"/>
      <c r="Y8" s="958"/>
      <c r="Z8" s="958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3790541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63773852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5</v>
      </c>
      <c r="C24" s="772">
        <f>E24</f>
        <v>40664</v>
      </c>
      <c r="D24" s="772" t="s">
        <v>397</v>
      </c>
      <c r="E24" s="777">
        <v>40664</v>
      </c>
      <c r="F24" s="773" t="s">
        <v>848</v>
      </c>
      <c r="G24" s="774"/>
      <c r="H24" s="653"/>
      <c r="I24" s="509"/>
      <c r="J24" s="509"/>
      <c r="K24" s="775">
        <v>750000</v>
      </c>
      <c r="L24" s="776" t="s">
        <v>184</v>
      </c>
      <c r="M24" s="776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5</v>
      </c>
      <c r="C25" s="772">
        <f>E25</f>
        <v>40664</v>
      </c>
      <c r="D25" s="772" t="s">
        <v>397</v>
      </c>
      <c r="E25" s="777">
        <v>40664</v>
      </c>
      <c r="F25" s="773" t="s">
        <v>849</v>
      </c>
      <c r="G25" s="774"/>
      <c r="H25" s="653"/>
      <c r="I25" s="509"/>
      <c r="J25" s="509"/>
      <c r="K25" s="775">
        <v>3164845</v>
      </c>
      <c r="L25" s="776" t="s">
        <v>184</v>
      </c>
      <c r="M25" s="776" t="s">
        <v>833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4</v>
      </c>
      <c r="C26" s="186">
        <f>E26</f>
        <v>40634</v>
      </c>
      <c r="D26" s="186" t="s">
        <v>497</v>
      </c>
      <c r="E26" s="186">
        <v>40634</v>
      </c>
      <c r="F26" s="191" t="s">
        <v>881</v>
      </c>
      <c r="G26" s="641"/>
      <c r="H26" s="7" t="s">
        <v>428</v>
      </c>
      <c r="I26" s="264"/>
      <c r="J26" s="264"/>
      <c r="K26" s="639">
        <v>1700000000</v>
      </c>
      <c r="L26" s="640" t="s">
        <v>48</v>
      </c>
      <c r="M26" s="640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4</v>
      </c>
      <c r="C27" s="186">
        <f>E27</f>
        <v>40634</v>
      </c>
      <c r="D27" s="186" t="s">
        <v>498</v>
      </c>
      <c r="E27" s="186">
        <v>40634</v>
      </c>
      <c r="F27" s="191" t="s">
        <v>881</v>
      </c>
      <c r="G27" s="641"/>
      <c r="H27" s="7" t="s">
        <v>878</v>
      </c>
      <c r="I27" s="264"/>
      <c r="J27" s="264"/>
      <c r="K27" s="639">
        <v>100000000</v>
      </c>
      <c r="L27" s="640" t="s">
        <v>48</v>
      </c>
      <c r="M27" s="640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4</v>
      </c>
      <c r="C28" s="186">
        <f>E28</f>
        <v>40634</v>
      </c>
      <c r="D28" s="186" t="s">
        <v>725</v>
      </c>
      <c r="E28" s="186">
        <v>40634</v>
      </c>
      <c r="F28" s="191" t="s">
        <v>881</v>
      </c>
      <c r="G28" s="641"/>
      <c r="H28" s="7" t="s">
        <v>879</v>
      </c>
      <c r="I28" s="264"/>
      <c r="J28" s="264"/>
      <c r="K28" s="639">
        <v>100000000</v>
      </c>
      <c r="L28" s="640" t="s">
        <v>48</v>
      </c>
      <c r="M28" s="640" t="s">
        <v>25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186">
        <v>40634</v>
      </c>
      <c r="D29" s="186" t="s">
        <v>499</v>
      </c>
      <c r="E29" s="37">
        <v>40630</v>
      </c>
      <c r="F29" s="191" t="s">
        <v>484</v>
      </c>
      <c r="G29" s="719" t="s">
        <v>485</v>
      </c>
      <c r="H29" s="7" t="s">
        <v>459</v>
      </c>
      <c r="I29" s="264"/>
      <c r="J29" s="264"/>
      <c r="K29" s="38">
        <v>318182</v>
      </c>
      <c r="L29" s="640" t="s">
        <v>833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4</v>
      </c>
      <c r="C30" s="186">
        <v>40634</v>
      </c>
      <c r="D30" s="186" t="s">
        <v>499</v>
      </c>
      <c r="E30" s="37">
        <v>40630</v>
      </c>
      <c r="F30" s="191" t="s">
        <v>486</v>
      </c>
      <c r="G30" s="719" t="s">
        <v>485</v>
      </c>
      <c r="H30" s="7" t="s">
        <v>459</v>
      </c>
      <c r="I30" s="264"/>
      <c r="J30" s="264"/>
      <c r="K30" s="38">
        <v>31818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4</v>
      </c>
      <c r="C31" s="186">
        <v>40634</v>
      </c>
      <c r="D31" s="186" t="s">
        <v>499</v>
      </c>
      <c r="E31" s="37">
        <v>40631</v>
      </c>
      <c r="F31" s="191" t="s">
        <v>487</v>
      </c>
      <c r="G31" s="510" t="s">
        <v>489</v>
      </c>
      <c r="H31" s="7" t="s">
        <v>459</v>
      </c>
      <c r="I31" s="264"/>
      <c r="J31" s="264"/>
      <c r="K31" s="38">
        <v>377273</v>
      </c>
      <c r="L31" s="640" t="s">
        <v>833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4</v>
      </c>
      <c r="C32" s="186">
        <v>40634</v>
      </c>
      <c r="D32" s="186" t="s">
        <v>499</v>
      </c>
      <c r="E32" s="37">
        <v>40631</v>
      </c>
      <c r="F32" s="191" t="s">
        <v>488</v>
      </c>
      <c r="G32" s="510" t="s">
        <v>489</v>
      </c>
      <c r="H32" s="7" t="s">
        <v>459</v>
      </c>
      <c r="I32" s="264"/>
      <c r="J32" s="264"/>
      <c r="K32" s="38">
        <v>37727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4</v>
      </c>
      <c r="C33" s="186">
        <v>40634</v>
      </c>
      <c r="D33" s="186" t="s">
        <v>500</v>
      </c>
      <c r="E33" s="37">
        <v>40623</v>
      </c>
      <c r="F33" s="40" t="s">
        <v>492</v>
      </c>
      <c r="G33" s="510" t="s">
        <v>490</v>
      </c>
      <c r="H33" s="45" t="s">
        <v>491</v>
      </c>
      <c r="I33" s="264"/>
      <c r="J33" s="264"/>
      <c r="K33" s="720">
        <v>50000</v>
      </c>
      <c r="L33" s="640" t="s">
        <v>84</v>
      </c>
      <c r="M33" s="640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4</v>
      </c>
      <c r="C34" s="186">
        <v>40634</v>
      </c>
      <c r="D34" s="186" t="s">
        <v>501</v>
      </c>
      <c r="E34" s="37">
        <v>40619</v>
      </c>
      <c r="F34" s="40" t="s">
        <v>494</v>
      </c>
      <c r="G34" s="510" t="s">
        <v>493</v>
      </c>
      <c r="H34" s="45" t="s">
        <v>496</v>
      </c>
      <c r="I34" s="264"/>
      <c r="J34" s="264"/>
      <c r="K34" s="38">
        <v>363636</v>
      </c>
      <c r="L34" s="640" t="s">
        <v>84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642</v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4</v>
      </c>
      <c r="C35" s="186">
        <v>40634</v>
      </c>
      <c r="D35" s="186" t="s">
        <v>501</v>
      </c>
      <c r="E35" s="37">
        <v>40619</v>
      </c>
      <c r="F35" s="40" t="s">
        <v>495</v>
      </c>
      <c r="G35" s="510" t="s">
        <v>493</v>
      </c>
      <c r="H35" s="45" t="s">
        <v>496</v>
      </c>
      <c r="I35" s="264"/>
      <c r="J35" s="264"/>
      <c r="K35" s="38">
        <v>36364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4</v>
      </c>
      <c r="C36" s="186">
        <f t="shared" ref="C36:C67" si="4">E36</f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833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4</v>
      </c>
      <c r="C37" s="186">
        <f t="shared" si="4"/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186">
        <f t="shared" si="4"/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833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186">
        <f t="shared" si="4"/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4</v>
      </c>
      <c r="C40" s="186">
        <f t="shared" si="4"/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833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4</v>
      </c>
      <c r="C41" s="186">
        <f t="shared" si="4"/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4</v>
      </c>
      <c r="C42" s="186">
        <f t="shared" si="4"/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4</v>
      </c>
      <c r="C43" s="186">
        <f t="shared" si="4"/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4</v>
      </c>
      <c r="C44" s="186">
        <f t="shared" si="4"/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hidden="1" customHeight="1">
      <c r="A45" s="206" t="str">
        <f>IF(B45&lt;&gt;"",IF(AND(B45&gt;=_TM1,B45&lt;=_TM2,OR(TH!L45="1111",TH!M45="1111")),TH!D45,""),"")</f>
        <v/>
      </c>
      <c r="B45" s="36">
        <f t="shared" si="3"/>
        <v>4</v>
      </c>
      <c r="C45" s="186">
        <f t="shared" si="4"/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4</v>
      </c>
      <c r="C46" s="186">
        <f t="shared" si="4"/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hidden="1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186">
        <f t="shared" si="4"/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4</v>
      </c>
      <c r="C52" s="186">
        <f t="shared" si="4"/>
        <v>40642</v>
      </c>
      <c r="D52" s="186" t="s">
        <v>722</v>
      </c>
      <c r="E52" s="186">
        <v>40642</v>
      </c>
      <c r="F52" s="191" t="s">
        <v>1146</v>
      </c>
      <c r="G52" s="719" t="s">
        <v>463</v>
      </c>
      <c r="H52" s="7" t="s">
        <v>564</v>
      </c>
      <c r="I52" s="264"/>
      <c r="J52" s="264"/>
      <c r="K52" s="639">
        <v>5947392</v>
      </c>
      <c r="L52" s="640" t="s">
        <v>8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hidden="1" customHeight="1">
      <c r="A53" s="206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6" t="s">
        <v>723</v>
      </c>
      <c r="E53" s="186">
        <v>40644</v>
      </c>
      <c r="F53" s="40" t="s">
        <v>702</v>
      </c>
      <c r="G53" s="719" t="s">
        <v>455</v>
      </c>
      <c r="H53" s="7" t="s">
        <v>456</v>
      </c>
      <c r="I53" s="264"/>
      <c r="J53" s="264"/>
      <c r="K53" s="38">
        <v>1292500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4</v>
      </c>
      <c r="C54" s="37">
        <f t="shared" si="4"/>
        <v>40644</v>
      </c>
      <c r="D54" s="186" t="s">
        <v>724</v>
      </c>
      <c r="E54" s="186">
        <v>40644</v>
      </c>
      <c r="F54" s="40" t="s">
        <v>592</v>
      </c>
      <c r="G54" s="719" t="s">
        <v>458</v>
      </c>
      <c r="H54" s="7" t="s">
        <v>457</v>
      </c>
      <c r="I54" s="264"/>
      <c r="J54" s="264"/>
      <c r="K54" s="38">
        <v>2217600</v>
      </c>
      <c r="L54" s="39" t="s">
        <v>8</v>
      </c>
      <c r="M54" s="39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hidden="1" customHeight="1">
      <c r="A55" s="206" t="str">
        <f>IF(B55&lt;&gt;"",IF(AND(B55&gt;=_TM1,B55&lt;=_TM2,OR(TH!L55="1111",TH!M55="1111")),TH!D55,""),"")</f>
        <v/>
      </c>
      <c r="B55" s="36">
        <f t="shared" si="3"/>
        <v>4</v>
      </c>
      <c r="C55" s="186">
        <f t="shared" si="4"/>
        <v>40644</v>
      </c>
      <c r="D55" s="186" t="s">
        <v>726</v>
      </c>
      <c r="E55" s="186">
        <v>40644</v>
      </c>
      <c r="F55" s="191" t="s">
        <v>462</v>
      </c>
      <c r="G55" s="719" t="s">
        <v>460</v>
      </c>
      <c r="H55" s="7" t="s">
        <v>459</v>
      </c>
      <c r="I55" s="264"/>
      <c r="J55" s="264"/>
      <c r="K55" s="639">
        <v>1409091</v>
      </c>
      <c r="L55" s="640" t="s">
        <v>833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hidden="1" customHeight="1">
      <c r="A56" s="206" t="str">
        <f>IF(B56&lt;&gt;"",IF(AND(B56&gt;=_TM1,B56&lt;=_TM2,OR(TH!L56="1111",TH!M56="1111")),TH!D56,""),"")</f>
        <v/>
      </c>
      <c r="B56" s="36">
        <f t="shared" ref="B56:B87" si="5">IF(C56&lt;&gt;"",MONTH(C56),"")</f>
        <v>4</v>
      </c>
      <c r="C56" s="186">
        <f t="shared" si="4"/>
        <v>40644</v>
      </c>
      <c r="D56" s="186" t="s">
        <v>726</v>
      </c>
      <c r="E56" s="186">
        <v>40644</v>
      </c>
      <c r="F56" s="191" t="s">
        <v>461</v>
      </c>
      <c r="G56" s="719" t="s">
        <v>460</v>
      </c>
      <c r="H56" s="7" t="s">
        <v>459</v>
      </c>
      <c r="I56" s="264"/>
      <c r="J56" s="264"/>
      <c r="K56" s="639">
        <v>140909</v>
      </c>
      <c r="L56" s="640" t="s">
        <v>9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213"/>
      <c r="AB56" s="213"/>
    </row>
    <row r="57" spans="1:28" s="630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5"/>
        <v>4</v>
      </c>
      <c r="C57" s="186">
        <f t="shared" si="4"/>
        <v>40646</v>
      </c>
      <c r="D57" s="186" t="s">
        <v>727</v>
      </c>
      <c r="E57" s="186">
        <v>40646</v>
      </c>
      <c r="F57" s="191" t="s">
        <v>1146</v>
      </c>
      <c r="G57" s="719" t="s">
        <v>451</v>
      </c>
      <c r="H57" s="7" t="s">
        <v>564</v>
      </c>
      <c r="I57" s="264"/>
      <c r="J57" s="264"/>
      <c r="K57" s="639">
        <v>12234750</v>
      </c>
      <c r="L57" s="640" t="s">
        <v>8</v>
      </c>
      <c r="M57" s="640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5"/>
        <v>4</v>
      </c>
      <c r="C58" s="186">
        <f t="shared" si="4"/>
        <v>40646</v>
      </c>
      <c r="D58" s="186" t="s">
        <v>763</v>
      </c>
      <c r="E58" s="186">
        <v>40646</v>
      </c>
      <c r="F58" s="191" t="s">
        <v>452</v>
      </c>
      <c r="G58" s="719" t="s">
        <v>451</v>
      </c>
      <c r="H58" s="7" t="s">
        <v>564</v>
      </c>
      <c r="I58" s="898">
        <v>2500</v>
      </c>
      <c r="J58" s="264">
        <v>4449</v>
      </c>
      <c r="K58" s="639">
        <f>ROUND(I58*J58,0)</f>
        <v>11122500</v>
      </c>
      <c r="L58" s="640" t="s">
        <v>176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>x</v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5"/>
        <v>4</v>
      </c>
      <c r="C59" s="186">
        <f t="shared" si="4"/>
        <v>40646</v>
      </c>
      <c r="D59" s="186" t="s">
        <v>763</v>
      </c>
      <c r="E59" s="186">
        <v>40646</v>
      </c>
      <c r="F59" s="191" t="s">
        <v>445</v>
      </c>
      <c r="G59" s="719" t="s">
        <v>451</v>
      </c>
      <c r="H59" s="7" t="s">
        <v>564</v>
      </c>
      <c r="I59" s="264"/>
      <c r="J59" s="264"/>
      <c r="K59" s="639">
        <v>1112250</v>
      </c>
      <c r="L59" s="640" t="s">
        <v>9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5"/>
        <v>4</v>
      </c>
      <c r="C60" s="186">
        <f t="shared" si="4"/>
        <v>40646</v>
      </c>
      <c r="D60" s="186" t="s">
        <v>731</v>
      </c>
      <c r="E60" s="186">
        <v>40646</v>
      </c>
      <c r="F60" s="191" t="s">
        <v>431</v>
      </c>
      <c r="G60" s="641" t="s">
        <v>390</v>
      </c>
      <c r="H60" s="44" t="s">
        <v>428</v>
      </c>
      <c r="I60" s="264"/>
      <c r="J60" s="264"/>
      <c r="K60" s="639">
        <v>50000000</v>
      </c>
      <c r="L60" s="640" t="s">
        <v>48</v>
      </c>
      <c r="M60" s="640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hidden="1" customHeight="1">
      <c r="A61" s="206" t="str">
        <f>IF(B61&lt;&gt;"",IF(AND(B61&gt;=_TM1,B61&lt;=_TM2,OR(TH!L61="1111",TH!M61="1111")),TH!D61,""),"")</f>
        <v/>
      </c>
      <c r="B61" s="36">
        <f t="shared" si="5"/>
        <v>4</v>
      </c>
      <c r="C61" s="186">
        <f t="shared" si="4"/>
        <v>40647</v>
      </c>
      <c r="D61" s="186" t="s">
        <v>729</v>
      </c>
      <c r="E61" s="186">
        <v>40647</v>
      </c>
      <c r="F61" s="191" t="s">
        <v>1146</v>
      </c>
      <c r="G61" s="719" t="s">
        <v>449</v>
      </c>
      <c r="H61" s="7" t="s">
        <v>564</v>
      </c>
      <c r="I61" s="264"/>
      <c r="J61" s="264"/>
      <c r="K61" s="639">
        <v>16841000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5"/>
        <v>4</v>
      </c>
      <c r="C62" s="186">
        <f t="shared" si="4"/>
        <v>40647</v>
      </c>
      <c r="D62" s="186" t="s">
        <v>764</v>
      </c>
      <c r="E62" s="186">
        <v>40647</v>
      </c>
      <c r="F62" s="191" t="s">
        <v>450</v>
      </c>
      <c r="G62" s="719" t="s">
        <v>449</v>
      </c>
      <c r="H62" s="7" t="s">
        <v>564</v>
      </c>
      <c r="I62" s="264">
        <f>600+1900</f>
        <v>2500</v>
      </c>
      <c r="J62" s="264">
        <v>6124</v>
      </c>
      <c r="K62" s="639">
        <f>ROUND(I62*J62,0)</f>
        <v>15310000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5"/>
        <v>4</v>
      </c>
      <c r="C63" s="186">
        <f t="shared" si="4"/>
        <v>40647</v>
      </c>
      <c r="D63" s="186" t="s">
        <v>764</v>
      </c>
      <c r="E63" s="186">
        <v>40647</v>
      </c>
      <c r="F63" s="191" t="s">
        <v>445</v>
      </c>
      <c r="G63" s="719" t="s">
        <v>449</v>
      </c>
      <c r="H63" s="7" t="s">
        <v>564</v>
      </c>
      <c r="I63" s="264"/>
      <c r="J63" s="264"/>
      <c r="K63" s="639">
        <v>1531000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5"/>
        <v>4</v>
      </c>
      <c r="C64" s="186">
        <f t="shared" si="4"/>
        <v>40648</v>
      </c>
      <c r="D64" s="186" t="s">
        <v>730</v>
      </c>
      <c r="E64" s="186">
        <v>40648</v>
      </c>
      <c r="F64" s="191" t="s">
        <v>1146</v>
      </c>
      <c r="G64" s="719" t="s">
        <v>443</v>
      </c>
      <c r="H64" s="7" t="s">
        <v>564</v>
      </c>
      <c r="I64" s="264"/>
      <c r="J64" s="264"/>
      <c r="K64" s="639">
        <v>5945481</v>
      </c>
      <c r="L64" s="640" t="s">
        <v>8</v>
      </c>
      <c r="M64" s="640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5"/>
        <v>4</v>
      </c>
      <c r="C65" s="186">
        <f t="shared" si="4"/>
        <v>40648</v>
      </c>
      <c r="D65" s="186" t="s">
        <v>765</v>
      </c>
      <c r="E65" s="186">
        <v>40648</v>
      </c>
      <c r="F65" s="191" t="s">
        <v>444</v>
      </c>
      <c r="G65" s="719" t="s">
        <v>443</v>
      </c>
      <c r="H65" s="7" t="s">
        <v>564</v>
      </c>
      <c r="I65" s="264">
        <v>130</v>
      </c>
      <c r="J65" s="264">
        <v>24346</v>
      </c>
      <c r="K65" s="639">
        <f>ROUND(I65*J65,0)</f>
        <v>3164980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5"/>
        <v>4</v>
      </c>
      <c r="C66" s="186">
        <f t="shared" si="4"/>
        <v>40648</v>
      </c>
      <c r="D66" s="186" t="s">
        <v>765</v>
      </c>
      <c r="E66" s="186">
        <v>40648</v>
      </c>
      <c r="F66" s="191" t="s">
        <v>446</v>
      </c>
      <c r="G66" s="719" t="s">
        <v>443</v>
      </c>
      <c r="H66" s="7" t="s">
        <v>564</v>
      </c>
      <c r="I66" s="264">
        <v>60</v>
      </c>
      <c r="J66" s="264">
        <v>14079</v>
      </c>
      <c r="K66" s="639">
        <f>ROUND(I66*J66,0)</f>
        <v>844740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5"/>
        <v>4</v>
      </c>
      <c r="C67" s="186">
        <f t="shared" si="4"/>
        <v>40648</v>
      </c>
      <c r="D67" s="186" t="s">
        <v>765</v>
      </c>
      <c r="E67" s="186">
        <v>40648</v>
      </c>
      <c r="F67" s="191" t="s">
        <v>447</v>
      </c>
      <c r="G67" s="719" t="s">
        <v>443</v>
      </c>
      <c r="H67" s="7" t="s">
        <v>564</v>
      </c>
      <c r="I67" s="264">
        <v>50</v>
      </c>
      <c r="J67" s="264">
        <v>27901</v>
      </c>
      <c r="K67" s="639">
        <f>ROUND(I67*J67,0)</f>
        <v>1395050</v>
      </c>
      <c r="L67" s="640" t="s">
        <v>176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5"/>
        <v>4</v>
      </c>
      <c r="C68" s="186">
        <f t="shared" ref="C68:C92" si="6">E68</f>
        <v>40648</v>
      </c>
      <c r="D68" s="186" t="s">
        <v>765</v>
      </c>
      <c r="E68" s="186">
        <v>40648</v>
      </c>
      <c r="F68" s="191" t="s">
        <v>445</v>
      </c>
      <c r="G68" s="719" t="s">
        <v>443</v>
      </c>
      <c r="H68" s="7" t="s">
        <v>564</v>
      </c>
      <c r="I68" s="264"/>
      <c r="J68" s="264"/>
      <c r="K68" s="639">
        <v>540711</v>
      </c>
      <c r="L68" s="640" t="s">
        <v>9</v>
      </c>
      <c r="M68" s="640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5"/>
        <v>4</v>
      </c>
      <c r="C69" s="186">
        <f t="shared" si="6"/>
        <v>40649</v>
      </c>
      <c r="D69" s="186" t="s">
        <v>732</v>
      </c>
      <c r="E69" s="186">
        <v>40649</v>
      </c>
      <c r="F69" s="191" t="s">
        <v>728</v>
      </c>
      <c r="G69" s="719" t="s">
        <v>438</v>
      </c>
      <c r="H69" s="7" t="s">
        <v>436</v>
      </c>
      <c r="I69" s="264">
        <v>20</v>
      </c>
      <c r="J69" s="264">
        <v>40000</v>
      </c>
      <c r="K69" s="639">
        <f>800000+1380000</f>
        <v>2180000</v>
      </c>
      <c r="L69" s="640" t="s">
        <v>184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154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5"/>
        <v>4</v>
      </c>
      <c r="C70" s="186">
        <f t="shared" si="6"/>
        <v>40649</v>
      </c>
      <c r="D70" s="186" t="s">
        <v>732</v>
      </c>
      <c r="E70" s="186">
        <v>40649</v>
      </c>
      <c r="F70" s="191" t="s">
        <v>402</v>
      </c>
      <c r="G70" s="719" t="s">
        <v>438</v>
      </c>
      <c r="H70" s="7" t="s">
        <v>436</v>
      </c>
      <c r="I70" s="264"/>
      <c r="J70" s="264"/>
      <c r="K70" s="639">
        <v>218000</v>
      </c>
      <c r="L70" s="640" t="s">
        <v>9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5"/>
        <v>4</v>
      </c>
      <c r="C71" s="37">
        <f t="shared" si="6"/>
        <v>40652</v>
      </c>
      <c r="D71" s="186" t="s">
        <v>733</v>
      </c>
      <c r="E71" s="37">
        <v>40652</v>
      </c>
      <c r="F71" s="40" t="s">
        <v>508</v>
      </c>
      <c r="G71" s="510" t="s">
        <v>512</v>
      </c>
      <c r="H71" s="45" t="s">
        <v>511</v>
      </c>
      <c r="I71" s="264"/>
      <c r="J71" s="264"/>
      <c r="K71" s="38">
        <v>1000000</v>
      </c>
      <c r="L71" s="39" t="s">
        <v>64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5"/>
        <v>4</v>
      </c>
      <c r="C72" s="37">
        <f t="shared" si="6"/>
        <v>40652</v>
      </c>
      <c r="D72" s="186" t="s">
        <v>733</v>
      </c>
      <c r="E72" s="37">
        <v>40652</v>
      </c>
      <c r="F72" s="40" t="s">
        <v>509</v>
      </c>
      <c r="G72" s="510" t="s">
        <v>512</v>
      </c>
      <c r="H72" s="45"/>
      <c r="I72" s="264"/>
      <c r="J72" s="264"/>
      <c r="K72" s="38">
        <v>1000000</v>
      </c>
      <c r="L72" s="39" t="s">
        <v>84</v>
      </c>
      <c r="M72" s="640" t="s">
        <v>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213"/>
      <c r="AB72" s="213"/>
      <c r="AC72" s="213"/>
    </row>
    <row r="73" spans="1:29" s="630" customFormat="1" ht="15.75" hidden="1" customHeight="1">
      <c r="A73" s="206" t="str">
        <f>IF(B73&lt;&gt;"",IF(AND(B73&gt;=_TM1,B73&lt;=_TM2,OR(TH!L73="1111",TH!M73="1111")),TH!D73,""),"")</f>
        <v/>
      </c>
      <c r="B73" s="764">
        <f t="shared" si="5"/>
        <v>4</v>
      </c>
      <c r="C73" s="765">
        <f t="shared" si="6"/>
        <v>40655</v>
      </c>
      <c r="D73" s="765" t="s">
        <v>393</v>
      </c>
      <c r="E73" s="765">
        <v>40655</v>
      </c>
      <c r="F73" s="766" t="s">
        <v>395</v>
      </c>
      <c r="G73" s="767" t="s">
        <v>390</v>
      </c>
      <c r="H73" s="50" t="s">
        <v>797</v>
      </c>
      <c r="I73" s="262"/>
      <c r="J73" s="262"/>
      <c r="K73" s="768">
        <v>28175740</v>
      </c>
      <c r="L73" s="769" t="s">
        <v>24</v>
      </c>
      <c r="M73" s="769" t="s">
        <v>300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770"/>
      <c r="AB73" s="770"/>
      <c r="AC73" s="770"/>
    </row>
    <row r="74" spans="1:29" s="630" customFormat="1" ht="15.75" hidden="1" customHeight="1">
      <c r="A74" s="206" t="str">
        <f>IF(B74&lt;&gt;"",IF(AND(B74&gt;=_TM1,B74&lt;=_TM2,OR(TH!L74="1111",TH!M74="1111")),TH!D74,""),"")</f>
        <v/>
      </c>
      <c r="B74" s="36">
        <f t="shared" si="5"/>
        <v>4</v>
      </c>
      <c r="C74" s="186">
        <f t="shared" si="6"/>
        <v>40656</v>
      </c>
      <c r="D74" s="186" t="s">
        <v>734</v>
      </c>
      <c r="E74" s="186">
        <v>40656</v>
      </c>
      <c r="F74" s="191" t="s">
        <v>439</v>
      </c>
      <c r="G74" s="719" t="s">
        <v>440</v>
      </c>
      <c r="H74" s="7" t="s">
        <v>442</v>
      </c>
      <c r="I74" s="264">
        <v>100</v>
      </c>
      <c r="J74" s="264">
        <v>23000</v>
      </c>
      <c r="K74" s="639">
        <f>ROUND(I74*J74,0)</f>
        <v>2300000</v>
      </c>
      <c r="L74" s="640" t="s">
        <v>184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5"/>
        <v>4</v>
      </c>
      <c r="C75" s="186">
        <f t="shared" si="6"/>
        <v>40656</v>
      </c>
      <c r="D75" s="186" t="s">
        <v>734</v>
      </c>
      <c r="E75" s="186">
        <v>40656</v>
      </c>
      <c r="F75" s="191" t="s">
        <v>441</v>
      </c>
      <c r="G75" s="719" t="s">
        <v>440</v>
      </c>
      <c r="H75" s="7" t="s">
        <v>442</v>
      </c>
      <c r="I75" s="264"/>
      <c r="J75" s="264"/>
      <c r="K75" s="639">
        <v>230000</v>
      </c>
      <c r="L75" s="640" t="s">
        <v>9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5"/>
        <v>4</v>
      </c>
      <c r="C76" s="186">
        <f t="shared" si="6"/>
        <v>40658</v>
      </c>
      <c r="D76" s="186" t="s">
        <v>393</v>
      </c>
      <c r="E76" s="186">
        <v>40658</v>
      </c>
      <c r="F76" s="191" t="s">
        <v>429</v>
      </c>
      <c r="G76" s="641" t="s">
        <v>390</v>
      </c>
      <c r="H76" s="44"/>
      <c r="I76" s="264"/>
      <c r="J76" s="264"/>
      <c r="K76" s="639">
        <v>271892</v>
      </c>
      <c r="L76" s="640" t="s">
        <v>24</v>
      </c>
      <c r="M76" s="640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</row>
    <row r="77" spans="1:29" s="630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5"/>
        <v>4</v>
      </c>
      <c r="C77" s="37">
        <f t="shared" si="6"/>
        <v>40658</v>
      </c>
      <c r="D77" s="186" t="s">
        <v>766</v>
      </c>
      <c r="E77" s="37">
        <v>40658</v>
      </c>
      <c r="F77" s="191" t="s">
        <v>543</v>
      </c>
      <c r="G77" s="510" t="s">
        <v>542</v>
      </c>
      <c r="H77" s="7" t="s">
        <v>564</v>
      </c>
      <c r="I77" s="267">
        <v>3010</v>
      </c>
      <c r="J77" s="264">
        <v>4592</v>
      </c>
      <c r="K77" s="639">
        <f t="shared" ref="K77:K82" si="7">ROUND(I77*J77,0)</f>
        <v>13821920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5"/>
        <v>4</v>
      </c>
      <c r="C78" s="37">
        <f t="shared" si="6"/>
        <v>40658</v>
      </c>
      <c r="D78" s="186" t="s">
        <v>766</v>
      </c>
      <c r="E78" s="37">
        <v>40658</v>
      </c>
      <c r="F78" s="191" t="s">
        <v>544</v>
      </c>
      <c r="G78" s="510" t="s">
        <v>542</v>
      </c>
      <c r="H78" s="7" t="s">
        <v>564</v>
      </c>
      <c r="I78" s="264">
        <v>3010</v>
      </c>
      <c r="J78" s="267">
        <v>6026</v>
      </c>
      <c r="K78" s="639">
        <f t="shared" si="7"/>
        <v>18138260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5"/>
        <v>4</v>
      </c>
      <c r="C79" s="37">
        <f t="shared" si="6"/>
        <v>40658</v>
      </c>
      <c r="D79" s="186" t="s">
        <v>766</v>
      </c>
      <c r="E79" s="37">
        <v>40658</v>
      </c>
      <c r="F79" s="191" t="s">
        <v>545</v>
      </c>
      <c r="G79" s="510" t="s">
        <v>542</v>
      </c>
      <c r="H79" s="7" t="s">
        <v>564</v>
      </c>
      <c r="I79" s="264">
        <v>235</v>
      </c>
      <c r="J79" s="267">
        <v>16125</v>
      </c>
      <c r="K79" s="639">
        <f t="shared" si="7"/>
        <v>3789375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5"/>
        <v>4</v>
      </c>
      <c r="C80" s="37">
        <f t="shared" si="6"/>
        <v>40658</v>
      </c>
      <c r="D80" s="186" t="s">
        <v>766</v>
      </c>
      <c r="E80" s="37">
        <v>40658</v>
      </c>
      <c r="F80" s="191" t="s">
        <v>546</v>
      </c>
      <c r="G80" s="510" t="s">
        <v>542</v>
      </c>
      <c r="H80" s="7" t="s">
        <v>564</v>
      </c>
      <c r="I80" s="264">
        <v>1500</v>
      </c>
      <c r="J80" s="267">
        <v>25200</v>
      </c>
      <c r="K80" s="639">
        <f t="shared" si="7"/>
        <v>37800000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5"/>
        <v>4</v>
      </c>
      <c r="C81" s="37">
        <f t="shared" si="6"/>
        <v>40658</v>
      </c>
      <c r="D81" s="186" t="s">
        <v>766</v>
      </c>
      <c r="E81" s="37">
        <v>40658</v>
      </c>
      <c r="F81" s="191" t="s">
        <v>547</v>
      </c>
      <c r="G81" s="510" t="s">
        <v>542</v>
      </c>
      <c r="H81" s="7" t="s">
        <v>564</v>
      </c>
      <c r="I81" s="264">
        <v>447</v>
      </c>
      <c r="J81" s="267">
        <v>27720</v>
      </c>
      <c r="K81" s="639">
        <f t="shared" si="7"/>
        <v>12390840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5"/>
        <v>4</v>
      </c>
      <c r="C82" s="37">
        <f t="shared" si="6"/>
        <v>40658</v>
      </c>
      <c r="D82" s="186" t="s">
        <v>766</v>
      </c>
      <c r="E82" s="37">
        <v>40658</v>
      </c>
      <c r="F82" s="191" t="s">
        <v>548</v>
      </c>
      <c r="G82" s="510" t="s">
        <v>542</v>
      </c>
      <c r="H82" s="7" t="s">
        <v>564</v>
      </c>
      <c r="I82" s="264">
        <v>52</v>
      </c>
      <c r="J82" s="267">
        <v>35390</v>
      </c>
      <c r="K82" s="639">
        <f t="shared" si="7"/>
        <v>1840280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5"/>
        <v>4</v>
      </c>
      <c r="C83" s="37">
        <f t="shared" si="6"/>
        <v>40658</v>
      </c>
      <c r="D83" s="186" t="s">
        <v>766</v>
      </c>
      <c r="E83" s="37">
        <v>40658</v>
      </c>
      <c r="F83" s="191" t="s">
        <v>445</v>
      </c>
      <c r="G83" s="510" t="s">
        <v>542</v>
      </c>
      <c r="H83" s="7" t="s">
        <v>564</v>
      </c>
      <c r="I83" s="264"/>
      <c r="J83" s="267"/>
      <c r="K83" s="38">
        <v>8778068</v>
      </c>
      <c r="L83" s="39" t="s">
        <v>9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0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5"/>
        <v>4</v>
      </c>
      <c r="C84" s="37">
        <f t="shared" si="6"/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5"/>
        <v>4</v>
      </c>
      <c r="C85" s="37">
        <f t="shared" si="6"/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5"/>
        <v>4</v>
      </c>
      <c r="C86" s="37">
        <f t="shared" si="6"/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5"/>
        <v>4</v>
      </c>
      <c r="C87" s="37">
        <f t="shared" si="6"/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hidden="1" customHeight="1">
      <c r="A88" s="206" t="str">
        <f>IF(B88&lt;&gt;"",IF(AND(B88&gt;=_TM1,B88&lt;=_TM2,OR(TH!L88="1111",TH!M88="1111")),TH!D88,""),"")</f>
        <v/>
      </c>
      <c r="B88" s="36">
        <f t="shared" ref="B88:B119" si="8">IF(C88&lt;&gt;"",MONTH(C88),"")</f>
        <v>4</v>
      </c>
      <c r="C88" s="37">
        <f t="shared" si="6"/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hidden="1" customHeight="1">
      <c r="A89" s="206" t="str">
        <f>IF(B89&lt;&gt;"",IF(AND(B89&gt;=_TM1,B89&lt;=_TM2,OR(TH!L89="1111",TH!M89="1111")),TH!D89,""),"")</f>
        <v/>
      </c>
      <c r="B89" s="36">
        <f t="shared" si="8"/>
        <v>4</v>
      </c>
      <c r="C89" s="37">
        <f t="shared" si="6"/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8"/>
        <v>4</v>
      </c>
      <c r="C90" s="37">
        <f t="shared" si="6"/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8"/>
        <v>4</v>
      </c>
      <c r="C91" s="37">
        <f t="shared" si="6"/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8"/>
        <v>4</v>
      </c>
      <c r="C92" s="37">
        <f t="shared" si="6"/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8"/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2762067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630" customFormat="1" ht="15.75" hidden="1" customHeight="1">
      <c r="A94" s="206" t="str">
        <f>IF(B94&lt;&gt;"",IF(AND(B94&gt;=_TM1,B94&lt;=_TM2,OR(TH!L94="1111",TH!M94="1111")),TH!D94,""),"")</f>
        <v/>
      </c>
      <c r="B94" s="764">
        <f t="shared" si="8"/>
        <v>5</v>
      </c>
      <c r="C94" s="765">
        <f t="shared" ref="C94:C125" si="9">E94</f>
        <v>40669</v>
      </c>
      <c r="D94" s="765" t="s">
        <v>394</v>
      </c>
      <c r="E94" s="765">
        <v>40669</v>
      </c>
      <c r="F94" s="766" t="s">
        <v>433</v>
      </c>
      <c r="G94" s="767" t="s">
        <v>390</v>
      </c>
      <c r="H94" s="50" t="s">
        <v>797</v>
      </c>
      <c r="I94" s="262"/>
      <c r="J94" s="262"/>
      <c r="K94" s="768">
        <v>28175740</v>
      </c>
      <c r="L94" s="769" t="s">
        <v>300</v>
      </c>
      <c r="M94" s="769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770"/>
      <c r="AB94" s="770"/>
      <c r="AC94" s="770"/>
    </row>
    <row r="95" spans="1:29" s="630" customFormat="1" ht="15.75" hidden="1" customHeight="1">
      <c r="A95" s="206" t="str">
        <f>IF(B95&lt;&gt;"",IF(AND(B95&gt;=_TM1,B95&lt;=_TM2,OR(TH!L95="1111",TH!M95="1111")),TH!D95,""),"")</f>
        <v/>
      </c>
      <c r="B95" s="36">
        <f t="shared" si="8"/>
        <v>5</v>
      </c>
      <c r="C95" s="186">
        <f t="shared" si="9"/>
        <v>40669</v>
      </c>
      <c r="D95" s="186" t="s">
        <v>880</v>
      </c>
      <c r="E95" s="186">
        <v>40669</v>
      </c>
      <c r="F95" s="191" t="s">
        <v>431</v>
      </c>
      <c r="G95" s="641" t="s">
        <v>390</v>
      </c>
      <c r="H95" s="44" t="s">
        <v>428</v>
      </c>
      <c r="I95" s="264"/>
      <c r="J95" s="264"/>
      <c r="K95" s="639">
        <v>10000000</v>
      </c>
      <c r="L95" s="640" t="s">
        <v>48</v>
      </c>
      <c r="M95" s="640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hidden="1" customHeight="1">
      <c r="A96" s="206" t="str">
        <f>IF(B96&lt;&gt;"",IF(AND(B96&gt;=_TM1,B96&lt;=_TM2,OR(TH!L96="1111",TH!M96="1111")),TH!D96,""),"")</f>
        <v/>
      </c>
      <c r="B96" s="36">
        <f t="shared" si="8"/>
        <v>5</v>
      </c>
      <c r="C96" s="37">
        <f t="shared" si="9"/>
        <v>40673</v>
      </c>
      <c r="D96" s="186" t="s">
        <v>736</v>
      </c>
      <c r="E96" s="37">
        <v>40673</v>
      </c>
      <c r="F96" s="191" t="s">
        <v>1146</v>
      </c>
      <c r="G96" s="512" t="s">
        <v>565</v>
      </c>
      <c r="H96" s="7" t="s">
        <v>564</v>
      </c>
      <c r="I96" s="267"/>
      <c r="J96" s="267"/>
      <c r="K96" s="38">
        <v>9364190</v>
      </c>
      <c r="L96" s="39" t="s">
        <v>8</v>
      </c>
      <c r="M96" s="640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8"/>
        <v>5</v>
      </c>
      <c r="C97" s="37">
        <f t="shared" si="9"/>
        <v>40673</v>
      </c>
      <c r="D97" s="186" t="s">
        <v>737</v>
      </c>
      <c r="E97" s="37">
        <v>40673</v>
      </c>
      <c r="F97" s="40" t="s">
        <v>569</v>
      </c>
      <c r="G97" s="512" t="s">
        <v>570</v>
      </c>
      <c r="H97" s="7" t="s">
        <v>436</v>
      </c>
      <c r="I97" s="264">
        <v>40</v>
      </c>
      <c r="J97" s="267">
        <v>68000</v>
      </c>
      <c r="K97" s="639">
        <f>ROUND(I97*J97,0)</f>
        <v>2720000</v>
      </c>
      <c r="L97" s="39" t="s">
        <v>184</v>
      </c>
      <c r="M97" s="39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>154</v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8"/>
        <v>5</v>
      </c>
      <c r="C98" s="37">
        <f t="shared" si="9"/>
        <v>40673</v>
      </c>
      <c r="D98" s="186" t="s">
        <v>737</v>
      </c>
      <c r="E98" s="37">
        <v>40673</v>
      </c>
      <c r="F98" s="40" t="s">
        <v>402</v>
      </c>
      <c r="G98" s="512" t="s">
        <v>570</v>
      </c>
      <c r="H98" s="7" t="s">
        <v>436</v>
      </c>
      <c r="I98" s="264"/>
      <c r="J98" s="267"/>
      <c r="K98" s="38">
        <v>272000</v>
      </c>
      <c r="L98" s="39" t="s">
        <v>9</v>
      </c>
      <c r="M98" s="39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8"/>
        <v>5</v>
      </c>
      <c r="C99" s="186">
        <f t="shared" si="9"/>
        <v>40673</v>
      </c>
      <c r="D99" s="186" t="s">
        <v>394</v>
      </c>
      <c r="E99" s="186">
        <v>40673</v>
      </c>
      <c r="F99" s="191" t="s">
        <v>432</v>
      </c>
      <c r="G99" s="641" t="s">
        <v>390</v>
      </c>
      <c r="H99" s="7" t="s">
        <v>564</v>
      </c>
      <c r="I99" s="264"/>
      <c r="J99" s="264"/>
      <c r="K99" s="639">
        <v>50000000</v>
      </c>
      <c r="L99" s="640" t="s">
        <v>8</v>
      </c>
      <c r="M99" s="640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8"/>
        <v>5</v>
      </c>
      <c r="C100" s="186">
        <f t="shared" si="9"/>
        <v>40673</v>
      </c>
      <c r="D100" s="186" t="s">
        <v>394</v>
      </c>
      <c r="E100" s="186">
        <v>40673</v>
      </c>
      <c r="F100" s="191" t="s">
        <v>396</v>
      </c>
      <c r="G100" s="641" t="s">
        <v>390</v>
      </c>
      <c r="H100" s="7"/>
      <c r="I100" s="264"/>
      <c r="J100" s="264"/>
      <c r="K100" s="639">
        <v>10000</v>
      </c>
      <c r="L100" s="640" t="s">
        <v>84</v>
      </c>
      <c r="M100" s="640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642</v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8"/>
        <v>5</v>
      </c>
      <c r="C101" s="37">
        <f t="shared" si="9"/>
        <v>40673</v>
      </c>
      <c r="D101" s="186" t="s">
        <v>769</v>
      </c>
      <c r="E101" s="37">
        <v>40673</v>
      </c>
      <c r="F101" s="191" t="s">
        <v>558</v>
      </c>
      <c r="G101" s="512" t="s">
        <v>563</v>
      </c>
      <c r="H101" s="7" t="s">
        <v>564</v>
      </c>
      <c r="I101" s="264">
        <v>202</v>
      </c>
      <c r="J101" s="267">
        <v>22806</v>
      </c>
      <c r="K101" s="639">
        <f>ROUND(I101*J101,0)</f>
        <v>4606812</v>
      </c>
      <c r="L101" s="39" t="s">
        <v>176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213"/>
      <c r="AB101" s="213"/>
      <c r="AC101" s="213"/>
    </row>
    <row r="102" spans="1:29" s="630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8"/>
        <v>5</v>
      </c>
      <c r="C102" s="37">
        <f t="shared" si="9"/>
        <v>40673</v>
      </c>
      <c r="D102" s="186" t="s">
        <v>769</v>
      </c>
      <c r="E102" s="37">
        <v>40673</v>
      </c>
      <c r="F102" s="191" t="s">
        <v>559</v>
      </c>
      <c r="G102" s="512" t="s">
        <v>563</v>
      </c>
      <c r="H102" s="7" t="s">
        <v>564</v>
      </c>
      <c r="I102" s="264">
        <v>202</v>
      </c>
      <c r="J102" s="267">
        <v>19773</v>
      </c>
      <c r="K102" s="639">
        <f>ROUND(I102*J102,0)</f>
        <v>3994146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8"/>
        <v>5</v>
      </c>
      <c r="C103" s="37">
        <f t="shared" si="9"/>
        <v>40673</v>
      </c>
      <c r="D103" s="186" t="s">
        <v>769</v>
      </c>
      <c r="E103" s="37">
        <v>40673</v>
      </c>
      <c r="F103" s="191" t="s">
        <v>560</v>
      </c>
      <c r="G103" s="512" t="s">
        <v>563</v>
      </c>
      <c r="H103" s="7" t="s">
        <v>564</v>
      </c>
      <c r="I103" s="264">
        <v>52</v>
      </c>
      <c r="J103" s="267">
        <v>43904</v>
      </c>
      <c r="K103" s="639">
        <f>ROUND(I103*J103,0)</f>
        <v>2283008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8"/>
        <v>5</v>
      </c>
      <c r="C104" s="37">
        <f t="shared" si="9"/>
        <v>40673</v>
      </c>
      <c r="D104" s="186" t="s">
        <v>769</v>
      </c>
      <c r="E104" s="37">
        <v>40673</v>
      </c>
      <c r="F104" s="191" t="s">
        <v>562</v>
      </c>
      <c r="G104" s="512" t="s">
        <v>563</v>
      </c>
      <c r="H104" s="7" t="s">
        <v>564</v>
      </c>
      <c r="I104" s="264">
        <v>305</v>
      </c>
      <c r="J104" s="267">
        <v>11587</v>
      </c>
      <c r="K104" s="639">
        <f>ROUND(I104*J104,0)</f>
        <v>3534035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8"/>
        <v>5</v>
      </c>
      <c r="C105" s="37">
        <f t="shared" si="9"/>
        <v>40673</v>
      </c>
      <c r="D105" s="186" t="s">
        <v>769</v>
      </c>
      <c r="E105" s="37">
        <v>40673</v>
      </c>
      <c r="F105" s="191" t="s">
        <v>561</v>
      </c>
      <c r="G105" s="512" t="s">
        <v>563</v>
      </c>
      <c r="H105" s="7" t="s">
        <v>564</v>
      </c>
      <c r="I105" s="264">
        <v>125</v>
      </c>
      <c r="J105" s="267">
        <v>16462</v>
      </c>
      <c r="K105" s="639">
        <f>ROUND(I105*J105,0)</f>
        <v>2057750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8"/>
        <v>5</v>
      </c>
      <c r="C106" s="37">
        <f t="shared" si="9"/>
        <v>40673</v>
      </c>
      <c r="D106" s="186" t="s">
        <v>769</v>
      </c>
      <c r="E106" s="37">
        <v>40673</v>
      </c>
      <c r="F106" s="191" t="s">
        <v>445</v>
      </c>
      <c r="G106" s="512" t="s">
        <v>563</v>
      </c>
      <c r="H106" s="7" t="s">
        <v>564</v>
      </c>
      <c r="I106" s="264"/>
      <c r="J106" s="267"/>
      <c r="K106" s="38">
        <v>1647575</v>
      </c>
      <c r="L106" s="39" t="s">
        <v>9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8"/>
        <v>5</v>
      </c>
      <c r="C107" s="37">
        <f t="shared" si="9"/>
        <v>40673</v>
      </c>
      <c r="D107" s="186" t="s">
        <v>770</v>
      </c>
      <c r="E107" s="37">
        <v>40673</v>
      </c>
      <c r="F107" s="191" t="s">
        <v>566</v>
      </c>
      <c r="G107" s="512" t="s">
        <v>565</v>
      </c>
      <c r="H107" s="7" t="s">
        <v>564</v>
      </c>
      <c r="I107" s="266">
        <v>250</v>
      </c>
      <c r="J107" s="267">
        <v>13498</v>
      </c>
      <c r="K107" s="639">
        <f>ROUND(I107*J107,0)</f>
        <v>3374500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</row>
    <row r="108" spans="1:29" s="630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8"/>
        <v>5</v>
      </c>
      <c r="C108" s="37">
        <f t="shared" si="9"/>
        <v>40673</v>
      </c>
      <c r="D108" s="186" t="s">
        <v>770</v>
      </c>
      <c r="E108" s="37">
        <v>40673</v>
      </c>
      <c r="F108" s="191" t="s">
        <v>567</v>
      </c>
      <c r="G108" s="512" t="s">
        <v>565</v>
      </c>
      <c r="H108" s="7" t="s">
        <v>564</v>
      </c>
      <c r="I108" s="266">
        <v>500</v>
      </c>
      <c r="J108" s="267">
        <v>5612</v>
      </c>
      <c r="K108" s="639">
        <f>ROUND(I108*J108,0)</f>
        <v>2806000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8"/>
        <v>5</v>
      </c>
      <c r="C109" s="37">
        <f t="shared" si="9"/>
        <v>40673</v>
      </c>
      <c r="D109" s="186" t="s">
        <v>770</v>
      </c>
      <c r="E109" s="37">
        <v>40673</v>
      </c>
      <c r="F109" s="191" t="s">
        <v>568</v>
      </c>
      <c r="G109" s="512" t="s">
        <v>565</v>
      </c>
      <c r="H109" s="7" t="s">
        <v>564</v>
      </c>
      <c r="I109" s="264">
        <v>400</v>
      </c>
      <c r="J109" s="267">
        <v>5831</v>
      </c>
      <c r="K109" s="639">
        <f>ROUND(I109*J109,0)</f>
        <v>2332400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8"/>
        <v>5</v>
      </c>
      <c r="C110" s="37">
        <f t="shared" si="9"/>
        <v>40673</v>
      </c>
      <c r="D110" s="186" t="s">
        <v>770</v>
      </c>
      <c r="E110" s="37">
        <v>40673</v>
      </c>
      <c r="F110" s="191" t="s">
        <v>445</v>
      </c>
      <c r="G110" s="512" t="s">
        <v>565</v>
      </c>
      <c r="H110" s="7" t="s">
        <v>564</v>
      </c>
      <c r="I110" s="267"/>
      <c r="J110" s="267"/>
      <c r="K110" s="38">
        <v>851290</v>
      </c>
      <c r="L110" s="39" t="s">
        <v>9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13"/>
      <c r="AB110" s="213"/>
      <c r="AC110" s="213"/>
    </row>
    <row r="111" spans="1:29" s="630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8"/>
        <v>5</v>
      </c>
      <c r="C111" s="37">
        <f t="shared" si="9"/>
        <v>40675</v>
      </c>
      <c r="D111" s="186" t="s">
        <v>738</v>
      </c>
      <c r="E111" s="37">
        <v>40675</v>
      </c>
      <c r="F111" s="40" t="s">
        <v>513</v>
      </c>
      <c r="G111" s="510" t="s">
        <v>515</v>
      </c>
      <c r="H111" s="45" t="s">
        <v>516</v>
      </c>
      <c r="I111" s="264"/>
      <c r="J111" s="264"/>
      <c r="K111" s="38">
        <v>774520</v>
      </c>
      <c r="L111" s="39" t="s">
        <v>184</v>
      </c>
      <c r="M111" s="640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8"/>
        <v>5</v>
      </c>
      <c r="C112" s="37">
        <f t="shared" si="9"/>
        <v>40675</v>
      </c>
      <c r="D112" s="186" t="s">
        <v>738</v>
      </c>
      <c r="E112" s="37">
        <v>40675</v>
      </c>
      <c r="F112" s="40" t="s">
        <v>514</v>
      </c>
      <c r="G112" s="510" t="s">
        <v>515</v>
      </c>
      <c r="H112" s="45" t="s">
        <v>516</v>
      </c>
      <c r="I112" s="264"/>
      <c r="J112" s="264"/>
      <c r="K112" s="38">
        <v>77452</v>
      </c>
      <c r="L112" s="39" t="s">
        <v>9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8"/>
        <v>5</v>
      </c>
      <c r="C113" s="37">
        <f t="shared" si="9"/>
        <v>40679</v>
      </c>
      <c r="D113" s="186" t="s">
        <v>739</v>
      </c>
      <c r="E113" s="37">
        <v>40679</v>
      </c>
      <c r="F113" s="40" t="s">
        <v>519</v>
      </c>
      <c r="G113" s="510" t="s">
        <v>517</v>
      </c>
      <c r="H113" s="45" t="s">
        <v>518</v>
      </c>
      <c r="I113" s="264"/>
      <c r="J113" s="264"/>
      <c r="K113" s="38">
        <v>2700000</v>
      </c>
      <c r="L113" s="39" t="s">
        <v>84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642</v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8"/>
        <v>5</v>
      </c>
      <c r="C114" s="37">
        <f t="shared" si="9"/>
        <v>40679</v>
      </c>
      <c r="D114" s="186" t="s">
        <v>739</v>
      </c>
      <c r="E114" s="37">
        <v>40679</v>
      </c>
      <c r="F114" s="40" t="s">
        <v>520</v>
      </c>
      <c r="G114" s="510" t="s">
        <v>517</v>
      </c>
      <c r="H114" s="45" t="s">
        <v>518</v>
      </c>
      <c r="I114" s="264"/>
      <c r="J114" s="264"/>
      <c r="K114" s="38">
        <v>270000</v>
      </c>
      <c r="L114" s="39" t="s">
        <v>9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8"/>
        <v>5</v>
      </c>
      <c r="C115" s="37">
        <f t="shared" si="9"/>
        <v>40679</v>
      </c>
      <c r="D115" s="186" t="s">
        <v>740</v>
      </c>
      <c r="E115" s="37">
        <v>40679</v>
      </c>
      <c r="F115" s="40" t="s">
        <v>521</v>
      </c>
      <c r="G115" s="510" t="s">
        <v>522</v>
      </c>
      <c r="H115" s="45" t="s">
        <v>428</v>
      </c>
      <c r="I115" s="264"/>
      <c r="J115" s="264"/>
      <c r="K115" s="38">
        <v>2200000</v>
      </c>
      <c r="L115" s="39" t="s">
        <v>88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8"/>
        <v>5</v>
      </c>
      <c r="C116" s="186">
        <f t="shared" si="9"/>
        <v>40680</v>
      </c>
      <c r="D116" s="186" t="s">
        <v>394</v>
      </c>
      <c r="E116" s="186">
        <v>40680</v>
      </c>
      <c r="F116" s="191" t="s">
        <v>432</v>
      </c>
      <c r="G116" s="641" t="s">
        <v>390</v>
      </c>
      <c r="H116" s="7" t="s">
        <v>564</v>
      </c>
      <c r="I116" s="264"/>
      <c r="J116" s="264"/>
      <c r="K116" s="639">
        <v>50000000</v>
      </c>
      <c r="L116" s="640" t="s">
        <v>8</v>
      </c>
      <c r="M116" s="640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s="630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8"/>
        <v>5</v>
      </c>
      <c r="C117" s="186">
        <f t="shared" si="9"/>
        <v>40680</v>
      </c>
      <c r="D117" s="186" t="s">
        <v>394</v>
      </c>
      <c r="E117" s="186">
        <v>40680</v>
      </c>
      <c r="F117" s="191" t="s">
        <v>396</v>
      </c>
      <c r="G117" s="641" t="s">
        <v>390</v>
      </c>
      <c r="H117" s="7"/>
      <c r="I117" s="264"/>
      <c r="J117" s="264"/>
      <c r="K117" s="639">
        <v>10000</v>
      </c>
      <c r="L117" s="640" t="s">
        <v>84</v>
      </c>
      <c r="M117" s="640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642</v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C117" s="213"/>
    </row>
    <row r="118" spans="1:29" s="630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8"/>
        <v>5</v>
      </c>
      <c r="C118" s="37">
        <f t="shared" si="9"/>
        <v>40681</v>
      </c>
      <c r="D118" s="186" t="s">
        <v>741</v>
      </c>
      <c r="E118" s="37">
        <v>40681</v>
      </c>
      <c r="F118" s="191" t="s">
        <v>1146</v>
      </c>
      <c r="G118" s="512" t="s">
        <v>571</v>
      </c>
      <c r="H118" s="7" t="s">
        <v>564</v>
      </c>
      <c r="I118" s="266"/>
      <c r="J118" s="267"/>
      <c r="K118" s="38">
        <v>14257540</v>
      </c>
      <c r="L118" s="39" t="s">
        <v>8</v>
      </c>
      <c r="M118" s="640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213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8"/>
        <v>5</v>
      </c>
      <c r="C119" s="37">
        <f t="shared" si="9"/>
        <v>40681</v>
      </c>
      <c r="D119" s="186" t="s">
        <v>771</v>
      </c>
      <c r="E119" s="37">
        <v>40681</v>
      </c>
      <c r="F119" s="191" t="s">
        <v>572</v>
      </c>
      <c r="G119" s="512" t="s">
        <v>571</v>
      </c>
      <c r="H119" s="7" t="s">
        <v>564</v>
      </c>
      <c r="I119" s="264">
        <v>1020</v>
      </c>
      <c r="J119" s="267">
        <v>8620</v>
      </c>
      <c r="K119" s="639">
        <f>ROUND(I119*J119,0)</f>
        <v>8792400</v>
      </c>
      <c r="L119" s="39" t="s">
        <v>176</v>
      </c>
      <c r="M119" s="640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ref="B120:B151" si="10">IF(C120&lt;&gt;"",MONTH(C120),"")</f>
        <v>5</v>
      </c>
      <c r="C120" s="37">
        <f t="shared" si="9"/>
        <v>40681</v>
      </c>
      <c r="D120" s="186" t="s">
        <v>771</v>
      </c>
      <c r="E120" s="37">
        <v>40681</v>
      </c>
      <c r="F120" s="191" t="s">
        <v>573</v>
      </c>
      <c r="G120" s="512" t="s">
        <v>571</v>
      </c>
      <c r="H120" s="7" t="s">
        <v>564</v>
      </c>
      <c r="I120" s="266">
        <v>100</v>
      </c>
      <c r="J120" s="267">
        <v>12122</v>
      </c>
      <c r="K120" s="639">
        <f>ROUND(I120*J120,0)</f>
        <v>1212200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630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10"/>
        <v>5</v>
      </c>
      <c r="C121" s="37">
        <f t="shared" si="9"/>
        <v>40681</v>
      </c>
      <c r="D121" s="186" t="s">
        <v>771</v>
      </c>
      <c r="E121" s="37">
        <v>40681</v>
      </c>
      <c r="F121" s="191" t="s">
        <v>574</v>
      </c>
      <c r="G121" s="512" t="s">
        <v>571</v>
      </c>
      <c r="H121" s="7" t="s">
        <v>564</v>
      </c>
      <c r="I121" s="264">
        <v>200</v>
      </c>
      <c r="J121" s="267">
        <v>14784</v>
      </c>
      <c r="K121" s="639">
        <f>ROUND(I121*J121,0)</f>
        <v>2956800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213"/>
      <c r="AB121" s="213"/>
      <c r="AC121" s="213"/>
    </row>
    <row r="122" spans="1:29" s="630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10"/>
        <v>5</v>
      </c>
      <c r="C122" s="37">
        <f t="shared" si="9"/>
        <v>40681</v>
      </c>
      <c r="D122" s="186" t="s">
        <v>771</v>
      </c>
      <c r="E122" s="37">
        <v>40681</v>
      </c>
      <c r="F122" s="191" t="s">
        <v>445</v>
      </c>
      <c r="G122" s="512" t="s">
        <v>571</v>
      </c>
      <c r="H122" s="7" t="s">
        <v>564</v>
      </c>
      <c r="I122" s="266"/>
      <c r="J122" s="267"/>
      <c r="K122" s="38">
        <v>1296140</v>
      </c>
      <c r="L122" s="39" t="s">
        <v>9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s="630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10"/>
        <v>5</v>
      </c>
      <c r="C123" s="37">
        <f t="shared" si="9"/>
        <v>40682</v>
      </c>
      <c r="D123" s="186" t="s">
        <v>742</v>
      </c>
      <c r="E123" s="37">
        <v>40682</v>
      </c>
      <c r="F123" s="40" t="s">
        <v>524</v>
      </c>
      <c r="G123" s="510" t="s">
        <v>526</v>
      </c>
      <c r="H123" s="45" t="s">
        <v>523</v>
      </c>
      <c r="I123" s="264"/>
      <c r="J123" s="264"/>
      <c r="K123" s="38">
        <v>18000000</v>
      </c>
      <c r="L123" s="39" t="s">
        <v>190</v>
      </c>
      <c r="M123" s="640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>x</v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10"/>
        <v>5</v>
      </c>
      <c r="C124" s="37">
        <f t="shared" si="9"/>
        <v>40682</v>
      </c>
      <c r="D124" s="186" t="s">
        <v>742</v>
      </c>
      <c r="E124" s="37">
        <v>40682</v>
      </c>
      <c r="F124" s="40" t="s">
        <v>525</v>
      </c>
      <c r="G124" s="510" t="s">
        <v>526</v>
      </c>
      <c r="H124" s="45" t="s">
        <v>523</v>
      </c>
      <c r="I124" s="264"/>
      <c r="J124" s="264"/>
      <c r="K124" s="38">
        <v>1800000</v>
      </c>
      <c r="L124" s="39" t="s">
        <v>9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213"/>
      <c r="AB124" s="213"/>
      <c r="AC124" s="213"/>
    </row>
    <row r="125" spans="1:29" s="630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10"/>
        <v>5</v>
      </c>
      <c r="C125" s="37">
        <f t="shared" si="9"/>
        <v>40682</v>
      </c>
      <c r="D125" s="186" t="s">
        <v>743</v>
      </c>
      <c r="E125" s="37">
        <v>40682</v>
      </c>
      <c r="F125" s="40" t="s">
        <v>432</v>
      </c>
      <c r="G125" s="512" t="s">
        <v>576</v>
      </c>
      <c r="H125" s="44" t="s">
        <v>575</v>
      </c>
      <c r="I125" s="264"/>
      <c r="J125" s="264"/>
      <c r="K125" s="639">
        <v>1430000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10"/>
        <v>5</v>
      </c>
      <c r="C126" s="37">
        <f t="shared" ref="C126:C153" si="11">E126</f>
        <v>40686</v>
      </c>
      <c r="D126" s="186" t="s">
        <v>744</v>
      </c>
      <c r="E126" s="37">
        <v>40686</v>
      </c>
      <c r="F126" s="40" t="s">
        <v>508</v>
      </c>
      <c r="G126" s="510" t="s">
        <v>510</v>
      </c>
      <c r="H126" s="45" t="s">
        <v>392</v>
      </c>
      <c r="I126" s="264"/>
      <c r="J126" s="264"/>
      <c r="K126" s="38">
        <v>1000000</v>
      </c>
      <c r="L126" s="39" t="s">
        <v>64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hidden="1" customHeight="1">
      <c r="A127" s="206" t="str">
        <f>IF(B127&lt;&gt;"",IF(AND(B127&gt;=_TM1,B127&lt;=_TM2,OR(TH!L127="1111",TH!M127="1111")),TH!D127,""),"")</f>
        <v/>
      </c>
      <c r="B127" s="36">
        <f t="shared" si="10"/>
        <v>5</v>
      </c>
      <c r="C127" s="37">
        <f t="shared" si="11"/>
        <v>40686</v>
      </c>
      <c r="D127" s="186" t="s">
        <v>744</v>
      </c>
      <c r="E127" s="37">
        <v>40686</v>
      </c>
      <c r="F127" s="40" t="s">
        <v>509</v>
      </c>
      <c r="G127" s="510" t="s">
        <v>510</v>
      </c>
      <c r="H127" s="45"/>
      <c r="I127" s="264"/>
      <c r="J127" s="264"/>
      <c r="K127" s="38">
        <v>1000000</v>
      </c>
      <c r="L127" s="39" t="s">
        <v>84</v>
      </c>
      <c r="M127" s="640" t="s">
        <v>64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10"/>
        <v>5</v>
      </c>
      <c r="C128" s="37">
        <f t="shared" si="11"/>
        <v>40686</v>
      </c>
      <c r="D128" s="186" t="s">
        <v>745</v>
      </c>
      <c r="E128" s="37">
        <v>40686</v>
      </c>
      <c r="F128" s="40" t="s">
        <v>527</v>
      </c>
      <c r="G128" s="510" t="s">
        <v>528</v>
      </c>
      <c r="H128" s="45" t="s">
        <v>529</v>
      </c>
      <c r="I128" s="266"/>
      <c r="J128" s="264"/>
      <c r="K128" s="38">
        <v>27000000</v>
      </c>
      <c r="L128" s="39" t="s">
        <v>190</v>
      </c>
      <c r="M128" s="640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10"/>
        <v>5</v>
      </c>
      <c r="C129" s="186">
        <f t="shared" si="11"/>
        <v>40688</v>
      </c>
      <c r="D129" s="186" t="s">
        <v>393</v>
      </c>
      <c r="E129" s="186">
        <v>40688</v>
      </c>
      <c r="F129" s="191" t="s">
        <v>429</v>
      </c>
      <c r="G129" s="641" t="s">
        <v>390</v>
      </c>
      <c r="H129" s="44"/>
      <c r="I129" s="264"/>
      <c r="J129" s="264"/>
      <c r="K129" s="639">
        <v>278305</v>
      </c>
      <c r="L129" s="640" t="s">
        <v>24</v>
      </c>
      <c r="M129" s="640" t="s">
        <v>40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10"/>
        <v>5</v>
      </c>
      <c r="C130" s="37">
        <f t="shared" si="11"/>
        <v>40688</v>
      </c>
      <c r="D130" s="186" t="s">
        <v>772</v>
      </c>
      <c r="E130" s="37">
        <v>40688</v>
      </c>
      <c r="F130" s="191" t="s">
        <v>579</v>
      </c>
      <c r="G130" s="512" t="s">
        <v>578</v>
      </c>
      <c r="H130" s="7" t="s">
        <v>564</v>
      </c>
      <c r="I130" s="264">
        <v>346</v>
      </c>
      <c r="J130" s="267">
        <v>15246</v>
      </c>
      <c r="K130" s="639">
        <f>ROUND(I130*J130,0)</f>
        <v>5275116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630"/>
      <c r="AB130" s="630"/>
      <c r="AC130" s="630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10"/>
        <v>5</v>
      </c>
      <c r="C131" s="37">
        <f t="shared" si="11"/>
        <v>40688</v>
      </c>
      <c r="D131" s="186" t="s">
        <v>772</v>
      </c>
      <c r="E131" s="37">
        <v>40688</v>
      </c>
      <c r="F131" s="191" t="s">
        <v>555</v>
      </c>
      <c r="G131" s="512" t="s">
        <v>578</v>
      </c>
      <c r="H131" s="7" t="s">
        <v>564</v>
      </c>
      <c r="I131" s="264">
        <v>643</v>
      </c>
      <c r="J131" s="264">
        <v>17427</v>
      </c>
      <c r="K131" s="639">
        <f>ROUND(I131*J131,0)</f>
        <v>11205561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C131" s="630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si="10"/>
        <v>5</v>
      </c>
      <c r="C132" s="37">
        <f t="shared" si="11"/>
        <v>40688</v>
      </c>
      <c r="D132" s="186" t="s">
        <v>772</v>
      </c>
      <c r="E132" s="37">
        <v>40688</v>
      </c>
      <c r="F132" s="191" t="s">
        <v>580</v>
      </c>
      <c r="G132" s="512" t="s">
        <v>578</v>
      </c>
      <c r="H132" s="7" t="s">
        <v>564</v>
      </c>
      <c r="I132" s="264">
        <v>110</v>
      </c>
      <c r="J132" s="264">
        <v>19316</v>
      </c>
      <c r="K132" s="639">
        <f>ROUND(I132*J132,0)</f>
        <v>2124760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10"/>
        <v>5</v>
      </c>
      <c r="C133" s="37">
        <f t="shared" si="11"/>
        <v>40688</v>
      </c>
      <c r="D133" s="186" t="s">
        <v>772</v>
      </c>
      <c r="E133" s="37">
        <v>40688</v>
      </c>
      <c r="F133" s="191" t="s">
        <v>562</v>
      </c>
      <c r="G133" s="512" t="s">
        <v>578</v>
      </c>
      <c r="H133" s="7" t="s">
        <v>564</v>
      </c>
      <c r="I133" s="264">
        <v>293</v>
      </c>
      <c r="J133" s="264">
        <v>11587</v>
      </c>
      <c r="K133" s="639">
        <f>ROUND(I133*J133,0)</f>
        <v>3394991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630"/>
      <c r="AB133" s="630"/>
      <c r="AC133" s="630"/>
    </row>
    <row r="134" spans="1:29" s="630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10"/>
        <v>5</v>
      </c>
      <c r="C134" s="37">
        <f t="shared" si="11"/>
        <v>40688</v>
      </c>
      <c r="D134" s="186" t="s">
        <v>772</v>
      </c>
      <c r="E134" s="37">
        <v>40688</v>
      </c>
      <c r="F134" s="191" t="s">
        <v>445</v>
      </c>
      <c r="G134" s="512" t="s">
        <v>578</v>
      </c>
      <c r="H134" s="7" t="s">
        <v>564</v>
      </c>
      <c r="I134" s="264"/>
      <c r="J134" s="264"/>
      <c r="K134" s="38">
        <v>2200043</v>
      </c>
      <c r="L134" s="39" t="s">
        <v>9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</row>
    <row r="135" spans="1:29" s="630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10"/>
        <v>5</v>
      </c>
      <c r="C135" s="37">
        <f t="shared" si="11"/>
        <v>40688</v>
      </c>
      <c r="D135" s="186" t="s">
        <v>773</v>
      </c>
      <c r="E135" s="37">
        <v>40688</v>
      </c>
      <c r="F135" s="191" t="s">
        <v>582</v>
      </c>
      <c r="G135" s="512" t="s">
        <v>581</v>
      </c>
      <c r="H135" s="7" t="s">
        <v>564</v>
      </c>
      <c r="I135" s="264">
        <v>490</v>
      </c>
      <c r="J135" s="264">
        <v>8013</v>
      </c>
      <c r="K135" s="639">
        <f t="shared" ref="K135:K141" si="12">ROUND(I135*J135,0)</f>
        <v>3926370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</row>
    <row r="136" spans="1:29" s="630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10"/>
        <v>5</v>
      </c>
      <c r="C136" s="37">
        <f t="shared" si="11"/>
        <v>40688</v>
      </c>
      <c r="D136" s="186" t="s">
        <v>773</v>
      </c>
      <c r="E136" s="37">
        <v>40688</v>
      </c>
      <c r="F136" s="191" t="s">
        <v>583</v>
      </c>
      <c r="G136" s="512" t="s">
        <v>581</v>
      </c>
      <c r="H136" s="7" t="s">
        <v>564</v>
      </c>
      <c r="I136" s="264">
        <v>840</v>
      </c>
      <c r="J136" s="264">
        <v>10930</v>
      </c>
      <c r="K136" s="639">
        <f t="shared" si="12"/>
        <v>9181200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10"/>
        <v>5</v>
      </c>
      <c r="C137" s="37">
        <f t="shared" si="11"/>
        <v>40688</v>
      </c>
      <c r="D137" s="186" t="s">
        <v>773</v>
      </c>
      <c r="E137" s="37">
        <v>40688</v>
      </c>
      <c r="F137" s="191" t="s">
        <v>584</v>
      </c>
      <c r="G137" s="512" t="s">
        <v>581</v>
      </c>
      <c r="H137" s="7" t="s">
        <v>564</v>
      </c>
      <c r="I137" s="264">
        <v>745</v>
      </c>
      <c r="J137" s="264">
        <v>10603</v>
      </c>
      <c r="K137" s="639">
        <f t="shared" si="12"/>
        <v>7899235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10"/>
        <v>5</v>
      </c>
      <c r="C138" s="37">
        <f t="shared" si="11"/>
        <v>40688</v>
      </c>
      <c r="D138" s="186" t="s">
        <v>773</v>
      </c>
      <c r="E138" s="37">
        <v>40688</v>
      </c>
      <c r="F138" s="191" t="s">
        <v>585</v>
      </c>
      <c r="G138" s="512" t="s">
        <v>581</v>
      </c>
      <c r="H138" s="7" t="s">
        <v>564</v>
      </c>
      <c r="I138" s="264">
        <v>210</v>
      </c>
      <c r="J138" s="264">
        <v>6400</v>
      </c>
      <c r="K138" s="639">
        <f t="shared" si="12"/>
        <v>1344000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10"/>
        <v>5</v>
      </c>
      <c r="C139" s="37">
        <f t="shared" si="11"/>
        <v>40688</v>
      </c>
      <c r="D139" s="186" t="s">
        <v>773</v>
      </c>
      <c r="E139" s="37">
        <v>40688</v>
      </c>
      <c r="F139" s="191" t="s">
        <v>586</v>
      </c>
      <c r="G139" s="512" t="s">
        <v>581</v>
      </c>
      <c r="H139" s="7" t="s">
        <v>564</v>
      </c>
      <c r="I139" s="266">
        <v>58</v>
      </c>
      <c r="J139" s="266">
        <v>26880</v>
      </c>
      <c r="K139" s="639">
        <f t="shared" si="12"/>
        <v>1559040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213"/>
      <c r="AB139" s="213"/>
    </row>
    <row r="140" spans="1:29" s="630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10"/>
        <v>5</v>
      </c>
      <c r="C140" s="37">
        <f t="shared" si="11"/>
        <v>40688</v>
      </c>
      <c r="D140" s="186" t="s">
        <v>773</v>
      </c>
      <c r="E140" s="37">
        <v>40688</v>
      </c>
      <c r="F140" s="191" t="s">
        <v>587</v>
      </c>
      <c r="G140" s="512" t="s">
        <v>581</v>
      </c>
      <c r="H140" s="7" t="s">
        <v>564</v>
      </c>
      <c r="I140" s="266">
        <v>205</v>
      </c>
      <c r="J140" s="266">
        <v>11373</v>
      </c>
      <c r="K140" s="639">
        <f t="shared" si="12"/>
        <v>2331465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</row>
    <row r="141" spans="1:29" s="630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10"/>
        <v>5</v>
      </c>
      <c r="C141" s="37">
        <f t="shared" si="11"/>
        <v>40688</v>
      </c>
      <c r="D141" s="186" t="s">
        <v>773</v>
      </c>
      <c r="E141" s="37">
        <v>40688</v>
      </c>
      <c r="F141" s="191" t="s">
        <v>588</v>
      </c>
      <c r="G141" s="512" t="s">
        <v>581</v>
      </c>
      <c r="H141" s="7" t="s">
        <v>564</v>
      </c>
      <c r="I141" s="264">
        <v>295</v>
      </c>
      <c r="J141" s="264">
        <v>7268</v>
      </c>
      <c r="K141" s="639">
        <f t="shared" si="12"/>
        <v>2144060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</row>
    <row r="142" spans="1:29" s="630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si="10"/>
        <v>5</v>
      </c>
      <c r="C142" s="37">
        <f t="shared" si="11"/>
        <v>40688</v>
      </c>
      <c r="D142" s="186" t="s">
        <v>773</v>
      </c>
      <c r="E142" s="37">
        <v>40688</v>
      </c>
      <c r="F142" s="191" t="s">
        <v>445</v>
      </c>
      <c r="G142" s="512" t="s">
        <v>581</v>
      </c>
      <c r="H142" s="7" t="s">
        <v>564</v>
      </c>
      <c r="I142" s="264"/>
      <c r="J142" s="264"/>
      <c r="K142" s="38">
        <v>2838537</v>
      </c>
      <c r="L142" s="39" t="s">
        <v>9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10"/>
        <v>5</v>
      </c>
      <c r="C143" s="186">
        <f t="shared" si="11"/>
        <v>40689</v>
      </c>
      <c r="D143" s="186" t="s">
        <v>746</v>
      </c>
      <c r="E143" s="186">
        <v>40689</v>
      </c>
      <c r="F143" s="191" t="s">
        <v>427</v>
      </c>
      <c r="G143" s="641" t="s">
        <v>390</v>
      </c>
      <c r="H143" s="44" t="s">
        <v>428</v>
      </c>
      <c r="I143" s="264"/>
      <c r="J143" s="264"/>
      <c r="K143" s="639">
        <v>5000000</v>
      </c>
      <c r="L143" s="640" t="s">
        <v>24</v>
      </c>
      <c r="M143" s="640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s="630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10"/>
        <v>5</v>
      </c>
      <c r="C144" s="37">
        <f t="shared" si="11"/>
        <v>40689</v>
      </c>
      <c r="D144" s="186" t="s">
        <v>748</v>
      </c>
      <c r="E144" s="37">
        <v>40689</v>
      </c>
      <c r="F144" s="40" t="s">
        <v>530</v>
      </c>
      <c r="G144" s="510" t="s">
        <v>531</v>
      </c>
      <c r="H144" s="45" t="s">
        <v>532</v>
      </c>
      <c r="I144" s="264"/>
      <c r="J144" s="264"/>
      <c r="K144" s="38">
        <v>267000</v>
      </c>
      <c r="L144" s="39" t="s">
        <v>84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>x</v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213"/>
      <c r="AB144" s="213"/>
      <c r="AC144" s="213"/>
    </row>
    <row r="145" spans="1:29" s="630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10"/>
        <v>5</v>
      </c>
      <c r="C145" s="37">
        <f t="shared" si="11"/>
        <v>40689</v>
      </c>
      <c r="D145" s="186" t="s">
        <v>749</v>
      </c>
      <c r="E145" s="37">
        <v>40689</v>
      </c>
      <c r="F145" s="40" t="s">
        <v>533</v>
      </c>
      <c r="G145" s="510" t="s">
        <v>534</v>
      </c>
      <c r="H145" s="45" t="s">
        <v>535</v>
      </c>
      <c r="I145" s="266"/>
      <c r="J145" s="264"/>
      <c r="K145" s="38">
        <v>494235</v>
      </c>
      <c r="L145" s="39" t="s">
        <v>84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10"/>
        <v>5</v>
      </c>
      <c r="C146" s="37">
        <f t="shared" si="11"/>
        <v>40689</v>
      </c>
      <c r="D146" s="186" t="s">
        <v>749</v>
      </c>
      <c r="E146" s="37">
        <v>40689</v>
      </c>
      <c r="F146" s="40" t="s">
        <v>536</v>
      </c>
      <c r="G146" s="510" t="s">
        <v>534</v>
      </c>
      <c r="H146" s="45" t="s">
        <v>535</v>
      </c>
      <c r="I146" s="266"/>
      <c r="J146" s="264"/>
      <c r="K146" s="38">
        <v>49425</v>
      </c>
      <c r="L146" s="39" t="s">
        <v>9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>x</v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10"/>
        <v>5</v>
      </c>
      <c r="C147" s="37">
        <f t="shared" si="11"/>
        <v>40689</v>
      </c>
      <c r="D147" s="186" t="s">
        <v>750</v>
      </c>
      <c r="E147" s="37">
        <v>40689</v>
      </c>
      <c r="F147" s="40" t="s">
        <v>533</v>
      </c>
      <c r="G147" s="510" t="s">
        <v>538</v>
      </c>
      <c r="H147" s="45" t="s">
        <v>537</v>
      </c>
      <c r="I147" s="266"/>
      <c r="J147" s="264"/>
      <c r="K147" s="38">
        <v>467016</v>
      </c>
      <c r="L147" s="39" t="s">
        <v>84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10"/>
        <v>5</v>
      </c>
      <c r="C148" s="37">
        <f t="shared" si="11"/>
        <v>40689</v>
      </c>
      <c r="D148" s="186" t="s">
        <v>750</v>
      </c>
      <c r="E148" s="37">
        <v>40689</v>
      </c>
      <c r="F148" s="40" t="s">
        <v>536</v>
      </c>
      <c r="G148" s="510" t="s">
        <v>538</v>
      </c>
      <c r="H148" s="45" t="s">
        <v>537</v>
      </c>
      <c r="I148" s="266"/>
      <c r="J148" s="264"/>
      <c r="K148" s="38">
        <v>46702</v>
      </c>
      <c r="L148" s="39" t="s">
        <v>9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10"/>
        <v>5</v>
      </c>
      <c r="C149" s="37">
        <f t="shared" si="11"/>
        <v>40690</v>
      </c>
      <c r="D149" s="186" t="s">
        <v>751</v>
      </c>
      <c r="E149" s="37">
        <v>40690</v>
      </c>
      <c r="F149" s="40" t="s">
        <v>589</v>
      </c>
      <c r="G149" s="512" t="s">
        <v>590</v>
      </c>
      <c r="H149" s="7" t="s">
        <v>436</v>
      </c>
      <c r="I149" s="264">
        <v>20</v>
      </c>
      <c r="J149" s="264">
        <v>67000</v>
      </c>
      <c r="K149" s="639">
        <f>ROUND(I149*J149,0)</f>
        <v>1340000</v>
      </c>
      <c r="L149" s="39" t="s">
        <v>184</v>
      </c>
      <c r="M149" s="39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>x</v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213"/>
      <c r="AB149" s="213"/>
    </row>
    <row r="150" spans="1:29" s="630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10"/>
        <v>5</v>
      </c>
      <c r="C150" s="37">
        <f t="shared" si="11"/>
        <v>40690</v>
      </c>
      <c r="D150" s="186" t="s">
        <v>751</v>
      </c>
      <c r="E150" s="37">
        <v>40690</v>
      </c>
      <c r="F150" s="40" t="s">
        <v>591</v>
      </c>
      <c r="G150" s="512" t="s">
        <v>590</v>
      </c>
      <c r="H150" s="7" t="s">
        <v>436</v>
      </c>
      <c r="I150" s="264"/>
      <c r="J150" s="264"/>
      <c r="K150" s="38">
        <v>134000</v>
      </c>
      <c r="L150" s="39" t="s">
        <v>9</v>
      </c>
      <c r="M150" s="39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>x</v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10"/>
        <v>5</v>
      </c>
      <c r="C151" s="186">
        <f t="shared" si="11"/>
        <v>40690</v>
      </c>
      <c r="D151" s="186" t="s">
        <v>394</v>
      </c>
      <c r="E151" s="186">
        <v>40690</v>
      </c>
      <c r="F151" s="191" t="s">
        <v>432</v>
      </c>
      <c r="G151" s="641" t="s">
        <v>390</v>
      </c>
      <c r="H151" s="7" t="s">
        <v>564</v>
      </c>
      <c r="I151" s="264"/>
      <c r="J151" s="264"/>
      <c r="K151" s="639">
        <v>41712396</v>
      </c>
      <c r="L151" s="640" t="s">
        <v>8</v>
      </c>
      <c r="M151" s="64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ref="B152:B153" si="13">IF(C152&lt;&gt;"",MONTH(C152),"")</f>
        <v>5</v>
      </c>
      <c r="C152" s="186">
        <f t="shared" si="11"/>
        <v>40690</v>
      </c>
      <c r="D152" s="186" t="s">
        <v>394</v>
      </c>
      <c r="E152" s="186">
        <v>40690</v>
      </c>
      <c r="F152" s="191" t="s">
        <v>396</v>
      </c>
      <c r="G152" s="641" t="s">
        <v>390</v>
      </c>
      <c r="H152" s="7"/>
      <c r="I152" s="264"/>
      <c r="J152" s="264"/>
      <c r="K152" s="639">
        <v>10000</v>
      </c>
      <c r="L152" s="640" t="s">
        <v>84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13"/>
        <v>5</v>
      </c>
      <c r="C153" s="186">
        <f t="shared" si="11"/>
        <v>40690</v>
      </c>
      <c r="D153" s="186" t="s">
        <v>394</v>
      </c>
      <c r="E153" s="186">
        <v>40690</v>
      </c>
      <c r="F153" s="191" t="s">
        <v>396</v>
      </c>
      <c r="G153" s="641" t="s">
        <v>390</v>
      </c>
      <c r="H153" s="7"/>
      <c r="I153" s="264"/>
      <c r="J153" s="264"/>
      <c r="K153" s="639">
        <v>10000</v>
      </c>
      <c r="L153" s="640" t="s">
        <v>84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71" si="14">IF(C154&lt;&gt;"",MONTH(C154),"")</f>
        <v>5</v>
      </c>
      <c r="C154" s="193">
        <v>40690</v>
      </c>
      <c r="D154" s="193" t="s">
        <v>397</v>
      </c>
      <c r="E154" s="193">
        <v>40690</v>
      </c>
      <c r="F154" s="194" t="s">
        <v>1274</v>
      </c>
      <c r="G154" s="513" t="s">
        <v>651</v>
      </c>
      <c r="H154" s="7" t="s">
        <v>799</v>
      </c>
      <c r="I154" s="264"/>
      <c r="J154" s="264"/>
      <c r="K154" s="639">
        <v>19375360</v>
      </c>
      <c r="L154" s="196" t="s">
        <v>300</v>
      </c>
      <c r="M154" s="196" t="s">
        <v>198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92"/>
      <c r="AB154" s="200"/>
      <c r="AC154" s="200"/>
    </row>
    <row r="155" spans="1:29" s="630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4"/>
        <v>5</v>
      </c>
      <c r="C155" s="193">
        <v>40690</v>
      </c>
      <c r="D155" s="193" t="s">
        <v>397</v>
      </c>
      <c r="E155" s="193">
        <v>40690</v>
      </c>
      <c r="F155" s="194" t="s">
        <v>805</v>
      </c>
      <c r="G155" s="513" t="s">
        <v>651</v>
      </c>
      <c r="H155" s="7" t="s">
        <v>799</v>
      </c>
      <c r="I155" s="264"/>
      <c r="J155" s="264"/>
      <c r="K155" s="639">
        <v>1937536</v>
      </c>
      <c r="L155" s="196" t="s">
        <v>300</v>
      </c>
      <c r="M155" s="196" t="s">
        <v>796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2"/>
      <c r="AB155" s="200"/>
      <c r="AC155" s="200"/>
    </row>
    <row r="156" spans="1:29" s="630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si="14"/>
        <v>5</v>
      </c>
      <c r="C156" s="193">
        <v>40690</v>
      </c>
      <c r="D156" s="193" t="s">
        <v>397</v>
      </c>
      <c r="E156" s="193">
        <v>40690</v>
      </c>
      <c r="F156" s="194" t="s">
        <v>1274</v>
      </c>
      <c r="G156" s="513" t="s">
        <v>891</v>
      </c>
      <c r="H156" s="7" t="s">
        <v>799</v>
      </c>
      <c r="I156" s="264"/>
      <c r="J156" s="264"/>
      <c r="K156" s="639">
        <v>6667060</v>
      </c>
      <c r="L156" s="196" t="s">
        <v>300</v>
      </c>
      <c r="M156" s="196" t="s">
        <v>198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2"/>
      <c r="AB156" s="200"/>
      <c r="AC156" s="200"/>
    </row>
    <row r="157" spans="1:29" s="630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14"/>
        <v>5</v>
      </c>
      <c r="C157" s="193">
        <v>40690</v>
      </c>
      <c r="D157" s="193" t="s">
        <v>397</v>
      </c>
      <c r="E157" s="193">
        <v>40690</v>
      </c>
      <c r="F157" s="194" t="s">
        <v>805</v>
      </c>
      <c r="G157" s="513" t="s">
        <v>891</v>
      </c>
      <c r="H157" s="7" t="s">
        <v>799</v>
      </c>
      <c r="I157" s="264"/>
      <c r="J157" s="264"/>
      <c r="K157" s="639">
        <v>666706</v>
      </c>
      <c r="L157" s="196" t="s">
        <v>300</v>
      </c>
      <c r="M157" s="196" t="s">
        <v>796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2"/>
      <c r="AB157" s="200"/>
      <c r="AC157" s="200"/>
    </row>
    <row r="158" spans="1:29" s="630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14"/>
        <v>5</v>
      </c>
      <c r="C158" s="193">
        <v>40690</v>
      </c>
      <c r="D158" s="193" t="s">
        <v>397</v>
      </c>
      <c r="E158" s="193">
        <v>40690</v>
      </c>
      <c r="F158" s="194" t="s">
        <v>1274</v>
      </c>
      <c r="G158" s="513" t="s">
        <v>892</v>
      </c>
      <c r="H158" s="7" t="s">
        <v>798</v>
      </c>
      <c r="I158" s="264"/>
      <c r="J158" s="264"/>
      <c r="K158" s="639">
        <v>7272961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2"/>
      <c r="AB158" s="200"/>
      <c r="AC158" s="200"/>
    </row>
    <row r="159" spans="1:29" s="630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14"/>
        <v>5</v>
      </c>
      <c r="C159" s="193">
        <v>40690</v>
      </c>
      <c r="D159" s="193" t="s">
        <v>397</v>
      </c>
      <c r="E159" s="193">
        <v>40690</v>
      </c>
      <c r="F159" s="194" t="s">
        <v>805</v>
      </c>
      <c r="G159" s="513" t="s">
        <v>892</v>
      </c>
      <c r="H159" s="7" t="s">
        <v>798</v>
      </c>
      <c r="I159" s="264"/>
      <c r="J159" s="264"/>
      <c r="K159" s="639">
        <v>727296</v>
      </c>
      <c r="L159" s="196" t="s">
        <v>300</v>
      </c>
      <c r="M159" s="196" t="s">
        <v>796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2"/>
      <c r="AB159" s="200"/>
      <c r="AC159" s="200"/>
    </row>
    <row r="160" spans="1:29" ht="15.75" hidden="1" customHeight="1">
      <c r="A160" s="206" t="str">
        <f>IF(B160&lt;&gt;"",IF(AND(B160&gt;=_TM1,B160&lt;=_TM2,OR(TH!L160="1111",TH!M160="1111")),TH!D160,""),"")</f>
        <v/>
      </c>
      <c r="B160" s="36">
        <f t="shared" si="14"/>
        <v>5</v>
      </c>
      <c r="C160" s="193">
        <v>40690</v>
      </c>
      <c r="D160" s="193" t="s">
        <v>397</v>
      </c>
      <c r="E160" s="193">
        <v>40690</v>
      </c>
      <c r="F160" s="194" t="s">
        <v>1275</v>
      </c>
      <c r="G160" s="513" t="s">
        <v>900</v>
      </c>
      <c r="H160" s="7" t="s">
        <v>798</v>
      </c>
      <c r="I160" s="264"/>
      <c r="J160" s="264"/>
      <c r="K160" s="639">
        <v>2135534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2"/>
    </row>
    <row r="161" spans="1:27" ht="15.75" hidden="1" customHeight="1">
      <c r="A161" s="206" t="str">
        <f>IF(B161&lt;&gt;"",IF(AND(B161&gt;=_TM1,B161&lt;=_TM2,OR(TH!L161="1111",TH!M161="1111")),TH!D161,""),"")</f>
        <v/>
      </c>
      <c r="B161" s="36">
        <f t="shared" si="14"/>
        <v>5</v>
      </c>
      <c r="C161" s="193">
        <v>40690</v>
      </c>
      <c r="D161" s="193" t="s">
        <v>397</v>
      </c>
      <c r="E161" s="193">
        <v>40690</v>
      </c>
      <c r="F161" s="194" t="s">
        <v>901</v>
      </c>
      <c r="G161" s="513" t="s">
        <v>900</v>
      </c>
      <c r="H161" s="7" t="s">
        <v>798</v>
      </c>
      <c r="I161" s="264"/>
      <c r="J161" s="264"/>
      <c r="K161" s="639">
        <v>213553</v>
      </c>
      <c r="L161" s="196" t="s">
        <v>300</v>
      </c>
      <c r="M161" s="196" t="s">
        <v>796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2"/>
    </row>
    <row r="162" spans="1:27" ht="15.75" hidden="1" customHeight="1">
      <c r="A162" s="206" t="str">
        <f>IF(B162&lt;&gt;"",IF(AND(B162&gt;=_TM1,B162&lt;=_TM2,OR(TH!L162="1111",TH!M162="1111")),TH!D162,""),"")</f>
        <v/>
      </c>
      <c r="B162" s="36">
        <f t="shared" si="14"/>
        <v>5</v>
      </c>
      <c r="C162" s="193">
        <v>40690</v>
      </c>
      <c r="D162" s="193" t="s">
        <v>397</v>
      </c>
      <c r="E162" s="193">
        <v>40690</v>
      </c>
      <c r="F162" s="194" t="s">
        <v>1274</v>
      </c>
      <c r="G162" s="513" t="s">
        <v>910</v>
      </c>
      <c r="H162" s="7" t="s">
        <v>798</v>
      </c>
      <c r="I162" s="264"/>
      <c r="J162" s="264"/>
      <c r="K162" s="639">
        <v>1735583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2"/>
    </row>
    <row r="163" spans="1:27" ht="15.75" hidden="1" customHeight="1">
      <c r="A163" s="206" t="str">
        <f>IF(B163&lt;&gt;"",IF(AND(B163&gt;=_TM1,B163&lt;=_TM2,OR(TH!L163="1111",TH!M163="1111")),TH!D163,""),"")</f>
        <v/>
      </c>
      <c r="B163" s="36">
        <f t="shared" si="14"/>
        <v>5</v>
      </c>
      <c r="C163" s="193">
        <v>40690</v>
      </c>
      <c r="D163" s="193" t="s">
        <v>397</v>
      </c>
      <c r="E163" s="193">
        <v>40690</v>
      </c>
      <c r="F163" s="194" t="s">
        <v>914</v>
      </c>
      <c r="G163" s="513" t="s">
        <v>910</v>
      </c>
      <c r="H163" s="7" t="s">
        <v>798</v>
      </c>
      <c r="I163" s="264"/>
      <c r="J163" s="264"/>
      <c r="K163" s="639">
        <v>173558</v>
      </c>
      <c r="L163" s="196" t="s">
        <v>300</v>
      </c>
      <c r="M163" s="196" t="s">
        <v>796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2"/>
    </row>
    <row r="164" spans="1:27" ht="15.75" hidden="1" customHeight="1">
      <c r="A164" s="206" t="str">
        <f>IF(B164&lt;&gt;"",IF(AND(B164&gt;=_TM1,B164&lt;=_TM2,OR(TH!L164="1111",TH!M164="1111")),TH!D164,""),"")</f>
        <v/>
      </c>
      <c r="B164" s="36">
        <f t="shared" si="14"/>
        <v>5</v>
      </c>
      <c r="C164" s="193">
        <v>40690</v>
      </c>
      <c r="D164" s="193" t="s">
        <v>397</v>
      </c>
      <c r="E164" s="193">
        <v>40690</v>
      </c>
      <c r="F164" s="194" t="s">
        <v>1275</v>
      </c>
      <c r="G164" s="513" t="s">
        <v>911</v>
      </c>
      <c r="H164" s="7" t="s">
        <v>798</v>
      </c>
      <c r="I164" s="264"/>
      <c r="J164" s="264"/>
      <c r="K164" s="639">
        <v>50145094</v>
      </c>
      <c r="L164" s="196" t="s">
        <v>300</v>
      </c>
      <c r="M164" s="196" t="s">
        <v>198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2"/>
    </row>
    <row r="165" spans="1:27" ht="15.75" hidden="1" customHeight="1">
      <c r="A165" s="206" t="str">
        <f>IF(B165&lt;&gt;"",IF(AND(B165&gt;=_TM1,B165&lt;=_TM2,OR(TH!L165="1111",TH!M165="1111")),TH!D165,""),"")</f>
        <v/>
      </c>
      <c r="B165" s="36">
        <f t="shared" si="14"/>
        <v>5</v>
      </c>
      <c r="C165" s="193">
        <v>40690</v>
      </c>
      <c r="D165" s="193" t="s">
        <v>397</v>
      </c>
      <c r="E165" s="193">
        <v>40690</v>
      </c>
      <c r="F165" s="194" t="s">
        <v>901</v>
      </c>
      <c r="G165" s="513" t="s">
        <v>911</v>
      </c>
      <c r="H165" s="7" t="s">
        <v>798</v>
      </c>
      <c r="I165" s="264"/>
      <c r="J165" s="264"/>
      <c r="K165" s="639">
        <v>5014509</v>
      </c>
      <c r="L165" s="196" t="s">
        <v>300</v>
      </c>
      <c r="M165" s="196" t="s">
        <v>796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2"/>
    </row>
    <row r="166" spans="1:27" ht="15.75" hidden="1" customHeight="1">
      <c r="A166" s="206" t="str">
        <f>IF(B166&lt;&gt;"",IF(AND(B166&gt;=_TM1,B166&lt;=_TM2,OR(TH!L166="1111",TH!M166="1111")),TH!D166,""),"")</f>
        <v/>
      </c>
      <c r="B166" s="36">
        <f t="shared" si="14"/>
        <v>5</v>
      </c>
      <c r="C166" s="193">
        <v>40691</v>
      </c>
      <c r="D166" s="193" t="s">
        <v>397</v>
      </c>
      <c r="E166" s="193">
        <v>40691</v>
      </c>
      <c r="F166" s="194" t="s">
        <v>1279</v>
      </c>
      <c r="G166" s="513" t="s">
        <v>912</v>
      </c>
      <c r="H166" s="7" t="s">
        <v>798</v>
      </c>
      <c r="I166" s="264"/>
      <c r="J166" s="264"/>
      <c r="K166" s="639">
        <v>15711222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2"/>
    </row>
    <row r="167" spans="1:27" ht="15.75" hidden="1" customHeight="1">
      <c r="A167" s="206" t="str">
        <f>IF(B167&lt;&gt;"",IF(AND(B167&gt;=_TM1,B167&lt;=_TM2,OR(TH!L167="1111",TH!M167="1111")),TH!D167,""),"")</f>
        <v/>
      </c>
      <c r="B167" s="36">
        <f t="shared" si="14"/>
        <v>5</v>
      </c>
      <c r="C167" s="193">
        <v>40691</v>
      </c>
      <c r="D167" s="193" t="s">
        <v>397</v>
      </c>
      <c r="E167" s="193">
        <v>40691</v>
      </c>
      <c r="F167" s="194" t="s">
        <v>914</v>
      </c>
      <c r="G167" s="513" t="s">
        <v>912</v>
      </c>
      <c r="H167" s="7" t="s">
        <v>798</v>
      </c>
      <c r="I167" s="826"/>
      <c r="J167" s="264"/>
      <c r="K167" s="639">
        <v>1571122</v>
      </c>
      <c r="L167" s="196" t="s">
        <v>300</v>
      </c>
      <c r="M167" s="196" t="s">
        <v>796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2"/>
    </row>
    <row r="168" spans="1:27" ht="15.75" hidden="1" customHeight="1">
      <c r="A168" s="206" t="str">
        <f>IF(B168&lt;&gt;"",IF(AND(B168&gt;=_TM1,B168&lt;=_TM2,OR(TH!L168="1111",TH!M168="1111")),TH!D168,""),"")</f>
        <v/>
      </c>
      <c r="B168" s="36">
        <f t="shared" si="14"/>
        <v>5</v>
      </c>
      <c r="C168" s="193">
        <v>40691</v>
      </c>
      <c r="D168" s="193" t="s">
        <v>397</v>
      </c>
      <c r="E168" s="193">
        <v>40691</v>
      </c>
      <c r="F168" s="194" t="s">
        <v>1279</v>
      </c>
      <c r="G168" s="513" t="s">
        <v>913</v>
      </c>
      <c r="H168" s="7" t="s">
        <v>798</v>
      </c>
      <c r="I168" s="826"/>
      <c r="J168" s="826"/>
      <c r="K168" s="639">
        <v>2975612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2"/>
    </row>
    <row r="169" spans="1:27" ht="15.75" hidden="1" customHeight="1">
      <c r="A169" s="206" t="str">
        <f>IF(B169&lt;&gt;"",IF(AND(B169&gt;=_TM1,B169&lt;=_TM2,OR(TH!L169="1111",TH!M169="1111")),TH!D169,""),"")</f>
        <v/>
      </c>
      <c r="B169" s="36">
        <f t="shared" si="14"/>
        <v>5</v>
      </c>
      <c r="C169" s="193">
        <v>40691</v>
      </c>
      <c r="D169" s="193" t="s">
        <v>397</v>
      </c>
      <c r="E169" s="193">
        <v>40691</v>
      </c>
      <c r="F169" s="194" t="s">
        <v>914</v>
      </c>
      <c r="G169" s="513" t="s">
        <v>913</v>
      </c>
      <c r="H169" s="7" t="s">
        <v>798</v>
      </c>
      <c r="I169" s="826"/>
      <c r="J169" s="264"/>
      <c r="K169" s="639">
        <v>297561</v>
      </c>
      <c r="L169" s="196" t="s">
        <v>300</v>
      </c>
      <c r="M169" s="196" t="s">
        <v>796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2"/>
    </row>
    <row r="170" spans="1:27" ht="15.75" hidden="1" customHeight="1">
      <c r="A170" s="206" t="str">
        <f>IF(B170&lt;&gt;"",IF(AND(B170&gt;=_TM1,B170&lt;=_TM2,OR(TH!L170="1111",TH!M170="1111")),TH!D170,""),"")</f>
        <v/>
      </c>
      <c r="B170" s="36">
        <f t="shared" si="14"/>
        <v>5</v>
      </c>
      <c r="C170" s="193">
        <v>40691</v>
      </c>
      <c r="D170" s="193" t="s">
        <v>397</v>
      </c>
      <c r="E170" s="193">
        <v>40691</v>
      </c>
      <c r="F170" s="194" t="s">
        <v>1279</v>
      </c>
      <c r="G170" s="513" t="s">
        <v>926</v>
      </c>
      <c r="H170" s="7" t="s">
        <v>798</v>
      </c>
      <c r="I170" s="826"/>
      <c r="J170" s="264"/>
      <c r="K170" s="639">
        <v>14420664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2"/>
    </row>
    <row r="171" spans="1:27" ht="15.75" hidden="1" customHeight="1">
      <c r="A171" s="206" t="str">
        <f>IF(B171&lt;&gt;"",IF(AND(B171&gt;=_TM1,B171&lt;=_TM2,OR(TH!L171="1111",TH!M171="1111")),TH!D171,""),"")</f>
        <v/>
      </c>
      <c r="B171" s="36">
        <f t="shared" si="14"/>
        <v>5</v>
      </c>
      <c r="C171" s="193">
        <v>40691</v>
      </c>
      <c r="D171" s="193" t="s">
        <v>397</v>
      </c>
      <c r="E171" s="193">
        <v>40691</v>
      </c>
      <c r="F171" s="194" t="s">
        <v>914</v>
      </c>
      <c r="G171" s="513" t="s">
        <v>926</v>
      </c>
      <c r="H171" s="7" t="s">
        <v>798</v>
      </c>
      <c r="I171" s="826"/>
      <c r="J171" s="264"/>
      <c r="K171" s="639">
        <v>1442066</v>
      </c>
      <c r="L171" s="196" t="s">
        <v>300</v>
      </c>
      <c r="M171" s="196" t="s">
        <v>796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2"/>
    </row>
    <row r="172" spans="1:27" ht="15.75" hidden="1" customHeight="1">
      <c r="A172" s="206" t="str">
        <f>IF(B172&lt;&gt;"",IF(AND(B172&gt;=_TM1,B172&lt;=_TM2,OR(TH!L172="1111",TH!M172="1111")),TH!D172,""),"")</f>
        <v/>
      </c>
      <c r="B172" s="36">
        <f t="shared" ref="B172:B220" si="15">IF(C172&lt;&gt;"",MONTH(C172),"")</f>
        <v>5</v>
      </c>
      <c r="C172" s="193">
        <v>40691</v>
      </c>
      <c r="D172" s="193" t="s">
        <v>397</v>
      </c>
      <c r="E172" s="193">
        <v>40691</v>
      </c>
      <c r="F172" s="194" t="s">
        <v>1272</v>
      </c>
      <c r="G172" s="513" t="s">
        <v>927</v>
      </c>
      <c r="H172" s="7" t="s">
        <v>798</v>
      </c>
      <c r="I172" s="826"/>
      <c r="J172" s="264"/>
      <c r="K172" s="639">
        <v>15802084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2"/>
    </row>
    <row r="173" spans="1:27" ht="15.75" hidden="1" customHeight="1">
      <c r="A173" s="206" t="str">
        <f>IF(B173&lt;&gt;"",IF(AND(B173&gt;=_TM1,B173&lt;=_TM2,OR(TH!L173="1111",TH!M173="1111")),TH!D173,""),"")</f>
        <v/>
      </c>
      <c r="B173" s="36">
        <f t="shared" si="15"/>
        <v>5</v>
      </c>
      <c r="C173" s="193">
        <v>40691</v>
      </c>
      <c r="D173" s="193" t="s">
        <v>397</v>
      </c>
      <c r="E173" s="193">
        <v>40691</v>
      </c>
      <c r="F173" s="194" t="s">
        <v>914</v>
      </c>
      <c r="G173" s="513" t="s">
        <v>927</v>
      </c>
      <c r="H173" s="7" t="s">
        <v>798</v>
      </c>
      <c r="I173" s="826"/>
      <c r="J173" s="264"/>
      <c r="K173" s="639">
        <v>1580208</v>
      </c>
      <c r="L173" s="196" t="s">
        <v>300</v>
      </c>
      <c r="M173" s="196" t="s">
        <v>796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2"/>
    </row>
    <row r="174" spans="1:27" ht="15.75" hidden="1" customHeight="1">
      <c r="A174" s="206" t="str">
        <f>IF(B174&lt;&gt;"",IF(AND(B174&gt;=_TM1,B174&lt;=_TM2,OR(TH!L174="1111",TH!M174="1111")),TH!D174,""),"")</f>
        <v/>
      </c>
      <c r="B174" s="36">
        <f t="shared" si="15"/>
        <v>5</v>
      </c>
      <c r="C174" s="193">
        <v>40691</v>
      </c>
      <c r="D174" s="193" t="s">
        <v>397</v>
      </c>
      <c r="E174" s="193">
        <v>40691</v>
      </c>
      <c r="F174" s="194" t="s">
        <v>1272</v>
      </c>
      <c r="G174" s="513" t="s">
        <v>928</v>
      </c>
      <c r="H174" s="7" t="s">
        <v>798</v>
      </c>
      <c r="I174" s="264"/>
      <c r="J174" s="264"/>
      <c r="K174" s="639">
        <v>14808044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2"/>
    </row>
    <row r="175" spans="1:27" ht="15.75" hidden="1" customHeight="1">
      <c r="A175" s="206" t="str">
        <f>IF(B175&lt;&gt;"",IF(AND(B175&gt;=_TM1,B175&lt;=_TM2,OR(TH!L175="1111",TH!M175="1111")),TH!D175,""),"")</f>
        <v/>
      </c>
      <c r="B175" s="36">
        <f t="shared" si="15"/>
        <v>5</v>
      </c>
      <c r="C175" s="193">
        <v>40691</v>
      </c>
      <c r="D175" s="193" t="s">
        <v>397</v>
      </c>
      <c r="E175" s="193">
        <v>40691</v>
      </c>
      <c r="F175" s="194" t="s">
        <v>914</v>
      </c>
      <c r="G175" s="513" t="s">
        <v>928</v>
      </c>
      <c r="H175" s="7" t="s">
        <v>798</v>
      </c>
      <c r="I175" s="266"/>
      <c r="J175" s="266"/>
      <c r="K175" s="639">
        <v>1480804</v>
      </c>
      <c r="L175" s="196" t="s">
        <v>300</v>
      </c>
      <c r="M175" s="196" t="s">
        <v>796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2"/>
    </row>
    <row r="176" spans="1:27" ht="15.75" hidden="1" customHeight="1">
      <c r="A176" s="206" t="str">
        <f>IF(B176&lt;&gt;"",IF(AND(B176&gt;=_TM1,B176&lt;=_TM2,OR(TH!L176="1111",TH!M176="1111")),TH!D176,""),"")</f>
        <v/>
      </c>
      <c r="B176" s="36">
        <f t="shared" si="15"/>
        <v>5</v>
      </c>
      <c r="C176" s="193">
        <v>40691</v>
      </c>
      <c r="D176" s="193" t="s">
        <v>397</v>
      </c>
      <c r="E176" s="193">
        <v>40691</v>
      </c>
      <c r="F176" s="194" t="s">
        <v>1272</v>
      </c>
      <c r="G176" s="513" t="s">
        <v>929</v>
      </c>
      <c r="H176" s="7" t="s">
        <v>798</v>
      </c>
      <c r="I176" s="264"/>
      <c r="J176" s="264"/>
      <c r="K176" s="639">
        <v>5403204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2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15"/>
        <v>5</v>
      </c>
      <c r="C177" s="193">
        <v>40691</v>
      </c>
      <c r="D177" s="193" t="s">
        <v>397</v>
      </c>
      <c r="E177" s="193">
        <v>40691</v>
      </c>
      <c r="F177" s="194" t="s">
        <v>914</v>
      </c>
      <c r="G177" s="513" t="s">
        <v>929</v>
      </c>
      <c r="H177" s="7" t="s">
        <v>798</v>
      </c>
      <c r="I177" s="266"/>
      <c r="J177" s="266"/>
      <c r="K177" s="639">
        <v>540320</v>
      </c>
      <c r="L177" s="196" t="s">
        <v>300</v>
      </c>
      <c r="M177" s="196" t="s">
        <v>796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2"/>
    </row>
    <row r="178" spans="1:29" ht="15.75" hidden="1" customHeight="1">
      <c r="A178" s="206" t="str">
        <f>IF(B178&lt;&gt;"",IF(AND(B178&gt;=_TM1,B178&lt;=_TM2,OR(TH!L178="1111",TH!M178="1111")),TH!D178,""),"")</f>
        <v/>
      </c>
      <c r="B178" s="36">
        <f t="shared" si="15"/>
        <v>5</v>
      </c>
      <c r="C178" s="772">
        <f>E178</f>
        <v>40694</v>
      </c>
      <c r="D178" s="186" t="s">
        <v>752</v>
      </c>
      <c r="E178" s="777">
        <v>40694</v>
      </c>
      <c r="F178" s="773" t="str">
        <f>"Thanh toán tiền lương tháng "&amp;MONTH(E178)&amp;"/"&amp;YEAR(E178)</f>
        <v>Thanh toán tiền lương tháng 5/2011</v>
      </c>
      <c r="G178" s="774"/>
      <c r="H178" s="653" t="s">
        <v>428</v>
      </c>
      <c r="I178" s="509"/>
      <c r="J178" s="509"/>
      <c r="K178" s="775">
        <v>13250000</v>
      </c>
      <c r="L178" s="776" t="s">
        <v>304</v>
      </c>
      <c r="M178" s="776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630"/>
      <c r="AB178" s="630"/>
      <c r="AC178" s="630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si="15"/>
        <v>5</v>
      </c>
      <c r="C179" s="772">
        <f>E179</f>
        <v>40694</v>
      </c>
      <c r="D179" s="772" t="s">
        <v>397</v>
      </c>
      <c r="E179" s="777">
        <v>40694</v>
      </c>
      <c r="F179" s="773" t="s">
        <v>1013</v>
      </c>
      <c r="G179" s="774"/>
      <c r="H179" s="653"/>
      <c r="I179" s="509"/>
      <c r="J179" s="509"/>
      <c r="K179" s="775">
        <v>7025000</v>
      </c>
      <c r="L179" s="776" t="s">
        <v>84</v>
      </c>
      <c r="M179" s="776" t="s">
        <v>304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/>
      <c r="AB179" s="630"/>
      <c r="AC179" s="630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5"/>
        <v>5</v>
      </c>
      <c r="C180" s="772">
        <f>E180</f>
        <v>40694</v>
      </c>
      <c r="D180" s="772" t="s">
        <v>397</v>
      </c>
      <c r="E180" s="777">
        <v>40694</v>
      </c>
      <c r="F180" s="773" t="s">
        <v>851</v>
      </c>
      <c r="G180" s="774"/>
      <c r="H180" s="653"/>
      <c r="I180" s="509"/>
      <c r="J180" s="509"/>
      <c r="K180" s="775">
        <v>6225000</v>
      </c>
      <c r="L180" s="776" t="s">
        <v>184</v>
      </c>
      <c r="M180" s="776" t="s">
        <v>304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154</v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5"/>
        <v>5</v>
      </c>
      <c r="C181" s="193">
        <v>40694</v>
      </c>
      <c r="D181" s="193" t="s">
        <v>1020</v>
      </c>
      <c r="E181" s="193">
        <v>40694</v>
      </c>
      <c r="F181" s="194" t="s">
        <v>1275</v>
      </c>
      <c r="G181" s="513" t="s">
        <v>930</v>
      </c>
      <c r="H181" s="212" t="s">
        <v>972</v>
      </c>
      <c r="I181" s="264"/>
      <c r="J181" s="264"/>
      <c r="K181" s="639">
        <v>8822807</v>
      </c>
      <c r="L181" s="196" t="s">
        <v>48</v>
      </c>
      <c r="M181" s="196" t="s">
        <v>198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92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5"/>
        <v>5</v>
      </c>
      <c r="C182" s="193">
        <v>40694</v>
      </c>
      <c r="D182" s="193" t="s">
        <v>1020</v>
      </c>
      <c r="E182" s="193">
        <v>40694</v>
      </c>
      <c r="F182" s="194" t="s">
        <v>901</v>
      </c>
      <c r="G182" s="513" t="s">
        <v>930</v>
      </c>
      <c r="H182" s="212" t="s">
        <v>972</v>
      </c>
      <c r="I182" s="264"/>
      <c r="J182" s="264"/>
      <c r="K182" s="639">
        <v>882281</v>
      </c>
      <c r="L182" s="196" t="s">
        <v>48</v>
      </c>
      <c r="M182" s="196" t="s">
        <v>796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>x</v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2"/>
    </row>
    <row r="183" spans="1:29" ht="15.75" hidden="1" customHeight="1">
      <c r="A183" s="206" t="str">
        <f>IF(B183&lt;&gt;"",IF(AND(B183&gt;=_TM1,B183&lt;=_TM2,OR(TH!L183="1111",TH!M183="1111")),TH!D183,""),"")</f>
        <v/>
      </c>
      <c r="B183" s="36">
        <f t="shared" si="15"/>
        <v>5</v>
      </c>
      <c r="C183" s="193">
        <v>40694</v>
      </c>
      <c r="D183" s="193" t="s">
        <v>1016</v>
      </c>
      <c r="E183" s="193">
        <v>40694</v>
      </c>
      <c r="F183" s="194" t="s">
        <v>975</v>
      </c>
      <c r="G183" s="513" t="s">
        <v>931</v>
      </c>
      <c r="H183" s="7" t="s">
        <v>976</v>
      </c>
      <c r="I183" s="264">
        <v>30</v>
      </c>
      <c r="J183" s="264">
        <v>14576</v>
      </c>
      <c r="K183" s="639">
        <v>437280</v>
      </c>
      <c r="L183" s="196" t="s">
        <v>48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2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5"/>
        <v>5</v>
      </c>
      <c r="C184" s="193">
        <v>40694</v>
      </c>
      <c r="D184" s="193" t="s">
        <v>1016</v>
      </c>
      <c r="E184" s="193">
        <v>40694</v>
      </c>
      <c r="F184" s="194" t="s">
        <v>914</v>
      </c>
      <c r="G184" s="513" t="s">
        <v>931</v>
      </c>
      <c r="H184" s="7" t="s">
        <v>976</v>
      </c>
      <c r="I184" s="266"/>
      <c r="J184" s="266"/>
      <c r="K184" s="639">
        <v>43728</v>
      </c>
      <c r="L184" s="196" t="s">
        <v>48</v>
      </c>
      <c r="M184" s="196" t="s">
        <v>796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2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15"/>
        <v>6</v>
      </c>
      <c r="C185" s="193">
        <v>40695</v>
      </c>
      <c r="D185" s="193" t="s">
        <v>1017</v>
      </c>
      <c r="E185" s="193">
        <v>40695</v>
      </c>
      <c r="F185" s="194" t="s">
        <v>1276</v>
      </c>
      <c r="G185" s="513" t="s">
        <v>802</v>
      </c>
      <c r="H185" s="195" t="s">
        <v>803</v>
      </c>
      <c r="I185" s="264">
        <v>101</v>
      </c>
      <c r="J185" s="264">
        <v>50416</v>
      </c>
      <c r="K185" s="639">
        <v>9522381</v>
      </c>
      <c r="L185" s="196" t="s">
        <v>48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2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5"/>
        <v>6</v>
      </c>
      <c r="C186" s="193">
        <v>40695</v>
      </c>
      <c r="D186" s="193" t="s">
        <v>1017</v>
      </c>
      <c r="E186" s="193">
        <v>40695</v>
      </c>
      <c r="F186" s="194" t="s">
        <v>805</v>
      </c>
      <c r="G186" s="513" t="s">
        <v>802</v>
      </c>
      <c r="H186" s="195" t="s">
        <v>803</v>
      </c>
      <c r="I186" s="264"/>
      <c r="J186" s="264"/>
      <c r="K186" s="639">
        <v>952238</v>
      </c>
      <c r="L186" s="196" t="s">
        <v>48</v>
      </c>
      <c r="M186" s="196" t="s">
        <v>796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2"/>
    </row>
    <row r="187" spans="1:29" ht="15.75" hidden="1" customHeight="1">
      <c r="A187" s="206" t="str">
        <f>IF(B187&lt;&gt;"",IF(AND(B187&gt;=_TM1,B187&lt;=_TM2,OR(TH!L187="1111",TH!M187="1111")),TH!D187,""),"")</f>
        <v/>
      </c>
      <c r="B187" s="36">
        <f t="shared" si="15"/>
        <v>6</v>
      </c>
      <c r="C187" s="193">
        <f t="shared" ref="C187:C218" si="16">E187</f>
        <v>40696</v>
      </c>
      <c r="D187" s="186" t="s">
        <v>753</v>
      </c>
      <c r="E187" s="193">
        <v>40696</v>
      </c>
      <c r="F187" s="194" t="s">
        <v>403</v>
      </c>
      <c r="G187" s="513" t="s">
        <v>597</v>
      </c>
      <c r="H187" s="195" t="s">
        <v>598</v>
      </c>
      <c r="I187" s="264"/>
      <c r="J187" s="264"/>
      <c r="K187" s="38">
        <v>256500</v>
      </c>
      <c r="L187" s="196" t="s">
        <v>84</v>
      </c>
      <c r="M187" s="196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630"/>
      <c r="AB187" s="630"/>
      <c r="AC187" s="630"/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15"/>
        <v>6</v>
      </c>
      <c r="C188" s="186">
        <f t="shared" si="16"/>
        <v>40697</v>
      </c>
      <c r="D188" s="186" t="s">
        <v>393</v>
      </c>
      <c r="E188" s="186">
        <v>40697</v>
      </c>
      <c r="F188" s="191" t="s">
        <v>395</v>
      </c>
      <c r="G188" s="641" t="s">
        <v>390</v>
      </c>
      <c r="H188" s="195" t="s">
        <v>798</v>
      </c>
      <c r="I188" s="264"/>
      <c r="J188" s="264"/>
      <c r="K188" s="639">
        <v>67418088</v>
      </c>
      <c r="L188" s="640" t="s">
        <v>24</v>
      </c>
      <c r="M188" s="640" t="s">
        <v>300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630"/>
      <c r="AB188" s="630"/>
      <c r="AC188" s="630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5"/>
        <v>6</v>
      </c>
      <c r="C189" s="186">
        <f t="shared" si="16"/>
        <v>40700</v>
      </c>
      <c r="D189" s="186" t="s">
        <v>754</v>
      </c>
      <c r="E189" s="186">
        <v>40700</v>
      </c>
      <c r="F189" s="191" t="s">
        <v>427</v>
      </c>
      <c r="G189" s="641" t="s">
        <v>390</v>
      </c>
      <c r="H189" s="195" t="s">
        <v>428</v>
      </c>
      <c r="I189" s="264"/>
      <c r="J189" s="264"/>
      <c r="K189" s="639">
        <v>30000000</v>
      </c>
      <c r="L189" s="640" t="s">
        <v>24</v>
      </c>
      <c r="M189" s="640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>x</v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5"/>
        <v>6</v>
      </c>
      <c r="C190" s="193">
        <f t="shared" si="16"/>
        <v>40700</v>
      </c>
      <c r="D190" s="186" t="s">
        <v>755</v>
      </c>
      <c r="E190" s="193">
        <v>40700</v>
      </c>
      <c r="F190" s="194" t="s">
        <v>747</v>
      </c>
      <c r="G190" s="513" t="s">
        <v>611</v>
      </c>
      <c r="H190" s="7" t="s">
        <v>436</v>
      </c>
      <c r="I190" s="266"/>
      <c r="J190" s="266"/>
      <c r="K190" s="639">
        <v>2980000</v>
      </c>
      <c r="L190" s="196" t="s">
        <v>184</v>
      </c>
      <c r="M190" s="196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15"/>
        <v>6</v>
      </c>
      <c r="C191" s="193">
        <f t="shared" si="16"/>
        <v>40700</v>
      </c>
      <c r="D191" s="186" t="s">
        <v>755</v>
      </c>
      <c r="E191" s="193">
        <v>40700</v>
      </c>
      <c r="F191" s="194" t="s">
        <v>402</v>
      </c>
      <c r="G191" s="513" t="s">
        <v>611</v>
      </c>
      <c r="H191" s="7" t="s">
        <v>436</v>
      </c>
      <c r="I191" s="264"/>
      <c r="J191" s="264"/>
      <c r="K191" s="38">
        <v>298000</v>
      </c>
      <c r="L191" s="196" t="s">
        <v>9</v>
      </c>
      <c r="M191" s="196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13"/>
      <c r="AB191" s="213"/>
      <c r="AC191" s="630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15"/>
        <v>6</v>
      </c>
      <c r="C192" s="186">
        <f t="shared" si="16"/>
        <v>40700</v>
      </c>
      <c r="D192" s="186" t="s">
        <v>394</v>
      </c>
      <c r="E192" s="186">
        <v>40700</v>
      </c>
      <c r="F192" s="191" t="s">
        <v>432</v>
      </c>
      <c r="G192" s="641" t="s">
        <v>390</v>
      </c>
      <c r="H192" s="7" t="s">
        <v>596</v>
      </c>
      <c r="I192" s="264"/>
      <c r="J192" s="264"/>
      <c r="K192" s="639">
        <v>100000000</v>
      </c>
      <c r="L192" s="640" t="s">
        <v>8</v>
      </c>
      <c r="M192" s="640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630"/>
      <c r="AB192" s="630"/>
      <c r="AC192" s="630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5"/>
        <v>6</v>
      </c>
      <c r="C193" s="186">
        <f t="shared" si="16"/>
        <v>40700</v>
      </c>
      <c r="D193" s="186" t="s">
        <v>394</v>
      </c>
      <c r="E193" s="186">
        <v>40700</v>
      </c>
      <c r="F193" s="191" t="s">
        <v>396</v>
      </c>
      <c r="G193" s="641" t="s">
        <v>390</v>
      </c>
      <c r="H193" s="7"/>
      <c r="I193" s="264"/>
      <c r="J193" s="264"/>
      <c r="K193" s="639">
        <v>10000</v>
      </c>
      <c r="L193" s="640" t="s">
        <v>84</v>
      </c>
      <c r="M193" s="640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630"/>
      <c r="AB193" s="630"/>
      <c r="AC193" s="630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5"/>
        <v>6</v>
      </c>
      <c r="C194" s="193">
        <f t="shared" si="16"/>
        <v>40700</v>
      </c>
      <c r="D194" s="186" t="s">
        <v>774</v>
      </c>
      <c r="E194" s="193">
        <v>40700</v>
      </c>
      <c r="F194" s="191" t="s">
        <v>554</v>
      </c>
      <c r="G194" s="513" t="s">
        <v>606</v>
      </c>
      <c r="H194" s="7" t="s">
        <v>564</v>
      </c>
      <c r="I194" s="266">
        <v>637</v>
      </c>
      <c r="J194" s="266">
        <v>16925</v>
      </c>
      <c r="K194" s="639">
        <f>ROUND(I194*J194,0)</f>
        <v>10781225</v>
      </c>
      <c r="L194" s="196" t="s">
        <v>176</v>
      </c>
      <c r="M194" s="1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5"/>
        <v>6</v>
      </c>
      <c r="C195" s="193">
        <f t="shared" si="16"/>
        <v>40700</v>
      </c>
      <c r="D195" s="186" t="s">
        <v>774</v>
      </c>
      <c r="E195" s="193">
        <v>40700</v>
      </c>
      <c r="F195" s="191" t="s">
        <v>607</v>
      </c>
      <c r="G195" s="513" t="s">
        <v>606</v>
      </c>
      <c r="H195" s="7" t="s">
        <v>564</v>
      </c>
      <c r="I195" s="266">
        <v>100</v>
      </c>
      <c r="J195" s="266">
        <v>19638</v>
      </c>
      <c r="K195" s="639">
        <f>ROUND(I195*J195,0)</f>
        <v>1963800</v>
      </c>
      <c r="L195" s="196" t="s">
        <v>176</v>
      </c>
      <c r="M195" s="1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5"/>
        <v>6</v>
      </c>
      <c r="C196" s="193">
        <f t="shared" si="16"/>
        <v>40700</v>
      </c>
      <c r="D196" s="186" t="s">
        <v>774</v>
      </c>
      <c r="E196" s="193">
        <v>40700</v>
      </c>
      <c r="F196" s="191" t="s">
        <v>608</v>
      </c>
      <c r="G196" s="513" t="s">
        <v>606</v>
      </c>
      <c r="H196" s="7" t="s">
        <v>564</v>
      </c>
      <c r="I196" s="266">
        <v>81</v>
      </c>
      <c r="J196" s="266">
        <v>28059</v>
      </c>
      <c r="K196" s="639">
        <f>ROUND(I196*J196,0)</f>
        <v>2272779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5"/>
        <v>6</v>
      </c>
      <c r="C197" s="193">
        <f t="shared" si="16"/>
        <v>40700</v>
      </c>
      <c r="D197" s="186" t="s">
        <v>774</v>
      </c>
      <c r="E197" s="193">
        <v>40700</v>
      </c>
      <c r="F197" s="191" t="s">
        <v>609</v>
      </c>
      <c r="G197" s="513" t="s">
        <v>606</v>
      </c>
      <c r="H197" s="7" t="s">
        <v>564</v>
      </c>
      <c r="I197" s="266">
        <v>200</v>
      </c>
      <c r="J197" s="266">
        <v>26854</v>
      </c>
      <c r="K197" s="639">
        <f>ROUND(I197*J197,0)</f>
        <v>5370800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5"/>
        <v>6</v>
      </c>
      <c r="C198" s="193">
        <f t="shared" si="16"/>
        <v>40700</v>
      </c>
      <c r="D198" s="186" t="s">
        <v>774</v>
      </c>
      <c r="E198" s="193">
        <v>40700</v>
      </c>
      <c r="F198" s="191" t="s">
        <v>610</v>
      </c>
      <c r="G198" s="513" t="s">
        <v>606</v>
      </c>
      <c r="H198" s="7" t="s">
        <v>564</v>
      </c>
      <c r="I198" s="266">
        <v>52</v>
      </c>
      <c r="J198" s="266">
        <v>32850</v>
      </c>
      <c r="K198" s="639">
        <f>ROUND(I198*J198,0)</f>
        <v>1708200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5"/>
        <v>6</v>
      </c>
      <c r="C199" s="193">
        <f t="shared" si="16"/>
        <v>40700</v>
      </c>
      <c r="D199" s="186" t="s">
        <v>774</v>
      </c>
      <c r="E199" s="193">
        <v>40700</v>
      </c>
      <c r="F199" s="191" t="s">
        <v>445</v>
      </c>
      <c r="G199" s="513" t="s">
        <v>606</v>
      </c>
      <c r="H199" s="7" t="s">
        <v>564</v>
      </c>
      <c r="I199" s="266"/>
      <c r="J199" s="266"/>
      <c r="K199" s="38">
        <v>2209680</v>
      </c>
      <c r="L199" s="196" t="s">
        <v>9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5"/>
        <v>6</v>
      </c>
      <c r="C200" s="193">
        <f t="shared" si="16"/>
        <v>40701</v>
      </c>
      <c r="D200" s="186" t="s">
        <v>756</v>
      </c>
      <c r="E200" s="193">
        <v>40701</v>
      </c>
      <c r="F200" s="191" t="s">
        <v>1146</v>
      </c>
      <c r="G200" s="513" t="s">
        <v>612</v>
      </c>
      <c r="H200" s="7" t="s">
        <v>613</v>
      </c>
      <c r="I200" s="264"/>
      <c r="J200" s="264"/>
      <c r="K200" s="38">
        <v>15353374</v>
      </c>
      <c r="L200" s="196" t="s">
        <v>8</v>
      </c>
      <c r="M200" s="196" t="s">
        <v>48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5"/>
        <v>6</v>
      </c>
      <c r="C201" s="193">
        <f t="shared" si="16"/>
        <v>40701</v>
      </c>
      <c r="D201" s="186" t="s">
        <v>775</v>
      </c>
      <c r="E201" s="193">
        <v>40701</v>
      </c>
      <c r="F201" s="191" t="s">
        <v>614</v>
      </c>
      <c r="G201" s="513" t="s">
        <v>612</v>
      </c>
      <c r="H201" s="7" t="s">
        <v>613</v>
      </c>
      <c r="I201" s="264">
        <v>105</v>
      </c>
      <c r="J201" s="264">
        <v>13954</v>
      </c>
      <c r="K201" s="639">
        <f t="shared" ref="K201:K207" si="17">ROUND(I201*J201,0)</f>
        <v>1465170</v>
      </c>
      <c r="L201" s="196" t="s">
        <v>176</v>
      </c>
      <c r="M201" s="1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5"/>
        <v>6</v>
      </c>
      <c r="C202" s="193">
        <f t="shared" si="16"/>
        <v>40701</v>
      </c>
      <c r="D202" s="186" t="s">
        <v>775</v>
      </c>
      <c r="E202" s="193">
        <v>40701</v>
      </c>
      <c r="F202" s="191" t="s">
        <v>615</v>
      </c>
      <c r="G202" s="513" t="s">
        <v>612</v>
      </c>
      <c r="H202" s="7" t="s">
        <v>613</v>
      </c>
      <c r="I202" s="264">
        <v>130</v>
      </c>
      <c r="J202" s="264">
        <v>22476</v>
      </c>
      <c r="K202" s="639">
        <f t="shared" si="17"/>
        <v>2921880</v>
      </c>
      <c r="L202" s="196" t="s">
        <v>176</v>
      </c>
      <c r="M202" s="1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5"/>
        <v>6</v>
      </c>
      <c r="C203" s="193">
        <f t="shared" si="16"/>
        <v>40701</v>
      </c>
      <c r="D203" s="186" t="s">
        <v>775</v>
      </c>
      <c r="E203" s="193">
        <v>40701</v>
      </c>
      <c r="F203" s="191" t="s">
        <v>616</v>
      </c>
      <c r="G203" s="513" t="s">
        <v>612</v>
      </c>
      <c r="H203" s="7" t="s">
        <v>613</v>
      </c>
      <c r="I203" s="264">
        <v>105</v>
      </c>
      <c r="J203" s="264">
        <v>16973</v>
      </c>
      <c r="K203" s="639">
        <f t="shared" si="17"/>
        <v>1782165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5"/>
        <v>6</v>
      </c>
      <c r="C204" s="193">
        <f t="shared" si="16"/>
        <v>40701</v>
      </c>
      <c r="D204" s="186" t="s">
        <v>775</v>
      </c>
      <c r="E204" s="193">
        <v>40701</v>
      </c>
      <c r="F204" s="191" t="s">
        <v>617</v>
      </c>
      <c r="G204" s="513" t="s">
        <v>612</v>
      </c>
      <c r="H204" s="7" t="s">
        <v>613</v>
      </c>
      <c r="I204" s="264">
        <v>3</v>
      </c>
      <c r="J204" s="264">
        <v>11247</v>
      </c>
      <c r="K204" s="639">
        <f t="shared" si="17"/>
        <v>33741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213"/>
      <c r="AB204" s="213"/>
      <c r="AC204" s="630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5"/>
        <v>6</v>
      </c>
      <c r="C205" s="193">
        <f t="shared" si="16"/>
        <v>40701</v>
      </c>
      <c r="D205" s="186" t="s">
        <v>775</v>
      </c>
      <c r="E205" s="193">
        <v>40701</v>
      </c>
      <c r="F205" s="191" t="s">
        <v>618</v>
      </c>
      <c r="G205" s="513" t="s">
        <v>612</v>
      </c>
      <c r="H205" s="7" t="s">
        <v>613</v>
      </c>
      <c r="I205" s="264">
        <v>224</v>
      </c>
      <c r="J205" s="264">
        <v>17368</v>
      </c>
      <c r="K205" s="639">
        <f t="shared" si="17"/>
        <v>3890432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5"/>
        <v>6</v>
      </c>
      <c r="C206" s="193">
        <f t="shared" si="16"/>
        <v>40701</v>
      </c>
      <c r="D206" s="186" t="s">
        <v>775</v>
      </c>
      <c r="E206" s="193">
        <v>40701</v>
      </c>
      <c r="F206" s="191" t="s">
        <v>619</v>
      </c>
      <c r="G206" s="513" t="s">
        <v>612</v>
      </c>
      <c r="H206" s="7" t="s">
        <v>613</v>
      </c>
      <c r="I206" s="264">
        <v>150</v>
      </c>
      <c r="J206" s="264">
        <v>21158</v>
      </c>
      <c r="K206" s="639">
        <f t="shared" si="17"/>
        <v>3173700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5"/>
        <v>6</v>
      </c>
      <c r="C207" s="193">
        <f t="shared" si="16"/>
        <v>40701</v>
      </c>
      <c r="D207" s="186" t="s">
        <v>775</v>
      </c>
      <c r="E207" s="193">
        <v>40701</v>
      </c>
      <c r="F207" s="191" t="s">
        <v>620</v>
      </c>
      <c r="G207" s="513" t="s">
        <v>612</v>
      </c>
      <c r="H207" s="7" t="s">
        <v>613</v>
      </c>
      <c r="I207" s="264">
        <v>45</v>
      </c>
      <c r="J207" s="264">
        <v>15345</v>
      </c>
      <c r="K207" s="639">
        <f t="shared" si="17"/>
        <v>690525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5"/>
        <v>6</v>
      </c>
      <c r="C208" s="193">
        <f t="shared" si="16"/>
        <v>40701</v>
      </c>
      <c r="D208" s="186" t="s">
        <v>775</v>
      </c>
      <c r="E208" s="193">
        <v>40701</v>
      </c>
      <c r="F208" s="191" t="s">
        <v>445</v>
      </c>
      <c r="G208" s="513" t="s">
        <v>612</v>
      </c>
      <c r="H208" s="7" t="s">
        <v>613</v>
      </c>
      <c r="I208" s="264"/>
      <c r="J208" s="264"/>
      <c r="K208" s="38">
        <v>1395761</v>
      </c>
      <c r="L208" s="196" t="s">
        <v>9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5"/>
        <v>6</v>
      </c>
      <c r="C209" s="186">
        <f t="shared" si="16"/>
        <v>40702</v>
      </c>
      <c r="D209" s="186" t="s">
        <v>393</v>
      </c>
      <c r="E209" s="186">
        <v>40702</v>
      </c>
      <c r="F209" s="191" t="s">
        <v>395</v>
      </c>
      <c r="G209" s="641" t="s">
        <v>390</v>
      </c>
      <c r="H209" s="195" t="s">
        <v>798</v>
      </c>
      <c r="I209" s="264"/>
      <c r="J209" s="264"/>
      <c r="K209" s="639">
        <v>76032911</v>
      </c>
      <c r="L209" s="640" t="s">
        <v>24</v>
      </c>
      <c r="M209" s="640" t="s">
        <v>300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5"/>
        <v>6</v>
      </c>
      <c r="C210" s="193">
        <f t="shared" si="16"/>
        <v>40702</v>
      </c>
      <c r="D210" s="186" t="s">
        <v>776</v>
      </c>
      <c r="E210" s="193">
        <v>40702</v>
      </c>
      <c r="F210" s="194" t="s">
        <v>621</v>
      </c>
      <c r="G210" s="513" t="s">
        <v>623</v>
      </c>
      <c r="H210" s="195" t="s">
        <v>624</v>
      </c>
      <c r="I210" s="264">
        <v>185</v>
      </c>
      <c r="J210" s="264">
        <v>22372</v>
      </c>
      <c r="K210" s="639">
        <f>ROUND(I210*J210,0)</f>
        <v>4138820</v>
      </c>
      <c r="L210" s="196" t="s">
        <v>176</v>
      </c>
      <c r="M210" s="1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5"/>
        <v>6</v>
      </c>
      <c r="C211" s="193">
        <f t="shared" si="16"/>
        <v>40702</v>
      </c>
      <c r="D211" s="186" t="s">
        <v>776</v>
      </c>
      <c r="E211" s="193">
        <v>40702</v>
      </c>
      <c r="F211" s="194" t="s">
        <v>622</v>
      </c>
      <c r="G211" s="513" t="s">
        <v>623</v>
      </c>
      <c r="H211" s="195" t="s">
        <v>624</v>
      </c>
      <c r="I211" s="264">
        <v>500</v>
      </c>
      <c r="J211" s="264">
        <v>24005</v>
      </c>
      <c r="K211" s="639">
        <f>ROUND(I211*J211,0)</f>
        <v>12002500</v>
      </c>
      <c r="L211" s="196" t="s">
        <v>176</v>
      </c>
      <c r="M211" s="1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5"/>
        <v>6</v>
      </c>
      <c r="C212" s="193">
        <f t="shared" si="16"/>
        <v>40702</v>
      </c>
      <c r="D212" s="186" t="s">
        <v>776</v>
      </c>
      <c r="E212" s="193">
        <v>40702</v>
      </c>
      <c r="F212" s="194" t="s">
        <v>625</v>
      </c>
      <c r="G212" s="513" t="s">
        <v>623</v>
      </c>
      <c r="H212" s="195" t="s">
        <v>624</v>
      </c>
      <c r="I212" s="264"/>
      <c r="J212" s="264"/>
      <c r="K212" s="38">
        <v>1614132</v>
      </c>
      <c r="L212" s="196" t="s">
        <v>9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5"/>
        <v>6</v>
      </c>
      <c r="C213" s="193">
        <f t="shared" si="16"/>
        <v>40703</v>
      </c>
      <c r="D213" s="186" t="s">
        <v>777</v>
      </c>
      <c r="E213" s="193">
        <v>40703</v>
      </c>
      <c r="F213" s="194" t="s">
        <v>622</v>
      </c>
      <c r="G213" s="513" t="s">
        <v>626</v>
      </c>
      <c r="H213" s="195" t="s">
        <v>624</v>
      </c>
      <c r="I213" s="264">
        <v>658</v>
      </c>
      <c r="J213" s="264">
        <v>24005</v>
      </c>
      <c r="K213" s="639">
        <f>ROUND(I213*J213,0)</f>
        <v>15795290</v>
      </c>
      <c r="L213" s="196" t="s">
        <v>176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213"/>
      <c r="AB213" s="213"/>
      <c r="AC213" s="630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5"/>
        <v>6</v>
      </c>
      <c r="C214" s="193">
        <f t="shared" si="16"/>
        <v>40703</v>
      </c>
      <c r="D214" s="186" t="s">
        <v>777</v>
      </c>
      <c r="E214" s="193">
        <v>40703</v>
      </c>
      <c r="F214" s="194" t="s">
        <v>625</v>
      </c>
      <c r="G214" s="513" t="s">
        <v>626</v>
      </c>
      <c r="H214" s="195" t="s">
        <v>624</v>
      </c>
      <c r="I214" s="264"/>
      <c r="J214" s="264"/>
      <c r="K214" s="38">
        <v>1579529</v>
      </c>
      <c r="L214" s="196" t="s">
        <v>9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630"/>
      <c r="AB214" s="630"/>
      <c r="AC214" s="630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5"/>
        <v>6</v>
      </c>
      <c r="C215" s="193">
        <f t="shared" si="16"/>
        <v>40704</v>
      </c>
      <c r="D215" s="186" t="s">
        <v>757</v>
      </c>
      <c r="E215" s="193">
        <v>40704</v>
      </c>
      <c r="F215" s="191" t="s">
        <v>1146</v>
      </c>
      <c r="G215" s="513" t="s">
        <v>631</v>
      </c>
      <c r="H215" s="7" t="s">
        <v>613</v>
      </c>
      <c r="I215" s="266"/>
      <c r="J215" s="266"/>
      <c r="K215" s="38">
        <v>10007066</v>
      </c>
      <c r="L215" s="196" t="s">
        <v>8</v>
      </c>
      <c r="M215" s="196" t="s">
        <v>48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>x</v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5"/>
        <v>6</v>
      </c>
      <c r="C216" s="193">
        <f t="shared" si="16"/>
        <v>40704</v>
      </c>
      <c r="D216" s="186" t="s">
        <v>778</v>
      </c>
      <c r="E216" s="193">
        <v>40704</v>
      </c>
      <c r="F216" s="191" t="s">
        <v>627</v>
      </c>
      <c r="G216" s="513" t="s">
        <v>631</v>
      </c>
      <c r="H216" s="7" t="s">
        <v>613</v>
      </c>
      <c r="I216" s="264">
        <v>206</v>
      </c>
      <c r="J216" s="264">
        <v>18390</v>
      </c>
      <c r="K216" s="639">
        <f>ROUND(I216*J216,0)</f>
        <v>3788340</v>
      </c>
      <c r="L216" s="196" t="s">
        <v>176</v>
      </c>
      <c r="M216" s="1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5"/>
        <v>6</v>
      </c>
      <c r="C217" s="193">
        <f t="shared" si="16"/>
        <v>40704</v>
      </c>
      <c r="D217" s="186" t="s">
        <v>778</v>
      </c>
      <c r="E217" s="193">
        <v>40704</v>
      </c>
      <c r="F217" s="191" t="s">
        <v>628</v>
      </c>
      <c r="G217" s="513" t="s">
        <v>631</v>
      </c>
      <c r="H217" s="7" t="s">
        <v>613</v>
      </c>
      <c r="I217" s="264">
        <v>43</v>
      </c>
      <c r="J217" s="264">
        <v>29843</v>
      </c>
      <c r="K217" s="639">
        <f>ROUND(I217*J217,0)</f>
        <v>1283249</v>
      </c>
      <c r="L217" s="196" t="s">
        <v>176</v>
      </c>
      <c r="M217" s="1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213"/>
      <c r="AB217" s="213"/>
      <c r="AC217" s="630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5"/>
        <v>6</v>
      </c>
      <c r="C218" s="193">
        <f t="shared" si="16"/>
        <v>40704</v>
      </c>
      <c r="D218" s="186" t="s">
        <v>778</v>
      </c>
      <c r="E218" s="193">
        <v>40704</v>
      </c>
      <c r="F218" s="191" t="s">
        <v>629</v>
      </c>
      <c r="G218" s="513" t="s">
        <v>631</v>
      </c>
      <c r="H218" s="7" t="s">
        <v>613</v>
      </c>
      <c r="I218" s="266">
        <v>43</v>
      </c>
      <c r="J218" s="266">
        <v>28273</v>
      </c>
      <c r="K218" s="639">
        <f>ROUND(I218*J218,0)</f>
        <v>1215739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630"/>
      <c r="AB218" s="630"/>
      <c r="AC218" s="630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5"/>
        <v>6</v>
      </c>
      <c r="C219" s="193">
        <f t="shared" ref="C219:C250" si="18">E219</f>
        <v>40704</v>
      </c>
      <c r="D219" s="186" t="s">
        <v>778</v>
      </c>
      <c r="E219" s="193">
        <v>40704</v>
      </c>
      <c r="F219" s="191" t="s">
        <v>630</v>
      </c>
      <c r="G219" s="513" t="s">
        <v>631</v>
      </c>
      <c r="H219" s="7" t="s">
        <v>613</v>
      </c>
      <c r="I219" s="264">
        <v>95</v>
      </c>
      <c r="J219" s="264">
        <v>29579</v>
      </c>
      <c r="K219" s="639">
        <f>ROUND(I219*J219,0)</f>
        <v>2810005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13"/>
      <c r="AB219" s="213"/>
      <c r="AC219" s="630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5"/>
        <v>6</v>
      </c>
      <c r="C220" s="193">
        <f t="shared" si="18"/>
        <v>40704</v>
      </c>
      <c r="D220" s="186" t="s">
        <v>778</v>
      </c>
      <c r="E220" s="193">
        <v>40704</v>
      </c>
      <c r="F220" s="191" t="s">
        <v>445</v>
      </c>
      <c r="G220" s="513" t="s">
        <v>631</v>
      </c>
      <c r="H220" s="7" t="s">
        <v>613</v>
      </c>
      <c r="I220" s="266"/>
      <c r="J220" s="266"/>
      <c r="K220" s="38">
        <v>909733</v>
      </c>
      <c r="L220" s="196" t="s">
        <v>9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630"/>
      <c r="AB220" s="630"/>
      <c r="AC220" s="630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ref="B221:B284" si="19">IF(C221&lt;&gt;"",MONTH(C221),"")</f>
        <v>6</v>
      </c>
      <c r="C221" s="193">
        <f t="shared" si="18"/>
        <v>40705</v>
      </c>
      <c r="D221" s="186" t="s">
        <v>758</v>
      </c>
      <c r="E221" s="193">
        <v>40705</v>
      </c>
      <c r="F221" s="194" t="s">
        <v>513</v>
      </c>
      <c r="G221" s="513" t="s">
        <v>599</v>
      </c>
      <c r="H221" s="45" t="s">
        <v>516</v>
      </c>
      <c r="I221" s="264"/>
      <c r="J221" s="264"/>
      <c r="K221" s="38">
        <v>888420</v>
      </c>
      <c r="L221" s="196" t="s">
        <v>184</v>
      </c>
      <c r="M221" s="196" t="s">
        <v>48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>x</v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630"/>
      <c r="AB221" s="630"/>
      <c r="AC221" s="630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9"/>
        <v>6</v>
      </c>
      <c r="C222" s="193">
        <f t="shared" si="18"/>
        <v>40705</v>
      </c>
      <c r="D222" s="186" t="s">
        <v>758</v>
      </c>
      <c r="E222" s="193">
        <v>40705</v>
      </c>
      <c r="F222" s="194" t="s">
        <v>514</v>
      </c>
      <c r="G222" s="513" t="s">
        <v>599</v>
      </c>
      <c r="H222" s="45" t="s">
        <v>516</v>
      </c>
      <c r="I222" s="264"/>
      <c r="J222" s="264"/>
      <c r="K222" s="38">
        <v>88842</v>
      </c>
      <c r="L222" s="196" t="s">
        <v>9</v>
      </c>
      <c r="M222" s="196" t="s">
        <v>48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si="19"/>
        <v>6</v>
      </c>
      <c r="C223" s="193">
        <f t="shared" si="18"/>
        <v>40706</v>
      </c>
      <c r="D223" s="186" t="s">
        <v>1014</v>
      </c>
      <c r="E223" s="193">
        <v>40706</v>
      </c>
      <c r="F223" s="191" t="s">
        <v>1146</v>
      </c>
      <c r="G223" s="513" t="s">
        <v>632</v>
      </c>
      <c r="H223" s="7" t="s">
        <v>564</v>
      </c>
      <c r="I223" s="264"/>
      <c r="J223" s="264"/>
      <c r="K223" s="38">
        <v>15310050</v>
      </c>
      <c r="L223" s="196" t="s">
        <v>8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213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si="19"/>
        <v>6</v>
      </c>
      <c r="C224" s="193">
        <f t="shared" si="18"/>
        <v>40706</v>
      </c>
      <c r="D224" s="186" t="s">
        <v>779</v>
      </c>
      <c r="E224" s="193">
        <v>40706</v>
      </c>
      <c r="F224" s="191" t="s">
        <v>608</v>
      </c>
      <c r="G224" s="513" t="s">
        <v>632</v>
      </c>
      <c r="H224" s="7" t="s">
        <v>564</v>
      </c>
      <c r="I224" s="264">
        <v>49</v>
      </c>
      <c r="J224" s="264">
        <v>28059</v>
      </c>
      <c r="K224" s="639">
        <f t="shared" ref="K224:K229" si="20">ROUND(I224*J224,0)</f>
        <v>1374891</v>
      </c>
      <c r="L224" s="196" t="s">
        <v>176</v>
      </c>
      <c r="M224" s="1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630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19"/>
        <v>6</v>
      </c>
      <c r="C225" s="193">
        <f t="shared" si="18"/>
        <v>40706</v>
      </c>
      <c r="D225" s="186" t="s">
        <v>779</v>
      </c>
      <c r="E225" s="193">
        <v>40706</v>
      </c>
      <c r="F225" s="191" t="s">
        <v>633</v>
      </c>
      <c r="G225" s="513" t="s">
        <v>632</v>
      </c>
      <c r="H225" s="7" t="s">
        <v>564</v>
      </c>
      <c r="I225" s="264">
        <v>104</v>
      </c>
      <c r="J225" s="264">
        <v>24030</v>
      </c>
      <c r="K225" s="639">
        <f t="shared" si="20"/>
        <v>2499120</v>
      </c>
      <c r="L225" s="196" t="s">
        <v>176</v>
      </c>
      <c r="M225" s="1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13"/>
      <c r="AB225" s="213"/>
      <c r="AC225" s="630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19"/>
        <v>6</v>
      </c>
      <c r="C226" s="193">
        <f t="shared" si="18"/>
        <v>40706</v>
      </c>
      <c r="D226" s="186" t="s">
        <v>779</v>
      </c>
      <c r="E226" s="193">
        <v>40706</v>
      </c>
      <c r="F226" s="191" t="s">
        <v>634</v>
      </c>
      <c r="G226" s="513" t="s">
        <v>632</v>
      </c>
      <c r="H226" s="7" t="s">
        <v>564</v>
      </c>
      <c r="I226" s="264">
        <v>104</v>
      </c>
      <c r="J226" s="264">
        <v>25524</v>
      </c>
      <c r="K226" s="639">
        <f t="shared" si="20"/>
        <v>2654496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630"/>
      <c r="AB226" s="630"/>
      <c r="AC226" s="630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19"/>
        <v>6</v>
      </c>
      <c r="C227" s="193">
        <f t="shared" si="18"/>
        <v>40706</v>
      </c>
      <c r="D227" s="186" t="s">
        <v>779</v>
      </c>
      <c r="E227" s="193">
        <v>40706</v>
      </c>
      <c r="F227" s="191" t="s">
        <v>635</v>
      </c>
      <c r="G227" s="513" t="s">
        <v>632</v>
      </c>
      <c r="H227" s="7" t="s">
        <v>564</v>
      </c>
      <c r="I227" s="264">
        <v>104</v>
      </c>
      <c r="J227" s="264">
        <v>27479</v>
      </c>
      <c r="K227" s="639">
        <f t="shared" si="20"/>
        <v>2857816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213"/>
      <c r="AB227" s="213"/>
      <c r="AC227" s="630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19"/>
        <v>6</v>
      </c>
      <c r="C228" s="193">
        <f t="shared" si="18"/>
        <v>40706</v>
      </c>
      <c r="D228" s="186" t="s">
        <v>779</v>
      </c>
      <c r="E228" s="193">
        <v>40706</v>
      </c>
      <c r="F228" s="191" t="s">
        <v>636</v>
      </c>
      <c r="G228" s="513" t="s">
        <v>632</v>
      </c>
      <c r="H228" s="7" t="s">
        <v>564</v>
      </c>
      <c r="I228" s="264">
        <v>104</v>
      </c>
      <c r="J228" s="264">
        <v>23340</v>
      </c>
      <c r="K228" s="639">
        <f t="shared" si="20"/>
        <v>2427360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630"/>
      <c r="AB228" s="630"/>
      <c r="AC228" s="213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19"/>
        <v>6</v>
      </c>
      <c r="C229" s="193">
        <f t="shared" si="18"/>
        <v>40706</v>
      </c>
      <c r="D229" s="186" t="s">
        <v>779</v>
      </c>
      <c r="E229" s="193">
        <v>40706</v>
      </c>
      <c r="F229" s="191" t="s">
        <v>637</v>
      </c>
      <c r="G229" s="513" t="s">
        <v>632</v>
      </c>
      <c r="H229" s="7" t="s">
        <v>564</v>
      </c>
      <c r="I229" s="264">
        <v>104</v>
      </c>
      <c r="J229" s="264">
        <v>20236</v>
      </c>
      <c r="K229" s="639">
        <f t="shared" si="20"/>
        <v>2104544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213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19"/>
        <v>6</v>
      </c>
      <c r="C230" s="193">
        <f t="shared" si="18"/>
        <v>40706</v>
      </c>
      <c r="D230" s="186" t="s">
        <v>779</v>
      </c>
      <c r="E230" s="193">
        <v>40706</v>
      </c>
      <c r="F230" s="191" t="s">
        <v>445</v>
      </c>
      <c r="G230" s="513" t="s">
        <v>632</v>
      </c>
      <c r="H230" s="7" t="s">
        <v>564</v>
      </c>
      <c r="I230" s="264"/>
      <c r="J230" s="264"/>
      <c r="K230" s="38">
        <v>1391823</v>
      </c>
      <c r="L230" s="196" t="s">
        <v>9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19"/>
        <v>6</v>
      </c>
      <c r="C231" s="193">
        <f t="shared" si="18"/>
        <v>40707</v>
      </c>
      <c r="D231" s="186" t="s">
        <v>1015</v>
      </c>
      <c r="E231" s="193">
        <v>40707</v>
      </c>
      <c r="F231" s="194" t="s">
        <v>602</v>
      </c>
      <c r="G231" s="513" t="s">
        <v>601</v>
      </c>
      <c r="H231" s="195" t="s">
        <v>600</v>
      </c>
      <c r="I231" s="264"/>
      <c r="J231" s="264"/>
      <c r="K231" s="38">
        <v>125455</v>
      </c>
      <c r="L231" s="196" t="s">
        <v>84</v>
      </c>
      <c r="M231" s="196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19"/>
        <v>6</v>
      </c>
      <c r="C232" s="193">
        <f t="shared" si="18"/>
        <v>40707</v>
      </c>
      <c r="D232" s="186" t="s">
        <v>1015</v>
      </c>
      <c r="E232" s="193">
        <v>40707</v>
      </c>
      <c r="F232" s="194" t="s">
        <v>603</v>
      </c>
      <c r="G232" s="513" t="s">
        <v>601</v>
      </c>
      <c r="H232" s="195" t="s">
        <v>600</v>
      </c>
      <c r="I232" s="264"/>
      <c r="J232" s="264"/>
      <c r="K232" s="38">
        <v>12545</v>
      </c>
      <c r="L232" s="196" t="s">
        <v>9</v>
      </c>
      <c r="M232" s="196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19"/>
        <v>6</v>
      </c>
      <c r="C233" s="193">
        <f t="shared" si="18"/>
        <v>40707</v>
      </c>
      <c r="D233" s="186" t="s">
        <v>780</v>
      </c>
      <c r="E233" s="193">
        <v>40707</v>
      </c>
      <c r="F233" s="194" t="s">
        <v>653</v>
      </c>
      <c r="G233" s="513" t="s">
        <v>652</v>
      </c>
      <c r="H233" s="195" t="s">
        <v>624</v>
      </c>
      <c r="I233" s="266">
        <v>44</v>
      </c>
      <c r="J233" s="266">
        <v>36906</v>
      </c>
      <c r="K233" s="639">
        <f>ROUND(I233*J233,0)</f>
        <v>1623864</v>
      </c>
      <c r="L233" s="196" t="s">
        <v>176</v>
      </c>
      <c r="M233" s="1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213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19"/>
        <v>6</v>
      </c>
      <c r="C234" s="193">
        <f t="shared" si="18"/>
        <v>40707</v>
      </c>
      <c r="D234" s="186" t="s">
        <v>780</v>
      </c>
      <c r="E234" s="193">
        <v>40707</v>
      </c>
      <c r="F234" s="194" t="s">
        <v>654</v>
      </c>
      <c r="G234" s="513" t="s">
        <v>652</v>
      </c>
      <c r="H234" s="195" t="s">
        <v>624</v>
      </c>
      <c r="I234" s="264">
        <v>330</v>
      </c>
      <c r="J234" s="264">
        <v>22961</v>
      </c>
      <c r="K234" s="639">
        <f>ROUND(I234*J234,0)</f>
        <v>7577130</v>
      </c>
      <c r="L234" s="196" t="s">
        <v>176</v>
      </c>
      <c r="M234" s="1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213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19"/>
        <v>6</v>
      </c>
      <c r="C235" s="193">
        <f t="shared" si="18"/>
        <v>40707</v>
      </c>
      <c r="D235" s="186" t="s">
        <v>780</v>
      </c>
      <c r="E235" s="193">
        <v>40707</v>
      </c>
      <c r="F235" s="194" t="s">
        <v>655</v>
      </c>
      <c r="G235" s="513" t="s">
        <v>652</v>
      </c>
      <c r="H235" s="195" t="s">
        <v>624</v>
      </c>
      <c r="I235" s="264">
        <v>148</v>
      </c>
      <c r="J235" s="264">
        <v>34989</v>
      </c>
      <c r="K235" s="639">
        <f>ROUND(I235*J235,0)</f>
        <v>5178372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213"/>
      <c r="AB235" s="213"/>
      <c r="AC235" s="213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19"/>
        <v>6</v>
      </c>
      <c r="C236" s="193">
        <f t="shared" si="18"/>
        <v>40707</v>
      </c>
      <c r="D236" s="186" t="s">
        <v>780</v>
      </c>
      <c r="E236" s="193">
        <v>40707</v>
      </c>
      <c r="F236" s="194" t="s">
        <v>656</v>
      </c>
      <c r="G236" s="513" t="s">
        <v>652</v>
      </c>
      <c r="H236" s="195" t="s">
        <v>624</v>
      </c>
      <c r="I236" s="264">
        <v>42</v>
      </c>
      <c r="J236" s="264">
        <v>35301</v>
      </c>
      <c r="K236" s="639">
        <f>ROUND(I236*J236,0)</f>
        <v>1482642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213"/>
    </row>
    <row r="237" spans="1:29" s="890" customFormat="1" ht="15.75" hidden="1" customHeight="1">
      <c r="A237" s="206" t="str">
        <f>IF(B237&lt;&gt;"",IF(AND(B237&gt;=_TM1,B237&lt;=_TM2,OR(TH!L237="1111",TH!M237="1111")),TH!D237,""),"")</f>
        <v/>
      </c>
      <c r="B237" s="36">
        <f t="shared" si="19"/>
        <v>6</v>
      </c>
      <c r="C237" s="193">
        <f t="shared" si="18"/>
        <v>40707</v>
      </c>
      <c r="D237" s="186" t="s">
        <v>780</v>
      </c>
      <c r="E237" s="193">
        <v>40707</v>
      </c>
      <c r="F237" s="194" t="s">
        <v>625</v>
      </c>
      <c r="G237" s="513" t="s">
        <v>652</v>
      </c>
      <c r="H237" s="195" t="s">
        <v>624</v>
      </c>
      <c r="I237" s="267"/>
      <c r="J237" s="267"/>
      <c r="K237" s="38">
        <v>1586201</v>
      </c>
      <c r="L237" s="196" t="s">
        <v>9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213"/>
      <c r="AB237" s="213"/>
      <c r="AC237" s="213"/>
    </row>
    <row r="238" spans="1:29" s="890" customFormat="1" ht="15.75" hidden="1" customHeight="1">
      <c r="A238" s="206" t="str">
        <f>IF(B238&lt;&gt;"",IF(AND(B238&gt;=_TM1,B238&lt;=_TM2,OR(TH!L238="1111",TH!M238="1111")),TH!D238,""),"")</f>
        <v/>
      </c>
      <c r="B238" s="36">
        <f t="shared" si="19"/>
        <v>6</v>
      </c>
      <c r="C238" s="193">
        <f t="shared" si="18"/>
        <v>40708</v>
      </c>
      <c r="D238" s="186" t="s">
        <v>1147</v>
      </c>
      <c r="E238" s="193">
        <v>40708</v>
      </c>
      <c r="F238" s="309" t="s">
        <v>437</v>
      </c>
      <c r="G238" s="513" t="s">
        <v>638</v>
      </c>
      <c r="H238" s="7" t="s">
        <v>436</v>
      </c>
      <c r="I238" s="266">
        <v>40</v>
      </c>
      <c r="J238" s="266">
        <v>40000</v>
      </c>
      <c r="K238" s="639">
        <f>ROUND(I238*J238,0)</f>
        <v>1600000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154</v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630"/>
    </row>
    <row r="239" spans="1:29" s="890" customFormat="1" ht="15.75" hidden="1" customHeight="1">
      <c r="A239" s="206" t="str">
        <f>IF(B239&lt;&gt;"",IF(AND(B239&gt;=_TM1,B239&lt;=_TM2,OR(TH!L239="1111",TH!M239="1111")),TH!D239,""),"")</f>
        <v/>
      </c>
      <c r="B239" s="36">
        <f t="shared" si="19"/>
        <v>6</v>
      </c>
      <c r="C239" s="193">
        <f t="shared" si="18"/>
        <v>40708</v>
      </c>
      <c r="D239" s="186" t="s">
        <v>1147</v>
      </c>
      <c r="E239" s="193">
        <v>40708</v>
      </c>
      <c r="F239" s="194" t="s">
        <v>402</v>
      </c>
      <c r="G239" s="513" t="s">
        <v>638</v>
      </c>
      <c r="H239" s="7" t="s">
        <v>436</v>
      </c>
      <c r="I239" s="264"/>
      <c r="J239" s="264"/>
      <c r="K239" s="38">
        <v>160000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s="890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19"/>
        <v>6</v>
      </c>
      <c r="C240" s="186">
        <f t="shared" si="18"/>
        <v>40709</v>
      </c>
      <c r="D240" s="186" t="s">
        <v>1148</v>
      </c>
      <c r="E240" s="186">
        <v>40709</v>
      </c>
      <c r="F240" s="191" t="s">
        <v>427</v>
      </c>
      <c r="G240" s="641" t="s">
        <v>390</v>
      </c>
      <c r="H240" s="195" t="s">
        <v>428</v>
      </c>
      <c r="I240" s="264"/>
      <c r="J240" s="264"/>
      <c r="K240" s="639">
        <v>90000000</v>
      </c>
      <c r="L240" s="640" t="s">
        <v>24</v>
      </c>
      <c r="M240" s="640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0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19"/>
        <v>6</v>
      </c>
      <c r="C241" s="193">
        <f t="shared" si="18"/>
        <v>40709</v>
      </c>
      <c r="D241" s="186" t="s">
        <v>1149</v>
      </c>
      <c r="E241" s="193">
        <v>40709</v>
      </c>
      <c r="F241" s="194" t="s">
        <v>702</v>
      </c>
      <c r="G241" s="513" t="s">
        <v>639</v>
      </c>
      <c r="H241" s="7" t="s">
        <v>456</v>
      </c>
      <c r="I241" s="266"/>
      <c r="J241" s="266"/>
      <c r="K241" s="38">
        <v>1292500</v>
      </c>
      <c r="L241" s="196" t="s">
        <v>8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0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19"/>
        <v>6</v>
      </c>
      <c r="C242" s="186">
        <f t="shared" si="18"/>
        <v>40709</v>
      </c>
      <c r="D242" s="186" t="s">
        <v>394</v>
      </c>
      <c r="E242" s="186">
        <v>40709</v>
      </c>
      <c r="F242" s="191" t="s">
        <v>434</v>
      </c>
      <c r="G242" s="641" t="s">
        <v>390</v>
      </c>
      <c r="H242" s="7" t="s">
        <v>596</v>
      </c>
      <c r="I242" s="264"/>
      <c r="J242" s="264"/>
      <c r="K242" s="639">
        <v>146400000</v>
      </c>
      <c r="L242" s="640" t="s">
        <v>8</v>
      </c>
      <c r="M242" s="640" t="s">
        <v>24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0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19"/>
        <v>6</v>
      </c>
      <c r="C243" s="186">
        <f t="shared" si="18"/>
        <v>40709</v>
      </c>
      <c r="D243" s="186" t="s">
        <v>394</v>
      </c>
      <c r="E243" s="186">
        <v>40709</v>
      </c>
      <c r="F243" s="191" t="s">
        <v>435</v>
      </c>
      <c r="G243" s="641" t="s">
        <v>390</v>
      </c>
      <c r="H243" s="7"/>
      <c r="I243" s="264"/>
      <c r="J243" s="264"/>
      <c r="K243" s="639">
        <v>20748</v>
      </c>
      <c r="L243" s="640" t="s">
        <v>84</v>
      </c>
      <c r="M243" s="640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>642</v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0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9"/>
        <v>6</v>
      </c>
      <c r="C244" s="193">
        <f t="shared" si="18"/>
        <v>40709</v>
      </c>
      <c r="D244" s="186" t="s">
        <v>781</v>
      </c>
      <c r="E244" s="193">
        <v>40709</v>
      </c>
      <c r="F244" s="194" t="s">
        <v>622</v>
      </c>
      <c r="G244" s="513" t="s">
        <v>657</v>
      </c>
      <c r="H244" s="195" t="s">
        <v>624</v>
      </c>
      <c r="I244" s="264">
        <v>300</v>
      </c>
      <c r="J244" s="264">
        <v>24005</v>
      </c>
      <c r="K244" s="639">
        <f>ROUND(I244*J244,0)</f>
        <v>7201500</v>
      </c>
      <c r="L244" s="196" t="s">
        <v>176</v>
      </c>
      <c r="M244" s="1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213"/>
    </row>
    <row r="245" spans="1:29" s="890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19"/>
        <v>6</v>
      </c>
      <c r="C245" s="193">
        <f t="shared" si="18"/>
        <v>40709</v>
      </c>
      <c r="D245" s="186" t="s">
        <v>781</v>
      </c>
      <c r="E245" s="193">
        <v>40709</v>
      </c>
      <c r="F245" s="194" t="s">
        <v>658</v>
      </c>
      <c r="G245" s="513" t="s">
        <v>657</v>
      </c>
      <c r="H245" s="195" t="s">
        <v>624</v>
      </c>
      <c r="I245" s="264">
        <v>102</v>
      </c>
      <c r="J245" s="264">
        <v>23842</v>
      </c>
      <c r="K245" s="639">
        <f>ROUND(I245*J245,0)</f>
        <v>2431884</v>
      </c>
      <c r="L245" s="196" t="s">
        <v>176</v>
      </c>
      <c r="M245" s="1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/>
      <c r="AC245" s="213"/>
    </row>
    <row r="246" spans="1:29" s="890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19"/>
        <v>6</v>
      </c>
      <c r="C246" s="193">
        <f t="shared" si="18"/>
        <v>40709</v>
      </c>
      <c r="D246" s="186" t="s">
        <v>781</v>
      </c>
      <c r="E246" s="193">
        <v>40709</v>
      </c>
      <c r="F246" s="194" t="s">
        <v>653</v>
      </c>
      <c r="G246" s="513" t="s">
        <v>657</v>
      </c>
      <c r="H246" s="195" t="s">
        <v>624</v>
      </c>
      <c r="I246" s="264">
        <v>42</v>
      </c>
      <c r="J246" s="264">
        <v>36906</v>
      </c>
      <c r="K246" s="639">
        <f>ROUND(I246*J246,0)</f>
        <v>1550052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213"/>
    </row>
    <row r="247" spans="1:29" s="890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19"/>
        <v>6</v>
      </c>
      <c r="C247" s="193">
        <f t="shared" si="18"/>
        <v>40709</v>
      </c>
      <c r="D247" s="186" t="s">
        <v>781</v>
      </c>
      <c r="E247" s="193">
        <v>40709</v>
      </c>
      <c r="F247" s="194" t="s">
        <v>625</v>
      </c>
      <c r="G247" s="513" t="s">
        <v>657</v>
      </c>
      <c r="H247" s="195" t="s">
        <v>624</v>
      </c>
      <c r="I247" s="264"/>
      <c r="J247" s="264"/>
      <c r="K247" s="38">
        <v>1118344</v>
      </c>
      <c r="L247" s="196" t="s">
        <v>9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90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19"/>
        <v>6</v>
      </c>
      <c r="C248" s="186">
        <f t="shared" si="18"/>
        <v>40710</v>
      </c>
      <c r="D248" s="186" t="s">
        <v>1150</v>
      </c>
      <c r="E248" s="186">
        <v>40710</v>
      </c>
      <c r="F248" s="191" t="s">
        <v>427</v>
      </c>
      <c r="G248" s="641" t="s">
        <v>390</v>
      </c>
      <c r="H248" s="195" t="s">
        <v>428</v>
      </c>
      <c r="I248" s="264"/>
      <c r="J248" s="264"/>
      <c r="K248" s="639">
        <v>20000000</v>
      </c>
      <c r="L248" s="640" t="s">
        <v>24</v>
      </c>
      <c r="M248" s="640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630"/>
    </row>
    <row r="249" spans="1:29" s="890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9"/>
        <v>6</v>
      </c>
      <c r="C249" s="193">
        <f t="shared" si="18"/>
        <v>40710</v>
      </c>
      <c r="D249" s="186" t="s">
        <v>1151</v>
      </c>
      <c r="E249" s="193">
        <v>40710</v>
      </c>
      <c r="F249" s="194" t="s">
        <v>589</v>
      </c>
      <c r="G249" s="513" t="s">
        <v>640</v>
      </c>
      <c r="H249" s="7" t="s">
        <v>436</v>
      </c>
      <c r="I249" s="264">
        <v>20</v>
      </c>
      <c r="J249" s="264">
        <v>67000</v>
      </c>
      <c r="K249" s="639">
        <f>ROUND(I249*J249,0)</f>
        <v>1340000</v>
      </c>
      <c r="L249" s="196" t="s">
        <v>184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630"/>
    </row>
    <row r="250" spans="1:29" s="890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19"/>
        <v>6</v>
      </c>
      <c r="C250" s="193">
        <f t="shared" si="18"/>
        <v>40710</v>
      </c>
      <c r="D250" s="186" t="s">
        <v>1151</v>
      </c>
      <c r="E250" s="193">
        <v>40710</v>
      </c>
      <c r="F250" s="194" t="s">
        <v>402</v>
      </c>
      <c r="G250" s="513" t="s">
        <v>640</v>
      </c>
      <c r="H250" s="7" t="s">
        <v>436</v>
      </c>
      <c r="I250" s="264"/>
      <c r="J250" s="264"/>
      <c r="K250" s="38">
        <v>134000</v>
      </c>
      <c r="L250" s="196" t="s">
        <v>9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30"/>
      <c r="AB250" s="630"/>
      <c r="AC250" s="630"/>
    </row>
    <row r="251" spans="1:29" s="890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9"/>
        <v>6</v>
      </c>
      <c r="C251" s="193">
        <f t="shared" ref="C251:C282" si="21">E251</f>
        <v>40710</v>
      </c>
      <c r="D251" s="193" t="s">
        <v>397</v>
      </c>
      <c r="E251" s="193">
        <v>40710</v>
      </c>
      <c r="F251" s="194" t="s">
        <v>593</v>
      </c>
      <c r="G251" s="513" t="s">
        <v>595</v>
      </c>
      <c r="H251" s="195" t="s">
        <v>596</v>
      </c>
      <c r="I251" s="264"/>
      <c r="J251" s="264"/>
      <c r="K251" s="38">
        <v>320000000</v>
      </c>
      <c r="L251" s="196" t="s">
        <v>190</v>
      </c>
      <c r="M251" s="19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s="890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19"/>
        <v>6</v>
      </c>
      <c r="C252" s="193">
        <f t="shared" si="21"/>
        <v>40710</v>
      </c>
      <c r="D252" s="193" t="s">
        <v>397</v>
      </c>
      <c r="E252" s="193">
        <v>40710</v>
      </c>
      <c r="F252" s="194" t="s">
        <v>594</v>
      </c>
      <c r="G252" s="513" t="s">
        <v>595</v>
      </c>
      <c r="H252" s="195" t="s">
        <v>596</v>
      </c>
      <c r="I252" s="264"/>
      <c r="J252" s="264"/>
      <c r="K252" s="38">
        <v>32000000</v>
      </c>
      <c r="L252" s="196" t="s">
        <v>9</v>
      </c>
      <c r="M252" s="19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0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9"/>
        <v>6</v>
      </c>
      <c r="C253" s="186">
        <f t="shared" si="21"/>
        <v>40711</v>
      </c>
      <c r="D253" s="186" t="s">
        <v>393</v>
      </c>
      <c r="E253" s="186">
        <v>40711</v>
      </c>
      <c r="F253" s="191" t="s">
        <v>395</v>
      </c>
      <c r="G253" s="641" t="s">
        <v>390</v>
      </c>
      <c r="H253" s="195" t="s">
        <v>799</v>
      </c>
      <c r="I253" s="264"/>
      <c r="J253" s="264"/>
      <c r="K253" s="639">
        <v>28646662</v>
      </c>
      <c r="L253" s="640" t="s">
        <v>24</v>
      </c>
      <c r="M253" s="640" t="s">
        <v>300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0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9"/>
        <v>6</v>
      </c>
      <c r="C254" s="186">
        <f t="shared" si="21"/>
        <v>40711</v>
      </c>
      <c r="D254" s="186" t="s">
        <v>394</v>
      </c>
      <c r="E254" s="186">
        <v>40711</v>
      </c>
      <c r="F254" s="191" t="s">
        <v>432</v>
      </c>
      <c r="G254" s="641" t="s">
        <v>390</v>
      </c>
      <c r="H254" s="7" t="s">
        <v>564</v>
      </c>
      <c r="I254" s="264"/>
      <c r="J254" s="264"/>
      <c r="K254" s="639">
        <v>40000000</v>
      </c>
      <c r="L254" s="640" t="s">
        <v>8</v>
      </c>
      <c r="M254" s="640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30"/>
    </row>
    <row r="255" spans="1:29" s="890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9"/>
        <v>6</v>
      </c>
      <c r="C255" s="186">
        <f t="shared" si="21"/>
        <v>40711</v>
      </c>
      <c r="D255" s="186" t="s">
        <v>394</v>
      </c>
      <c r="E255" s="186">
        <v>40711</v>
      </c>
      <c r="F255" s="191" t="s">
        <v>396</v>
      </c>
      <c r="G255" s="641" t="s">
        <v>390</v>
      </c>
      <c r="H255" s="7"/>
      <c r="I255" s="264"/>
      <c r="J255" s="264"/>
      <c r="K255" s="639">
        <v>10000</v>
      </c>
      <c r="L255" s="640" t="s">
        <v>84</v>
      </c>
      <c r="M255" s="640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30"/>
    </row>
    <row r="256" spans="1:29" s="890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19"/>
        <v>6</v>
      </c>
      <c r="C256" s="186">
        <f t="shared" si="21"/>
        <v>40711</v>
      </c>
      <c r="D256" s="186" t="s">
        <v>394</v>
      </c>
      <c r="E256" s="186">
        <v>40711</v>
      </c>
      <c r="F256" s="191" t="s">
        <v>396</v>
      </c>
      <c r="G256" s="641" t="s">
        <v>390</v>
      </c>
      <c r="H256" s="7"/>
      <c r="I256" s="264"/>
      <c r="J256" s="264"/>
      <c r="K256" s="639">
        <v>10000</v>
      </c>
      <c r="L256" s="640" t="s">
        <v>84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30"/>
      <c r="AB256" s="630"/>
      <c r="AC256" s="630"/>
    </row>
    <row r="257" spans="1:29" s="890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9"/>
        <v>6</v>
      </c>
      <c r="C257" s="193">
        <f t="shared" si="21"/>
        <v>40711</v>
      </c>
      <c r="D257" s="186" t="s">
        <v>782</v>
      </c>
      <c r="E257" s="193">
        <v>40711</v>
      </c>
      <c r="F257" s="191" t="s">
        <v>607</v>
      </c>
      <c r="G257" s="513" t="s">
        <v>641</v>
      </c>
      <c r="H257" s="7" t="s">
        <v>564</v>
      </c>
      <c r="I257" s="264">
        <v>80</v>
      </c>
      <c r="J257" s="264">
        <v>19638</v>
      </c>
      <c r="K257" s="639">
        <f t="shared" ref="K257:K262" si="22">ROUND(I257*J257,0)</f>
        <v>1571040</v>
      </c>
      <c r="L257" s="196" t="s">
        <v>176</v>
      </c>
      <c r="M257" s="1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30"/>
    </row>
    <row r="258" spans="1:29" s="890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9"/>
        <v>6</v>
      </c>
      <c r="C258" s="193">
        <f t="shared" si="21"/>
        <v>40711</v>
      </c>
      <c r="D258" s="186" t="s">
        <v>782</v>
      </c>
      <c r="E258" s="193">
        <v>40711</v>
      </c>
      <c r="F258" s="191" t="s">
        <v>642</v>
      </c>
      <c r="G258" s="513" t="s">
        <v>641</v>
      </c>
      <c r="H258" s="7" t="s">
        <v>564</v>
      </c>
      <c r="I258" s="264">
        <v>210</v>
      </c>
      <c r="J258" s="264">
        <v>21481</v>
      </c>
      <c r="K258" s="639">
        <f t="shared" si="22"/>
        <v>4511010</v>
      </c>
      <c r="L258" s="196" t="s">
        <v>176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30"/>
    </row>
    <row r="259" spans="1:29" s="890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9"/>
        <v>6</v>
      </c>
      <c r="C259" s="193">
        <f t="shared" si="21"/>
        <v>40711</v>
      </c>
      <c r="D259" s="186" t="s">
        <v>782</v>
      </c>
      <c r="E259" s="193">
        <v>40711</v>
      </c>
      <c r="F259" s="191" t="s">
        <v>643</v>
      </c>
      <c r="G259" s="513" t="s">
        <v>641</v>
      </c>
      <c r="H259" s="7" t="s">
        <v>564</v>
      </c>
      <c r="I259" s="264">
        <v>840</v>
      </c>
      <c r="J259" s="264">
        <v>10344</v>
      </c>
      <c r="K259" s="639">
        <f t="shared" si="22"/>
        <v>8688960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30"/>
      <c r="AB259" s="630"/>
      <c r="AC259" s="213"/>
    </row>
    <row r="260" spans="1:29" s="890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9"/>
        <v>6</v>
      </c>
      <c r="C260" s="193">
        <f t="shared" si="21"/>
        <v>40711</v>
      </c>
      <c r="D260" s="186" t="s">
        <v>782</v>
      </c>
      <c r="E260" s="193">
        <v>40711</v>
      </c>
      <c r="F260" s="191" t="s">
        <v>644</v>
      </c>
      <c r="G260" s="513" t="s">
        <v>641</v>
      </c>
      <c r="H260" s="7" t="s">
        <v>564</v>
      </c>
      <c r="I260" s="264">
        <v>236</v>
      </c>
      <c r="J260" s="264">
        <v>7543</v>
      </c>
      <c r="K260" s="639">
        <f t="shared" si="22"/>
        <v>1780148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213"/>
    </row>
    <row r="261" spans="1:29" s="890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9"/>
        <v>6</v>
      </c>
      <c r="C261" s="193">
        <f t="shared" si="21"/>
        <v>40711</v>
      </c>
      <c r="D261" s="186" t="s">
        <v>782</v>
      </c>
      <c r="E261" s="193">
        <v>40711</v>
      </c>
      <c r="F261" s="191" t="s">
        <v>645</v>
      </c>
      <c r="G261" s="513" t="s">
        <v>641</v>
      </c>
      <c r="H261" s="7" t="s">
        <v>564</v>
      </c>
      <c r="I261" s="264">
        <v>70</v>
      </c>
      <c r="J261" s="264">
        <v>26198</v>
      </c>
      <c r="K261" s="639">
        <f t="shared" si="22"/>
        <v>1833860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213"/>
    </row>
    <row r="262" spans="1:29" s="890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9"/>
        <v>6</v>
      </c>
      <c r="C262" s="193">
        <f t="shared" si="21"/>
        <v>40711</v>
      </c>
      <c r="D262" s="186" t="s">
        <v>782</v>
      </c>
      <c r="E262" s="193">
        <v>40711</v>
      </c>
      <c r="F262" s="191" t="s">
        <v>646</v>
      </c>
      <c r="G262" s="513" t="s">
        <v>641</v>
      </c>
      <c r="H262" s="7" t="s">
        <v>564</v>
      </c>
      <c r="I262" s="264">
        <v>100</v>
      </c>
      <c r="J262" s="264">
        <v>16787</v>
      </c>
      <c r="K262" s="639">
        <f t="shared" si="22"/>
        <v>1678700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90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9"/>
        <v>6</v>
      </c>
      <c r="C263" s="193">
        <f t="shared" si="21"/>
        <v>40711</v>
      </c>
      <c r="D263" s="186" t="s">
        <v>782</v>
      </c>
      <c r="E263" s="193">
        <v>40711</v>
      </c>
      <c r="F263" s="191" t="s">
        <v>445</v>
      </c>
      <c r="G263" s="513" t="s">
        <v>641</v>
      </c>
      <c r="H263" s="7" t="s">
        <v>564</v>
      </c>
      <c r="I263" s="264"/>
      <c r="J263" s="264"/>
      <c r="K263" s="38">
        <v>2006372</v>
      </c>
      <c r="L263" s="196" t="s">
        <v>9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30"/>
      <c r="AB263" s="630"/>
      <c r="AC263" s="213"/>
    </row>
    <row r="264" spans="1:29" s="890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9"/>
        <v>6</v>
      </c>
      <c r="C264" s="186">
        <f t="shared" si="21"/>
        <v>40714</v>
      </c>
      <c r="D264" s="186" t="s">
        <v>1152</v>
      </c>
      <c r="E264" s="186">
        <v>40714</v>
      </c>
      <c r="F264" s="191" t="s">
        <v>427</v>
      </c>
      <c r="G264" s="641" t="s">
        <v>390</v>
      </c>
      <c r="H264" s="195" t="s">
        <v>428</v>
      </c>
      <c r="I264" s="264"/>
      <c r="J264" s="264"/>
      <c r="K264" s="639">
        <v>3000000</v>
      </c>
      <c r="L264" s="640" t="s">
        <v>24</v>
      </c>
      <c r="M264" s="640" t="s">
        <v>48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630"/>
    </row>
    <row r="265" spans="1:29" s="890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9"/>
        <v>6</v>
      </c>
      <c r="C265" s="186">
        <f t="shared" si="21"/>
        <v>40714</v>
      </c>
      <c r="D265" s="186" t="s">
        <v>394</v>
      </c>
      <c r="E265" s="186">
        <v>40714</v>
      </c>
      <c r="F265" s="191" t="s">
        <v>432</v>
      </c>
      <c r="G265" s="641" t="s">
        <v>390</v>
      </c>
      <c r="H265" s="7" t="s">
        <v>624</v>
      </c>
      <c r="I265" s="264"/>
      <c r="J265" s="264"/>
      <c r="K265" s="639">
        <v>30880000</v>
      </c>
      <c r="L265" s="640" t="s">
        <v>8</v>
      </c>
      <c r="M265" s="640" t="s">
        <v>24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630"/>
    </row>
    <row r="266" spans="1:29" s="890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9"/>
        <v>6</v>
      </c>
      <c r="C266" s="186">
        <f t="shared" si="21"/>
        <v>40715</v>
      </c>
      <c r="D266" s="186" t="s">
        <v>394</v>
      </c>
      <c r="E266" s="186">
        <v>40715</v>
      </c>
      <c r="F266" s="191" t="s">
        <v>396</v>
      </c>
      <c r="G266" s="641" t="s">
        <v>390</v>
      </c>
      <c r="H266" s="7"/>
      <c r="I266" s="264"/>
      <c r="J266" s="264"/>
      <c r="K266" s="639">
        <v>10000</v>
      </c>
      <c r="L266" s="640" t="s">
        <v>84</v>
      </c>
      <c r="M266" s="640" t="s">
        <v>24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0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9"/>
        <v>6</v>
      </c>
      <c r="C267" s="193">
        <f t="shared" si="21"/>
        <v>40717</v>
      </c>
      <c r="D267" s="186" t="s">
        <v>783</v>
      </c>
      <c r="E267" s="193">
        <v>40717</v>
      </c>
      <c r="F267" s="194" t="s">
        <v>660</v>
      </c>
      <c r="G267" s="513" t="s">
        <v>659</v>
      </c>
      <c r="H267" s="195" t="s">
        <v>624</v>
      </c>
      <c r="I267" s="264">
        <v>393</v>
      </c>
      <c r="J267" s="264">
        <v>16660</v>
      </c>
      <c r="K267" s="639">
        <f t="shared" ref="K267:K274" si="23">ROUND(I267*J267,0)</f>
        <v>6547380</v>
      </c>
      <c r="L267" s="196" t="s">
        <v>176</v>
      </c>
      <c r="M267" s="1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213"/>
    </row>
    <row r="268" spans="1:29" s="890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9"/>
        <v>6</v>
      </c>
      <c r="C268" s="193">
        <f t="shared" si="21"/>
        <v>40717</v>
      </c>
      <c r="D268" s="186" t="s">
        <v>783</v>
      </c>
      <c r="E268" s="193">
        <v>40717</v>
      </c>
      <c r="F268" s="194" t="s">
        <v>661</v>
      </c>
      <c r="G268" s="513" t="s">
        <v>659</v>
      </c>
      <c r="H268" s="195" t="s">
        <v>624</v>
      </c>
      <c r="I268" s="266">
        <v>370</v>
      </c>
      <c r="J268" s="266">
        <v>15946</v>
      </c>
      <c r="K268" s="639">
        <f t="shared" si="23"/>
        <v>5900020</v>
      </c>
      <c r="L268" s="196" t="s">
        <v>176</v>
      </c>
      <c r="M268" s="1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90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19"/>
        <v>6</v>
      </c>
      <c r="C269" s="193">
        <f t="shared" si="21"/>
        <v>40717</v>
      </c>
      <c r="D269" s="186" t="s">
        <v>783</v>
      </c>
      <c r="E269" s="193">
        <v>40717</v>
      </c>
      <c r="F269" s="194" t="s">
        <v>662</v>
      </c>
      <c r="G269" s="513" t="s">
        <v>659</v>
      </c>
      <c r="H269" s="195" t="s">
        <v>624</v>
      </c>
      <c r="I269" s="264">
        <v>180</v>
      </c>
      <c r="J269" s="264">
        <v>25942</v>
      </c>
      <c r="K269" s="639">
        <f t="shared" si="23"/>
        <v>4669560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90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9"/>
        <v>6</v>
      </c>
      <c r="C270" s="193">
        <f t="shared" si="21"/>
        <v>40717</v>
      </c>
      <c r="D270" s="186" t="s">
        <v>783</v>
      </c>
      <c r="E270" s="193">
        <v>40717</v>
      </c>
      <c r="F270" s="194" t="s">
        <v>663</v>
      </c>
      <c r="G270" s="513" t="s">
        <v>659</v>
      </c>
      <c r="H270" s="195" t="s">
        <v>624</v>
      </c>
      <c r="I270" s="266">
        <v>412</v>
      </c>
      <c r="J270" s="266">
        <v>17374</v>
      </c>
      <c r="K270" s="639">
        <f t="shared" si="23"/>
        <v>7158088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0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9"/>
        <v>6</v>
      </c>
      <c r="C271" s="193">
        <f t="shared" si="21"/>
        <v>40717</v>
      </c>
      <c r="D271" s="186" t="s">
        <v>783</v>
      </c>
      <c r="E271" s="193">
        <v>40717</v>
      </c>
      <c r="F271" s="194" t="s">
        <v>664</v>
      </c>
      <c r="G271" s="513" t="s">
        <v>659</v>
      </c>
      <c r="H271" s="195" t="s">
        <v>624</v>
      </c>
      <c r="I271" s="264">
        <v>10</v>
      </c>
      <c r="J271" s="264">
        <v>26894</v>
      </c>
      <c r="K271" s="639">
        <f t="shared" si="23"/>
        <v>268940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0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9"/>
        <v>6</v>
      </c>
      <c r="C272" s="193">
        <f t="shared" si="21"/>
        <v>40717</v>
      </c>
      <c r="D272" s="186" t="s">
        <v>783</v>
      </c>
      <c r="E272" s="193">
        <v>40717</v>
      </c>
      <c r="F272" s="194" t="s">
        <v>665</v>
      </c>
      <c r="G272" s="513" t="s">
        <v>659</v>
      </c>
      <c r="H272" s="195" t="s">
        <v>624</v>
      </c>
      <c r="I272" s="266">
        <v>55</v>
      </c>
      <c r="J272" s="266">
        <v>24276</v>
      </c>
      <c r="K272" s="639">
        <f t="shared" si="23"/>
        <v>1335180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0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9"/>
        <v>6</v>
      </c>
      <c r="C273" s="193">
        <f t="shared" si="21"/>
        <v>40717</v>
      </c>
      <c r="D273" s="186" t="s">
        <v>783</v>
      </c>
      <c r="E273" s="193">
        <v>40717</v>
      </c>
      <c r="F273" s="194" t="s">
        <v>666</v>
      </c>
      <c r="G273" s="513" t="s">
        <v>659</v>
      </c>
      <c r="H273" s="195" t="s">
        <v>624</v>
      </c>
      <c r="I273" s="264">
        <v>14</v>
      </c>
      <c r="J273" s="264">
        <v>16303</v>
      </c>
      <c r="K273" s="639">
        <f t="shared" si="23"/>
        <v>228242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0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9"/>
        <v>6</v>
      </c>
      <c r="C274" s="193">
        <f t="shared" si="21"/>
        <v>40717</v>
      </c>
      <c r="D274" s="186" t="s">
        <v>783</v>
      </c>
      <c r="E274" s="193">
        <v>40717</v>
      </c>
      <c r="F274" s="194" t="s">
        <v>667</v>
      </c>
      <c r="G274" s="513" t="s">
        <v>659</v>
      </c>
      <c r="H274" s="195" t="s">
        <v>624</v>
      </c>
      <c r="I274" s="266">
        <v>12</v>
      </c>
      <c r="J274" s="266">
        <v>13090</v>
      </c>
      <c r="K274" s="639">
        <f t="shared" si="23"/>
        <v>157080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0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9"/>
        <v>6</v>
      </c>
      <c r="C275" s="193">
        <f t="shared" si="21"/>
        <v>40717</v>
      </c>
      <c r="D275" s="186" t="s">
        <v>783</v>
      </c>
      <c r="E275" s="193">
        <v>40717</v>
      </c>
      <c r="F275" s="194" t="s">
        <v>625</v>
      </c>
      <c r="G275" s="513" t="s">
        <v>659</v>
      </c>
      <c r="H275" s="195" t="s">
        <v>624</v>
      </c>
      <c r="I275" s="264"/>
      <c r="J275" s="264"/>
      <c r="K275" s="38">
        <v>2626449</v>
      </c>
      <c r="L275" s="196" t="s">
        <v>9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30"/>
      <c r="AB275" s="630"/>
      <c r="AC275" s="213"/>
    </row>
    <row r="276" spans="1:29" s="890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9"/>
        <v>6</v>
      </c>
      <c r="C276" s="193">
        <f t="shared" si="21"/>
        <v>40718</v>
      </c>
      <c r="D276" s="186" t="s">
        <v>1153</v>
      </c>
      <c r="E276" s="193">
        <v>40718</v>
      </c>
      <c r="F276" s="191" t="s">
        <v>1146</v>
      </c>
      <c r="G276" s="513" t="s">
        <v>650</v>
      </c>
      <c r="H276" s="7" t="s">
        <v>564</v>
      </c>
      <c r="I276" s="264"/>
      <c r="J276" s="264"/>
      <c r="K276" s="38">
        <v>9146239</v>
      </c>
      <c r="L276" s="196" t="s">
        <v>8</v>
      </c>
      <c r="M276" s="196" t="s">
        <v>48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>x</v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30"/>
      <c r="AB276" s="630"/>
      <c r="AC276" s="213"/>
    </row>
    <row r="277" spans="1:29" s="890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9"/>
        <v>6</v>
      </c>
      <c r="C277" s="193">
        <f t="shared" si="21"/>
        <v>40718</v>
      </c>
      <c r="D277" s="186" t="s">
        <v>784</v>
      </c>
      <c r="E277" s="193">
        <v>40718</v>
      </c>
      <c r="F277" s="191" t="s">
        <v>647</v>
      </c>
      <c r="G277" s="513" t="s">
        <v>650</v>
      </c>
      <c r="H277" s="7" t="s">
        <v>564</v>
      </c>
      <c r="I277" s="264">
        <v>125</v>
      </c>
      <c r="J277" s="264">
        <v>19639</v>
      </c>
      <c r="K277" s="639">
        <f>ROUND(I277*J277,0)</f>
        <v>2454875</v>
      </c>
      <c r="L277" s="196" t="s">
        <v>176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90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19"/>
        <v>6</v>
      </c>
      <c r="C278" s="193">
        <f t="shared" si="21"/>
        <v>40718</v>
      </c>
      <c r="D278" s="186" t="s">
        <v>784</v>
      </c>
      <c r="E278" s="193">
        <v>40718</v>
      </c>
      <c r="F278" s="191" t="s">
        <v>648</v>
      </c>
      <c r="G278" s="513" t="s">
        <v>650</v>
      </c>
      <c r="H278" s="7" t="s">
        <v>564</v>
      </c>
      <c r="I278" s="264">
        <v>128</v>
      </c>
      <c r="J278" s="264">
        <v>35566</v>
      </c>
      <c r="K278" s="639">
        <f>ROUND(I278*J278,0)</f>
        <v>4552448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30"/>
      <c r="AB278" s="630"/>
      <c r="AC278" s="213"/>
    </row>
    <row r="279" spans="1:29" s="890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9"/>
        <v>6</v>
      </c>
      <c r="C279" s="193">
        <f t="shared" si="21"/>
        <v>40718</v>
      </c>
      <c r="D279" s="186" t="s">
        <v>784</v>
      </c>
      <c r="E279" s="193">
        <v>40718</v>
      </c>
      <c r="F279" s="191" t="s">
        <v>649</v>
      </c>
      <c r="G279" s="513" t="s">
        <v>650</v>
      </c>
      <c r="H279" s="7" t="s">
        <v>564</v>
      </c>
      <c r="I279" s="264">
        <v>40</v>
      </c>
      <c r="J279" s="264">
        <v>32686</v>
      </c>
      <c r="K279" s="639">
        <f>ROUND(I279*J279,0)</f>
        <v>1307440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90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9"/>
        <v>6</v>
      </c>
      <c r="C280" s="193">
        <f t="shared" si="21"/>
        <v>40718</v>
      </c>
      <c r="D280" s="186" t="s">
        <v>784</v>
      </c>
      <c r="E280" s="193">
        <v>40718</v>
      </c>
      <c r="F280" s="917" t="s">
        <v>445</v>
      </c>
      <c r="G280" s="513" t="s">
        <v>650</v>
      </c>
      <c r="H280" s="7" t="s">
        <v>564</v>
      </c>
      <c r="I280" s="264"/>
      <c r="J280" s="264"/>
      <c r="K280" s="38">
        <v>831476</v>
      </c>
      <c r="L280" s="196" t="s">
        <v>9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213"/>
    </row>
    <row r="281" spans="1:29" s="890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9"/>
        <v>6</v>
      </c>
      <c r="C281" s="193">
        <f t="shared" si="21"/>
        <v>40718</v>
      </c>
      <c r="D281" s="186" t="s">
        <v>785</v>
      </c>
      <c r="E281" s="193">
        <v>40718</v>
      </c>
      <c r="F281" s="191" t="s">
        <v>693</v>
      </c>
      <c r="G281" s="513" t="s">
        <v>698</v>
      </c>
      <c r="H281" s="7" t="s">
        <v>613</v>
      </c>
      <c r="I281" s="898">
        <v>194</v>
      </c>
      <c r="J281" s="264">
        <v>32985</v>
      </c>
      <c r="K281" s="639">
        <f>ROUND(I281*J281,0)</f>
        <v>6399090</v>
      </c>
      <c r="L281" s="196" t="s">
        <v>176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90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9"/>
        <v>6</v>
      </c>
      <c r="C282" s="193">
        <f t="shared" si="21"/>
        <v>40718</v>
      </c>
      <c r="D282" s="186" t="s">
        <v>785</v>
      </c>
      <c r="E282" s="193">
        <v>40718</v>
      </c>
      <c r="F282" s="191" t="s">
        <v>694</v>
      </c>
      <c r="G282" s="513" t="s">
        <v>698</v>
      </c>
      <c r="H282" s="7" t="s">
        <v>613</v>
      </c>
      <c r="I282" s="266">
        <v>94</v>
      </c>
      <c r="J282" s="266">
        <v>27175</v>
      </c>
      <c r="K282" s="639">
        <f>ROUND(I282*J282,0)</f>
        <v>2554450</v>
      </c>
      <c r="L282" s="196" t="s">
        <v>176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90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9"/>
        <v>6</v>
      </c>
      <c r="C283" s="193">
        <f t="shared" ref="C283:C314" si="24">E283</f>
        <v>40718</v>
      </c>
      <c r="D283" s="186" t="s">
        <v>785</v>
      </c>
      <c r="E283" s="193">
        <v>40718</v>
      </c>
      <c r="F283" s="191" t="s">
        <v>695</v>
      </c>
      <c r="G283" s="513" t="s">
        <v>698</v>
      </c>
      <c r="H283" s="7" t="s">
        <v>613</v>
      </c>
      <c r="I283" s="264">
        <v>260</v>
      </c>
      <c r="J283" s="264">
        <v>9954</v>
      </c>
      <c r="K283" s="639">
        <f>ROUND(I283*J283,0)</f>
        <v>2588040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0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9"/>
        <v>6</v>
      </c>
      <c r="C284" s="193">
        <f t="shared" si="24"/>
        <v>40718</v>
      </c>
      <c r="D284" s="186" t="s">
        <v>785</v>
      </c>
      <c r="E284" s="193">
        <v>40718</v>
      </c>
      <c r="F284" s="191" t="s">
        <v>696</v>
      </c>
      <c r="G284" s="513" t="s">
        <v>698</v>
      </c>
      <c r="H284" s="7" t="s">
        <v>613</v>
      </c>
      <c r="I284" s="264">
        <v>2300</v>
      </c>
      <c r="J284" s="264">
        <v>21455</v>
      </c>
      <c r="K284" s="639">
        <f>ROUND(I284*J284,0)</f>
        <v>49346500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0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ref="B285:B328" si="25">IF(C285&lt;&gt;"",MONTH(C285),"")</f>
        <v>6</v>
      </c>
      <c r="C285" s="193">
        <f t="shared" si="24"/>
        <v>40718</v>
      </c>
      <c r="D285" s="186" t="s">
        <v>785</v>
      </c>
      <c r="E285" s="193">
        <v>40718</v>
      </c>
      <c r="F285" s="191" t="s">
        <v>697</v>
      </c>
      <c r="G285" s="513" t="s">
        <v>698</v>
      </c>
      <c r="H285" s="7" t="s">
        <v>613</v>
      </c>
      <c r="I285" s="264">
        <v>260</v>
      </c>
      <c r="J285" s="264">
        <v>11385</v>
      </c>
      <c r="K285" s="639">
        <f>ROUND(I285*J285,0)</f>
        <v>2960100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0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25"/>
        <v>6</v>
      </c>
      <c r="C286" s="193">
        <f t="shared" si="24"/>
        <v>40718</v>
      </c>
      <c r="D286" s="186" t="s">
        <v>785</v>
      </c>
      <c r="E286" s="193">
        <v>40718</v>
      </c>
      <c r="F286" s="191" t="s">
        <v>445</v>
      </c>
      <c r="G286" s="513" t="s">
        <v>698</v>
      </c>
      <c r="H286" s="7" t="s">
        <v>613</v>
      </c>
      <c r="I286" s="264"/>
      <c r="J286" s="264"/>
      <c r="K286" s="38">
        <v>6384818</v>
      </c>
      <c r="L286" s="196" t="s">
        <v>9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0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si="25"/>
        <v>6</v>
      </c>
      <c r="C287" s="186">
        <f t="shared" si="24"/>
        <v>40719</v>
      </c>
      <c r="D287" s="186" t="s">
        <v>393</v>
      </c>
      <c r="E287" s="186">
        <v>40719</v>
      </c>
      <c r="F287" s="917" t="s">
        <v>429</v>
      </c>
      <c r="G287" s="641" t="s">
        <v>390</v>
      </c>
      <c r="H287" s="195"/>
      <c r="I287" s="264"/>
      <c r="J287" s="264"/>
      <c r="K287" s="639">
        <v>82346</v>
      </c>
      <c r="L287" s="640" t="s">
        <v>24</v>
      </c>
      <c r="M287" s="640" t="s">
        <v>40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30"/>
      <c r="AB287" s="630"/>
      <c r="AC287" s="630"/>
    </row>
    <row r="288" spans="1:29" s="890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25"/>
        <v>6</v>
      </c>
      <c r="C288" s="193">
        <f t="shared" si="24"/>
        <v>40719</v>
      </c>
      <c r="D288" s="186" t="s">
        <v>786</v>
      </c>
      <c r="E288" s="193">
        <v>40719</v>
      </c>
      <c r="F288" s="194" t="s">
        <v>660</v>
      </c>
      <c r="G288" s="513" t="s">
        <v>668</v>
      </c>
      <c r="H288" s="195" t="s">
        <v>624</v>
      </c>
      <c r="I288" s="266">
        <v>22</v>
      </c>
      <c r="J288" s="266">
        <v>16660</v>
      </c>
      <c r="K288" s="639">
        <f t="shared" ref="K288:K296" si="26">ROUND(I288*J288,0)</f>
        <v>366520</v>
      </c>
      <c r="L288" s="196" t="s">
        <v>176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90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si="25"/>
        <v>6</v>
      </c>
      <c r="C289" s="193">
        <f t="shared" si="24"/>
        <v>40719</v>
      </c>
      <c r="D289" s="186" t="s">
        <v>786</v>
      </c>
      <c r="E289" s="193">
        <v>40719</v>
      </c>
      <c r="F289" s="194" t="s">
        <v>662</v>
      </c>
      <c r="G289" s="513" t="s">
        <v>668</v>
      </c>
      <c r="H289" s="195" t="s">
        <v>624</v>
      </c>
      <c r="I289" s="266">
        <v>22</v>
      </c>
      <c r="J289" s="266">
        <v>25942</v>
      </c>
      <c r="K289" s="639">
        <f t="shared" si="26"/>
        <v>570724</v>
      </c>
      <c r="L289" s="196" t="s">
        <v>176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213"/>
    </row>
    <row r="290" spans="1:29" s="890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25"/>
        <v>6</v>
      </c>
      <c r="C290" s="193">
        <f t="shared" si="24"/>
        <v>40719</v>
      </c>
      <c r="D290" s="186" t="s">
        <v>786</v>
      </c>
      <c r="E290" s="193">
        <v>40719</v>
      </c>
      <c r="F290" s="194" t="s">
        <v>664</v>
      </c>
      <c r="G290" s="513" t="s">
        <v>668</v>
      </c>
      <c r="H290" s="195" t="s">
        <v>624</v>
      </c>
      <c r="I290" s="266">
        <v>12</v>
      </c>
      <c r="J290" s="266">
        <v>26894</v>
      </c>
      <c r="K290" s="639">
        <f t="shared" si="26"/>
        <v>322728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90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25"/>
        <v>6</v>
      </c>
      <c r="C291" s="193">
        <f t="shared" si="24"/>
        <v>40719</v>
      </c>
      <c r="D291" s="186" t="s">
        <v>786</v>
      </c>
      <c r="E291" s="193">
        <v>40719</v>
      </c>
      <c r="F291" s="194" t="s">
        <v>663</v>
      </c>
      <c r="G291" s="513" t="s">
        <v>668</v>
      </c>
      <c r="H291" s="195" t="s">
        <v>624</v>
      </c>
      <c r="I291" s="264">
        <v>12</v>
      </c>
      <c r="J291" s="264">
        <v>17374</v>
      </c>
      <c r="K291" s="639">
        <f t="shared" si="26"/>
        <v>208488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213"/>
    </row>
    <row r="292" spans="1:29" s="890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25"/>
        <v>6</v>
      </c>
      <c r="C292" s="193">
        <f t="shared" si="24"/>
        <v>40719</v>
      </c>
      <c r="D292" s="186" t="s">
        <v>786</v>
      </c>
      <c r="E292" s="193">
        <v>40719</v>
      </c>
      <c r="F292" s="194" t="s">
        <v>669</v>
      </c>
      <c r="G292" s="513" t="s">
        <v>668</v>
      </c>
      <c r="H292" s="195" t="s">
        <v>624</v>
      </c>
      <c r="I292" s="264">
        <v>84</v>
      </c>
      <c r="J292" s="264">
        <v>14280</v>
      </c>
      <c r="K292" s="639">
        <f t="shared" si="26"/>
        <v>1199520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90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25"/>
        <v>6</v>
      </c>
      <c r="C293" s="193">
        <f t="shared" si="24"/>
        <v>40719</v>
      </c>
      <c r="D293" s="186" t="s">
        <v>786</v>
      </c>
      <c r="E293" s="193">
        <v>40719</v>
      </c>
      <c r="F293" s="194" t="s">
        <v>670</v>
      </c>
      <c r="G293" s="513" t="s">
        <v>668</v>
      </c>
      <c r="H293" s="195" t="s">
        <v>624</v>
      </c>
      <c r="I293" s="264">
        <v>32</v>
      </c>
      <c r="J293" s="264">
        <v>27370</v>
      </c>
      <c r="K293" s="639">
        <f t="shared" si="26"/>
        <v>875840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s="890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25"/>
        <v>6</v>
      </c>
      <c r="C294" s="193">
        <f t="shared" si="24"/>
        <v>40719</v>
      </c>
      <c r="D294" s="186" t="s">
        <v>786</v>
      </c>
      <c r="E294" s="193">
        <v>40719</v>
      </c>
      <c r="F294" s="194" t="s">
        <v>671</v>
      </c>
      <c r="G294" s="513" t="s">
        <v>668</v>
      </c>
      <c r="H294" s="195" t="s">
        <v>624</v>
      </c>
      <c r="I294" s="264">
        <v>90</v>
      </c>
      <c r="J294" s="264">
        <v>26656</v>
      </c>
      <c r="K294" s="639">
        <f t="shared" si="26"/>
        <v>2399040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90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25"/>
        <v>6</v>
      </c>
      <c r="C295" s="193">
        <f t="shared" si="24"/>
        <v>40719</v>
      </c>
      <c r="D295" s="186" t="s">
        <v>786</v>
      </c>
      <c r="E295" s="193">
        <v>40719</v>
      </c>
      <c r="F295" s="194" t="s">
        <v>672</v>
      </c>
      <c r="G295" s="513" t="s">
        <v>668</v>
      </c>
      <c r="H295" s="195" t="s">
        <v>624</v>
      </c>
      <c r="I295" s="266">
        <v>132</v>
      </c>
      <c r="J295" s="266">
        <v>21098</v>
      </c>
      <c r="K295" s="639">
        <f t="shared" si="26"/>
        <v>2784936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0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25"/>
        <v>6</v>
      </c>
      <c r="C296" s="193">
        <f t="shared" si="24"/>
        <v>40719</v>
      </c>
      <c r="D296" s="186" t="s">
        <v>786</v>
      </c>
      <c r="E296" s="193">
        <v>40719</v>
      </c>
      <c r="F296" s="194" t="s">
        <v>661</v>
      </c>
      <c r="G296" s="513" t="s">
        <v>668</v>
      </c>
      <c r="H296" s="195" t="s">
        <v>624</v>
      </c>
      <c r="I296" s="264">
        <v>70</v>
      </c>
      <c r="J296" s="264">
        <v>15946</v>
      </c>
      <c r="K296" s="639">
        <f t="shared" si="26"/>
        <v>1116220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0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25"/>
        <v>6</v>
      </c>
      <c r="C297" s="193">
        <f t="shared" si="24"/>
        <v>40719</v>
      </c>
      <c r="D297" s="186" t="s">
        <v>786</v>
      </c>
      <c r="E297" s="193">
        <v>40719</v>
      </c>
      <c r="F297" s="194" t="s">
        <v>625</v>
      </c>
      <c r="G297" s="513" t="s">
        <v>668</v>
      </c>
      <c r="H297" s="195" t="s">
        <v>624</v>
      </c>
      <c r="I297" s="264"/>
      <c r="J297" s="264"/>
      <c r="K297" s="38">
        <v>984402</v>
      </c>
      <c r="L297" s="196" t="s">
        <v>9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213"/>
    </row>
    <row r="298" spans="1:29" s="890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25"/>
        <v>6</v>
      </c>
      <c r="C298" s="193">
        <f t="shared" si="24"/>
        <v>40721</v>
      </c>
      <c r="D298" s="186" t="s">
        <v>787</v>
      </c>
      <c r="E298" s="193">
        <v>40721</v>
      </c>
      <c r="F298" s="194" t="s">
        <v>674</v>
      </c>
      <c r="G298" s="513" t="s">
        <v>673</v>
      </c>
      <c r="H298" s="195" t="s">
        <v>624</v>
      </c>
      <c r="I298" s="264">
        <v>182</v>
      </c>
      <c r="J298" s="264">
        <v>19418</v>
      </c>
      <c r="K298" s="639">
        <f t="shared" ref="K298:K306" si="27">ROUND(I298*J298,0)</f>
        <v>3534076</v>
      </c>
      <c r="L298" s="196" t="s">
        <v>176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90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25"/>
        <v>6</v>
      </c>
      <c r="C299" s="193">
        <f t="shared" si="24"/>
        <v>40721</v>
      </c>
      <c r="D299" s="186" t="s">
        <v>787</v>
      </c>
      <c r="E299" s="193">
        <v>40721</v>
      </c>
      <c r="F299" s="194" t="s">
        <v>675</v>
      </c>
      <c r="G299" s="513" t="s">
        <v>673</v>
      </c>
      <c r="H299" s="195" t="s">
        <v>624</v>
      </c>
      <c r="I299" s="264">
        <v>487</v>
      </c>
      <c r="J299" s="264">
        <v>22484</v>
      </c>
      <c r="K299" s="639">
        <f t="shared" si="27"/>
        <v>10949708</v>
      </c>
      <c r="L299" s="196" t="s">
        <v>176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213"/>
    </row>
    <row r="300" spans="1:29" s="890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25"/>
        <v>6</v>
      </c>
      <c r="C300" s="193">
        <f t="shared" si="24"/>
        <v>40721</v>
      </c>
      <c r="D300" s="186" t="s">
        <v>787</v>
      </c>
      <c r="E300" s="193">
        <v>40721</v>
      </c>
      <c r="F300" s="194" t="s">
        <v>676</v>
      </c>
      <c r="G300" s="513" t="s">
        <v>673</v>
      </c>
      <c r="H300" s="195" t="s">
        <v>624</v>
      </c>
      <c r="I300" s="264">
        <v>38</v>
      </c>
      <c r="J300" s="264">
        <v>18396</v>
      </c>
      <c r="K300" s="639">
        <f t="shared" si="27"/>
        <v>699048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730"/>
      <c r="AC300" s="730"/>
    </row>
    <row r="301" spans="1:29" s="890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25"/>
        <v>6</v>
      </c>
      <c r="C301" s="193">
        <f t="shared" si="24"/>
        <v>40721</v>
      </c>
      <c r="D301" s="186" t="s">
        <v>787</v>
      </c>
      <c r="E301" s="193">
        <v>40721</v>
      </c>
      <c r="F301" s="194" t="s">
        <v>677</v>
      </c>
      <c r="G301" s="513" t="s">
        <v>673</v>
      </c>
      <c r="H301" s="195" t="s">
        <v>624</v>
      </c>
      <c r="I301" s="264">
        <v>45</v>
      </c>
      <c r="J301" s="264">
        <v>29792</v>
      </c>
      <c r="K301" s="639">
        <f t="shared" si="27"/>
        <v>1340640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213"/>
    </row>
    <row r="302" spans="1:29" s="890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25"/>
        <v>6</v>
      </c>
      <c r="C302" s="193">
        <f t="shared" si="24"/>
        <v>40721</v>
      </c>
      <c r="D302" s="186" t="s">
        <v>787</v>
      </c>
      <c r="E302" s="193">
        <v>40721</v>
      </c>
      <c r="F302" s="194" t="s">
        <v>678</v>
      </c>
      <c r="G302" s="513" t="s">
        <v>673</v>
      </c>
      <c r="H302" s="195" t="s">
        <v>624</v>
      </c>
      <c r="I302" s="264">
        <v>391</v>
      </c>
      <c r="J302" s="264">
        <v>19180</v>
      </c>
      <c r="K302" s="639">
        <f t="shared" si="27"/>
        <v>7499380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90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25"/>
        <v>6</v>
      </c>
      <c r="C303" s="193">
        <f t="shared" si="24"/>
        <v>40721</v>
      </c>
      <c r="D303" s="186" t="s">
        <v>787</v>
      </c>
      <c r="E303" s="193">
        <v>40721</v>
      </c>
      <c r="F303" s="194" t="s">
        <v>679</v>
      </c>
      <c r="G303" s="513" t="s">
        <v>673</v>
      </c>
      <c r="H303" s="195" t="s">
        <v>624</v>
      </c>
      <c r="I303" s="264">
        <v>20</v>
      </c>
      <c r="J303" s="264">
        <v>31360</v>
      </c>
      <c r="K303" s="639">
        <f t="shared" si="27"/>
        <v>627200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0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25"/>
        <v>6</v>
      </c>
      <c r="C304" s="193">
        <f t="shared" si="24"/>
        <v>40721</v>
      </c>
      <c r="D304" s="186" t="s">
        <v>787</v>
      </c>
      <c r="E304" s="193">
        <v>40721</v>
      </c>
      <c r="F304" s="194" t="s">
        <v>680</v>
      </c>
      <c r="G304" s="513" t="s">
        <v>673</v>
      </c>
      <c r="H304" s="195" t="s">
        <v>624</v>
      </c>
      <c r="I304" s="264">
        <v>50</v>
      </c>
      <c r="J304" s="264">
        <v>28476</v>
      </c>
      <c r="K304" s="639">
        <f t="shared" si="27"/>
        <v>1423800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0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25"/>
        <v>6</v>
      </c>
      <c r="C305" s="193">
        <f t="shared" si="24"/>
        <v>40721</v>
      </c>
      <c r="D305" s="186" t="s">
        <v>787</v>
      </c>
      <c r="E305" s="193">
        <v>40721</v>
      </c>
      <c r="F305" s="194" t="s">
        <v>681</v>
      </c>
      <c r="G305" s="513" t="s">
        <v>673</v>
      </c>
      <c r="H305" s="195" t="s">
        <v>624</v>
      </c>
      <c r="I305" s="264">
        <v>92</v>
      </c>
      <c r="J305" s="264">
        <v>30058</v>
      </c>
      <c r="K305" s="639">
        <f t="shared" si="27"/>
        <v>2765336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0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25"/>
        <v>6</v>
      </c>
      <c r="C306" s="193">
        <f t="shared" si="24"/>
        <v>40721</v>
      </c>
      <c r="D306" s="186" t="s">
        <v>787</v>
      </c>
      <c r="E306" s="193">
        <v>40721</v>
      </c>
      <c r="F306" s="194" t="s">
        <v>676</v>
      </c>
      <c r="G306" s="513" t="s">
        <v>673</v>
      </c>
      <c r="H306" s="195" t="s">
        <v>624</v>
      </c>
      <c r="I306" s="264">
        <v>182</v>
      </c>
      <c r="J306" s="264">
        <v>18396</v>
      </c>
      <c r="K306" s="639">
        <f t="shared" si="27"/>
        <v>3348072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0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25"/>
        <v>6</v>
      </c>
      <c r="C307" s="193">
        <f t="shared" si="24"/>
        <v>40721</v>
      </c>
      <c r="D307" s="186" t="s">
        <v>787</v>
      </c>
      <c r="E307" s="193">
        <v>40721</v>
      </c>
      <c r="F307" s="194" t="s">
        <v>625</v>
      </c>
      <c r="G307" s="513" t="s">
        <v>673</v>
      </c>
      <c r="H307" s="195" t="s">
        <v>624</v>
      </c>
      <c r="I307" s="264"/>
      <c r="J307" s="264"/>
      <c r="K307" s="38">
        <v>3218726</v>
      </c>
      <c r="L307" s="196" t="s">
        <v>9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213"/>
    </row>
    <row r="308" spans="1:29" s="890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25"/>
        <v>6</v>
      </c>
      <c r="C308" s="193">
        <f t="shared" si="24"/>
        <v>40722</v>
      </c>
      <c r="D308" s="186" t="s">
        <v>788</v>
      </c>
      <c r="E308" s="193">
        <v>40722</v>
      </c>
      <c r="F308" s="194" t="s">
        <v>683</v>
      </c>
      <c r="G308" s="513" t="s">
        <v>682</v>
      </c>
      <c r="H308" s="195" t="s">
        <v>624</v>
      </c>
      <c r="I308" s="264">
        <v>20</v>
      </c>
      <c r="J308" s="264">
        <v>28560</v>
      </c>
      <c r="K308" s="639">
        <f t="shared" ref="K308:K315" si="28">ROUND(I308*J308,0)</f>
        <v>571200</v>
      </c>
      <c r="L308" s="196" t="s">
        <v>176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90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25"/>
        <v>6</v>
      </c>
      <c r="C309" s="193">
        <f t="shared" si="24"/>
        <v>40722</v>
      </c>
      <c r="D309" s="186" t="s">
        <v>788</v>
      </c>
      <c r="E309" s="193">
        <v>40722</v>
      </c>
      <c r="F309" s="194" t="s">
        <v>658</v>
      </c>
      <c r="G309" s="513" t="s">
        <v>682</v>
      </c>
      <c r="H309" s="195" t="s">
        <v>624</v>
      </c>
      <c r="I309" s="264">
        <v>224</v>
      </c>
      <c r="J309" s="264">
        <v>23506</v>
      </c>
      <c r="K309" s="639">
        <f t="shared" si="28"/>
        <v>5265344</v>
      </c>
      <c r="L309" s="196" t="s">
        <v>176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90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25"/>
        <v>6</v>
      </c>
      <c r="C310" s="193">
        <f t="shared" si="24"/>
        <v>40722</v>
      </c>
      <c r="D310" s="186" t="s">
        <v>788</v>
      </c>
      <c r="E310" s="193">
        <v>40722</v>
      </c>
      <c r="F310" s="194" t="s">
        <v>684</v>
      </c>
      <c r="G310" s="513" t="s">
        <v>682</v>
      </c>
      <c r="H310" s="195" t="s">
        <v>624</v>
      </c>
      <c r="I310" s="264">
        <v>10</v>
      </c>
      <c r="J310" s="264">
        <v>32844</v>
      </c>
      <c r="K310" s="639">
        <f t="shared" si="28"/>
        <v>328440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0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25"/>
        <v>6</v>
      </c>
      <c r="C311" s="193">
        <f t="shared" si="24"/>
        <v>40722</v>
      </c>
      <c r="D311" s="186" t="s">
        <v>788</v>
      </c>
      <c r="E311" s="193">
        <v>40722</v>
      </c>
      <c r="F311" s="194" t="s">
        <v>680</v>
      </c>
      <c r="G311" s="513" t="s">
        <v>682</v>
      </c>
      <c r="H311" s="195" t="s">
        <v>624</v>
      </c>
      <c r="I311" s="264">
        <v>8</v>
      </c>
      <c r="J311" s="264">
        <v>28476</v>
      </c>
      <c r="K311" s="639">
        <f t="shared" si="28"/>
        <v>227808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0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25"/>
        <v>6</v>
      </c>
      <c r="C312" s="193">
        <f t="shared" si="24"/>
        <v>40722</v>
      </c>
      <c r="D312" s="186" t="s">
        <v>788</v>
      </c>
      <c r="E312" s="193">
        <v>40722</v>
      </c>
      <c r="F312" s="194" t="s">
        <v>685</v>
      </c>
      <c r="G312" s="513" t="s">
        <v>682</v>
      </c>
      <c r="H312" s="195" t="s">
        <v>624</v>
      </c>
      <c r="I312" s="264">
        <v>192</v>
      </c>
      <c r="J312" s="264">
        <v>20440</v>
      </c>
      <c r="K312" s="639">
        <f t="shared" si="28"/>
        <v>3924480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0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25"/>
        <v>6</v>
      </c>
      <c r="C313" s="193">
        <f t="shared" si="24"/>
        <v>40722</v>
      </c>
      <c r="D313" s="186" t="s">
        <v>788</v>
      </c>
      <c r="E313" s="193">
        <v>40722</v>
      </c>
      <c r="F313" s="194" t="s">
        <v>686</v>
      </c>
      <c r="G313" s="513" t="s">
        <v>682</v>
      </c>
      <c r="H313" s="195" t="s">
        <v>624</v>
      </c>
      <c r="I313" s="264">
        <v>20</v>
      </c>
      <c r="J313" s="264">
        <v>31640</v>
      </c>
      <c r="K313" s="639">
        <f t="shared" si="28"/>
        <v>632800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0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25"/>
        <v>6</v>
      </c>
      <c r="C314" s="193">
        <f t="shared" si="24"/>
        <v>40722</v>
      </c>
      <c r="D314" s="186" t="s">
        <v>788</v>
      </c>
      <c r="E314" s="193">
        <v>40722</v>
      </c>
      <c r="F314" s="194" t="s">
        <v>676</v>
      </c>
      <c r="G314" s="513" t="s">
        <v>682</v>
      </c>
      <c r="H314" s="195" t="s">
        <v>624</v>
      </c>
      <c r="I314" s="264">
        <v>14</v>
      </c>
      <c r="J314" s="264">
        <v>18396</v>
      </c>
      <c r="K314" s="639">
        <f t="shared" si="28"/>
        <v>257544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0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25"/>
        <v>6</v>
      </c>
      <c r="C315" s="193">
        <f t="shared" ref="C315:C324" si="29">E315</f>
        <v>40722</v>
      </c>
      <c r="D315" s="186" t="s">
        <v>788</v>
      </c>
      <c r="E315" s="193">
        <v>40722</v>
      </c>
      <c r="F315" s="194" t="s">
        <v>687</v>
      </c>
      <c r="G315" s="513" t="s">
        <v>682</v>
      </c>
      <c r="H315" s="195" t="s">
        <v>624</v>
      </c>
      <c r="I315" s="910">
        <v>55</v>
      </c>
      <c r="J315" s="267">
        <v>23906</v>
      </c>
      <c r="K315" s="639">
        <f t="shared" si="28"/>
        <v>1314830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0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25"/>
        <v>6</v>
      </c>
      <c r="C316" s="193">
        <f t="shared" si="29"/>
        <v>40722</v>
      </c>
      <c r="D316" s="186" t="s">
        <v>788</v>
      </c>
      <c r="E316" s="193">
        <v>40722</v>
      </c>
      <c r="F316" s="194" t="s">
        <v>625</v>
      </c>
      <c r="G316" s="513" t="s">
        <v>682</v>
      </c>
      <c r="H316" s="195" t="s">
        <v>624</v>
      </c>
      <c r="I316" s="264"/>
      <c r="J316" s="264"/>
      <c r="K316" s="38">
        <v>1252245</v>
      </c>
      <c r="L316" s="196" t="s">
        <v>9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0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25"/>
        <v>6</v>
      </c>
      <c r="C317" s="193">
        <f t="shared" si="29"/>
        <v>40723</v>
      </c>
      <c r="D317" s="186" t="s">
        <v>789</v>
      </c>
      <c r="E317" s="193">
        <v>40723</v>
      </c>
      <c r="F317" s="194" t="s">
        <v>689</v>
      </c>
      <c r="G317" s="513" t="s">
        <v>688</v>
      </c>
      <c r="H317" s="195" t="s">
        <v>624</v>
      </c>
      <c r="I317" s="267">
        <v>100</v>
      </c>
      <c r="J317" s="267">
        <v>23688</v>
      </c>
      <c r="K317" s="639">
        <f>ROUND(I317*J317,0)</f>
        <v>2368800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0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25"/>
        <v>6</v>
      </c>
      <c r="C318" s="193">
        <f t="shared" si="29"/>
        <v>40723</v>
      </c>
      <c r="D318" s="186" t="s">
        <v>789</v>
      </c>
      <c r="E318" s="193">
        <v>40723</v>
      </c>
      <c r="F318" s="897" t="s">
        <v>690</v>
      </c>
      <c r="G318" s="513" t="s">
        <v>688</v>
      </c>
      <c r="H318" s="195" t="s">
        <v>624</v>
      </c>
      <c r="I318" s="264">
        <v>94</v>
      </c>
      <c r="J318" s="264">
        <v>28980</v>
      </c>
      <c r="K318" s="639">
        <f>ROUND(I318*J318,0)</f>
        <v>2724120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30"/>
    </row>
    <row r="319" spans="1:29" s="890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25"/>
        <v>6</v>
      </c>
      <c r="C319" s="193">
        <f t="shared" si="29"/>
        <v>40723</v>
      </c>
      <c r="D319" s="186" t="s">
        <v>789</v>
      </c>
      <c r="E319" s="193">
        <v>40723</v>
      </c>
      <c r="F319" s="194" t="s">
        <v>691</v>
      </c>
      <c r="G319" s="513" t="s">
        <v>688</v>
      </c>
      <c r="H319" s="195" t="s">
        <v>624</v>
      </c>
      <c r="I319" s="264">
        <v>640</v>
      </c>
      <c r="J319" s="264">
        <v>23975</v>
      </c>
      <c r="K319" s="639">
        <f>ROUND(I319*J319,0)</f>
        <v>15344000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30"/>
    </row>
    <row r="320" spans="1:29" s="890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25"/>
        <v>6</v>
      </c>
      <c r="C320" s="193">
        <f t="shared" si="29"/>
        <v>40723</v>
      </c>
      <c r="D320" s="186" t="s">
        <v>789</v>
      </c>
      <c r="E320" s="193">
        <v>40723</v>
      </c>
      <c r="F320" s="194" t="s">
        <v>692</v>
      </c>
      <c r="G320" s="513" t="s">
        <v>688</v>
      </c>
      <c r="H320" s="195" t="s">
        <v>624</v>
      </c>
      <c r="I320" s="264">
        <v>170</v>
      </c>
      <c r="J320" s="264">
        <v>16703</v>
      </c>
      <c r="K320" s="639">
        <f>ROUND(I320*J320,0)</f>
        <v>2839510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2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25"/>
        <v>6</v>
      </c>
      <c r="C321" s="193">
        <f t="shared" si="29"/>
        <v>40723</v>
      </c>
      <c r="D321" s="186" t="s">
        <v>789</v>
      </c>
      <c r="E321" s="193">
        <v>40723</v>
      </c>
      <c r="F321" s="194" t="s">
        <v>625</v>
      </c>
      <c r="G321" s="513" t="s">
        <v>688</v>
      </c>
      <c r="H321" s="195" t="s">
        <v>624</v>
      </c>
      <c r="I321" s="264"/>
      <c r="J321" s="264"/>
      <c r="K321" s="38">
        <v>2327643</v>
      </c>
      <c r="L321" s="196" t="s">
        <v>9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ht="15.75" hidden="1" customHeight="1">
      <c r="A322" s="206" t="str">
        <f>IF(B322&lt;&gt;"",IF(AND(B322&gt;=_TM1,B322&lt;=_TM2,OR(TH!L322="1111",TH!M322="1111")),TH!D322,""),"")</f>
        <v/>
      </c>
      <c r="B322" s="36">
        <f t="shared" si="25"/>
        <v>6</v>
      </c>
      <c r="C322" s="193">
        <f t="shared" si="29"/>
        <v>40723</v>
      </c>
      <c r="D322" s="186" t="s">
        <v>790</v>
      </c>
      <c r="E322" s="871">
        <v>40723</v>
      </c>
      <c r="F322" s="191" t="s">
        <v>700</v>
      </c>
      <c r="G322" s="513" t="s">
        <v>699</v>
      </c>
      <c r="H322" s="7" t="s">
        <v>564</v>
      </c>
      <c r="I322" s="268">
        <v>510</v>
      </c>
      <c r="J322" s="268">
        <v>7207</v>
      </c>
      <c r="K322" s="639">
        <f>ROUND(I322*J322,0)</f>
        <v>3675570</v>
      </c>
      <c r="L322" s="196" t="s">
        <v>176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30"/>
    </row>
    <row r="323" spans="1:29" ht="15.75" hidden="1" customHeight="1">
      <c r="A323" s="206" t="str">
        <f>IF(B323&lt;&gt;"",IF(AND(B323&gt;=_TM1,B323&lt;=_TM2,OR(TH!L323="1111",TH!M323="1111")),TH!D323,""),"")</f>
        <v/>
      </c>
      <c r="B323" s="36">
        <f t="shared" si="25"/>
        <v>6</v>
      </c>
      <c r="C323" s="193">
        <f t="shared" si="29"/>
        <v>40723</v>
      </c>
      <c r="D323" s="186" t="s">
        <v>790</v>
      </c>
      <c r="E323" s="871">
        <v>40723</v>
      </c>
      <c r="F323" s="191" t="s">
        <v>701</v>
      </c>
      <c r="G323" s="513" t="s">
        <v>699</v>
      </c>
      <c r="H323" s="7" t="s">
        <v>564</v>
      </c>
      <c r="I323" s="264">
        <v>123</v>
      </c>
      <c r="J323" s="264">
        <v>35812</v>
      </c>
      <c r="K323" s="639">
        <f>ROUND(I323*J323,0)</f>
        <v>4404876</v>
      </c>
      <c r="L323" s="196" t="s">
        <v>176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30"/>
    </row>
    <row r="324" spans="1:29" ht="15.75" hidden="1" customHeight="1">
      <c r="A324" s="206" t="str">
        <f>IF(B324&lt;&gt;"",IF(AND(B324&gt;=_TM1,B324&lt;=_TM2,OR(TH!L324="1111",TH!M324="1111")),TH!D324,""),"")</f>
        <v/>
      </c>
      <c r="B324" s="36">
        <f t="shared" si="25"/>
        <v>6</v>
      </c>
      <c r="C324" s="193">
        <f t="shared" si="29"/>
        <v>40723</v>
      </c>
      <c r="D324" s="186" t="s">
        <v>790</v>
      </c>
      <c r="E324" s="871">
        <v>40723</v>
      </c>
      <c r="F324" s="191" t="s">
        <v>445</v>
      </c>
      <c r="G324" s="513" t="s">
        <v>699</v>
      </c>
      <c r="H324" s="7" t="s">
        <v>564</v>
      </c>
      <c r="I324" s="264"/>
      <c r="J324" s="264"/>
      <c r="K324" s="38">
        <v>808045</v>
      </c>
      <c r="L324" s="196" t="s">
        <v>9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ht="15.75" hidden="1" customHeight="1">
      <c r="A325" s="206" t="str">
        <f>IF(B325&lt;&gt;"",IF(AND(B325&gt;=_TM1,B325&lt;=_TM2,OR(TH!L325="1111",TH!M325="1111")),TH!D325,""),"")</f>
        <v/>
      </c>
      <c r="B325" s="36">
        <f t="shared" si="25"/>
        <v>6</v>
      </c>
      <c r="C325" s="193">
        <v>40723</v>
      </c>
      <c r="D325" s="193" t="s">
        <v>397</v>
      </c>
      <c r="E325" s="186">
        <v>40723</v>
      </c>
      <c r="F325" s="191" t="s">
        <v>980</v>
      </c>
      <c r="G325" s="513" t="s">
        <v>458</v>
      </c>
      <c r="H325" s="7" t="s">
        <v>798</v>
      </c>
      <c r="I325" s="264"/>
      <c r="J325" s="264"/>
      <c r="K325" s="639">
        <v>24978634</v>
      </c>
      <c r="L325" s="196" t="s">
        <v>300</v>
      </c>
      <c r="M325" s="196" t="s">
        <v>198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92"/>
    </row>
    <row r="326" spans="1:29" ht="15.75" hidden="1" customHeight="1">
      <c r="A326" s="206" t="str">
        <f>IF(B326&lt;&gt;"",IF(AND(B326&gt;=_TM1,B326&lt;=_TM2,OR(TH!L326="1111",TH!M326="1111")),TH!D326,""),"")</f>
        <v/>
      </c>
      <c r="B326" s="36">
        <f t="shared" si="25"/>
        <v>6</v>
      </c>
      <c r="C326" s="193">
        <v>40723</v>
      </c>
      <c r="D326" s="193" t="s">
        <v>397</v>
      </c>
      <c r="E326" s="186">
        <v>40723</v>
      </c>
      <c r="F326" s="194" t="s">
        <v>914</v>
      </c>
      <c r="G326" s="513" t="s">
        <v>458</v>
      </c>
      <c r="H326" s="7" t="s">
        <v>798</v>
      </c>
      <c r="I326" s="264"/>
      <c r="J326" s="264"/>
      <c r="K326" s="639">
        <v>2497863</v>
      </c>
      <c r="L326" s="196" t="s">
        <v>300</v>
      </c>
      <c r="M326" s="196" t="s">
        <v>796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92"/>
    </row>
    <row r="327" spans="1:29" ht="15.75" hidden="1" customHeight="1">
      <c r="A327" s="206" t="str">
        <f>IF(B327&lt;&gt;"",IF(AND(B327&gt;=_TM1,B327&lt;=_TM2,OR(TH!L327="1111",TH!M327="1111")),TH!D327,""),"")</f>
        <v/>
      </c>
      <c r="B327" s="36">
        <f t="shared" si="25"/>
        <v>6</v>
      </c>
      <c r="C327" s="193">
        <v>40723</v>
      </c>
      <c r="D327" s="193" t="s">
        <v>397</v>
      </c>
      <c r="E327" s="186">
        <v>40723</v>
      </c>
      <c r="F327" s="194" t="s">
        <v>1272</v>
      </c>
      <c r="G327" s="513" t="s">
        <v>947</v>
      </c>
      <c r="H327" s="7" t="s">
        <v>798</v>
      </c>
      <c r="I327" s="264"/>
      <c r="J327" s="264"/>
      <c r="K327" s="639">
        <v>16442152</v>
      </c>
      <c r="L327" s="196" t="s">
        <v>300</v>
      </c>
      <c r="M327" s="196" t="s">
        <v>198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2"/>
    </row>
    <row r="328" spans="1:29" ht="15.75" hidden="1" customHeight="1">
      <c r="A328" s="206" t="str">
        <f>IF(B328&lt;&gt;"",IF(AND(B328&gt;=_TM1,B328&lt;=_TM2,OR(TH!L328="1111",TH!M328="1111")),TH!D328,""),"")</f>
        <v/>
      </c>
      <c r="B328" s="36">
        <f t="shared" si="25"/>
        <v>6</v>
      </c>
      <c r="C328" s="193">
        <v>40723</v>
      </c>
      <c r="D328" s="193" t="s">
        <v>397</v>
      </c>
      <c r="E328" s="186">
        <v>40723</v>
      </c>
      <c r="F328" s="194" t="s">
        <v>914</v>
      </c>
      <c r="G328" s="513" t="s">
        <v>947</v>
      </c>
      <c r="H328" s="7" t="s">
        <v>798</v>
      </c>
      <c r="I328" s="264"/>
      <c r="J328" s="264"/>
      <c r="K328" s="639">
        <v>1644215</v>
      </c>
      <c r="L328" s="196" t="s">
        <v>300</v>
      </c>
      <c r="M328" s="196" t="s">
        <v>796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2"/>
    </row>
    <row r="329" spans="1:29" ht="15.75" hidden="1" customHeight="1">
      <c r="A329" s="206" t="str">
        <f>IF(B329&lt;&gt;"",IF(AND(B329&gt;=_TM1,B329&lt;=_TM2,OR(TH!L329="1111",TH!M329="1111")),TH!D329,""),"")</f>
        <v/>
      </c>
      <c r="B329" s="36">
        <f t="shared" ref="B329:B350" si="30">IF(C329&lt;&gt;"",MONTH(C329),"")</f>
        <v>6</v>
      </c>
      <c r="C329" s="193">
        <v>40723</v>
      </c>
      <c r="D329" s="193" t="s">
        <v>397</v>
      </c>
      <c r="E329" s="186">
        <v>40723</v>
      </c>
      <c r="F329" s="194" t="s">
        <v>1272</v>
      </c>
      <c r="G329" s="513" t="s">
        <v>954</v>
      </c>
      <c r="H329" s="7" t="s">
        <v>798</v>
      </c>
      <c r="I329" s="264"/>
      <c r="J329" s="264"/>
      <c r="K329" s="639">
        <v>9793859</v>
      </c>
      <c r="L329" s="196" t="s">
        <v>300</v>
      </c>
      <c r="M329" s="196" t="s">
        <v>198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2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30"/>
        <v>6</v>
      </c>
      <c r="C330" s="193">
        <v>40723</v>
      </c>
      <c r="D330" s="193" t="s">
        <v>397</v>
      </c>
      <c r="E330" s="186">
        <v>40723</v>
      </c>
      <c r="F330" s="194" t="s">
        <v>914</v>
      </c>
      <c r="G330" s="513" t="s">
        <v>954</v>
      </c>
      <c r="H330" s="7" t="s">
        <v>798</v>
      </c>
      <c r="I330" s="264"/>
      <c r="J330" s="264"/>
      <c r="K330" s="639">
        <v>979386</v>
      </c>
      <c r="L330" s="196" t="s">
        <v>300</v>
      </c>
      <c r="M330" s="196" t="s">
        <v>796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2"/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30"/>
        <v>6</v>
      </c>
      <c r="C331" s="193">
        <v>40723</v>
      </c>
      <c r="D331" s="193" t="s">
        <v>397</v>
      </c>
      <c r="E331" s="186">
        <v>40723</v>
      </c>
      <c r="F331" s="194" t="s">
        <v>1272</v>
      </c>
      <c r="G331" s="513" t="s">
        <v>960</v>
      </c>
      <c r="H331" s="7" t="s">
        <v>798</v>
      </c>
      <c r="I331" s="264"/>
      <c r="J331" s="264"/>
      <c r="K331" s="639">
        <v>2349470</v>
      </c>
      <c r="L331" s="196" t="s">
        <v>300</v>
      </c>
      <c r="M331" s="196" t="s">
        <v>198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2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30"/>
        <v>6</v>
      </c>
      <c r="C332" s="193">
        <v>40723</v>
      </c>
      <c r="D332" s="193" t="s">
        <v>397</v>
      </c>
      <c r="E332" s="186">
        <v>40723</v>
      </c>
      <c r="F332" s="194" t="s">
        <v>914</v>
      </c>
      <c r="G332" s="513" t="s">
        <v>960</v>
      </c>
      <c r="H332" s="7" t="s">
        <v>798</v>
      </c>
      <c r="I332" s="265"/>
      <c r="J332" s="265"/>
      <c r="K332" s="639">
        <v>234947</v>
      </c>
      <c r="L332" s="196" t="s">
        <v>300</v>
      </c>
      <c r="M332" s="196" t="s">
        <v>796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2"/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si="30"/>
        <v>6</v>
      </c>
      <c r="C333" s="193">
        <v>40723</v>
      </c>
      <c r="D333" s="193" t="s">
        <v>397</v>
      </c>
      <c r="E333" s="186">
        <v>40723</v>
      </c>
      <c r="F333" s="194" t="s">
        <v>1272</v>
      </c>
      <c r="G333" s="513" t="s">
        <v>981</v>
      </c>
      <c r="H333" s="7" t="s">
        <v>798</v>
      </c>
      <c r="I333" s="264"/>
      <c r="J333" s="264"/>
      <c r="K333" s="639">
        <v>229741</v>
      </c>
      <c r="L333" s="196" t="s">
        <v>300</v>
      </c>
      <c r="M333" s="196" t="s">
        <v>198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2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30"/>
        <v>6</v>
      </c>
      <c r="C334" s="193">
        <v>40723</v>
      </c>
      <c r="D334" s="193" t="s">
        <v>397</v>
      </c>
      <c r="E334" s="186">
        <v>40723</v>
      </c>
      <c r="F334" s="194" t="s">
        <v>914</v>
      </c>
      <c r="G334" s="513" t="s">
        <v>981</v>
      </c>
      <c r="H334" s="7" t="s">
        <v>798</v>
      </c>
      <c r="I334" s="264"/>
      <c r="J334" s="264"/>
      <c r="K334" s="639">
        <v>22974</v>
      </c>
      <c r="L334" s="196" t="s">
        <v>300</v>
      </c>
      <c r="M334" s="196" t="s">
        <v>796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2"/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30"/>
        <v>6</v>
      </c>
      <c r="C335" s="193">
        <v>40723</v>
      </c>
      <c r="D335" s="193" t="s">
        <v>397</v>
      </c>
      <c r="E335" s="186">
        <v>40723</v>
      </c>
      <c r="F335" s="194" t="s">
        <v>1272</v>
      </c>
      <c r="G335" s="513" t="s">
        <v>982</v>
      </c>
      <c r="H335" s="7" t="s">
        <v>798</v>
      </c>
      <c r="I335" s="264"/>
      <c r="J335" s="264"/>
      <c r="K335" s="639">
        <v>24501592</v>
      </c>
      <c r="L335" s="196" t="s">
        <v>300</v>
      </c>
      <c r="M335" s="196" t="s">
        <v>198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2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30"/>
        <v>6</v>
      </c>
      <c r="C336" s="193">
        <v>40723</v>
      </c>
      <c r="D336" s="193" t="s">
        <v>397</v>
      </c>
      <c r="E336" s="186">
        <v>40723</v>
      </c>
      <c r="F336" s="194" t="s">
        <v>914</v>
      </c>
      <c r="G336" s="513" t="s">
        <v>982</v>
      </c>
      <c r="H336" s="7" t="s">
        <v>798</v>
      </c>
      <c r="I336" s="264"/>
      <c r="J336" s="264"/>
      <c r="K336" s="639">
        <v>2450159</v>
      </c>
      <c r="L336" s="196" t="s">
        <v>300</v>
      </c>
      <c r="M336" s="196" t="s">
        <v>796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2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si="30"/>
        <v>6</v>
      </c>
      <c r="C337" s="193">
        <v>40723</v>
      </c>
      <c r="D337" s="193" t="s">
        <v>397</v>
      </c>
      <c r="E337" s="186">
        <v>40723</v>
      </c>
      <c r="F337" s="194" t="s">
        <v>1272</v>
      </c>
      <c r="G337" s="513" t="s">
        <v>983</v>
      </c>
      <c r="H337" s="7" t="s">
        <v>798</v>
      </c>
      <c r="I337" s="264"/>
      <c r="J337" s="264"/>
      <c r="K337" s="639">
        <v>21637667</v>
      </c>
      <c r="L337" s="196" t="s">
        <v>300</v>
      </c>
      <c r="M337" s="196" t="s">
        <v>198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2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30"/>
        <v>6</v>
      </c>
      <c r="C338" s="193">
        <v>40723</v>
      </c>
      <c r="D338" s="193" t="s">
        <v>397</v>
      </c>
      <c r="E338" s="186">
        <v>40723</v>
      </c>
      <c r="F338" s="194" t="s">
        <v>914</v>
      </c>
      <c r="G338" s="513" t="s">
        <v>983</v>
      </c>
      <c r="H338" s="7" t="s">
        <v>798</v>
      </c>
      <c r="I338" s="264"/>
      <c r="J338" s="264"/>
      <c r="K338" s="38">
        <v>2163767</v>
      </c>
      <c r="L338" s="196" t="s">
        <v>300</v>
      </c>
      <c r="M338" s="196" t="s">
        <v>796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2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30"/>
        <v>6</v>
      </c>
      <c r="C339" s="193">
        <v>40723</v>
      </c>
      <c r="D339" s="193" t="s">
        <v>397</v>
      </c>
      <c r="E339" s="186">
        <v>40723</v>
      </c>
      <c r="F339" s="194" t="s">
        <v>1272</v>
      </c>
      <c r="G339" s="513" t="s">
        <v>984</v>
      </c>
      <c r="H339" s="7" t="s">
        <v>798</v>
      </c>
      <c r="I339" s="264"/>
      <c r="J339" s="264"/>
      <c r="K339" s="639">
        <v>8588203</v>
      </c>
      <c r="L339" s="196" t="s">
        <v>300</v>
      </c>
      <c r="M339" s="196" t="s">
        <v>198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30"/>
        <v>6</v>
      </c>
      <c r="C340" s="193">
        <v>40723</v>
      </c>
      <c r="D340" s="193" t="s">
        <v>397</v>
      </c>
      <c r="E340" s="186">
        <v>40723</v>
      </c>
      <c r="F340" s="194" t="s">
        <v>914</v>
      </c>
      <c r="G340" s="513" t="s">
        <v>984</v>
      </c>
      <c r="H340" s="7" t="s">
        <v>798</v>
      </c>
      <c r="I340" s="264"/>
      <c r="J340" s="264"/>
      <c r="K340" s="639">
        <v>858820</v>
      </c>
      <c r="L340" s="196" t="s">
        <v>300</v>
      </c>
      <c r="M340" s="196" t="s">
        <v>796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30"/>
        <v>6</v>
      </c>
      <c r="C341" s="193">
        <v>40723</v>
      </c>
      <c r="D341" s="193" t="s">
        <v>397</v>
      </c>
      <c r="E341" s="186">
        <v>40723</v>
      </c>
      <c r="F341" s="194" t="s">
        <v>1272</v>
      </c>
      <c r="G341" s="513" t="s">
        <v>985</v>
      </c>
      <c r="H341" s="7" t="s">
        <v>798</v>
      </c>
      <c r="I341" s="264"/>
      <c r="J341" s="264"/>
      <c r="K341" s="639">
        <v>4537745</v>
      </c>
      <c r="L341" s="196" t="s">
        <v>300</v>
      </c>
      <c r="M341" s="196" t="s">
        <v>198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30"/>
        <v>6</v>
      </c>
      <c r="C342" s="193">
        <v>40723</v>
      </c>
      <c r="D342" s="193" t="s">
        <v>397</v>
      </c>
      <c r="E342" s="186">
        <v>40723</v>
      </c>
      <c r="F342" s="194" t="s">
        <v>914</v>
      </c>
      <c r="G342" s="513" t="s">
        <v>985</v>
      </c>
      <c r="H342" s="7" t="s">
        <v>798</v>
      </c>
      <c r="I342" s="264"/>
      <c r="J342" s="264"/>
      <c r="K342" s="639">
        <v>453775</v>
      </c>
      <c r="L342" s="196" t="s">
        <v>300</v>
      </c>
      <c r="M342" s="196" t="s">
        <v>796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30"/>
        <v>6</v>
      </c>
      <c r="C343" s="193">
        <v>40723</v>
      </c>
      <c r="D343" s="193" t="s">
        <v>1018</v>
      </c>
      <c r="E343" s="186">
        <v>40723</v>
      </c>
      <c r="F343" s="194" t="s">
        <v>973</v>
      </c>
      <c r="G343" s="513" t="s">
        <v>986</v>
      </c>
      <c r="H343" s="212" t="s">
        <v>972</v>
      </c>
      <c r="I343" s="264">
        <v>2000</v>
      </c>
      <c r="J343" s="264">
        <v>7229</v>
      </c>
      <c r="K343" s="639">
        <v>14458000</v>
      </c>
      <c r="L343" s="196" t="s">
        <v>48</v>
      </c>
      <c r="M343" s="196" t="s">
        <v>198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>x</v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30"/>
        <v>6</v>
      </c>
      <c r="C344" s="193">
        <v>40723</v>
      </c>
      <c r="D344" s="193" t="s">
        <v>1018</v>
      </c>
      <c r="E344" s="186">
        <v>40723</v>
      </c>
      <c r="F344" s="194" t="s">
        <v>901</v>
      </c>
      <c r="G344" s="513" t="s">
        <v>986</v>
      </c>
      <c r="H344" s="212" t="s">
        <v>972</v>
      </c>
      <c r="I344" s="264"/>
      <c r="J344" s="264"/>
      <c r="K344" s="639">
        <v>1445800</v>
      </c>
      <c r="L344" s="196" t="s">
        <v>48</v>
      </c>
      <c r="M344" s="196" t="s">
        <v>796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>x</v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30"/>
        <v>6</v>
      </c>
      <c r="C345" s="193">
        <v>40723</v>
      </c>
      <c r="D345" s="193" t="s">
        <v>397</v>
      </c>
      <c r="E345" s="186">
        <v>40723</v>
      </c>
      <c r="F345" s="194" t="s">
        <v>1274</v>
      </c>
      <c r="G345" s="513" t="s">
        <v>993</v>
      </c>
      <c r="H345" s="7" t="s">
        <v>799</v>
      </c>
      <c r="I345" s="262"/>
      <c r="J345" s="262"/>
      <c r="K345" s="639">
        <v>16570190</v>
      </c>
      <c r="L345" s="196" t="s">
        <v>300</v>
      </c>
      <c r="M345" s="196" t="s">
        <v>198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30"/>
        <v>6</v>
      </c>
      <c r="C346" s="193">
        <v>40723</v>
      </c>
      <c r="D346" s="193" t="s">
        <v>397</v>
      </c>
      <c r="E346" s="186">
        <v>40723</v>
      </c>
      <c r="F346" s="194" t="s">
        <v>914</v>
      </c>
      <c r="G346" s="513" t="s">
        <v>993</v>
      </c>
      <c r="H346" s="7" t="s">
        <v>799</v>
      </c>
      <c r="I346" s="264"/>
      <c r="J346" s="264"/>
      <c r="K346" s="639">
        <v>1657019</v>
      </c>
      <c r="L346" s="196" t="s">
        <v>300</v>
      </c>
      <c r="M346" s="196" t="s">
        <v>796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hidden="1" customHeight="1">
      <c r="A347" s="206" t="str">
        <f>IF(B347&lt;&gt;"",IF(AND(B347&gt;=_TM1,B347&lt;=_TM2,OR(TH!L347="1111",TH!M347="1111")),TH!D347,""),"")</f>
        <v/>
      </c>
      <c r="B347" s="36">
        <f t="shared" si="30"/>
        <v>6</v>
      </c>
      <c r="C347" s="772">
        <f t="shared" ref="C347:C352" si="31">E347</f>
        <v>40724</v>
      </c>
      <c r="D347" s="186" t="s">
        <v>1154</v>
      </c>
      <c r="E347" s="777">
        <v>40724</v>
      </c>
      <c r="F347" s="773" t="str">
        <f>"Thanh toán tiền lương tháng "&amp;MONTH(E347)&amp;"/"&amp;YEAR(E347)</f>
        <v>Thanh toán tiền lương tháng 6/2011</v>
      </c>
      <c r="G347" s="774"/>
      <c r="H347" s="653" t="s">
        <v>428</v>
      </c>
      <c r="I347" s="509"/>
      <c r="J347" s="509"/>
      <c r="K347" s="775">
        <v>13340000</v>
      </c>
      <c r="L347" s="776" t="s">
        <v>304</v>
      </c>
      <c r="M347" s="776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630"/>
      <c r="AB347" s="630"/>
      <c r="AC347" s="630"/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30"/>
        <v>6</v>
      </c>
      <c r="C348" s="193">
        <f t="shared" si="31"/>
        <v>40724</v>
      </c>
      <c r="D348" s="186" t="s">
        <v>1155</v>
      </c>
      <c r="E348" s="193">
        <v>40724</v>
      </c>
      <c r="F348" s="194" t="s">
        <v>533</v>
      </c>
      <c r="G348" s="510" t="s">
        <v>604</v>
      </c>
      <c r="H348" s="45" t="s">
        <v>537</v>
      </c>
      <c r="I348" s="266"/>
      <c r="J348" s="264"/>
      <c r="K348" s="38">
        <v>1127386</v>
      </c>
      <c r="L348" s="196" t="s">
        <v>84</v>
      </c>
      <c r="M348" s="640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630"/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30"/>
        <v>6</v>
      </c>
      <c r="C349" s="193">
        <f t="shared" si="31"/>
        <v>40724</v>
      </c>
      <c r="D349" s="186" t="s">
        <v>1155</v>
      </c>
      <c r="E349" s="193">
        <v>40724</v>
      </c>
      <c r="F349" s="194" t="s">
        <v>536</v>
      </c>
      <c r="G349" s="510" t="s">
        <v>604</v>
      </c>
      <c r="H349" s="45" t="s">
        <v>537</v>
      </c>
      <c r="I349" s="266"/>
      <c r="J349" s="264"/>
      <c r="K349" s="38">
        <v>112739</v>
      </c>
      <c r="L349" s="196" t="s">
        <v>9</v>
      </c>
      <c r="M349" s="640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630"/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30"/>
        <v>6</v>
      </c>
      <c r="C350" s="193">
        <f t="shared" si="31"/>
        <v>40724</v>
      </c>
      <c r="D350" s="186" t="s">
        <v>1156</v>
      </c>
      <c r="E350" s="193">
        <v>40724</v>
      </c>
      <c r="F350" s="194" t="s">
        <v>533</v>
      </c>
      <c r="G350" s="510" t="s">
        <v>605</v>
      </c>
      <c r="H350" s="45" t="s">
        <v>535</v>
      </c>
      <c r="I350" s="266"/>
      <c r="J350" s="264"/>
      <c r="K350" s="38">
        <v>257459</v>
      </c>
      <c r="L350" s="196" t="s">
        <v>84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630"/>
    </row>
    <row r="351" spans="1:29" ht="15.75" hidden="1" customHeight="1">
      <c r="A351" s="206" t="str">
        <f>IF(B351&lt;&gt;"",IF(AND(B351&gt;=_TM1,B351&lt;=_TM2,OR(TH!L351="1111",TH!M351="1111")),TH!D351,""),"")</f>
        <v/>
      </c>
      <c r="B351" s="36">
        <f t="shared" ref="B351:B354" si="32">IF(C351&lt;&gt;"",MONTH(C351),"")</f>
        <v>6</v>
      </c>
      <c r="C351" s="772">
        <f t="shared" si="31"/>
        <v>40724</v>
      </c>
      <c r="D351" s="772" t="s">
        <v>397</v>
      </c>
      <c r="E351" s="777">
        <v>40724</v>
      </c>
      <c r="F351" s="773" t="s">
        <v>1013</v>
      </c>
      <c r="G351" s="774"/>
      <c r="H351" s="653"/>
      <c r="I351" s="509"/>
      <c r="J351" s="509"/>
      <c r="K351" s="775">
        <v>7070000</v>
      </c>
      <c r="L351" s="776" t="s">
        <v>84</v>
      </c>
      <c r="M351" s="776" t="s">
        <v>304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30"/>
      <c r="AB351" s="630"/>
      <c r="AC351" s="630"/>
    </row>
    <row r="352" spans="1:29" ht="15.75" hidden="1" customHeight="1">
      <c r="A352" s="206" t="str">
        <f>IF(B352&lt;&gt;"",IF(AND(B352&gt;=_TM1,B352&lt;=_TM2,OR(TH!L352="1111",TH!M352="1111")),TH!D352,""),"")</f>
        <v/>
      </c>
      <c r="B352" s="36">
        <f t="shared" si="32"/>
        <v>6</v>
      </c>
      <c r="C352" s="772">
        <f t="shared" si="31"/>
        <v>40724</v>
      </c>
      <c r="D352" s="772" t="s">
        <v>397</v>
      </c>
      <c r="E352" s="777">
        <v>40724</v>
      </c>
      <c r="F352" s="773" t="s">
        <v>851</v>
      </c>
      <c r="G352" s="774"/>
      <c r="H352" s="653"/>
      <c r="I352" s="509"/>
      <c r="J352" s="509"/>
      <c r="K352" s="775">
        <v>6270000</v>
      </c>
      <c r="L352" s="776" t="s">
        <v>184</v>
      </c>
      <c r="M352" s="776" t="s">
        <v>304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154</v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32"/>
        <v>6</v>
      </c>
      <c r="C353" s="193">
        <v>40724</v>
      </c>
      <c r="D353" s="193" t="s">
        <v>1019</v>
      </c>
      <c r="E353" s="186">
        <v>40724</v>
      </c>
      <c r="F353" s="194" t="s">
        <v>973</v>
      </c>
      <c r="G353" s="513" t="s">
        <v>1012</v>
      </c>
      <c r="H353" s="212" t="s">
        <v>972</v>
      </c>
      <c r="I353" s="264">
        <v>778</v>
      </c>
      <c r="J353" s="264">
        <v>7229</v>
      </c>
      <c r="K353" s="639">
        <v>5624162</v>
      </c>
      <c r="L353" s="196" t="s">
        <v>48</v>
      </c>
      <c r="M353" s="196" t="s">
        <v>198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>x</v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32"/>
        <v>6</v>
      </c>
      <c r="C354" s="193">
        <v>40724</v>
      </c>
      <c r="D354" s="193" t="s">
        <v>1019</v>
      </c>
      <c r="E354" s="186">
        <v>40724</v>
      </c>
      <c r="F354" s="194" t="s">
        <v>901</v>
      </c>
      <c r="G354" s="513" t="s">
        <v>1012</v>
      </c>
      <c r="H354" s="212" t="s">
        <v>972</v>
      </c>
      <c r="I354" s="264"/>
      <c r="J354" s="264"/>
      <c r="K354" s="639">
        <v>562416</v>
      </c>
      <c r="L354" s="196" t="s">
        <v>48</v>
      </c>
      <c r="M354" s="196" t="s">
        <v>796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>x</v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s="890" customFormat="1" ht="15.75" customHeight="1">
      <c r="A355" s="206" t="str">
        <f>IF(B355&lt;&gt;"",IF(AND(B355&gt;=_TM1,B355&lt;=_TM2,OR(TH!L355="1111",TH!M355="1111")),TH!D355,""),"")</f>
        <v/>
      </c>
      <c r="B355" s="36">
        <f t="shared" ref="B355:B530" si="33">IF(C355&lt;&gt;"",MONTH(C355),"")</f>
        <v>5</v>
      </c>
      <c r="C355" s="193">
        <v>40690</v>
      </c>
      <c r="D355" s="193" t="s">
        <v>1023</v>
      </c>
      <c r="E355" s="193">
        <v>40690</v>
      </c>
      <c r="F355" s="194" t="s">
        <v>885</v>
      </c>
      <c r="G355" s="513" t="s">
        <v>651</v>
      </c>
      <c r="H355" s="7" t="s">
        <v>799</v>
      </c>
      <c r="I355" s="266">
        <v>98</v>
      </c>
      <c r="J355" s="266">
        <v>17821.5</v>
      </c>
      <c r="K355" s="639">
        <f t="shared" ref="K355:K410" si="34">ROUND(I355*J355,0)</f>
        <v>1746507</v>
      </c>
      <c r="L355" s="916" t="s">
        <v>196</v>
      </c>
      <c r="M355" s="916" t="s">
        <v>186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632</v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>x</v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92"/>
      <c r="AB355" s="200"/>
      <c r="AC355" s="200"/>
    </row>
    <row r="356" spans="1:29" s="890" customFormat="1" ht="15.75" customHeight="1">
      <c r="A356" s="206" t="str">
        <f>IF(B356&lt;&gt;"",IF(AND(B356&gt;=_TM1,B356&lt;=_TM2,OR(TH!L356="1111",TH!M356="1111")),TH!D356,""),"")</f>
        <v/>
      </c>
      <c r="B356" s="36">
        <f t="shared" si="33"/>
        <v>5</v>
      </c>
      <c r="C356" s="193">
        <v>40690</v>
      </c>
      <c r="D356" s="193" t="s">
        <v>1023</v>
      </c>
      <c r="E356" s="193">
        <v>40690</v>
      </c>
      <c r="F356" s="194" t="s">
        <v>886</v>
      </c>
      <c r="G356" s="513" t="s">
        <v>651</v>
      </c>
      <c r="H356" s="7" t="s">
        <v>799</v>
      </c>
      <c r="I356" s="264">
        <v>177</v>
      </c>
      <c r="J356" s="264">
        <v>13728.152542372882</v>
      </c>
      <c r="K356" s="639">
        <f t="shared" si="34"/>
        <v>2429883</v>
      </c>
      <c r="L356" s="916" t="s">
        <v>196</v>
      </c>
      <c r="M356" s="916" t="s">
        <v>186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632</v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>x</v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92"/>
      <c r="AB356" s="200"/>
      <c r="AC356" s="200"/>
    </row>
    <row r="357" spans="1:29" s="890" customFormat="1" ht="15.75" customHeight="1">
      <c r="A357" s="206" t="str">
        <f>IF(B357&lt;&gt;"",IF(AND(B357&gt;=_TM1,B357&lt;=_TM2,OR(TH!L357="1111",TH!M357="1111")),TH!D357,""),"")</f>
        <v/>
      </c>
      <c r="B357" s="36">
        <f t="shared" si="33"/>
        <v>5</v>
      </c>
      <c r="C357" s="193">
        <v>40690</v>
      </c>
      <c r="D357" s="193" t="s">
        <v>1023</v>
      </c>
      <c r="E357" s="193">
        <v>40690</v>
      </c>
      <c r="F357" s="194" t="s">
        <v>887</v>
      </c>
      <c r="G357" s="513" t="s">
        <v>651</v>
      </c>
      <c r="H357" s="7" t="s">
        <v>799</v>
      </c>
      <c r="I357" s="264">
        <v>205</v>
      </c>
      <c r="J357" s="264">
        <v>17799.141463414635</v>
      </c>
      <c r="K357" s="639">
        <f t="shared" si="34"/>
        <v>3648824</v>
      </c>
      <c r="L357" s="916" t="s">
        <v>196</v>
      </c>
      <c r="M357" s="916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>x</v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2"/>
      <c r="AB357" s="200"/>
      <c r="AC357" s="200"/>
    </row>
    <row r="358" spans="1:29" s="890" customFormat="1" ht="15.75" customHeight="1">
      <c r="A358" s="206" t="str">
        <f>IF(B358&lt;&gt;"",IF(AND(B358&gt;=_TM1,B358&lt;=_TM2,OR(TH!L358="1111",TH!M358="1111")),TH!D358,""),"")</f>
        <v/>
      </c>
      <c r="B358" s="36">
        <f t="shared" si="33"/>
        <v>5</v>
      </c>
      <c r="C358" s="193">
        <v>40690</v>
      </c>
      <c r="D358" s="193" t="s">
        <v>1023</v>
      </c>
      <c r="E358" s="193">
        <v>40690</v>
      </c>
      <c r="F358" s="194" t="s">
        <v>895</v>
      </c>
      <c r="G358" s="513" t="s">
        <v>651</v>
      </c>
      <c r="H358" s="7" t="s">
        <v>799</v>
      </c>
      <c r="I358" s="264">
        <v>283</v>
      </c>
      <c r="J358" s="264">
        <v>8627.5088339222621</v>
      </c>
      <c r="K358" s="639">
        <f t="shared" si="34"/>
        <v>2441585</v>
      </c>
      <c r="L358" s="916" t="s">
        <v>196</v>
      </c>
      <c r="M358" s="916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>x</v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2"/>
      <c r="AB358" s="200"/>
      <c r="AC358" s="200"/>
    </row>
    <row r="359" spans="1:29" s="890" customFormat="1" ht="15.75" customHeight="1">
      <c r="A359" s="206" t="str">
        <f>IF(B359&lt;&gt;"",IF(AND(B359&gt;=_TM1,B359&lt;=_TM2,OR(TH!L359="1111",TH!M359="1111")),TH!D359,""),"")</f>
        <v/>
      </c>
      <c r="B359" s="36">
        <f t="shared" si="33"/>
        <v>5</v>
      </c>
      <c r="C359" s="193">
        <v>40690</v>
      </c>
      <c r="D359" s="193" t="s">
        <v>1023</v>
      </c>
      <c r="E359" s="193">
        <v>40690</v>
      </c>
      <c r="F359" s="194" t="s">
        <v>888</v>
      </c>
      <c r="G359" s="513" t="s">
        <v>651</v>
      </c>
      <c r="H359" s="7" t="s">
        <v>799</v>
      </c>
      <c r="I359" s="264">
        <v>493</v>
      </c>
      <c r="J359" s="264">
        <v>6982.8945233265722</v>
      </c>
      <c r="K359" s="639">
        <f t="shared" si="34"/>
        <v>3442567</v>
      </c>
      <c r="L359" s="916" t="s">
        <v>196</v>
      </c>
      <c r="M359" s="916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2"/>
      <c r="AB359" s="200"/>
      <c r="AC359" s="200"/>
    </row>
    <row r="360" spans="1:29" s="890" customFormat="1" ht="15.75" customHeight="1">
      <c r="A360" s="206" t="str">
        <f>IF(B360&lt;&gt;"",IF(AND(B360&gt;=_TM1,B360&lt;=_TM2,OR(TH!L360="1111",TH!M360="1111")),TH!D360,""),"")</f>
        <v/>
      </c>
      <c r="B360" s="36">
        <f t="shared" si="33"/>
        <v>5</v>
      </c>
      <c r="C360" s="193">
        <v>40690</v>
      </c>
      <c r="D360" s="193" t="s">
        <v>1023</v>
      </c>
      <c r="E360" s="193">
        <v>40690</v>
      </c>
      <c r="F360" s="194" t="s">
        <v>889</v>
      </c>
      <c r="G360" s="513" t="s">
        <v>651</v>
      </c>
      <c r="H360" s="7" t="s">
        <v>799</v>
      </c>
      <c r="I360" s="264">
        <v>398</v>
      </c>
      <c r="J360" s="264">
        <v>7190.510050251256</v>
      </c>
      <c r="K360" s="639">
        <f t="shared" si="34"/>
        <v>2861823</v>
      </c>
      <c r="L360" s="916" t="s">
        <v>196</v>
      </c>
      <c r="M360" s="916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>x</v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2"/>
      <c r="AB360" s="200"/>
      <c r="AC360" s="200"/>
    </row>
    <row r="361" spans="1:29" s="890" customFormat="1" ht="15.75" customHeight="1">
      <c r="A361" s="206" t="str">
        <f>IF(B361&lt;&gt;"",IF(AND(B361&gt;=_TM1,B361&lt;=_TM2,OR(TH!L361="1111",TH!M361="1111")),TH!D361,""),"")</f>
        <v/>
      </c>
      <c r="B361" s="36">
        <f t="shared" si="33"/>
        <v>5</v>
      </c>
      <c r="C361" s="193">
        <v>40690</v>
      </c>
      <c r="D361" s="193" t="s">
        <v>1023</v>
      </c>
      <c r="E361" s="193">
        <v>40690</v>
      </c>
      <c r="F361" s="194" t="s">
        <v>890</v>
      </c>
      <c r="G361" s="513" t="s">
        <v>651</v>
      </c>
      <c r="H361" s="7" t="s">
        <v>799</v>
      </c>
      <c r="I361" s="264">
        <v>98</v>
      </c>
      <c r="J361" s="264">
        <v>13728.887755102041</v>
      </c>
      <c r="K361" s="639">
        <f t="shared" si="34"/>
        <v>1345431</v>
      </c>
      <c r="L361" s="916" t="s">
        <v>196</v>
      </c>
      <c r="M361" s="916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>x</v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2"/>
      <c r="AB361" s="200"/>
      <c r="AC361" s="200"/>
    </row>
    <row r="362" spans="1:29" s="890" customFormat="1" ht="15.75" customHeight="1">
      <c r="A362" s="206" t="str">
        <f>IF(B362&lt;&gt;"",IF(AND(B362&gt;=_TM1,B362&lt;=_TM2,OR(TH!L362="1111",TH!M362="1111")),TH!D362,""),"")</f>
        <v/>
      </c>
      <c r="B362" s="36">
        <f t="shared" si="33"/>
        <v>5</v>
      </c>
      <c r="C362" s="193">
        <v>40690</v>
      </c>
      <c r="D362" s="193" t="s">
        <v>1024</v>
      </c>
      <c r="E362" s="193">
        <v>40690</v>
      </c>
      <c r="F362" s="194" t="s">
        <v>893</v>
      </c>
      <c r="G362" s="513" t="s">
        <v>891</v>
      </c>
      <c r="H362" s="7" t="s">
        <v>799</v>
      </c>
      <c r="I362" s="264">
        <v>191</v>
      </c>
      <c r="J362" s="264">
        <v>17288.172774869108</v>
      </c>
      <c r="K362" s="639">
        <f t="shared" si="34"/>
        <v>3302041</v>
      </c>
      <c r="L362" s="916" t="s">
        <v>196</v>
      </c>
      <c r="M362" s="916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2"/>
      <c r="AB362" s="200"/>
      <c r="AC362" s="200"/>
    </row>
    <row r="363" spans="1:29" s="890" customFormat="1" ht="15.75" customHeight="1">
      <c r="A363" s="206" t="str">
        <f>IF(B363&lt;&gt;"",IF(AND(B363&gt;=_TM1,B363&lt;=_TM2,OR(TH!L363="1111",TH!M363="1111")),TH!D363,""),"")</f>
        <v/>
      </c>
      <c r="B363" s="36">
        <f t="shared" si="33"/>
        <v>5</v>
      </c>
      <c r="C363" s="193">
        <v>40690</v>
      </c>
      <c r="D363" s="193" t="s">
        <v>1024</v>
      </c>
      <c r="E363" s="193">
        <v>40690</v>
      </c>
      <c r="F363" s="194" t="s">
        <v>894</v>
      </c>
      <c r="G363" s="513" t="s">
        <v>891</v>
      </c>
      <c r="H363" s="7" t="s">
        <v>799</v>
      </c>
      <c r="I363" s="264">
        <v>206</v>
      </c>
      <c r="J363" s="264">
        <v>14857.509708737864</v>
      </c>
      <c r="K363" s="639">
        <f t="shared" si="34"/>
        <v>3060647</v>
      </c>
      <c r="L363" s="916" t="s">
        <v>196</v>
      </c>
      <c r="M363" s="916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2"/>
      <c r="AB363" s="200"/>
      <c r="AC363" s="200"/>
    </row>
    <row r="364" spans="1:29" s="890" customFormat="1" ht="15.75" customHeight="1">
      <c r="A364" s="206" t="str">
        <f>IF(B364&lt;&gt;"",IF(AND(B364&gt;=_TM1,B364&lt;=_TM2,OR(TH!L364="1111",TH!M364="1111")),TH!D364,""),"")</f>
        <v/>
      </c>
      <c r="B364" s="36">
        <f t="shared" si="33"/>
        <v>5</v>
      </c>
      <c r="C364" s="193">
        <v>40690</v>
      </c>
      <c r="D364" s="193" t="s">
        <v>1025</v>
      </c>
      <c r="E364" s="193">
        <v>40690</v>
      </c>
      <c r="F364" s="194" t="s">
        <v>896</v>
      </c>
      <c r="G364" s="513" t="s">
        <v>892</v>
      </c>
      <c r="H364" s="7" t="s">
        <v>798</v>
      </c>
      <c r="I364" s="264">
        <v>50</v>
      </c>
      <c r="J364" s="264">
        <v>12189.5</v>
      </c>
      <c r="K364" s="639">
        <f t="shared" si="34"/>
        <v>609475</v>
      </c>
      <c r="L364" s="916" t="s">
        <v>196</v>
      </c>
      <c r="M364" s="916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2"/>
      <c r="AB364" s="200"/>
      <c r="AC364" s="200"/>
    </row>
    <row r="365" spans="1:29" s="890" customFormat="1" ht="15.75" customHeight="1">
      <c r="A365" s="206" t="str">
        <f>IF(B365&lt;&gt;"",IF(AND(B365&gt;=_TM1,B365&lt;=_TM2,OR(TH!L365="1111",TH!M365="1111")),TH!D365,""),"")</f>
        <v/>
      </c>
      <c r="B365" s="36">
        <f t="shared" si="33"/>
        <v>5</v>
      </c>
      <c r="C365" s="193">
        <v>40690</v>
      </c>
      <c r="D365" s="193" t="s">
        <v>1025</v>
      </c>
      <c r="E365" s="193">
        <v>40690</v>
      </c>
      <c r="F365" s="194" t="s">
        <v>821</v>
      </c>
      <c r="G365" s="513" t="s">
        <v>892</v>
      </c>
      <c r="H365" s="7" t="s">
        <v>798</v>
      </c>
      <c r="I365" s="264">
        <v>300</v>
      </c>
      <c r="J365" s="264">
        <v>2471.7633333333333</v>
      </c>
      <c r="K365" s="639">
        <f t="shared" si="34"/>
        <v>741529</v>
      </c>
      <c r="L365" s="916" t="s">
        <v>196</v>
      </c>
      <c r="M365" s="916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2"/>
      <c r="AB365" s="200"/>
      <c r="AC365" s="200"/>
    </row>
    <row r="366" spans="1:29" s="890" customFormat="1" ht="15.75" customHeight="1">
      <c r="A366" s="206" t="str">
        <f>IF(B366&lt;&gt;"",IF(AND(B366&gt;=_TM1,B366&lt;=_TM2,OR(TH!L366="1111",TH!M366="1111")),TH!D366,""),"")</f>
        <v/>
      </c>
      <c r="B366" s="36">
        <f t="shared" si="33"/>
        <v>5</v>
      </c>
      <c r="C366" s="193">
        <v>40690</v>
      </c>
      <c r="D366" s="193" t="s">
        <v>1025</v>
      </c>
      <c r="E366" s="193">
        <v>40690</v>
      </c>
      <c r="F366" s="194" t="s">
        <v>897</v>
      </c>
      <c r="G366" s="513" t="s">
        <v>892</v>
      </c>
      <c r="H366" s="7" t="s">
        <v>798</v>
      </c>
      <c r="I366" s="264">
        <v>7</v>
      </c>
      <c r="J366" s="264">
        <v>17484.571428571428</v>
      </c>
      <c r="K366" s="639">
        <f t="shared" si="34"/>
        <v>122392</v>
      </c>
      <c r="L366" s="916" t="s">
        <v>196</v>
      </c>
      <c r="M366" s="916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2"/>
      <c r="AB366" s="200"/>
      <c r="AC366" s="200"/>
    </row>
    <row r="367" spans="1:29" s="890" customFormat="1" ht="15.75" customHeight="1">
      <c r="A367" s="206" t="str">
        <f>IF(B367&lt;&gt;"",IF(AND(B367&gt;=_TM1,B367&lt;=_TM2,OR(TH!L367="1111",TH!M367="1111")),TH!D367,""),"")</f>
        <v/>
      </c>
      <c r="B367" s="36">
        <f t="shared" si="33"/>
        <v>5</v>
      </c>
      <c r="C367" s="193">
        <v>40690</v>
      </c>
      <c r="D367" s="193" t="s">
        <v>1025</v>
      </c>
      <c r="E367" s="193">
        <v>40690</v>
      </c>
      <c r="F367" s="194" t="s">
        <v>898</v>
      </c>
      <c r="G367" s="513" t="s">
        <v>892</v>
      </c>
      <c r="H367" s="7" t="s">
        <v>798</v>
      </c>
      <c r="I367" s="264">
        <v>7</v>
      </c>
      <c r="J367" s="264">
        <v>17484.571428571428</v>
      </c>
      <c r="K367" s="639">
        <f t="shared" si="34"/>
        <v>122392</v>
      </c>
      <c r="L367" s="916" t="s">
        <v>196</v>
      </c>
      <c r="M367" s="916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2"/>
      <c r="AB367" s="200"/>
      <c r="AC367" s="200"/>
    </row>
    <row r="368" spans="1:29" s="890" customFormat="1" ht="15.75" customHeight="1">
      <c r="A368" s="206" t="str">
        <f>IF(B368&lt;&gt;"",IF(AND(B368&gt;=_TM1,B368&lt;=_TM2,OR(TH!L368="1111",TH!M368="1111")),TH!D368,""),"")</f>
        <v/>
      </c>
      <c r="B368" s="36">
        <f t="shared" si="33"/>
        <v>5</v>
      </c>
      <c r="C368" s="193">
        <v>40690</v>
      </c>
      <c r="D368" s="193" t="s">
        <v>1025</v>
      </c>
      <c r="E368" s="193">
        <v>40690</v>
      </c>
      <c r="F368" s="194" t="s">
        <v>896</v>
      </c>
      <c r="G368" s="513" t="s">
        <v>892</v>
      </c>
      <c r="H368" s="7" t="s">
        <v>798</v>
      </c>
      <c r="I368" s="264">
        <v>250</v>
      </c>
      <c r="J368" s="264">
        <v>12946.512000000001</v>
      </c>
      <c r="K368" s="639">
        <f t="shared" si="34"/>
        <v>3236628</v>
      </c>
      <c r="L368" s="916" t="s">
        <v>196</v>
      </c>
      <c r="M368" s="916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2"/>
      <c r="AB368" s="200"/>
      <c r="AC368" s="200"/>
    </row>
    <row r="369" spans="1:29" s="890" customFormat="1" ht="15.75" customHeight="1">
      <c r="A369" s="206" t="str">
        <f>IF(B369&lt;&gt;"",IF(AND(B369&gt;=_TM1,B369&lt;=_TM2,OR(TH!L369="1111",TH!M369="1111")),TH!D369,""),"")</f>
        <v/>
      </c>
      <c r="B369" s="36">
        <f t="shared" si="33"/>
        <v>5</v>
      </c>
      <c r="C369" s="193">
        <v>40690</v>
      </c>
      <c r="D369" s="193" t="s">
        <v>1025</v>
      </c>
      <c r="E369" s="193">
        <v>40690</v>
      </c>
      <c r="F369" s="194" t="s">
        <v>899</v>
      </c>
      <c r="G369" s="513" t="s">
        <v>892</v>
      </c>
      <c r="H369" s="7" t="s">
        <v>798</v>
      </c>
      <c r="I369" s="264">
        <v>90</v>
      </c>
      <c r="J369" s="264">
        <v>15310.011111111111</v>
      </c>
      <c r="K369" s="639">
        <f t="shared" si="34"/>
        <v>1377901</v>
      </c>
      <c r="L369" s="916" t="s">
        <v>196</v>
      </c>
      <c r="M369" s="916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2"/>
      <c r="AB369" s="200"/>
      <c r="AC369" s="200"/>
    </row>
    <row r="370" spans="1:29" s="890" customFormat="1" ht="15.75" customHeight="1">
      <c r="A370" s="206" t="str">
        <f>IF(B370&lt;&gt;"",IF(AND(B370&gt;=_TM1,B370&lt;=_TM2,OR(TH!L370="1111",TH!M370="1111")),TH!D370,""),"")</f>
        <v/>
      </c>
      <c r="B370" s="36">
        <f t="shared" si="33"/>
        <v>5</v>
      </c>
      <c r="C370" s="193">
        <v>40690</v>
      </c>
      <c r="D370" s="193" t="s">
        <v>1025</v>
      </c>
      <c r="E370" s="193">
        <v>40690</v>
      </c>
      <c r="F370" s="194" t="s">
        <v>821</v>
      </c>
      <c r="G370" s="513" t="s">
        <v>892</v>
      </c>
      <c r="H370" s="7" t="s">
        <v>798</v>
      </c>
      <c r="I370" s="264">
        <v>90</v>
      </c>
      <c r="J370" s="264">
        <v>3584.0111111111109</v>
      </c>
      <c r="K370" s="639">
        <f t="shared" si="34"/>
        <v>322561</v>
      </c>
      <c r="L370" s="916" t="s">
        <v>196</v>
      </c>
      <c r="M370" s="916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2"/>
      <c r="AB370" s="200"/>
      <c r="AC370" s="200"/>
    </row>
    <row r="371" spans="1:29" s="890" customFormat="1" ht="15.75" customHeight="1">
      <c r="A371" s="206" t="str">
        <f>IF(B371&lt;&gt;"",IF(AND(B371&gt;=_TM1,B371&lt;=_TM2,OR(TH!L371="1111",TH!M371="1111")),TH!D371,""),"")</f>
        <v/>
      </c>
      <c r="B371" s="36">
        <f t="shared" si="33"/>
        <v>5</v>
      </c>
      <c r="C371" s="193">
        <v>40690</v>
      </c>
      <c r="D371" s="193" t="s">
        <v>1026</v>
      </c>
      <c r="E371" s="193">
        <v>40690</v>
      </c>
      <c r="F371" s="194" t="s">
        <v>902</v>
      </c>
      <c r="G371" s="513" t="s">
        <v>900</v>
      </c>
      <c r="H371" s="7" t="s">
        <v>798</v>
      </c>
      <c r="I371" s="264">
        <v>2</v>
      </c>
      <c r="J371" s="264">
        <v>7759.5</v>
      </c>
      <c r="K371" s="639">
        <f t="shared" si="34"/>
        <v>15519</v>
      </c>
      <c r="L371" s="916" t="s">
        <v>196</v>
      </c>
      <c r="M371" s="916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2"/>
      <c r="AB371" s="200"/>
      <c r="AC371" s="200"/>
    </row>
    <row r="372" spans="1:29" s="890" customFormat="1" ht="15.75" customHeight="1">
      <c r="A372" s="206" t="str">
        <f>IF(B372&lt;&gt;"",IF(AND(B372&gt;=_TM1,B372&lt;=_TM2,OR(TH!L372="1111",TH!M372="1111")),TH!D372,""),"")</f>
        <v/>
      </c>
      <c r="B372" s="36">
        <f t="shared" si="33"/>
        <v>5</v>
      </c>
      <c r="C372" s="193">
        <v>40690</v>
      </c>
      <c r="D372" s="193" t="s">
        <v>1026</v>
      </c>
      <c r="E372" s="193">
        <v>40690</v>
      </c>
      <c r="F372" s="194" t="s">
        <v>903</v>
      </c>
      <c r="G372" s="513" t="s">
        <v>900</v>
      </c>
      <c r="H372" s="7" t="s">
        <v>798</v>
      </c>
      <c r="I372" s="264">
        <v>2</v>
      </c>
      <c r="J372" s="264">
        <v>3655.5</v>
      </c>
      <c r="K372" s="639">
        <f t="shared" si="34"/>
        <v>7311</v>
      </c>
      <c r="L372" s="916" t="s">
        <v>196</v>
      </c>
      <c r="M372" s="916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2"/>
      <c r="AB372" s="200"/>
      <c r="AC372" s="200"/>
    </row>
    <row r="373" spans="1:29" s="890" customFormat="1" ht="15.75" customHeight="1">
      <c r="A373" s="206" t="str">
        <f>IF(B373&lt;&gt;"",IF(AND(B373&gt;=_TM1,B373&lt;=_TM2,OR(TH!L373="1111",TH!M373="1111")),TH!D373,""),"")</f>
        <v/>
      </c>
      <c r="B373" s="36">
        <f t="shared" si="33"/>
        <v>5</v>
      </c>
      <c r="C373" s="193">
        <v>40690</v>
      </c>
      <c r="D373" s="193" t="s">
        <v>1026</v>
      </c>
      <c r="E373" s="193">
        <v>40690</v>
      </c>
      <c r="F373" s="194" t="s">
        <v>904</v>
      </c>
      <c r="G373" s="513" t="s">
        <v>900</v>
      </c>
      <c r="H373" s="7" t="s">
        <v>798</v>
      </c>
      <c r="I373" s="264">
        <v>195</v>
      </c>
      <c r="J373" s="264">
        <v>7890.7948717948721</v>
      </c>
      <c r="K373" s="639">
        <f t="shared" si="34"/>
        <v>1538705</v>
      </c>
      <c r="L373" s="916" t="s">
        <v>196</v>
      </c>
      <c r="M373" s="916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2"/>
      <c r="AB373" s="200"/>
      <c r="AC373" s="200"/>
    </row>
    <row r="374" spans="1:29" s="890" customFormat="1" ht="15.75" customHeight="1">
      <c r="A374" s="206" t="str">
        <f>IF(B374&lt;&gt;"",IF(AND(B374&gt;=_TM1,B374&lt;=_TM2,OR(TH!L374="1111",TH!M374="1111")),TH!D374,""),"")</f>
        <v/>
      </c>
      <c r="B374" s="36">
        <f t="shared" si="33"/>
        <v>5</v>
      </c>
      <c r="C374" s="193">
        <v>40690</v>
      </c>
      <c r="D374" s="193" t="s">
        <v>1026</v>
      </c>
      <c r="E374" s="193">
        <v>40690</v>
      </c>
      <c r="F374" s="194" t="s">
        <v>905</v>
      </c>
      <c r="G374" s="513" t="s">
        <v>900</v>
      </c>
      <c r="H374" s="7" t="s">
        <v>798</v>
      </c>
      <c r="I374" s="264">
        <v>20</v>
      </c>
      <c r="J374" s="264">
        <v>16143.5</v>
      </c>
      <c r="K374" s="639">
        <f t="shared" si="34"/>
        <v>322870</v>
      </c>
      <c r="L374" s="916" t="s">
        <v>196</v>
      </c>
      <c r="M374" s="916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2"/>
      <c r="AB374" s="200"/>
      <c r="AC374" s="200"/>
    </row>
    <row r="375" spans="1:29" s="890" customFormat="1" ht="15.75" customHeight="1">
      <c r="A375" s="206" t="str">
        <f>IF(B375&lt;&gt;"",IF(AND(B375&gt;=_TM1,B375&lt;=_TM2,OR(TH!L375="1111",TH!M375="1111")),TH!D375,""),"")</f>
        <v/>
      </c>
      <c r="B375" s="36">
        <f t="shared" si="33"/>
        <v>5</v>
      </c>
      <c r="C375" s="193">
        <v>40690</v>
      </c>
      <c r="D375" s="193" t="s">
        <v>1026</v>
      </c>
      <c r="E375" s="193">
        <v>40690</v>
      </c>
      <c r="F375" s="194" t="s">
        <v>906</v>
      </c>
      <c r="G375" s="513" t="s">
        <v>900</v>
      </c>
      <c r="H375" s="7" t="s">
        <v>798</v>
      </c>
      <c r="I375" s="264">
        <v>1</v>
      </c>
      <c r="J375" s="264">
        <v>6972</v>
      </c>
      <c r="K375" s="639">
        <f t="shared" si="34"/>
        <v>6972</v>
      </c>
      <c r="L375" s="916" t="s">
        <v>196</v>
      </c>
      <c r="M375" s="916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2"/>
      <c r="AB375" s="200"/>
      <c r="AC375" s="200"/>
    </row>
    <row r="376" spans="1:29" s="890" customFormat="1" ht="15.75" customHeight="1">
      <c r="A376" s="206" t="str">
        <f>IF(B376&lt;&gt;"",IF(AND(B376&gt;=_TM1,B376&lt;=_TM2,OR(TH!L376="1111",TH!M376="1111")),TH!D376,""),"")</f>
        <v/>
      </c>
      <c r="B376" s="36">
        <f t="shared" si="33"/>
        <v>5</v>
      </c>
      <c r="C376" s="193">
        <v>40690</v>
      </c>
      <c r="D376" s="193" t="s">
        <v>1026</v>
      </c>
      <c r="E376" s="193">
        <v>40690</v>
      </c>
      <c r="F376" s="194" t="s">
        <v>907</v>
      </c>
      <c r="G376" s="513" t="s">
        <v>900</v>
      </c>
      <c r="H376" s="7" t="s">
        <v>798</v>
      </c>
      <c r="I376" s="264">
        <v>4</v>
      </c>
      <c r="J376" s="264">
        <v>5808.5</v>
      </c>
      <c r="K376" s="639">
        <f t="shared" si="34"/>
        <v>23234</v>
      </c>
      <c r="L376" s="916" t="s">
        <v>196</v>
      </c>
      <c r="M376" s="916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2"/>
      <c r="AB376" s="200"/>
      <c r="AC376" s="200"/>
    </row>
    <row r="377" spans="1:29" s="890" customFormat="1" ht="15.75" customHeight="1">
      <c r="A377" s="206" t="str">
        <f>IF(B377&lt;&gt;"",IF(AND(B377&gt;=_TM1,B377&lt;=_TM2,OR(TH!L377="1111",TH!M377="1111")),TH!D377,""),"")</f>
        <v/>
      </c>
      <c r="B377" s="36">
        <f t="shared" si="33"/>
        <v>5</v>
      </c>
      <c r="C377" s="193">
        <v>40690</v>
      </c>
      <c r="D377" s="193" t="s">
        <v>1026</v>
      </c>
      <c r="E377" s="193">
        <v>40690</v>
      </c>
      <c r="F377" s="194" t="s">
        <v>908</v>
      </c>
      <c r="G377" s="513" t="s">
        <v>900</v>
      </c>
      <c r="H377" s="7" t="s">
        <v>798</v>
      </c>
      <c r="I377" s="264">
        <v>2</v>
      </c>
      <c r="J377" s="264">
        <v>3584</v>
      </c>
      <c r="K377" s="639">
        <f t="shared" si="34"/>
        <v>7168</v>
      </c>
      <c r="L377" s="916" t="s">
        <v>196</v>
      </c>
      <c r="M377" s="916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2"/>
      <c r="AB377" s="200"/>
      <c r="AC377" s="200"/>
    </row>
    <row r="378" spans="1:29" s="890" customFormat="1" ht="15.75" customHeight="1">
      <c r="A378" s="206" t="str">
        <f>IF(B378&lt;&gt;"",IF(AND(B378&gt;=_TM1,B378&lt;=_TM2,OR(TH!L378="1111",TH!M378="1111")),TH!D378,""),"")</f>
        <v/>
      </c>
      <c r="B378" s="36">
        <f t="shared" si="33"/>
        <v>5</v>
      </c>
      <c r="C378" s="193">
        <v>40690</v>
      </c>
      <c r="D378" s="193" t="s">
        <v>1026</v>
      </c>
      <c r="E378" s="193">
        <v>40690</v>
      </c>
      <c r="F378" s="194" t="s">
        <v>909</v>
      </c>
      <c r="G378" s="513" t="s">
        <v>900</v>
      </c>
      <c r="H378" s="7" t="s">
        <v>798</v>
      </c>
      <c r="I378" s="264">
        <v>2</v>
      </c>
      <c r="J378" s="264">
        <v>8627.5</v>
      </c>
      <c r="K378" s="639">
        <f t="shared" si="34"/>
        <v>17255</v>
      </c>
      <c r="L378" s="916" t="s">
        <v>196</v>
      </c>
      <c r="M378" s="916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2"/>
      <c r="AB378" s="200"/>
      <c r="AC378" s="200"/>
    </row>
    <row r="379" spans="1:29" s="890" customFormat="1" ht="15.75" customHeight="1">
      <c r="A379" s="206" t="str">
        <f>IF(B379&lt;&gt;"",IF(AND(B379&gt;=_TM1,B379&lt;=_TM2,OR(TH!L379="1111",TH!M379="1111")),TH!D379,""),"")</f>
        <v/>
      </c>
      <c r="B379" s="36">
        <f t="shared" si="33"/>
        <v>5</v>
      </c>
      <c r="C379" s="193">
        <v>40690</v>
      </c>
      <c r="D379" s="193" t="s">
        <v>1027</v>
      </c>
      <c r="E379" s="193">
        <v>40690</v>
      </c>
      <c r="F379" s="194" t="s">
        <v>915</v>
      </c>
      <c r="G379" s="513" t="s">
        <v>910</v>
      </c>
      <c r="H379" s="7" t="s">
        <v>798</v>
      </c>
      <c r="I379" s="264">
        <v>2</v>
      </c>
      <c r="J379" s="264">
        <v>7190.5</v>
      </c>
      <c r="K379" s="639">
        <f t="shared" si="34"/>
        <v>14381</v>
      </c>
      <c r="L379" s="916" t="s">
        <v>196</v>
      </c>
      <c r="M379" s="916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2"/>
      <c r="AB379" s="200"/>
      <c r="AC379" s="200"/>
    </row>
    <row r="380" spans="1:29" s="890" customFormat="1" ht="15.75" customHeight="1">
      <c r="A380" s="206" t="str">
        <f>IF(B380&lt;&gt;"",IF(AND(B380&gt;=_TM1,B380&lt;=_TM2,OR(TH!L380="1111",TH!M380="1111")),TH!D380,""),"")</f>
        <v/>
      </c>
      <c r="B380" s="36">
        <f t="shared" si="33"/>
        <v>5</v>
      </c>
      <c r="C380" s="193">
        <v>40690</v>
      </c>
      <c r="D380" s="193" t="s">
        <v>1027</v>
      </c>
      <c r="E380" s="193">
        <v>40690</v>
      </c>
      <c r="F380" s="194" t="s">
        <v>916</v>
      </c>
      <c r="G380" s="513" t="s">
        <v>910</v>
      </c>
      <c r="H380" s="7" t="s">
        <v>798</v>
      </c>
      <c r="I380" s="264">
        <v>5</v>
      </c>
      <c r="J380" s="264">
        <v>6971.6</v>
      </c>
      <c r="K380" s="639">
        <f t="shared" si="34"/>
        <v>34858</v>
      </c>
      <c r="L380" s="916" t="s">
        <v>196</v>
      </c>
      <c r="M380" s="916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2"/>
      <c r="AB380" s="200"/>
      <c r="AC380" s="200"/>
    </row>
    <row r="381" spans="1:29" s="890" customFormat="1" ht="15.75" customHeight="1">
      <c r="A381" s="206" t="str">
        <f>IF(B381&lt;&gt;"",IF(AND(B381&gt;=_TM1,B381&lt;=_TM2,OR(TH!L381="1111",TH!M381="1111")),TH!D381,""),"")</f>
        <v/>
      </c>
      <c r="B381" s="36">
        <f t="shared" si="33"/>
        <v>5</v>
      </c>
      <c r="C381" s="193">
        <v>40690</v>
      </c>
      <c r="D381" s="193" t="s">
        <v>1027</v>
      </c>
      <c r="E381" s="193">
        <v>40690</v>
      </c>
      <c r="F381" s="194" t="s">
        <v>917</v>
      </c>
      <c r="G381" s="513" t="s">
        <v>910</v>
      </c>
      <c r="H381" s="7" t="s">
        <v>798</v>
      </c>
      <c r="I381" s="264">
        <v>86</v>
      </c>
      <c r="J381" s="264">
        <v>18284.511627906977</v>
      </c>
      <c r="K381" s="639">
        <f t="shared" si="34"/>
        <v>1572468</v>
      </c>
      <c r="L381" s="916" t="s">
        <v>196</v>
      </c>
      <c r="M381" s="916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2"/>
      <c r="AB381" s="200"/>
      <c r="AC381" s="200"/>
    </row>
    <row r="382" spans="1:29" s="890" customFormat="1" ht="15.75" customHeight="1">
      <c r="A382" s="206" t="str">
        <f>IF(B382&lt;&gt;"",IF(AND(B382&gt;=_TM1,B382&lt;=_TM2,OR(TH!L382="1111",TH!M382="1111")),TH!D382,""),"")</f>
        <v/>
      </c>
      <c r="B382" s="36">
        <f t="shared" si="33"/>
        <v>5</v>
      </c>
      <c r="C382" s="193">
        <v>40690</v>
      </c>
      <c r="D382" s="193" t="s">
        <v>1030</v>
      </c>
      <c r="E382" s="193">
        <v>40690</v>
      </c>
      <c r="F382" s="194" t="s">
        <v>918</v>
      </c>
      <c r="G382" s="513" t="s">
        <v>911</v>
      </c>
      <c r="H382" s="7" t="s">
        <v>798</v>
      </c>
      <c r="I382" s="264">
        <v>4</v>
      </c>
      <c r="J382" s="264">
        <v>14857.5</v>
      </c>
      <c r="K382" s="639">
        <f t="shared" si="34"/>
        <v>59430</v>
      </c>
      <c r="L382" s="916" t="s">
        <v>196</v>
      </c>
      <c r="M382" s="916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2"/>
      <c r="AB382" s="200"/>
      <c r="AC382" s="200"/>
    </row>
    <row r="383" spans="1:29" s="890" customFormat="1" ht="15.75" customHeight="1">
      <c r="A383" s="206" t="str">
        <f>IF(B383&lt;&gt;"",IF(AND(B383&gt;=_TM1,B383&lt;=_TM2,OR(TH!L383="1111",TH!M383="1111")),TH!D383,""),"")</f>
        <v/>
      </c>
      <c r="B383" s="36">
        <f t="shared" si="33"/>
        <v>5</v>
      </c>
      <c r="C383" s="193">
        <v>40690</v>
      </c>
      <c r="D383" s="193" t="s">
        <v>1030</v>
      </c>
      <c r="E383" s="193">
        <v>40690</v>
      </c>
      <c r="F383" s="194" t="s">
        <v>919</v>
      </c>
      <c r="G383" s="513" t="s">
        <v>911</v>
      </c>
      <c r="H383" s="7" t="s">
        <v>798</v>
      </c>
      <c r="I383" s="264">
        <v>24</v>
      </c>
      <c r="J383" s="264">
        <v>14857.5</v>
      </c>
      <c r="K383" s="639">
        <f t="shared" si="34"/>
        <v>356580</v>
      </c>
      <c r="L383" s="916" t="s">
        <v>196</v>
      </c>
      <c r="M383" s="916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2"/>
      <c r="AB383" s="200"/>
      <c r="AC383" s="200"/>
    </row>
    <row r="384" spans="1:29" s="890" customFormat="1" ht="15.75" customHeight="1">
      <c r="A384" s="206" t="str">
        <f>IF(B384&lt;&gt;"",IF(AND(B384&gt;=_TM1,B384&lt;=_TM2,OR(TH!L384="1111",TH!M384="1111")),TH!D384,""),"")</f>
        <v/>
      </c>
      <c r="B384" s="36">
        <f t="shared" si="33"/>
        <v>5</v>
      </c>
      <c r="C384" s="193">
        <v>40690</v>
      </c>
      <c r="D384" s="193" t="s">
        <v>1030</v>
      </c>
      <c r="E384" s="193">
        <v>40690</v>
      </c>
      <c r="F384" s="194" t="s">
        <v>920</v>
      </c>
      <c r="G384" s="513" t="s">
        <v>911</v>
      </c>
      <c r="H384" s="7" t="s">
        <v>798</v>
      </c>
      <c r="I384" s="264">
        <v>364</v>
      </c>
      <c r="J384" s="264">
        <v>15447.975274725275</v>
      </c>
      <c r="K384" s="639">
        <f t="shared" si="34"/>
        <v>5623063</v>
      </c>
      <c r="L384" s="916" t="s">
        <v>196</v>
      </c>
      <c r="M384" s="916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2"/>
      <c r="AB384" s="200"/>
      <c r="AC384" s="200"/>
    </row>
    <row r="385" spans="1:29" s="890" customFormat="1" ht="15.75" customHeight="1">
      <c r="A385" s="206" t="str">
        <f>IF(B385&lt;&gt;"",IF(AND(B385&gt;=_TM1,B385&lt;=_TM2,OR(TH!L385="1111",TH!M385="1111")),TH!D385,""),"")</f>
        <v/>
      </c>
      <c r="B385" s="36">
        <f t="shared" si="33"/>
        <v>5</v>
      </c>
      <c r="C385" s="193">
        <v>40690</v>
      </c>
      <c r="D385" s="193" t="s">
        <v>1030</v>
      </c>
      <c r="E385" s="193">
        <v>40690</v>
      </c>
      <c r="F385" s="194" t="s">
        <v>921</v>
      </c>
      <c r="G385" s="513" t="s">
        <v>911</v>
      </c>
      <c r="H385" s="7" t="s">
        <v>798</v>
      </c>
      <c r="I385" s="264">
        <v>2</v>
      </c>
      <c r="J385" s="264">
        <v>9979.5</v>
      </c>
      <c r="K385" s="639">
        <f t="shared" si="34"/>
        <v>19959</v>
      </c>
      <c r="L385" s="916" t="s">
        <v>196</v>
      </c>
      <c r="M385" s="916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2"/>
      <c r="AB385" s="200"/>
      <c r="AC385" s="200"/>
    </row>
    <row r="386" spans="1:29" s="890" customFormat="1" ht="15.75" customHeight="1">
      <c r="A386" s="206" t="str">
        <f>IF(B386&lt;&gt;"",IF(AND(B386&gt;=_TM1,B386&lt;=_TM2,OR(TH!L386="1111",TH!M386="1111")),TH!D386,""),"")</f>
        <v/>
      </c>
      <c r="B386" s="36">
        <f t="shared" si="33"/>
        <v>5</v>
      </c>
      <c r="C386" s="193">
        <v>40690</v>
      </c>
      <c r="D386" s="193" t="s">
        <v>1030</v>
      </c>
      <c r="E386" s="193">
        <v>40690</v>
      </c>
      <c r="F386" s="194" t="s">
        <v>922</v>
      </c>
      <c r="G386" s="513" t="s">
        <v>911</v>
      </c>
      <c r="H386" s="7" t="s">
        <v>798</v>
      </c>
      <c r="I386" s="264">
        <v>10</v>
      </c>
      <c r="J386" s="264">
        <v>13217.5</v>
      </c>
      <c r="K386" s="639">
        <f t="shared" si="34"/>
        <v>132175</v>
      </c>
      <c r="L386" s="916" t="s">
        <v>196</v>
      </c>
      <c r="M386" s="916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2"/>
      <c r="AB386" s="200"/>
      <c r="AC386" s="200"/>
    </row>
    <row r="387" spans="1:29" s="890" customFormat="1" ht="15.75" customHeight="1">
      <c r="A387" s="206" t="str">
        <f>IF(B387&lt;&gt;"",IF(AND(B387&gt;=_TM1,B387&lt;=_TM2,OR(TH!L387="1111",TH!M387="1111")),TH!D387,""),"")</f>
        <v/>
      </c>
      <c r="B387" s="36">
        <f t="shared" si="33"/>
        <v>5</v>
      </c>
      <c r="C387" s="193">
        <v>40690</v>
      </c>
      <c r="D387" s="193" t="s">
        <v>1030</v>
      </c>
      <c r="E387" s="193">
        <v>40690</v>
      </c>
      <c r="F387" s="194" t="s">
        <v>923</v>
      </c>
      <c r="G387" s="513" t="s">
        <v>911</v>
      </c>
      <c r="H387" s="7" t="s">
        <v>798</v>
      </c>
      <c r="I387" s="264">
        <v>414</v>
      </c>
      <c r="J387" s="264">
        <v>15420.381642512077</v>
      </c>
      <c r="K387" s="639">
        <f t="shared" si="34"/>
        <v>6384038</v>
      </c>
      <c r="L387" s="916" t="s">
        <v>196</v>
      </c>
      <c r="M387" s="916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2"/>
      <c r="AB387" s="200"/>
      <c r="AC387" s="200"/>
    </row>
    <row r="388" spans="1:29" s="890" customFormat="1" ht="15.75" customHeight="1">
      <c r="A388" s="206" t="str">
        <f>IF(B388&lt;&gt;"",IF(AND(B388&gt;=_TM1,B388&lt;=_TM2,OR(TH!L388="1111",TH!M388="1111")),TH!D388,""),"")</f>
        <v/>
      </c>
      <c r="B388" s="36">
        <f t="shared" si="33"/>
        <v>5</v>
      </c>
      <c r="C388" s="193">
        <v>40690</v>
      </c>
      <c r="D388" s="193" t="s">
        <v>1030</v>
      </c>
      <c r="E388" s="193">
        <v>40690</v>
      </c>
      <c r="F388" s="194" t="s">
        <v>924</v>
      </c>
      <c r="G388" s="513" t="s">
        <v>911</v>
      </c>
      <c r="H388" s="7" t="s">
        <v>798</v>
      </c>
      <c r="I388" s="264">
        <v>1380</v>
      </c>
      <c r="J388" s="264">
        <v>13959.51304347826</v>
      </c>
      <c r="K388" s="639">
        <f t="shared" si="34"/>
        <v>19264128</v>
      </c>
      <c r="L388" s="916" t="s">
        <v>196</v>
      </c>
      <c r="M388" s="916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2"/>
      <c r="AB388" s="200"/>
      <c r="AC388" s="200"/>
    </row>
    <row r="389" spans="1:29" s="890" customFormat="1" ht="15.75" customHeight="1">
      <c r="A389" s="206" t="str">
        <f>IF(B389&lt;&gt;"",IF(AND(B389&gt;=_TM1,B389&lt;=_TM2,OR(TH!L389="1111",TH!M389="1111")),TH!D389,""),"")</f>
        <v/>
      </c>
      <c r="B389" s="36">
        <f t="shared" si="33"/>
        <v>5</v>
      </c>
      <c r="C389" s="193">
        <v>40690</v>
      </c>
      <c r="D389" s="193" t="s">
        <v>1030</v>
      </c>
      <c r="E389" s="193">
        <v>40690</v>
      </c>
      <c r="F389" s="194" t="s">
        <v>925</v>
      </c>
      <c r="G389" s="513" t="s">
        <v>911</v>
      </c>
      <c r="H389" s="7" t="s">
        <v>798</v>
      </c>
      <c r="I389" s="264">
        <v>1127</v>
      </c>
      <c r="J389" s="264">
        <v>13970.692990239573</v>
      </c>
      <c r="K389" s="639">
        <f t="shared" si="34"/>
        <v>15744971</v>
      </c>
      <c r="L389" s="916" t="s">
        <v>196</v>
      </c>
      <c r="M389" s="916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2"/>
      <c r="AB389" s="200"/>
      <c r="AC389" s="200"/>
    </row>
    <row r="390" spans="1:29" s="890" customFormat="1" ht="15.75" customHeight="1">
      <c r="A390" s="206" t="str">
        <f>IF(B390&lt;&gt;"",IF(AND(B390&gt;=_TM1,B390&lt;=_TM2,OR(TH!L390="1111",TH!M390="1111")),TH!D390,""),"")</f>
        <v/>
      </c>
      <c r="B390" s="36">
        <f t="shared" si="33"/>
        <v>5</v>
      </c>
      <c r="C390" s="193">
        <v>40691</v>
      </c>
      <c r="D390" s="193" t="s">
        <v>1031</v>
      </c>
      <c r="E390" s="193">
        <v>40691</v>
      </c>
      <c r="F390" s="194" t="s">
        <v>807</v>
      </c>
      <c r="G390" s="513" t="s">
        <v>912</v>
      </c>
      <c r="H390" s="7" t="s">
        <v>798</v>
      </c>
      <c r="I390" s="264">
        <v>181</v>
      </c>
      <c r="J390" s="264">
        <v>18284.513812154695</v>
      </c>
      <c r="K390" s="639">
        <f t="shared" si="34"/>
        <v>3309497</v>
      </c>
      <c r="L390" s="916" t="s">
        <v>196</v>
      </c>
      <c r="M390" s="916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2"/>
      <c r="AB390" s="200"/>
      <c r="AC390" s="200"/>
    </row>
    <row r="391" spans="1:29" s="890" customFormat="1" ht="15.75" customHeight="1">
      <c r="A391" s="206" t="str">
        <f>IF(B391&lt;&gt;"",IF(AND(B391&gt;=_TM1,B391&lt;=_TM2,OR(TH!L391="1111",TH!M391="1111")),TH!D391,""),"")</f>
        <v/>
      </c>
      <c r="B391" s="36">
        <f t="shared" si="33"/>
        <v>5</v>
      </c>
      <c r="C391" s="193">
        <v>40691</v>
      </c>
      <c r="D391" s="193" t="s">
        <v>1031</v>
      </c>
      <c r="E391" s="193">
        <v>40691</v>
      </c>
      <c r="F391" s="194" t="s">
        <v>932</v>
      </c>
      <c r="G391" s="513" t="s">
        <v>912</v>
      </c>
      <c r="H391" s="7" t="s">
        <v>798</v>
      </c>
      <c r="I391" s="264">
        <v>254</v>
      </c>
      <c r="J391" s="264">
        <v>2480.51968503937</v>
      </c>
      <c r="K391" s="639">
        <f t="shared" si="34"/>
        <v>630052</v>
      </c>
      <c r="L391" s="916" t="s">
        <v>196</v>
      </c>
      <c r="M391" s="916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2"/>
      <c r="AB391" s="200"/>
      <c r="AC391" s="200"/>
    </row>
    <row r="392" spans="1:29" s="890" customFormat="1" ht="15.75" customHeight="1">
      <c r="A392" s="206" t="str">
        <f>IF(B392&lt;&gt;"",IF(AND(B392&gt;=_TM1,B392&lt;=_TM2,OR(TH!L392="1111",TH!M392="1111")),TH!D392,""),"")</f>
        <v/>
      </c>
      <c r="B392" s="36">
        <f t="shared" si="33"/>
        <v>5</v>
      </c>
      <c r="C392" s="193">
        <v>40691</v>
      </c>
      <c r="D392" s="193" t="s">
        <v>1031</v>
      </c>
      <c r="E392" s="193">
        <v>40691</v>
      </c>
      <c r="F392" s="897" t="s">
        <v>933</v>
      </c>
      <c r="G392" s="513" t="s">
        <v>912</v>
      </c>
      <c r="H392" s="7" t="s">
        <v>798</v>
      </c>
      <c r="I392" s="264">
        <v>408</v>
      </c>
      <c r="J392" s="264">
        <v>14206.571078431372</v>
      </c>
      <c r="K392" s="639">
        <f t="shared" si="34"/>
        <v>5796281</v>
      </c>
      <c r="L392" s="916" t="s">
        <v>196</v>
      </c>
      <c r="M392" s="916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2"/>
      <c r="AB392" s="200"/>
      <c r="AC392" s="200"/>
    </row>
    <row r="393" spans="1:29" s="890" customFormat="1" ht="15.75" customHeight="1">
      <c r="A393" s="206" t="str">
        <f>IF(B393&lt;&gt;"",IF(AND(B393&gt;=_TM1,B393&lt;=_TM2,OR(TH!L393="1111",TH!M393="1111")),TH!D393,""),"")</f>
        <v/>
      </c>
      <c r="B393" s="36">
        <f t="shared" si="33"/>
        <v>5</v>
      </c>
      <c r="C393" s="193">
        <v>40691</v>
      </c>
      <c r="D393" s="193" t="s">
        <v>1031</v>
      </c>
      <c r="E393" s="193">
        <v>40691</v>
      </c>
      <c r="F393" s="194" t="s">
        <v>934</v>
      </c>
      <c r="G393" s="513" t="s">
        <v>912</v>
      </c>
      <c r="H393" s="7" t="s">
        <v>798</v>
      </c>
      <c r="I393" s="264">
        <v>345</v>
      </c>
      <c r="J393" s="264">
        <v>9372.5130434782604</v>
      </c>
      <c r="K393" s="639">
        <f t="shared" si="34"/>
        <v>3233517</v>
      </c>
      <c r="L393" s="916" t="s">
        <v>196</v>
      </c>
      <c r="M393" s="916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2"/>
      <c r="AB393" s="200"/>
      <c r="AC393" s="200"/>
    </row>
    <row r="394" spans="1:29" s="890" customFormat="1" ht="15.75" customHeight="1">
      <c r="A394" s="206" t="str">
        <f>IF(B394&lt;&gt;"",IF(AND(B394&gt;=_TM1,B394&lt;=_TM2,OR(TH!L394="1111",TH!M394="1111")),TH!D394,""),"")</f>
        <v/>
      </c>
      <c r="B394" s="36">
        <f t="shared" si="33"/>
        <v>5</v>
      </c>
      <c r="C394" s="193">
        <v>40691</v>
      </c>
      <c r="D394" s="193" t="s">
        <v>1031</v>
      </c>
      <c r="E394" s="193">
        <v>40691</v>
      </c>
      <c r="F394" s="194" t="s">
        <v>935</v>
      </c>
      <c r="G394" s="513" t="s">
        <v>912</v>
      </c>
      <c r="H394" s="7" t="s">
        <v>798</v>
      </c>
      <c r="I394" s="264">
        <v>4</v>
      </c>
      <c r="J394" s="264">
        <v>9979.5</v>
      </c>
      <c r="K394" s="639">
        <f t="shared" si="34"/>
        <v>39918</v>
      </c>
      <c r="L394" s="916" t="s">
        <v>196</v>
      </c>
      <c r="M394" s="916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2"/>
      <c r="AB394" s="200"/>
      <c r="AC394" s="200"/>
    </row>
    <row r="395" spans="1:29" s="890" customFormat="1" ht="15.75" customHeight="1">
      <c r="A395" s="206" t="str">
        <f>IF(B395&lt;&gt;"",IF(AND(B395&gt;=_TM1,B395&lt;=_TM2,OR(TH!L395="1111",TH!M395="1111")),TH!D395,""),"")</f>
        <v/>
      </c>
      <c r="B395" s="36">
        <f t="shared" si="33"/>
        <v>5</v>
      </c>
      <c r="C395" s="193">
        <v>40691</v>
      </c>
      <c r="D395" s="193" t="s">
        <v>1031</v>
      </c>
      <c r="E395" s="193">
        <v>40691</v>
      </c>
      <c r="F395" s="194" t="s">
        <v>936</v>
      </c>
      <c r="G395" s="513" t="s">
        <v>912</v>
      </c>
      <c r="H395" s="7" t="s">
        <v>798</v>
      </c>
      <c r="I395" s="264">
        <v>67</v>
      </c>
      <c r="J395" s="264">
        <v>9979.507462686568</v>
      </c>
      <c r="K395" s="639">
        <f t="shared" si="34"/>
        <v>668627</v>
      </c>
      <c r="L395" s="916" t="s">
        <v>196</v>
      </c>
      <c r="M395" s="916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2"/>
      <c r="AB395" s="200"/>
      <c r="AC395" s="200"/>
    </row>
    <row r="396" spans="1:29" s="890" customFormat="1" ht="15.75" customHeight="1">
      <c r="A396" s="206" t="str">
        <f>IF(B396&lt;&gt;"",IF(AND(B396&gt;=_TM1,B396&lt;=_TM2,OR(TH!L396="1111",TH!M396="1111")),TH!D396,""),"")</f>
        <v/>
      </c>
      <c r="B396" s="36">
        <f t="shared" si="33"/>
        <v>5</v>
      </c>
      <c r="C396" s="193">
        <v>40691</v>
      </c>
      <c r="D396" s="193" t="s">
        <v>1031</v>
      </c>
      <c r="E396" s="193">
        <v>40691</v>
      </c>
      <c r="F396" s="194" t="s">
        <v>937</v>
      </c>
      <c r="G396" s="513" t="s">
        <v>912</v>
      </c>
      <c r="H396" s="7" t="s">
        <v>798</v>
      </c>
      <c r="I396" s="264">
        <v>27</v>
      </c>
      <c r="J396" s="264">
        <v>16143.518518518518</v>
      </c>
      <c r="K396" s="639">
        <f t="shared" si="34"/>
        <v>435875</v>
      </c>
      <c r="L396" s="916" t="s">
        <v>196</v>
      </c>
      <c r="M396" s="916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2"/>
      <c r="AB396" s="200"/>
      <c r="AC396" s="200"/>
    </row>
    <row r="397" spans="1:29" s="890" customFormat="1" ht="15.75" customHeight="1">
      <c r="A397" s="206" t="str">
        <f>IF(B397&lt;&gt;"",IF(AND(B397&gt;=_TM1,B397&lt;=_TM2,OR(TH!L397="1111",TH!M397="1111")),TH!D397,""),"")</f>
        <v/>
      </c>
      <c r="B397" s="36">
        <f t="shared" si="33"/>
        <v>5</v>
      </c>
      <c r="C397" s="193">
        <v>40691</v>
      </c>
      <c r="D397" s="193" t="s">
        <v>1031</v>
      </c>
      <c r="E397" s="193">
        <v>40691</v>
      </c>
      <c r="F397" s="194" t="s">
        <v>938</v>
      </c>
      <c r="G397" s="513" t="s">
        <v>912</v>
      </c>
      <c r="H397" s="7" t="s">
        <v>798</v>
      </c>
      <c r="I397" s="264">
        <v>16</v>
      </c>
      <c r="J397" s="264">
        <v>7483.5</v>
      </c>
      <c r="K397" s="639">
        <f t="shared" si="34"/>
        <v>119736</v>
      </c>
      <c r="L397" s="916" t="s">
        <v>196</v>
      </c>
      <c r="M397" s="916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2"/>
      <c r="AB397" s="200"/>
      <c r="AC397" s="200"/>
    </row>
    <row r="398" spans="1:29" s="890" customFormat="1" ht="15.75" customHeight="1">
      <c r="A398" s="206" t="str">
        <f>IF(B398&lt;&gt;"",IF(AND(B398&gt;=_TM1,B398&lt;=_TM2,OR(TH!L398="1111",TH!M398="1111")),TH!D398,""),"")</f>
        <v/>
      </c>
      <c r="B398" s="36">
        <f t="shared" si="33"/>
        <v>5</v>
      </c>
      <c r="C398" s="193">
        <v>40691</v>
      </c>
      <c r="D398" s="193" t="s">
        <v>1032</v>
      </c>
      <c r="E398" s="193">
        <v>40691</v>
      </c>
      <c r="F398" s="897" t="s">
        <v>939</v>
      </c>
      <c r="G398" s="513" t="s">
        <v>913</v>
      </c>
      <c r="H398" s="7" t="s">
        <v>798</v>
      </c>
      <c r="I398" s="264">
        <v>127</v>
      </c>
      <c r="J398" s="264">
        <v>16143.511811023622</v>
      </c>
      <c r="K398" s="639">
        <f t="shared" si="34"/>
        <v>2050226</v>
      </c>
      <c r="L398" s="916" t="s">
        <v>196</v>
      </c>
      <c r="M398" s="916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2"/>
      <c r="AB398" s="200"/>
      <c r="AC398" s="200"/>
    </row>
    <row r="399" spans="1:29" s="890" customFormat="1" ht="15.75" customHeight="1">
      <c r="A399" s="206" t="str">
        <f>IF(B399&lt;&gt;"",IF(AND(B399&gt;=_TM1,B399&lt;=_TM2,OR(TH!L399="1111",TH!M399="1111")),TH!D399,""),"")</f>
        <v/>
      </c>
      <c r="B399" s="36">
        <f t="shared" si="33"/>
        <v>5</v>
      </c>
      <c r="C399" s="193">
        <v>40691</v>
      </c>
      <c r="D399" s="193" t="s">
        <v>1032</v>
      </c>
      <c r="E399" s="193">
        <v>40691</v>
      </c>
      <c r="F399" s="194" t="s">
        <v>940</v>
      </c>
      <c r="G399" s="513" t="s">
        <v>913</v>
      </c>
      <c r="H399" s="7" t="s">
        <v>798</v>
      </c>
      <c r="I399" s="264">
        <v>5</v>
      </c>
      <c r="J399" s="264">
        <v>5808.6</v>
      </c>
      <c r="K399" s="639">
        <f t="shared" si="34"/>
        <v>29043</v>
      </c>
      <c r="L399" s="916" t="s">
        <v>196</v>
      </c>
      <c r="M399" s="916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2"/>
      <c r="AB399" s="200"/>
      <c r="AC399" s="200"/>
    </row>
    <row r="400" spans="1:29" s="890" customFormat="1" ht="15.75" customHeight="1">
      <c r="A400" s="206" t="str">
        <f>IF(B400&lt;&gt;"",IF(AND(B400&gt;=_TM1,B400&lt;=_TM2,OR(TH!L400="1111",TH!M400="1111")),TH!D400,""),"")</f>
        <v/>
      </c>
      <c r="B400" s="36">
        <f t="shared" si="33"/>
        <v>5</v>
      </c>
      <c r="C400" s="193">
        <v>40691</v>
      </c>
      <c r="D400" s="193" t="s">
        <v>1032</v>
      </c>
      <c r="E400" s="193">
        <v>40691</v>
      </c>
      <c r="F400" s="194" t="s">
        <v>941</v>
      </c>
      <c r="G400" s="513" t="s">
        <v>913</v>
      </c>
      <c r="H400" s="7" t="s">
        <v>798</v>
      </c>
      <c r="I400" s="264">
        <v>3</v>
      </c>
      <c r="J400" s="264">
        <v>9979.6666666666661</v>
      </c>
      <c r="K400" s="639">
        <f t="shared" si="34"/>
        <v>29939</v>
      </c>
      <c r="L400" s="916" t="s">
        <v>196</v>
      </c>
      <c r="M400" s="916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2"/>
      <c r="AB400" s="200"/>
      <c r="AC400" s="200"/>
    </row>
    <row r="401" spans="1:29" s="890" customFormat="1" ht="15.75" customHeight="1">
      <c r="A401" s="206" t="str">
        <f>IF(B401&lt;&gt;"",IF(AND(B401&gt;=_TM1,B401&lt;=_TM2,OR(TH!L401="1111",TH!M401="1111")),TH!D401,""),"")</f>
        <v/>
      </c>
      <c r="B401" s="36">
        <f t="shared" si="33"/>
        <v>5</v>
      </c>
      <c r="C401" s="193">
        <v>40691</v>
      </c>
      <c r="D401" s="193" t="s">
        <v>1032</v>
      </c>
      <c r="E401" s="193">
        <v>40691</v>
      </c>
      <c r="F401" s="194" t="s">
        <v>942</v>
      </c>
      <c r="G401" s="513" t="s">
        <v>913</v>
      </c>
      <c r="H401" s="7" t="s">
        <v>798</v>
      </c>
      <c r="I401" s="264">
        <v>12</v>
      </c>
      <c r="J401" s="264">
        <v>17484.5</v>
      </c>
      <c r="K401" s="639">
        <f t="shared" si="34"/>
        <v>209814</v>
      </c>
      <c r="L401" s="916" t="s">
        <v>196</v>
      </c>
      <c r="M401" s="916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2"/>
      <c r="AB401" s="200"/>
      <c r="AC401" s="200"/>
    </row>
    <row r="402" spans="1:29" s="890" customFormat="1" ht="15.75" customHeight="1">
      <c r="A402" s="206" t="str">
        <f>IF(B402&lt;&gt;"",IF(AND(B402&gt;=_TM1,B402&lt;=_TM2,OR(TH!L402="1111",TH!M402="1111")),TH!D402,""),"")</f>
        <v/>
      </c>
      <c r="B402" s="36">
        <f t="shared" si="33"/>
        <v>5</v>
      </c>
      <c r="C402" s="193">
        <v>40691</v>
      </c>
      <c r="D402" s="193" t="s">
        <v>1032</v>
      </c>
      <c r="E402" s="193">
        <v>40691</v>
      </c>
      <c r="F402" s="194" t="s">
        <v>943</v>
      </c>
      <c r="G402" s="513" t="s">
        <v>913</v>
      </c>
      <c r="H402" s="7" t="s">
        <v>798</v>
      </c>
      <c r="I402" s="264">
        <v>9</v>
      </c>
      <c r="J402" s="264">
        <v>7759.5555555555557</v>
      </c>
      <c r="K402" s="639">
        <f t="shared" si="34"/>
        <v>69836</v>
      </c>
      <c r="L402" s="916" t="s">
        <v>196</v>
      </c>
      <c r="M402" s="916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2"/>
      <c r="AB402" s="200"/>
      <c r="AC402" s="200"/>
    </row>
    <row r="403" spans="1:29" s="890" customFormat="1" ht="15.75" customHeight="1">
      <c r="A403" s="206" t="str">
        <f>IF(B403&lt;&gt;"",IF(AND(B403&gt;=_TM1,B403&lt;=_TM2,OR(TH!L403="1111",TH!M403="1111")),TH!D403,""),"")</f>
        <v/>
      </c>
      <c r="B403" s="36">
        <f t="shared" si="33"/>
        <v>5</v>
      </c>
      <c r="C403" s="193">
        <v>40691</v>
      </c>
      <c r="D403" s="193" t="s">
        <v>1032</v>
      </c>
      <c r="E403" s="193">
        <v>40691</v>
      </c>
      <c r="F403" s="194" t="s">
        <v>944</v>
      </c>
      <c r="G403" s="513" t="s">
        <v>913</v>
      </c>
      <c r="H403" s="7" t="s">
        <v>798</v>
      </c>
      <c r="I403" s="264">
        <v>8</v>
      </c>
      <c r="J403" s="264">
        <v>9979.5</v>
      </c>
      <c r="K403" s="639">
        <f t="shared" si="34"/>
        <v>79836</v>
      </c>
      <c r="L403" s="916" t="s">
        <v>196</v>
      </c>
      <c r="M403" s="916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2"/>
      <c r="AB403" s="200"/>
      <c r="AC403" s="200"/>
    </row>
    <row r="404" spans="1:29" s="890" customFormat="1" ht="15.75" customHeight="1">
      <c r="A404" s="206" t="str">
        <f>IF(B404&lt;&gt;"",IF(AND(B404&gt;=_TM1,B404&lt;=_TM2,OR(TH!L404="1111",TH!M404="1111")),TH!D404,""),"")</f>
        <v/>
      </c>
      <c r="B404" s="36">
        <f t="shared" si="33"/>
        <v>5</v>
      </c>
      <c r="C404" s="193">
        <v>40691</v>
      </c>
      <c r="D404" s="193" t="s">
        <v>1032</v>
      </c>
      <c r="E404" s="193">
        <v>40691</v>
      </c>
      <c r="F404" s="194" t="s">
        <v>945</v>
      </c>
      <c r="G404" s="513" t="s">
        <v>913</v>
      </c>
      <c r="H404" s="7" t="s">
        <v>798</v>
      </c>
      <c r="I404" s="264">
        <v>7</v>
      </c>
      <c r="J404" s="264">
        <v>9979.5714285714294</v>
      </c>
      <c r="K404" s="639">
        <f t="shared" si="34"/>
        <v>69857</v>
      </c>
      <c r="L404" s="916" t="s">
        <v>196</v>
      </c>
      <c r="M404" s="916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2"/>
      <c r="AB404" s="200"/>
      <c r="AC404" s="200"/>
    </row>
    <row r="405" spans="1:29" s="890" customFormat="1" ht="15.75" customHeight="1">
      <c r="A405" s="206" t="str">
        <f>IF(B405&lt;&gt;"",IF(AND(B405&gt;=_TM1,B405&lt;=_TM2,OR(TH!L405="1111",TH!M405="1111")),TH!D405,""),"")</f>
        <v/>
      </c>
      <c r="B405" s="36">
        <f t="shared" si="33"/>
        <v>5</v>
      </c>
      <c r="C405" s="193">
        <v>40691</v>
      </c>
      <c r="D405" s="193" t="s">
        <v>1032</v>
      </c>
      <c r="E405" s="193">
        <v>40691</v>
      </c>
      <c r="F405" s="194" t="s">
        <v>946</v>
      </c>
      <c r="G405" s="513" t="s">
        <v>913</v>
      </c>
      <c r="H405" s="7" t="s">
        <v>798</v>
      </c>
      <c r="I405" s="264">
        <v>13</v>
      </c>
      <c r="J405" s="264">
        <v>12946.538461538461</v>
      </c>
      <c r="K405" s="639">
        <f t="shared" si="34"/>
        <v>168305</v>
      </c>
      <c r="L405" s="916" t="s">
        <v>196</v>
      </c>
      <c r="M405" s="916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2"/>
      <c r="AB405" s="200"/>
      <c r="AC405" s="200"/>
    </row>
    <row r="406" spans="1:29" s="890" customFormat="1" ht="15.75" customHeight="1">
      <c r="A406" s="206" t="str">
        <f>IF(B406&lt;&gt;"",IF(AND(B406&gt;=_TM1,B406&lt;=_TM2,OR(TH!L406="1111",TH!M406="1111")),TH!D406,""),"")</f>
        <v/>
      </c>
      <c r="B406" s="36">
        <f t="shared" si="33"/>
        <v>5</v>
      </c>
      <c r="C406" s="193">
        <v>40691</v>
      </c>
      <c r="D406" s="193" t="s">
        <v>1033</v>
      </c>
      <c r="E406" s="193">
        <v>40691</v>
      </c>
      <c r="F406" s="194" t="s">
        <v>948</v>
      </c>
      <c r="G406" s="513" t="s">
        <v>926</v>
      </c>
      <c r="H406" s="7" t="s">
        <v>798</v>
      </c>
      <c r="I406" s="264">
        <v>5</v>
      </c>
      <c r="J406" s="264">
        <v>12946.6</v>
      </c>
      <c r="K406" s="639">
        <f t="shared" si="34"/>
        <v>64733</v>
      </c>
      <c r="L406" s="916" t="s">
        <v>196</v>
      </c>
      <c r="M406" s="916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2"/>
      <c r="AB406" s="200"/>
      <c r="AC406" s="200"/>
    </row>
    <row r="407" spans="1:29" s="890" customFormat="1" ht="15.75" customHeight="1">
      <c r="A407" s="206" t="str">
        <f>IF(B407&lt;&gt;"",IF(AND(B407&gt;=_TM1,B407&lt;=_TM2,OR(TH!L407="1111",TH!M407="1111")),TH!D407,""),"")</f>
        <v/>
      </c>
      <c r="B407" s="36">
        <f t="shared" si="33"/>
        <v>5</v>
      </c>
      <c r="C407" s="193">
        <v>40691</v>
      </c>
      <c r="D407" s="193" t="s">
        <v>1033</v>
      </c>
      <c r="E407" s="193">
        <v>40691</v>
      </c>
      <c r="F407" s="194" t="s">
        <v>949</v>
      </c>
      <c r="G407" s="513" t="s">
        <v>926</v>
      </c>
      <c r="H407" s="7" t="s">
        <v>798</v>
      </c>
      <c r="I407" s="264">
        <v>22</v>
      </c>
      <c r="J407" s="264">
        <v>17821.5</v>
      </c>
      <c r="K407" s="639">
        <f t="shared" si="34"/>
        <v>392073</v>
      </c>
      <c r="L407" s="916" t="s">
        <v>196</v>
      </c>
      <c r="M407" s="916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2"/>
      <c r="AB407" s="200"/>
      <c r="AC407" s="200"/>
    </row>
    <row r="408" spans="1:29" s="890" customFormat="1" ht="15.75" customHeight="1">
      <c r="A408" s="206" t="str">
        <f>IF(B408&lt;&gt;"",IF(AND(B408&gt;=_TM1,B408&lt;=_TM2,OR(TH!L408="1111",TH!M408="1111")),TH!D408,""),"")</f>
        <v/>
      </c>
      <c r="B408" s="36">
        <f t="shared" si="33"/>
        <v>5</v>
      </c>
      <c r="C408" s="193">
        <v>40691</v>
      </c>
      <c r="D408" s="193" t="s">
        <v>1033</v>
      </c>
      <c r="E408" s="193">
        <v>40691</v>
      </c>
      <c r="F408" s="194" t="s">
        <v>950</v>
      </c>
      <c r="G408" s="513" t="s">
        <v>926</v>
      </c>
      <c r="H408" s="7" t="s">
        <v>798</v>
      </c>
      <c r="I408" s="264">
        <v>245</v>
      </c>
      <c r="J408" s="264">
        <v>7483.5142857142855</v>
      </c>
      <c r="K408" s="639">
        <f t="shared" si="34"/>
        <v>1833461</v>
      </c>
      <c r="L408" s="916" t="s">
        <v>196</v>
      </c>
      <c r="M408" s="916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2"/>
      <c r="AB408" s="200"/>
      <c r="AC408" s="200"/>
    </row>
    <row r="409" spans="1:29" s="890" customFormat="1" ht="15.75" customHeight="1">
      <c r="A409" s="206" t="str">
        <f>IF(B409&lt;&gt;"",IF(AND(B409&gt;=_TM1,B409&lt;=_TM2,OR(TH!L409="1111",TH!M409="1111")),TH!D409,""),"")</f>
        <v/>
      </c>
      <c r="B409" s="36">
        <f t="shared" si="33"/>
        <v>5</v>
      </c>
      <c r="C409" s="193">
        <v>40691</v>
      </c>
      <c r="D409" s="193" t="s">
        <v>1033</v>
      </c>
      <c r="E409" s="193">
        <v>40691</v>
      </c>
      <c r="F409" s="194" t="s">
        <v>951</v>
      </c>
      <c r="G409" s="513" t="s">
        <v>926</v>
      </c>
      <c r="H409" s="7" t="s">
        <v>798</v>
      </c>
      <c r="I409" s="264">
        <v>429</v>
      </c>
      <c r="J409" s="264">
        <v>24018.659673659673</v>
      </c>
      <c r="K409" s="639">
        <f t="shared" si="34"/>
        <v>10304005</v>
      </c>
      <c r="L409" s="916" t="s">
        <v>196</v>
      </c>
      <c r="M409" s="916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2"/>
      <c r="AB409" s="200"/>
      <c r="AC409" s="200"/>
    </row>
    <row r="410" spans="1:29" s="890" customFormat="1" ht="15.75" customHeight="1">
      <c r="A410" s="206" t="str">
        <f>IF(B410&lt;&gt;"",IF(AND(B410&gt;=_TM1,B410&lt;=_TM2,OR(TH!L410="1111",TH!M410="1111")),TH!D410,""),"")</f>
        <v/>
      </c>
      <c r="B410" s="36">
        <f t="shared" si="33"/>
        <v>5</v>
      </c>
      <c r="C410" s="193">
        <v>40691</v>
      </c>
      <c r="D410" s="193" t="s">
        <v>1033</v>
      </c>
      <c r="E410" s="193">
        <v>40691</v>
      </c>
      <c r="F410" s="194" t="s">
        <v>939</v>
      </c>
      <c r="G410" s="513" t="s">
        <v>926</v>
      </c>
      <c r="H410" s="7" t="s">
        <v>798</v>
      </c>
      <c r="I410" s="264">
        <v>22</v>
      </c>
      <c r="J410" s="264">
        <v>16143.5</v>
      </c>
      <c r="K410" s="639">
        <f t="shared" si="34"/>
        <v>355157</v>
      </c>
      <c r="L410" s="916" t="s">
        <v>196</v>
      </c>
      <c r="M410" s="916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2"/>
      <c r="AB410" s="200"/>
      <c r="AC410" s="200"/>
    </row>
    <row r="411" spans="1:29" s="890" customFormat="1" ht="15.75" customHeight="1">
      <c r="A411" s="206" t="str">
        <f>IF(B411&lt;&gt;"",IF(AND(B411&gt;=_TM1,B411&lt;=_TM2,OR(TH!L411="1111",TH!M411="1111")),TH!D411,""),"")</f>
        <v/>
      </c>
      <c r="B411" s="36">
        <f t="shared" si="33"/>
        <v>5</v>
      </c>
      <c r="C411" s="193">
        <v>40691</v>
      </c>
      <c r="D411" s="193" t="s">
        <v>1033</v>
      </c>
      <c r="E411" s="193">
        <v>40691</v>
      </c>
      <c r="F411" s="194" t="s">
        <v>952</v>
      </c>
      <c r="G411" s="513" t="s">
        <v>926</v>
      </c>
      <c r="H411" s="7" t="s">
        <v>798</v>
      </c>
      <c r="I411" s="264">
        <v>4</v>
      </c>
      <c r="J411" s="264">
        <v>16143.5</v>
      </c>
      <c r="K411" s="639">
        <f t="shared" ref="K411:K464" si="35">ROUND(I411*J411,0)</f>
        <v>64574</v>
      </c>
      <c r="L411" s="916" t="s">
        <v>196</v>
      </c>
      <c r="M411" s="916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2"/>
      <c r="AB411" s="200"/>
      <c r="AC411" s="200"/>
    </row>
    <row r="412" spans="1:29" s="890" customFormat="1" ht="15.75" customHeight="1">
      <c r="A412" s="206" t="str">
        <f>IF(B412&lt;&gt;"",IF(AND(B412&gt;=_TM1,B412&lt;=_TM2,OR(TH!L412="1111",TH!M412="1111")),TH!D412,""),"")</f>
        <v/>
      </c>
      <c r="B412" s="36">
        <f t="shared" si="33"/>
        <v>5</v>
      </c>
      <c r="C412" s="193">
        <v>40691</v>
      </c>
      <c r="D412" s="193" t="s">
        <v>1033</v>
      </c>
      <c r="E412" s="193">
        <v>40691</v>
      </c>
      <c r="F412" s="194" t="s">
        <v>953</v>
      </c>
      <c r="G412" s="513" t="s">
        <v>926</v>
      </c>
      <c r="H412" s="7" t="s">
        <v>798</v>
      </c>
      <c r="I412" s="264">
        <v>2</v>
      </c>
      <c r="J412" s="264">
        <v>14857.5</v>
      </c>
      <c r="K412" s="639">
        <f t="shared" si="35"/>
        <v>29715</v>
      </c>
      <c r="L412" s="916" t="s">
        <v>196</v>
      </c>
      <c r="M412" s="916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2"/>
      <c r="AB412" s="200"/>
      <c r="AC412" s="200"/>
    </row>
    <row r="413" spans="1:29" s="890" customFormat="1" ht="15.75" customHeight="1">
      <c r="A413" s="206" t="str">
        <f>IF(B413&lt;&gt;"",IF(AND(B413&gt;=_TM1,B413&lt;=_TM2,OR(TH!L413="1111",TH!M413="1111")),TH!D413,""),"")</f>
        <v/>
      </c>
      <c r="B413" s="36">
        <f t="shared" si="33"/>
        <v>5</v>
      </c>
      <c r="C413" s="193">
        <v>40691</v>
      </c>
      <c r="D413" s="193" t="s">
        <v>1033</v>
      </c>
      <c r="E413" s="193">
        <v>40691</v>
      </c>
      <c r="F413" s="194" t="s">
        <v>933</v>
      </c>
      <c r="G413" s="513" t="s">
        <v>926</v>
      </c>
      <c r="H413" s="7" t="s">
        <v>798</v>
      </c>
      <c r="I413" s="264">
        <v>3</v>
      </c>
      <c r="J413" s="264">
        <v>14857.666666666666</v>
      </c>
      <c r="K413" s="639">
        <f t="shared" si="35"/>
        <v>44573</v>
      </c>
      <c r="L413" s="916" t="s">
        <v>196</v>
      </c>
      <c r="M413" s="916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2"/>
      <c r="AB413" s="200"/>
      <c r="AC413" s="200"/>
    </row>
    <row r="414" spans="1:29" s="890" customFormat="1" ht="15.75" customHeight="1">
      <c r="A414" s="206" t="str">
        <f>IF(B414&lt;&gt;"",IF(AND(B414&gt;=_TM1,B414&lt;=_TM2,OR(TH!L414="1111",TH!M414="1111")),TH!D414,""),"")</f>
        <v/>
      </c>
      <c r="B414" s="36">
        <f t="shared" si="33"/>
        <v>5</v>
      </c>
      <c r="C414" s="193">
        <v>40691</v>
      </c>
      <c r="D414" s="193" t="s">
        <v>1034</v>
      </c>
      <c r="E414" s="193">
        <v>40691</v>
      </c>
      <c r="F414" s="194" t="s">
        <v>937</v>
      </c>
      <c r="G414" s="513" t="s">
        <v>927</v>
      </c>
      <c r="H414" s="7" t="s">
        <v>798</v>
      </c>
      <c r="I414" s="264">
        <v>1</v>
      </c>
      <c r="J414" s="264">
        <v>14858</v>
      </c>
      <c r="K414" s="639">
        <f t="shared" si="35"/>
        <v>14858</v>
      </c>
      <c r="L414" s="916" t="s">
        <v>196</v>
      </c>
      <c r="M414" s="916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2"/>
      <c r="AB414" s="200"/>
      <c r="AC414" s="200"/>
    </row>
    <row r="415" spans="1:29" s="890" customFormat="1" ht="15.75" customHeight="1">
      <c r="A415" s="206" t="str">
        <f>IF(B415&lt;&gt;"",IF(AND(B415&gt;=_TM1,B415&lt;=_TM2,OR(TH!L415="1111",TH!M415="1111")),TH!D415,""),"")</f>
        <v/>
      </c>
      <c r="B415" s="36">
        <f t="shared" si="33"/>
        <v>5</v>
      </c>
      <c r="C415" s="193">
        <v>40691</v>
      </c>
      <c r="D415" s="193" t="s">
        <v>1034</v>
      </c>
      <c r="E415" s="193">
        <v>40691</v>
      </c>
      <c r="F415" s="194" t="s">
        <v>934</v>
      </c>
      <c r="G415" s="513" t="s">
        <v>927</v>
      </c>
      <c r="H415" s="7" t="s">
        <v>798</v>
      </c>
      <c r="I415" s="264">
        <v>5</v>
      </c>
      <c r="J415" s="264">
        <v>9372.6</v>
      </c>
      <c r="K415" s="639">
        <f t="shared" si="35"/>
        <v>46863</v>
      </c>
      <c r="L415" s="916" t="s">
        <v>196</v>
      </c>
      <c r="M415" s="916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2"/>
      <c r="AB415" s="200"/>
      <c r="AC415" s="200"/>
    </row>
    <row r="416" spans="1:29" s="890" customFormat="1" ht="15.75" customHeight="1">
      <c r="A416" s="206" t="str">
        <f>IF(B416&lt;&gt;"",IF(AND(B416&gt;=_TM1,B416&lt;=_TM2,OR(TH!L416="1111",TH!M416="1111")),TH!D416,""),"")</f>
        <v/>
      </c>
      <c r="B416" s="36">
        <f t="shared" si="33"/>
        <v>5</v>
      </c>
      <c r="C416" s="193">
        <v>40691</v>
      </c>
      <c r="D416" s="193" t="s">
        <v>1034</v>
      </c>
      <c r="E416" s="193">
        <v>40691</v>
      </c>
      <c r="F416" s="194" t="s">
        <v>957</v>
      </c>
      <c r="G416" s="513" t="s">
        <v>927</v>
      </c>
      <c r="H416" s="7" t="s">
        <v>798</v>
      </c>
      <c r="I416" s="264">
        <v>344</v>
      </c>
      <c r="J416" s="264">
        <v>16694.151162790698</v>
      </c>
      <c r="K416" s="639">
        <f t="shared" si="35"/>
        <v>5742788</v>
      </c>
      <c r="L416" s="916" t="s">
        <v>196</v>
      </c>
      <c r="M416" s="916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2"/>
      <c r="AB416" s="200"/>
      <c r="AC416" s="200"/>
    </row>
    <row r="417" spans="1:29" s="890" customFormat="1" ht="15.75" customHeight="1">
      <c r="A417" s="206" t="str">
        <f>IF(B417&lt;&gt;"",IF(AND(B417&gt;=_TM1,B417&lt;=_TM2,OR(TH!L417="1111",TH!M417="1111")),TH!D417,""),"")</f>
        <v/>
      </c>
      <c r="B417" s="36">
        <f t="shared" si="33"/>
        <v>5</v>
      </c>
      <c r="C417" s="193">
        <v>40691</v>
      </c>
      <c r="D417" s="193" t="s">
        <v>1034</v>
      </c>
      <c r="E417" s="193">
        <v>40691</v>
      </c>
      <c r="F417" s="194" t="s">
        <v>955</v>
      </c>
      <c r="G417" s="513" t="s">
        <v>927</v>
      </c>
      <c r="H417" s="7" t="s">
        <v>798</v>
      </c>
      <c r="I417" s="264">
        <v>239</v>
      </c>
      <c r="J417" s="264">
        <v>5808.5146443514641</v>
      </c>
      <c r="K417" s="639">
        <f t="shared" si="35"/>
        <v>1388235</v>
      </c>
      <c r="L417" s="916" t="s">
        <v>196</v>
      </c>
      <c r="M417" s="916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2"/>
      <c r="AB417" s="200"/>
      <c r="AC417" s="200"/>
    </row>
    <row r="418" spans="1:29" s="890" customFormat="1" ht="15.75" customHeight="1">
      <c r="A418" s="206" t="str">
        <f>IF(B418&lt;&gt;"",IF(AND(B418&gt;=_TM1,B418&lt;=_TM2,OR(TH!L418="1111",TH!M418="1111")),TH!D418,""),"")</f>
        <v/>
      </c>
      <c r="B418" s="36">
        <f t="shared" si="33"/>
        <v>5</v>
      </c>
      <c r="C418" s="193">
        <v>40691</v>
      </c>
      <c r="D418" s="193" t="s">
        <v>1034</v>
      </c>
      <c r="E418" s="193">
        <v>40691</v>
      </c>
      <c r="F418" s="194" t="s">
        <v>956</v>
      </c>
      <c r="G418" s="513" t="s">
        <v>927</v>
      </c>
      <c r="H418" s="7" t="s">
        <v>798</v>
      </c>
      <c r="I418" s="264">
        <v>102</v>
      </c>
      <c r="J418" s="264">
        <v>3584.0098039215686</v>
      </c>
      <c r="K418" s="639">
        <f t="shared" si="35"/>
        <v>365569</v>
      </c>
      <c r="L418" s="916" t="s">
        <v>196</v>
      </c>
      <c r="M418" s="916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2"/>
      <c r="AB418" s="200"/>
      <c r="AC418" s="200"/>
    </row>
    <row r="419" spans="1:29" s="890" customFormat="1" ht="15.75" customHeight="1">
      <c r="A419" s="206" t="str">
        <f>IF(B419&lt;&gt;"",IF(AND(B419&gt;=_TM1,B419&lt;=_TM2,OR(TH!L419="1111",TH!M419="1111")),TH!D419,""),"")</f>
        <v/>
      </c>
      <c r="B419" s="36">
        <f t="shared" si="33"/>
        <v>5</v>
      </c>
      <c r="C419" s="193">
        <v>40691</v>
      </c>
      <c r="D419" s="193" t="s">
        <v>1034</v>
      </c>
      <c r="E419" s="193">
        <v>40691</v>
      </c>
      <c r="F419" s="194" t="s">
        <v>958</v>
      </c>
      <c r="G419" s="513" t="s">
        <v>927</v>
      </c>
      <c r="H419" s="7" t="s">
        <v>798</v>
      </c>
      <c r="I419" s="264">
        <v>24</v>
      </c>
      <c r="J419" s="264">
        <v>13959.5</v>
      </c>
      <c r="K419" s="639">
        <f t="shared" si="35"/>
        <v>335028</v>
      </c>
      <c r="L419" s="916" t="s">
        <v>196</v>
      </c>
      <c r="M419" s="916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2"/>
      <c r="AB419" s="200"/>
      <c r="AC419" s="200"/>
    </row>
    <row r="420" spans="1:29" s="890" customFormat="1" ht="15.75" customHeight="1">
      <c r="A420" s="206" t="str">
        <f>IF(B420&lt;&gt;"",IF(AND(B420&gt;=_TM1,B420&lt;=_TM2,OR(TH!L420="1111",TH!M420="1111")),TH!D420,""),"")</f>
        <v/>
      </c>
      <c r="B420" s="36">
        <f t="shared" si="33"/>
        <v>5</v>
      </c>
      <c r="C420" s="193">
        <v>40691</v>
      </c>
      <c r="D420" s="193" t="s">
        <v>1034</v>
      </c>
      <c r="E420" s="193">
        <v>40691</v>
      </c>
      <c r="F420" s="194" t="s">
        <v>951</v>
      </c>
      <c r="G420" s="513" t="s">
        <v>927</v>
      </c>
      <c r="H420" s="7" t="s">
        <v>798</v>
      </c>
      <c r="I420" s="264">
        <v>208</v>
      </c>
      <c r="J420" s="264">
        <v>24021.947115384617</v>
      </c>
      <c r="K420" s="639">
        <f t="shared" si="35"/>
        <v>4996565</v>
      </c>
      <c r="L420" s="916" t="s">
        <v>196</v>
      </c>
      <c r="M420" s="916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2"/>
      <c r="AB420" s="200"/>
      <c r="AC420" s="200"/>
    </row>
    <row r="421" spans="1:29" s="890" customFormat="1" ht="15.75" customHeight="1">
      <c r="A421" s="206" t="str">
        <f>IF(B421&lt;&gt;"",IF(AND(B421&gt;=_TM1,B421&lt;=_TM2,OR(TH!L421="1111",TH!M421="1111")),TH!D421,""),"")</f>
        <v/>
      </c>
      <c r="B421" s="36">
        <f t="shared" si="33"/>
        <v>5</v>
      </c>
      <c r="C421" s="193">
        <v>40691</v>
      </c>
      <c r="D421" s="193" t="s">
        <v>1034</v>
      </c>
      <c r="E421" s="193">
        <v>40691</v>
      </c>
      <c r="F421" s="194" t="s">
        <v>959</v>
      </c>
      <c r="G421" s="513" t="s">
        <v>927</v>
      </c>
      <c r="H421" s="7" t="s">
        <v>798</v>
      </c>
      <c r="I421" s="264">
        <v>51</v>
      </c>
      <c r="J421" s="264">
        <v>26161.470588235294</v>
      </c>
      <c r="K421" s="639">
        <f t="shared" si="35"/>
        <v>1334235</v>
      </c>
      <c r="L421" s="916" t="s">
        <v>196</v>
      </c>
      <c r="M421" s="916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2"/>
      <c r="AB421" s="200"/>
      <c r="AC421" s="200"/>
    </row>
    <row r="422" spans="1:29" s="890" customFormat="1" ht="15.75" customHeight="1">
      <c r="A422" s="206" t="str">
        <f>IF(B422&lt;&gt;"",IF(AND(B422&gt;=_TM1,B422&lt;=_TM2,OR(TH!L422="1111",TH!M422="1111")),TH!D422,""),"")</f>
        <v/>
      </c>
      <c r="B422" s="36">
        <f t="shared" si="33"/>
        <v>5</v>
      </c>
      <c r="C422" s="193">
        <v>40691</v>
      </c>
      <c r="D422" s="193" t="s">
        <v>1035</v>
      </c>
      <c r="E422" s="193">
        <v>40691</v>
      </c>
      <c r="F422" s="194" t="s">
        <v>961</v>
      </c>
      <c r="G422" s="513" t="s">
        <v>928</v>
      </c>
      <c r="H422" s="7" t="s">
        <v>798</v>
      </c>
      <c r="I422" s="264">
        <v>406</v>
      </c>
      <c r="J422" s="264">
        <v>25075.512315270935</v>
      </c>
      <c r="K422" s="639">
        <f t="shared" si="35"/>
        <v>10180658</v>
      </c>
      <c r="L422" s="916" t="s">
        <v>196</v>
      </c>
      <c r="M422" s="916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2"/>
      <c r="AB422" s="200"/>
      <c r="AC422" s="200"/>
    </row>
    <row r="423" spans="1:29" s="890" customFormat="1" ht="15.75" customHeight="1">
      <c r="A423" s="206" t="str">
        <f>IF(B423&lt;&gt;"",IF(AND(B423&gt;=_TM1,B423&lt;=_TM2,OR(TH!L423="1111",TH!M423="1111")),TH!D423,""),"")</f>
        <v/>
      </c>
      <c r="B423" s="36">
        <f t="shared" si="33"/>
        <v>5</v>
      </c>
      <c r="C423" s="193">
        <v>40691</v>
      </c>
      <c r="D423" s="193" t="s">
        <v>1035</v>
      </c>
      <c r="E423" s="193">
        <v>40691</v>
      </c>
      <c r="F423" s="194" t="s">
        <v>962</v>
      </c>
      <c r="G423" s="513" t="s">
        <v>928</v>
      </c>
      <c r="H423" s="7" t="s">
        <v>798</v>
      </c>
      <c r="I423" s="264">
        <v>50</v>
      </c>
      <c r="J423" s="264">
        <v>5808.52</v>
      </c>
      <c r="K423" s="639">
        <f t="shared" si="35"/>
        <v>290426</v>
      </c>
      <c r="L423" s="916" t="s">
        <v>196</v>
      </c>
      <c r="M423" s="916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2"/>
      <c r="AB423" s="200"/>
      <c r="AC423" s="200"/>
    </row>
    <row r="424" spans="1:29" s="890" customFormat="1" ht="15.75" customHeight="1">
      <c r="A424" s="206" t="str">
        <f>IF(B424&lt;&gt;"",IF(AND(B424&gt;=_TM1,B424&lt;=_TM2,OR(TH!L424="1111",TH!M424="1111")),TH!D424,""),"")</f>
        <v/>
      </c>
      <c r="B424" s="36">
        <f t="shared" si="33"/>
        <v>5</v>
      </c>
      <c r="C424" s="193">
        <v>40691</v>
      </c>
      <c r="D424" s="193" t="s">
        <v>1035</v>
      </c>
      <c r="E424" s="193">
        <v>40691</v>
      </c>
      <c r="F424" s="194" t="s">
        <v>963</v>
      </c>
      <c r="G424" s="513" t="s">
        <v>928</v>
      </c>
      <c r="H424" s="7" t="s">
        <v>798</v>
      </c>
      <c r="I424" s="264">
        <v>68</v>
      </c>
      <c r="J424" s="264">
        <v>2471.7647058823532</v>
      </c>
      <c r="K424" s="639">
        <f t="shared" si="35"/>
        <v>168080</v>
      </c>
      <c r="L424" s="916" t="s">
        <v>196</v>
      </c>
      <c r="M424" s="916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2"/>
      <c r="AB424" s="200"/>
      <c r="AC424" s="200"/>
    </row>
    <row r="425" spans="1:29" s="890" customFormat="1" ht="15.75" customHeight="1">
      <c r="A425" s="206" t="str">
        <f>IF(B425&lt;&gt;"",IF(AND(B425&gt;=_TM1,B425&lt;=_TM2,OR(TH!L425="1111",TH!M425="1111")),TH!D425,""),"")</f>
        <v/>
      </c>
      <c r="B425" s="36">
        <f t="shared" si="33"/>
        <v>5</v>
      </c>
      <c r="C425" s="193">
        <v>40691</v>
      </c>
      <c r="D425" s="193" t="s">
        <v>1035</v>
      </c>
      <c r="E425" s="193">
        <v>40691</v>
      </c>
      <c r="F425" s="194" t="s">
        <v>964</v>
      </c>
      <c r="G425" s="513" t="s">
        <v>928</v>
      </c>
      <c r="H425" s="7" t="s">
        <v>798</v>
      </c>
      <c r="I425" s="264">
        <v>300</v>
      </c>
      <c r="J425" s="264">
        <v>2471.7633333333333</v>
      </c>
      <c r="K425" s="639">
        <f t="shared" si="35"/>
        <v>741529</v>
      </c>
      <c r="L425" s="916" t="s">
        <v>196</v>
      </c>
      <c r="M425" s="916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2"/>
      <c r="AB425" s="200"/>
      <c r="AC425" s="200"/>
    </row>
    <row r="426" spans="1:29" s="890" customFormat="1" ht="15.75" customHeight="1">
      <c r="A426" s="206" t="str">
        <f>IF(B426&lt;&gt;"",IF(AND(B426&gt;=_TM1,B426&lt;=_TM2,OR(TH!L426="1111",TH!M426="1111")),TH!D426,""),"")</f>
        <v/>
      </c>
      <c r="B426" s="36">
        <f t="shared" si="33"/>
        <v>5</v>
      </c>
      <c r="C426" s="193">
        <v>40691</v>
      </c>
      <c r="D426" s="193" t="s">
        <v>1035</v>
      </c>
      <c r="E426" s="193">
        <v>40691</v>
      </c>
      <c r="F426" s="897" t="s">
        <v>965</v>
      </c>
      <c r="G426" s="513" t="s">
        <v>928</v>
      </c>
      <c r="H426" s="7" t="s">
        <v>798</v>
      </c>
      <c r="I426" s="264">
        <v>40</v>
      </c>
      <c r="J426" s="264">
        <v>2471.7750000000001</v>
      </c>
      <c r="K426" s="639">
        <f t="shared" si="35"/>
        <v>98871</v>
      </c>
      <c r="L426" s="916" t="s">
        <v>196</v>
      </c>
      <c r="M426" s="916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2"/>
      <c r="AB426" s="200"/>
      <c r="AC426" s="200"/>
    </row>
    <row r="427" spans="1:29" s="890" customFormat="1" ht="15.75" customHeight="1">
      <c r="A427" s="206" t="str">
        <f>IF(B427&lt;&gt;"",IF(AND(B427&gt;=_TM1,B427&lt;=_TM2,OR(TH!L427="1111",TH!M427="1111")),TH!D427,""),"")</f>
        <v/>
      </c>
      <c r="B427" s="36">
        <f t="shared" si="33"/>
        <v>5</v>
      </c>
      <c r="C427" s="193">
        <v>40691</v>
      </c>
      <c r="D427" s="193" t="s">
        <v>1035</v>
      </c>
      <c r="E427" s="193">
        <v>40691</v>
      </c>
      <c r="F427" s="194" t="s">
        <v>966</v>
      </c>
      <c r="G427" s="513" t="s">
        <v>928</v>
      </c>
      <c r="H427" s="7" t="s">
        <v>798</v>
      </c>
      <c r="I427" s="266">
        <v>34</v>
      </c>
      <c r="J427" s="266">
        <v>3584</v>
      </c>
      <c r="K427" s="639">
        <f t="shared" si="35"/>
        <v>121856</v>
      </c>
      <c r="L427" s="916" t="s">
        <v>196</v>
      </c>
      <c r="M427" s="916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2"/>
      <c r="AB427" s="200"/>
      <c r="AC427" s="200"/>
    </row>
    <row r="428" spans="1:29" s="890" customFormat="1" ht="15.75" customHeight="1">
      <c r="A428" s="206" t="str">
        <f>IF(B428&lt;&gt;"",IF(AND(B428&gt;=_TM1,B428&lt;=_TM2,OR(TH!L428="1111",TH!M428="1111")),TH!D428,""),"")</f>
        <v/>
      </c>
      <c r="B428" s="36">
        <f t="shared" si="33"/>
        <v>5</v>
      </c>
      <c r="C428" s="193">
        <v>40691</v>
      </c>
      <c r="D428" s="193" t="s">
        <v>1035</v>
      </c>
      <c r="E428" s="193">
        <v>40691</v>
      </c>
      <c r="F428" s="194" t="s">
        <v>967</v>
      </c>
      <c r="G428" s="513" t="s">
        <v>928</v>
      </c>
      <c r="H428" s="7" t="s">
        <v>798</v>
      </c>
      <c r="I428" s="264">
        <v>140</v>
      </c>
      <c r="J428" s="264">
        <v>3584.0142857142855</v>
      </c>
      <c r="K428" s="639">
        <f t="shared" si="35"/>
        <v>501762</v>
      </c>
      <c r="L428" s="916" t="s">
        <v>196</v>
      </c>
      <c r="M428" s="916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2"/>
      <c r="AB428" s="200"/>
      <c r="AC428" s="200"/>
    </row>
    <row r="429" spans="1:29" s="892" customFormat="1" ht="15.75" customHeight="1">
      <c r="A429" s="206" t="str">
        <f>IF(B429&lt;&gt;"",IF(AND(B429&gt;=_TM1,B429&lt;=_TM2,OR(TH!L429="1111",TH!M429="1111")),TH!D429,""),"")</f>
        <v/>
      </c>
      <c r="B429" s="36">
        <f t="shared" si="33"/>
        <v>5</v>
      </c>
      <c r="C429" s="193">
        <v>40691</v>
      </c>
      <c r="D429" s="193" t="s">
        <v>1035</v>
      </c>
      <c r="E429" s="193">
        <v>40691</v>
      </c>
      <c r="F429" s="194" t="s">
        <v>968</v>
      </c>
      <c r="G429" s="513" t="s">
        <v>928</v>
      </c>
      <c r="H429" s="7" t="s">
        <v>798</v>
      </c>
      <c r="I429" s="264">
        <v>140</v>
      </c>
      <c r="J429" s="264">
        <v>9372.5142857142855</v>
      </c>
      <c r="K429" s="639">
        <f t="shared" si="35"/>
        <v>1312152</v>
      </c>
      <c r="L429" s="916" t="s">
        <v>196</v>
      </c>
      <c r="M429" s="916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B429" s="200"/>
      <c r="AC429" s="200"/>
    </row>
    <row r="430" spans="1:29" ht="15.75" customHeight="1">
      <c r="A430" s="206" t="str">
        <f>IF(B430&lt;&gt;"",IF(AND(B430&gt;=_TM1,B430&lt;=_TM2,OR(TH!L430="1111",TH!M430="1111")),TH!D430,""),"")</f>
        <v/>
      </c>
      <c r="B430" s="36">
        <f t="shared" si="33"/>
        <v>5</v>
      </c>
      <c r="C430" s="193">
        <v>40691</v>
      </c>
      <c r="D430" s="193" t="s">
        <v>1036</v>
      </c>
      <c r="E430" s="193">
        <v>40691</v>
      </c>
      <c r="F430" s="194" t="s">
        <v>958</v>
      </c>
      <c r="G430" s="513" t="s">
        <v>929</v>
      </c>
      <c r="H430" s="7" t="s">
        <v>798</v>
      </c>
      <c r="I430" s="264">
        <v>10</v>
      </c>
      <c r="J430" s="264">
        <v>13959.5</v>
      </c>
      <c r="K430" s="639">
        <f t="shared" si="35"/>
        <v>139595</v>
      </c>
      <c r="L430" s="916" t="s">
        <v>196</v>
      </c>
      <c r="M430" s="916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2"/>
    </row>
    <row r="431" spans="1:29" ht="15.75" customHeight="1">
      <c r="A431" s="206" t="str">
        <f>IF(B431&lt;&gt;"",IF(AND(B431&gt;=_TM1,B431&lt;=_TM2,OR(TH!L431="1111",TH!M431="1111")),TH!D431,""),"")</f>
        <v/>
      </c>
      <c r="B431" s="36">
        <f t="shared" si="33"/>
        <v>5</v>
      </c>
      <c r="C431" s="193">
        <v>40691</v>
      </c>
      <c r="D431" s="193" t="s">
        <v>1036</v>
      </c>
      <c r="E431" s="193">
        <v>40691</v>
      </c>
      <c r="F431" s="194" t="s">
        <v>969</v>
      </c>
      <c r="G431" s="513" t="s">
        <v>929</v>
      </c>
      <c r="H431" s="7" t="s">
        <v>798</v>
      </c>
      <c r="I431" s="264">
        <v>68</v>
      </c>
      <c r="J431" s="264">
        <v>9979.5147058823532</v>
      </c>
      <c r="K431" s="639">
        <f t="shared" si="35"/>
        <v>678607</v>
      </c>
      <c r="L431" s="916" t="s">
        <v>196</v>
      </c>
      <c r="M431" s="916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2"/>
    </row>
    <row r="432" spans="1:29" ht="15.75" customHeight="1">
      <c r="A432" s="206" t="str">
        <f>IF(B432&lt;&gt;"",IF(AND(B432&gt;=_TM1,B432&lt;=_TM2,OR(TH!L432="1111",TH!M432="1111")),TH!D432,""),"")</f>
        <v/>
      </c>
      <c r="B432" s="36">
        <f t="shared" si="33"/>
        <v>5</v>
      </c>
      <c r="C432" s="193">
        <v>40691</v>
      </c>
      <c r="D432" s="193" t="s">
        <v>1036</v>
      </c>
      <c r="E432" s="193">
        <v>40691</v>
      </c>
      <c r="F432" s="194" t="s">
        <v>970</v>
      </c>
      <c r="G432" s="513" t="s">
        <v>929</v>
      </c>
      <c r="H432" s="7" t="s">
        <v>798</v>
      </c>
      <c r="I432" s="264">
        <v>300</v>
      </c>
      <c r="J432" s="264">
        <v>12946.513333333334</v>
      </c>
      <c r="K432" s="639">
        <f t="shared" si="35"/>
        <v>3883954</v>
      </c>
      <c r="L432" s="916" t="s">
        <v>196</v>
      </c>
      <c r="M432" s="916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2"/>
    </row>
    <row r="433" spans="1:29" ht="15.75" customHeight="1">
      <c r="A433" s="206" t="str">
        <f>IF(B433&lt;&gt;"",IF(AND(B433&gt;=_TM1,B433&lt;=_TM2,OR(TH!L433="1111",TH!M433="1111")),TH!D433,""),"")</f>
        <v/>
      </c>
      <c r="B433" s="36">
        <f t="shared" si="33"/>
        <v>5</v>
      </c>
      <c r="C433" s="193">
        <v>40691</v>
      </c>
      <c r="D433" s="193" t="s">
        <v>1036</v>
      </c>
      <c r="E433" s="193">
        <v>40691</v>
      </c>
      <c r="F433" s="194" t="s">
        <v>971</v>
      </c>
      <c r="G433" s="513" t="s">
        <v>929</v>
      </c>
      <c r="H433" s="7" t="s">
        <v>798</v>
      </c>
      <c r="I433" s="264">
        <v>40</v>
      </c>
      <c r="J433" s="264">
        <v>14589.525</v>
      </c>
      <c r="K433" s="639">
        <f t="shared" si="35"/>
        <v>583581</v>
      </c>
      <c r="L433" s="916" t="s">
        <v>196</v>
      </c>
      <c r="M433" s="916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2"/>
    </row>
    <row r="434" spans="1:29" ht="15.75" customHeight="1">
      <c r="A434" s="206" t="str">
        <f>IF(B434&lt;&gt;"",IF(AND(B434&gt;=_TM1,B434&lt;=_TM2,OR(TH!L434="1111",TH!M434="1111")),TH!D434,""),"")</f>
        <v/>
      </c>
      <c r="B434" s="36">
        <f t="shared" si="33"/>
        <v>5</v>
      </c>
      <c r="C434" s="193">
        <v>40694</v>
      </c>
      <c r="D434" s="193" t="s">
        <v>1037</v>
      </c>
      <c r="E434" s="193">
        <v>40694</v>
      </c>
      <c r="F434" s="194" t="s">
        <v>973</v>
      </c>
      <c r="G434" s="513" t="s">
        <v>930</v>
      </c>
      <c r="H434" s="212" t="s">
        <v>972</v>
      </c>
      <c r="I434" s="264">
        <v>943</v>
      </c>
      <c r="J434" s="264">
        <v>5951.5132555673381</v>
      </c>
      <c r="K434" s="639">
        <f t="shared" si="35"/>
        <v>5612277</v>
      </c>
      <c r="L434" s="916" t="s">
        <v>196</v>
      </c>
      <c r="M434" s="916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2"/>
    </row>
    <row r="435" spans="1:29" ht="15.75" customHeight="1">
      <c r="A435" s="206" t="str">
        <f>IF(B435&lt;&gt;"",IF(AND(B435&gt;=_TM1,B435&lt;=_TM2,OR(TH!L435="1111",TH!M435="1111")),TH!D435,""),"")</f>
        <v/>
      </c>
      <c r="B435" s="36">
        <f t="shared" si="33"/>
        <v>5</v>
      </c>
      <c r="C435" s="193">
        <v>40694</v>
      </c>
      <c r="D435" s="193" t="s">
        <v>1037</v>
      </c>
      <c r="E435" s="193">
        <v>40694</v>
      </c>
      <c r="F435" s="194" t="s">
        <v>974</v>
      </c>
      <c r="G435" s="513" t="s">
        <v>930</v>
      </c>
      <c r="H435" s="212" t="s">
        <v>972</v>
      </c>
      <c r="I435" s="264">
        <v>303</v>
      </c>
      <c r="J435" s="264">
        <v>5808.5115511551157</v>
      </c>
      <c r="K435" s="639">
        <f t="shared" si="35"/>
        <v>1759979</v>
      </c>
      <c r="L435" s="916" t="s">
        <v>196</v>
      </c>
      <c r="M435" s="916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2"/>
    </row>
    <row r="436" spans="1:29" ht="15.75" customHeight="1">
      <c r="A436" s="206" t="str">
        <f>IF(B436&lt;&gt;"",IF(AND(B436&gt;=_TM1,B436&lt;=_TM2,OR(TH!L436="1111",TH!M436="1111")),TH!D436,""),"")</f>
        <v/>
      </c>
      <c r="B436" s="36">
        <f t="shared" si="33"/>
        <v>5</v>
      </c>
      <c r="C436" s="193">
        <v>40694</v>
      </c>
      <c r="D436" s="193" t="s">
        <v>1038</v>
      </c>
      <c r="E436" s="193">
        <v>40694</v>
      </c>
      <c r="F436" s="194" t="s">
        <v>975</v>
      </c>
      <c r="G436" s="513" t="s">
        <v>931</v>
      </c>
      <c r="H436" s="7" t="s">
        <v>976</v>
      </c>
      <c r="I436" s="264">
        <v>30</v>
      </c>
      <c r="J436" s="264">
        <v>12946.5</v>
      </c>
      <c r="K436" s="639">
        <f t="shared" si="35"/>
        <v>388395</v>
      </c>
      <c r="L436" s="916" t="s">
        <v>196</v>
      </c>
      <c r="M436" s="916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2"/>
    </row>
    <row r="437" spans="1:29" ht="15.75" customHeight="1">
      <c r="A437" s="206" t="str">
        <f>IF(B437&lt;&gt;"",IF(AND(B437&gt;=_TM1,B437&lt;=_TM2,OR(TH!L437="1111",TH!M437="1111")),TH!D437,""),"")</f>
        <v/>
      </c>
      <c r="B437" s="891">
        <f t="shared" si="33"/>
        <v>6</v>
      </c>
      <c r="C437" s="193">
        <v>40695</v>
      </c>
      <c r="D437" s="193" t="s">
        <v>1039</v>
      </c>
      <c r="E437" s="193">
        <v>40695</v>
      </c>
      <c r="F437" s="194" t="s">
        <v>801</v>
      </c>
      <c r="G437" s="513" t="s">
        <v>802</v>
      </c>
      <c r="H437" s="195" t="s">
        <v>803</v>
      </c>
      <c r="I437" s="264">
        <v>101</v>
      </c>
      <c r="J437" s="264">
        <v>36925.514851485146</v>
      </c>
      <c r="K437" s="639">
        <f t="shared" si="35"/>
        <v>3729477</v>
      </c>
      <c r="L437" s="916" t="s">
        <v>196</v>
      </c>
      <c r="M437" s="916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2"/>
      <c r="AB437" s="892"/>
      <c r="AC437" s="892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33"/>
        <v>6</v>
      </c>
      <c r="C438" s="193">
        <v>40695</v>
      </c>
      <c r="D438" s="193" t="s">
        <v>1039</v>
      </c>
      <c r="E438" s="193">
        <v>40695</v>
      </c>
      <c r="F438" s="194" t="s">
        <v>804</v>
      </c>
      <c r="G438" s="513" t="s">
        <v>802</v>
      </c>
      <c r="H438" s="195" t="s">
        <v>803</v>
      </c>
      <c r="I438" s="264">
        <v>101</v>
      </c>
      <c r="J438" s="264">
        <v>37171.514851485146</v>
      </c>
      <c r="K438" s="639">
        <f t="shared" si="35"/>
        <v>3754323</v>
      </c>
      <c r="L438" s="916" t="s">
        <v>196</v>
      </c>
      <c r="M438" s="916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2"/>
    </row>
    <row r="439" spans="1:29" ht="15.75" customHeight="1">
      <c r="A439" s="206" t="str">
        <f>IF(B439&lt;&gt;"",IF(AND(B439&gt;=_TM1,B439&lt;=_TM2,OR(TH!L439="1111",TH!M439="1111")),TH!D439,""),"")</f>
        <v/>
      </c>
      <c r="B439" s="36">
        <f t="shared" si="33"/>
        <v>6</v>
      </c>
      <c r="C439" s="193">
        <v>40723</v>
      </c>
      <c r="D439" s="193" t="s">
        <v>1040</v>
      </c>
      <c r="E439" s="186">
        <v>40723</v>
      </c>
      <c r="F439" s="191" t="s">
        <v>977</v>
      </c>
      <c r="G439" s="513" t="s">
        <v>458</v>
      </c>
      <c r="H439" s="7" t="s">
        <v>798</v>
      </c>
      <c r="I439" s="264">
        <v>17</v>
      </c>
      <c r="J439" s="264">
        <v>22124.823529411766</v>
      </c>
      <c r="K439" s="639">
        <f t="shared" si="35"/>
        <v>376122</v>
      </c>
      <c r="L439" s="916" t="s">
        <v>196</v>
      </c>
      <c r="M439" s="916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2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33"/>
        <v>6</v>
      </c>
      <c r="C440" s="193">
        <v>40723</v>
      </c>
      <c r="D440" s="193" t="s">
        <v>1040</v>
      </c>
      <c r="E440" s="186">
        <v>40723</v>
      </c>
      <c r="F440" s="191" t="s">
        <v>961</v>
      </c>
      <c r="G440" s="513" t="s">
        <v>458</v>
      </c>
      <c r="H440" s="7" t="s">
        <v>798</v>
      </c>
      <c r="I440" s="264">
        <v>8</v>
      </c>
      <c r="J440" s="264">
        <v>25265.5</v>
      </c>
      <c r="K440" s="639">
        <f t="shared" si="35"/>
        <v>202124</v>
      </c>
      <c r="L440" s="916" t="s">
        <v>196</v>
      </c>
      <c r="M440" s="916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2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33"/>
        <v>6</v>
      </c>
      <c r="C441" s="193">
        <v>40723</v>
      </c>
      <c r="D441" s="193" t="s">
        <v>1040</v>
      </c>
      <c r="E441" s="186">
        <v>40723</v>
      </c>
      <c r="F441" s="191" t="s">
        <v>951</v>
      </c>
      <c r="G441" s="513" t="s">
        <v>458</v>
      </c>
      <c r="H441" s="7" t="s">
        <v>798</v>
      </c>
      <c r="I441" s="264">
        <v>38</v>
      </c>
      <c r="J441" s="264">
        <v>25265.5</v>
      </c>
      <c r="K441" s="639">
        <f t="shared" si="35"/>
        <v>960089</v>
      </c>
      <c r="L441" s="916" t="s">
        <v>196</v>
      </c>
      <c r="M441" s="916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2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33"/>
        <v>6</v>
      </c>
      <c r="C442" s="193">
        <v>40723</v>
      </c>
      <c r="D442" s="193" t="s">
        <v>1040</v>
      </c>
      <c r="E442" s="186">
        <v>40723</v>
      </c>
      <c r="F442" s="191" t="s">
        <v>978</v>
      </c>
      <c r="G442" s="513" t="s">
        <v>458</v>
      </c>
      <c r="H442" s="7" t="s">
        <v>798</v>
      </c>
      <c r="I442" s="264">
        <v>47</v>
      </c>
      <c r="J442" s="264">
        <v>19142.510638297874</v>
      </c>
      <c r="K442" s="639">
        <f t="shared" si="35"/>
        <v>899698</v>
      </c>
      <c r="L442" s="916" t="s">
        <v>196</v>
      </c>
      <c r="M442" s="916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2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33"/>
        <v>6</v>
      </c>
      <c r="C443" s="193">
        <v>40723</v>
      </c>
      <c r="D443" s="193" t="s">
        <v>1040</v>
      </c>
      <c r="E443" s="186">
        <v>40723</v>
      </c>
      <c r="F443" s="191" t="s">
        <v>979</v>
      </c>
      <c r="G443" s="513" t="s">
        <v>458</v>
      </c>
      <c r="H443" s="7" t="s">
        <v>798</v>
      </c>
      <c r="I443" s="264">
        <v>830</v>
      </c>
      <c r="J443" s="264">
        <v>13362.013253012048</v>
      </c>
      <c r="K443" s="639">
        <f t="shared" si="35"/>
        <v>11090471</v>
      </c>
      <c r="L443" s="916" t="s">
        <v>196</v>
      </c>
      <c r="M443" s="916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2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33"/>
        <v>6</v>
      </c>
      <c r="C444" s="193">
        <v>40723</v>
      </c>
      <c r="D444" s="193" t="s">
        <v>1040</v>
      </c>
      <c r="E444" s="186">
        <v>40723</v>
      </c>
      <c r="F444" s="191" t="s">
        <v>816</v>
      </c>
      <c r="G444" s="513" t="s">
        <v>458</v>
      </c>
      <c r="H444" s="7" t="s">
        <v>798</v>
      </c>
      <c r="I444" s="264">
        <v>738</v>
      </c>
      <c r="J444" s="264">
        <v>13362.012195121952</v>
      </c>
      <c r="K444" s="639">
        <f t="shared" si="35"/>
        <v>9861165</v>
      </c>
      <c r="L444" s="916" t="s">
        <v>196</v>
      </c>
      <c r="M444" s="916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2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33"/>
        <v>6</v>
      </c>
      <c r="C445" s="193">
        <v>40723</v>
      </c>
      <c r="D445" s="193" t="s">
        <v>1040</v>
      </c>
      <c r="E445" s="186">
        <v>40723</v>
      </c>
      <c r="F445" s="191" t="s">
        <v>820</v>
      </c>
      <c r="G445" s="513" t="s">
        <v>458</v>
      </c>
      <c r="H445" s="7" t="s">
        <v>798</v>
      </c>
      <c r="I445" s="264">
        <v>2</v>
      </c>
      <c r="J445" s="264">
        <v>9590.5</v>
      </c>
      <c r="K445" s="639">
        <f t="shared" si="35"/>
        <v>19181</v>
      </c>
      <c r="L445" s="916" t="s">
        <v>196</v>
      </c>
      <c r="M445" s="916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2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33"/>
        <v>6</v>
      </c>
      <c r="C446" s="193">
        <v>40723</v>
      </c>
      <c r="D446" s="193" t="s">
        <v>1040</v>
      </c>
      <c r="E446" s="186">
        <v>40723</v>
      </c>
      <c r="F446" s="191" t="s">
        <v>980</v>
      </c>
      <c r="G446" s="513" t="s">
        <v>458</v>
      </c>
      <c r="H446" s="7" t="s">
        <v>798</v>
      </c>
      <c r="I446" s="264">
        <v>2</v>
      </c>
      <c r="J446" s="264">
        <v>10554.5</v>
      </c>
      <c r="K446" s="639">
        <f t="shared" si="35"/>
        <v>21109</v>
      </c>
      <c r="L446" s="916" t="s">
        <v>196</v>
      </c>
      <c r="M446" s="916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2"/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33"/>
        <v>6</v>
      </c>
      <c r="C447" s="193">
        <v>40723</v>
      </c>
      <c r="D447" s="193" t="s">
        <v>1041</v>
      </c>
      <c r="E447" s="186">
        <v>40723</v>
      </c>
      <c r="F447" s="191" t="s">
        <v>980</v>
      </c>
      <c r="G447" s="513" t="s">
        <v>947</v>
      </c>
      <c r="H447" s="7" t="s">
        <v>798</v>
      </c>
      <c r="I447" s="264">
        <v>21</v>
      </c>
      <c r="J447" s="264">
        <v>17305.523809523809</v>
      </c>
      <c r="K447" s="639">
        <f t="shared" si="35"/>
        <v>363416</v>
      </c>
      <c r="L447" s="916" t="s">
        <v>196</v>
      </c>
      <c r="M447" s="916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2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33"/>
        <v>6</v>
      </c>
      <c r="C448" s="193">
        <v>40723</v>
      </c>
      <c r="D448" s="193" t="s">
        <v>1041</v>
      </c>
      <c r="E448" s="186">
        <v>40723</v>
      </c>
      <c r="F448" s="191" t="s">
        <v>987</v>
      </c>
      <c r="G448" s="513" t="s">
        <v>947</v>
      </c>
      <c r="H448" s="7" t="s">
        <v>798</v>
      </c>
      <c r="I448" s="264">
        <v>33</v>
      </c>
      <c r="J448" s="264">
        <v>17305.515151515152</v>
      </c>
      <c r="K448" s="639">
        <f t="shared" si="35"/>
        <v>571082</v>
      </c>
      <c r="L448" s="916" t="s">
        <v>196</v>
      </c>
      <c r="M448" s="916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2"/>
    </row>
    <row r="449" spans="1:27" ht="15.75" customHeight="1">
      <c r="A449" s="206" t="str">
        <f>IF(B449&lt;&gt;"",IF(AND(B449&gt;=_TM1,B449&lt;=_TM2,OR(TH!L449="1111",TH!M449="1111")),TH!D449,""),"")</f>
        <v/>
      </c>
      <c r="B449" s="36">
        <f t="shared" si="33"/>
        <v>6</v>
      </c>
      <c r="C449" s="193">
        <v>40723</v>
      </c>
      <c r="D449" s="193" t="s">
        <v>1041</v>
      </c>
      <c r="E449" s="186">
        <v>40723</v>
      </c>
      <c r="F449" s="191" t="s">
        <v>807</v>
      </c>
      <c r="G449" s="513" t="s">
        <v>947</v>
      </c>
      <c r="H449" s="7" t="s">
        <v>798</v>
      </c>
      <c r="I449" s="264">
        <v>390</v>
      </c>
      <c r="J449" s="264">
        <v>18233.102564102563</v>
      </c>
      <c r="K449" s="639">
        <f t="shared" si="35"/>
        <v>7110910</v>
      </c>
      <c r="L449" s="916" t="s">
        <v>196</v>
      </c>
      <c r="M449" s="916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2"/>
    </row>
    <row r="450" spans="1:27" ht="15.75" customHeight="1">
      <c r="A450" s="206" t="str">
        <f>IF(B450&lt;&gt;"",IF(AND(B450&gt;=_TM1,B450&lt;=_TM2,OR(TH!L450="1111",TH!M450="1111")),TH!D450,""),"")</f>
        <v/>
      </c>
      <c r="B450" s="36">
        <f t="shared" si="33"/>
        <v>6</v>
      </c>
      <c r="C450" s="193">
        <v>40723</v>
      </c>
      <c r="D450" s="193" t="s">
        <v>1041</v>
      </c>
      <c r="E450" s="186">
        <v>40723</v>
      </c>
      <c r="F450" s="191" t="s">
        <v>811</v>
      </c>
      <c r="G450" s="513" t="s">
        <v>947</v>
      </c>
      <c r="H450" s="7" t="s">
        <v>798</v>
      </c>
      <c r="I450" s="264">
        <v>482</v>
      </c>
      <c r="J450" s="264">
        <v>8566.5124481327803</v>
      </c>
      <c r="K450" s="639">
        <f t="shared" si="35"/>
        <v>4129059</v>
      </c>
      <c r="L450" s="916" t="s">
        <v>196</v>
      </c>
      <c r="M450" s="916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2"/>
    </row>
    <row r="451" spans="1:27" ht="15.75" customHeight="1">
      <c r="A451" s="206" t="str">
        <f>IF(B451&lt;&gt;"",IF(AND(B451&gt;=_TM1,B451&lt;=_TM2,OR(TH!L451="1111",TH!M451="1111")),TH!D451,""),"")</f>
        <v/>
      </c>
      <c r="B451" s="36">
        <f t="shared" si="33"/>
        <v>6</v>
      </c>
      <c r="C451" s="193">
        <v>40723</v>
      </c>
      <c r="D451" s="193" t="s">
        <v>1041</v>
      </c>
      <c r="E451" s="186">
        <v>40723</v>
      </c>
      <c r="F451" s="191" t="s">
        <v>980</v>
      </c>
      <c r="G451" s="513" t="s">
        <v>947</v>
      </c>
      <c r="H451" s="7" t="s">
        <v>798</v>
      </c>
      <c r="I451" s="264">
        <v>56</v>
      </c>
      <c r="J451" s="264">
        <v>15438.517857142857</v>
      </c>
      <c r="K451" s="639">
        <f t="shared" si="35"/>
        <v>864557</v>
      </c>
      <c r="L451" s="916" t="s">
        <v>196</v>
      </c>
      <c r="M451" s="916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2"/>
    </row>
    <row r="452" spans="1:27" ht="15.75" customHeight="1">
      <c r="A452" s="206" t="str">
        <f>IF(B452&lt;&gt;"",IF(AND(B452&gt;=_TM1,B452&lt;=_TM2,OR(TH!L452="1111",TH!M452="1111")),TH!D452,""),"")</f>
        <v/>
      </c>
      <c r="B452" s="36">
        <f t="shared" si="33"/>
        <v>6</v>
      </c>
      <c r="C452" s="193">
        <v>40723</v>
      </c>
      <c r="D452" s="193" t="s">
        <v>1041</v>
      </c>
      <c r="E452" s="186">
        <v>40723</v>
      </c>
      <c r="F452" s="191" t="s">
        <v>988</v>
      </c>
      <c r="G452" s="513" t="s">
        <v>947</v>
      </c>
      <c r="H452" s="7" t="s">
        <v>798</v>
      </c>
      <c r="I452" s="264">
        <v>203</v>
      </c>
      <c r="J452" s="264">
        <v>7385.5123152709357</v>
      </c>
      <c r="K452" s="639">
        <f t="shared" si="35"/>
        <v>1499259</v>
      </c>
      <c r="L452" s="916" t="s">
        <v>196</v>
      </c>
      <c r="M452" s="916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2"/>
    </row>
    <row r="453" spans="1:27" ht="15.75" customHeight="1">
      <c r="A453" s="206" t="str">
        <f>IF(B453&lt;&gt;"",IF(AND(B453&gt;=_TM1,B453&lt;=_TM2,OR(TH!L453="1111",TH!M453="1111")),TH!D453,""),"")</f>
        <v/>
      </c>
      <c r="B453" s="36">
        <f t="shared" si="33"/>
        <v>6</v>
      </c>
      <c r="C453" s="193">
        <v>40723</v>
      </c>
      <c r="D453" s="193" t="s">
        <v>1041</v>
      </c>
      <c r="E453" s="186">
        <v>40723</v>
      </c>
      <c r="F453" s="191" t="s">
        <v>989</v>
      </c>
      <c r="G453" s="513" t="s">
        <v>947</v>
      </c>
      <c r="H453" s="7" t="s">
        <v>798</v>
      </c>
      <c r="I453" s="264">
        <v>1</v>
      </c>
      <c r="J453" s="264">
        <v>5809</v>
      </c>
      <c r="K453" s="639">
        <f t="shared" si="35"/>
        <v>5809</v>
      </c>
      <c r="L453" s="916" t="s">
        <v>196</v>
      </c>
      <c r="M453" s="916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2"/>
    </row>
    <row r="454" spans="1:27" ht="15.75" customHeight="1">
      <c r="A454" s="206" t="str">
        <f>IF(B454&lt;&gt;"",IF(AND(B454&gt;=_TM1,B454&lt;=_TM2,OR(TH!L454="1111",TH!M454="1111")),TH!D454,""),"")</f>
        <v/>
      </c>
      <c r="B454" s="36">
        <f t="shared" si="33"/>
        <v>6</v>
      </c>
      <c r="C454" s="193">
        <v>40723</v>
      </c>
      <c r="D454" s="193" t="s">
        <v>1041</v>
      </c>
      <c r="E454" s="186">
        <v>40723</v>
      </c>
      <c r="F454" s="191" t="s">
        <v>813</v>
      </c>
      <c r="G454" s="513" t="s">
        <v>947</v>
      </c>
      <c r="H454" s="7" t="s">
        <v>798</v>
      </c>
      <c r="I454" s="264">
        <v>1</v>
      </c>
      <c r="J454" s="264">
        <v>9591</v>
      </c>
      <c r="K454" s="639">
        <f t="shared" si="35"/>
        <v>9591</v>
      </c>
      <c r="L454" s="916" t="s">
        <v>196</v>
      </c>
      <c r="M454" s="916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2"/>
    </row>
    <row r="455" spans="1:27" ht="15.75" customHeight="1">
      <c r="A455" s="206" t="str">
        <f>IF(B455&lt;&gt;"",IF(AND(B455&gt;=_TM1,B455&lt;=_TM2,OR(TH!L455="1111",TH!M455="1111")),TH!D455,""),"")</f>
        <v/>
      </c>
      <c r="B455" s="36">
        <f t="shared" si="33"/>
        <v>6</v>
      </c>
      <c r="C455" s="193">
        <v>40723</v>
      </c>
      <c r="D455" s="193" t="s">
        <v>1042</v>
      </c>
      <c r="E455" s="186">
        <v>40723</v>
      </c>
      <c r="F455" s="191" t="s">
        <v>990</v>
      </c>
      <c r="G455" s="513" t="s">
        <v>954</v>
      </c>
      <c r="H455" s="7" t="s">
        <v>798</v>
      </c>
      <c r="I455" s="264">
        <v>2</v>
      </c>
      <c r="J455" s="264">
        <v>5951.5</v>
      </c>
      <c r="K455" s="639">
        <f t="shared" si="35"/>
        <v>11903</v>
      </c>
      <c r="L455" s="916" t="s">
        <v>196</v>
      </c>
      <c r="M455" s="916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2"/>
    </row>
    <row r="456" spans="1:27" ht="15.75" customHeight="1">
      <c r="A456" s="206" t="str">
        <f>IF(B456&lt;&gt;"",IF(AND(B456&gt;=_TM1,B456&lt;=_TM2,OR(TH!L456="1111",TH!M456="1111")),TH!D456,""),"")</f>
        <v/>
      </c>
      <c r="B456" s="36">
        <f t="shared" si="33"/>
        <v>6</v>
      </c>
      <c r="C456" s="193">
        <v>40723</v>
      </c>
      <c r="D456" s="193" t="s">
        <v>1042</v>
      </c>
      <c r="E456" s="186">
        <v>40723</v>
      </c>
      <c r="F456" s="191" t="s">
        <v>824</v>
      </c>
      <c r="G456" s="513" t="s">
        <v>954</v>
      </c>
      <c r="H456" s="7" t="s">
        <v>798</v>
      </c>
      <c r="I456" s="264">
        <v>1</v>
      </c>
      <c r="J456" s="264">
        <v>14807</v>
      </c>
      <c r="K456" s="639">
        <f t="shared" si="35"/>
        <v>14807</v>
      </c>
      <c r="L456" s="916" t="s">
        <v>196</v>
      </c>
      <c r="M456" s="916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2"/>
    </row>
    <row r="457" spans="1:27" ht="15.75" customHeight="1">
      <c r="A457" s="206" t="str">
        <f>IF(B457&lt;&gt;"",IF(AND(B457&gt;=_TM1,B457&lt;=_TM2,OR(TH!L457="1111",TH!M457="1111")),TH!D457,""),"")</f>
        <v/>
      </c>
      <c r="B457" s="36">
        <f t="shared" si="33"/>
        <v>6</v>
      </c>
      <c r="C457" s="193">
        <v>40723</v>
      </c>
      <c r="D457" s="193" t="s">
        <v>1042</v>
      </c>
      <c r="E457" s="186">
        <v>40723</v>
      </c>
      <c r="F457" s="191" t="s">
        <v>991</v>
      </c>
      <c r="G457" s="513" t="s">
        <v>954</v>
      </c>
      <c r="H457" s="7" t="s">
        <v>798</v>
      </c>
      <c r="I457" s="264">
        <v>9</v>
      </c>
      <c r="J457" s="264">
        <v>14806.555555555555</v>
      </c>
      <c r="K457" s="639">
        <f t="shared" si="35"/>
        <v>133259</v>
      </c>
      <c r="L457" s="916" t="s">
        <v>196</v>
      </c>
      <c r="M457" s="916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2"/>
    </row>
    <row r="458" spans="1:27" ht="15.75" customHeight="1">
      <c r="A458" s="206" t="str">
        <f>IF(B458&lt;&gt;"",IF(AND(B458&gt;=_TM1,B458&lt;=_TM2,OR(TH!L458="1111",TH!M458="1111")),TH!D458,""),"")</f>
        <v/>
      </c>
      <c r="B458" s="36">
        <f t="shared" si="33"/>
        <v>6</v>
      </c>
      <c r="C458" s="193">
        <v>40723</v>
      </c>
      <c r="D458" s="193" t="s">
        <v>1042</v>
      </c>
      <c r="E458" s="186">
        <v>40723</v>
      </c>
      <c r="F458" s="191" t="s">
        <v>992</v>
      </c>
      <c r="G458" s="513" t="s">
        <v>954</v>
      </c>
      <c r="H458" s="7" t="s">
        <v>798</v>
      </c>
      <c r="I458" s="264">
        <v>291</v>
      </c>
      <c r="J458" s="264">
        <v>7483.5120274914088</v>
      </c>
      <c r="K458" s="639">
        <f t="shared" si="35"/>
        <v>2177702</v>
      </c>
      <c r="L458" s="916" t="s">
        <v>196</v>
      </c>
      <c r="M458" s="916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2"/>
    </row>
    <row r="459" spans="1:27" ht="15.75" customHeight="1">
      <c r="A459" s="206" t="str">
        <f>IF(B459&lt;&gt;"",IF(AND(B459&gt;=_TM1,B459&lt;=_TM2,OR(TH!L459="1111",TH!M459="1111")),TH!D459,""),"")</f>
        <v/>
      </c>
      <c r="B459" s="36">
        <f t="shared" si="33"/>
        <v>6</v>
      </c>
      <c r="C459" s="193">
        <v>40723</v>
      </c>
      <c r="D459" s="193" t="s">
        <v>1042</v>
      </c>
      <c r="E459" s="186">
        <v>40723</v>
      </c>
      <c r="F459" s="191" t="s">
        <v>980</v>
      </c>
      <c r="G459" s="513" t="s">
        <v>954</v>
      </c>
      <c r="H459" s="7" t="s">
        <v>798</v>
      </c>
      <c r="I459" s="264">
        <v>1</v>
      </c>
      <c r="J459" s="264">
        <v>7484</v>
      </c>
      <c r="K459" s="639">
        <f t="shared" si="35"/>
        <v>7484</v>
      </c>
      <c r="L459" s="916" t="s">
        <v>196</v>
      </c>
      <c r="M459" s="916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2"/>
    </row>
    <row r="460" spans="1:27" ht="15.75" customHeight="1">
      <c r="A460" s="206" t="str">
        <f>IF(B460&lt;&gt;"",IF(AND(B460&gt;=_TM1,B460&lt;=_TM2,OR(TH!L460="1111",TH!M460="1111")),TH!D460,""),"")</f>
        <v/>
      </c>
      <c r="B460" s="36">
        <f t="shared" si="33"/>
        <v>6</v>
      </c>
      <c r="C460" s="193">
        <v>40723</v>
      </c>
      <c r="D460" s="193" t="s">
        <v>1042</v>
      </c>
      <c r="E460" s="186">
        <v>40723</v>
      </c>
      <c r="F460" s="191" t="s">
        <v>806</v>
      </c>
      <c r="G460" s="513" t="s">
        <v>954</v>
      </c>
      <c r="H460" s="7" t="s">
        <v>798</v>
      </c>
      <c r="I460" s="264">
        <v>119</v>
      </c>
      <c r="J460" s="264">
        <v>17439.512605042019</v>
      </c>
      <c r="K460" s="639">
        <f t="shared" si="35"/>
        <v>2075302</v>
      </c>
      <c r="L460" s="916" t="s">
        <v>196</v>
      </c>
      <c r="M460" s="916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2"/>
    </row>
    <row r="461" spans="1:27" ht="15.75" customHeight="1">
      <c r="A461" s="206" t="str">
        <f>IF(B461&lt;&gt;"",IF(AND(B461&gt;=_TM1,B461&lt;=_TM2,OR(TH!L461="1111",TH!M461="1111")),TH!D461,""),"")</f>
        <v/>
      </c>
      <c r="B461" s="36">
        <f t="shared" si="33"/>
        <v>6</v>
      </c>
      <c r="C461" s="193">
        <v>40723</v>
      </c>
      <c r="D461" s="193" t="s">
        <v>1042</v>
      </c>
      <c r="E461" s="186">
        <v>40723</v>
      </c>
      <c r="F461" s="191" t="s">
        <v>970</v>
      </c>
      <c r="G461" s="513" t="s">
        <v>954</v>
      </c>
      <c r="H461" s="7" t="s">
        <v>798</v>
      </c>
      <c r="I461" s="264">
        <v>304</v>
      </c>
      <c r="J461" s="264">
        <v>12545.513157894737</v>
      </c>
      <c r="K461" s="639">
        <f t="shared" si="35"/>
        <v>3813836</v>
      </c>
      <c r="L461" s="916" t="s">
        <v>196</v>
      </c>
      <c r="M461" s="916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2"/>
    </row>
    <row r="462" spans="1:27" ht="15.75" customHeight="1">
      <c r="A462" s="206" t="str">
        <f>IF(B462&lt;&gt;"",IF(AND(B462&gt;=_TM1,B462&lt;=_TM2,OR(TH!L462="1111",TH!M462="1111")),TH!D462,""),"")</f>
        <v/>
      </c>
      <c r="B462" s="36">
        <f t="shared" si="33"/>
        <v>6</v>
      </c>
      <c r="C462" s="193">
        <v>40723</v>
      </c>
      <c r="D462" s="193" t="s">
        <v>1042</v>
      </c>
      <c r="E462" s="186">
        <v>40723</v>
      </c>
      <c r="F462" s="191" t="s">
        <v>969</v>
      </c>
      <c r="G462" s="513" t="s">
        <v>954</v>
      </c>
      <c r="H462" s="7" t="s">
        <v>798</v>
      </c>
      <c r="I462" s="264">
        <v>65</v>
      </c>
      <c r="J462" s="264">
        <v>8499.5076923076922</v>
      </c>
      <c r="K462" s="639">
        <f t="shared" si="35"/>
        <v>552468</v>
      </c>
      <c r="L462" s="916" t="s">
        <v>196</v>
      </c>
      <c r="M462" s="916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2"/>
    </row>
    <row r="463" spans="1:27" ht="15.75" customHeight="1">
      <c r="A463" s="206" t="str">
        <f>IF(B463&lt;&gt;"",IF(AND(B463&gt;=_TM1,B463&lt;=_TM2,OR(TH!L463="1111",TH!M463="1111")),TH!D463,""),"")</f>
        <v/>
      </c>
      <c r="B463" s="36">
        <f t="shared" si="33"/>
        <v>6</v>
      </c>
      <c r="C463" s="193">
        <v>40723</v>
      </c>
      <c r="D463" s="193" t="s">
        <v>1043</v>
      </c>
      <c r="E463" s="186">
        <v>40723</v>
      </c>
      <c r="F463" s="191" t="s">
        <v>991</v>
      </c>
      <c r="G463" s="513" t="s">
        <v>960</v>
      </c>
      <c r="H463" s="7" t="s">
        <v>798</v>
      </c>
      <c r="I463" s="264">
        <v>32</v>
      </c>
      <c r="J463" s="264">
        <v>14806.5</v>
      </c>
      <c r="K463" s="639">
        <f t="shared" si="35"/>
        <v>473808</v>
      </c>
      <c r="L463" s="916" t="s">
        <v>196</v>
      </c>
      <c r="M463" s="916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2"/>
    </row>
    <row r="464" spans="1:27" ht="15.75" customHeight="1">
      <c r="A464" s="206" t="str">
        <f>IF(B464&lt;&gt;"",IF(AND(B464&gt;=_TM1,B464&lt;=_TM2,OR(TH!L464="1111",TH!M464="1111")),TH!D464,""),"")</f>
        <v/>
      </c>
      <c r="B464" s="36">
        <f t="shared" si="33"/>
        <v>6</v>
      </c>
      <c r="C464" s="193">
        <v>40723</v>
      </c>
      <c r="D464" s="193" t="s">
        <v>1043</v>
      </c>
      <c r="E464" s="186">
        <v>40723</v>
      </c>
      <c r="F464" s="191" t="s">
        <v>815</v>
      </c>
      <c r="G464" s="513" t="s">
        <v>960</v>
      </c>
      <c r="H464" s="7" t="s">
        <v>798</v>
      </c>
      <c r="I464" s="264">
        <v>5</v>
      </c>
      <c r="J464" s="264">
        <v>15586</v>
      </c>
      <c r="K464" s="639">
        <f t="shared" si="35"/>
        <v>77930</v>
      </c>
      <c r="L464" s="916" t="s">
        <v>196</v>
      </c>
      <c r="M464" s="916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2"/>
    </row>
    <row r="465" spans="1:27" ht="15.75" customHeight="1">
      <c r="A465" s="206" t="str">
        <f>IF(B465&lt;&gt;"",IF(AND(B465&gt;=_TM1,B465&lt;=_TM2,OR(TH!L465="1111",TH!M465="1111")),TH!D465,""),"")</f>
        <v/>
      </c>
      <c r="B465" s="36">
        <f t="shared" si="33"/>
        <v>6</v>
      </c>
      <c r="C465" s="193">
        <v>40723</v>
      </c>
      <c r="D465" s="193" t="s">
        <v>1043</v>
      </c>
      <c r="E465" s="186">
        <v>40723</v>
      </c>
      <c r="F465" s="191" t="s">
        <v>979</v>
      </c>
      <c r="G465" s="513" t="s">
        <v>960</v>
      </c>
      <c r="H465" s="7" t="s">
        <v>798</v>
      </c>
      <c r="I465" s="264">
        <v>80</v>
      </c>
      <c r="J465" s="264">
        <v>13362.012500000001</v>
      </c>
      <c r="K465" s="639">
        <f t="shared" ref="K465:K517" si="36">ROUND(I465*J465,0)</f>
        <v>1068961</v>
      </c>
      <c r="L465" s="916" t="s">
        <v>196</v>
      </c>
      <c r="M465" s="916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2"/>
    </row>
    <row r="466" spans="1:27" ht="15.75" customHeight="1">
      <c r="A466" s="206" t="str">
        <f>IF(B466&lt;&gt;"",IF(AND(B466&gt;=_TM1,B466&lt;=_TM2,OR(TH!L466="1111",TH!M466="1111")),TH!D466,""),"")</f>
        <v/>
      </c>
      <c r="B466" s="36">
        <f t="shared" si="33"/>
        <v>6</v>
      </c>
      <c r="C466" s="193">
        <v>40723</v>
      </c>
      <c r="D466" s="193" t="s">
        <v>1043</v>
      </c>
      <c r="E466" s="186">
        <v>40723</v>
      </c>
      <c r="F466" s="191" t="s">
        <v>811</v>
      </c>
      <c r="G466" s="513" t="s">
        <v>960</v>
      </c>
      <c r="H466" s="7" t="s">
        <v>798</v>
      </c>
      <c r="I466" s="264">
        <v>49</v>
      </c>
      <c r="J466" s="264">
        <v>8499.5102040816328</v>
      </c>
      <c r="K466" s="639">
        <f t="shared" si="36"/>
        <v>416476</v>
      </c>
      <c r="L466" s="916" t="s">
        <v>196</v>
      </c>
      <c r="M466" s="916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2"/>
    </row>
    <row r="467" spans="1:27" ht="15.75" customHeight="1">
      <c r="A467" s="206" t="str">
        <f>IF(B467&lt;&gt;"",IF(AND(B467&gt;=_TM1,B467&lt;=_TM2,OR(TH!L467="1111",TH!M467="1111")),TH!D467,""),"")</f>
        <v/>
      </c>
      <c r="B467" s="36">
        <f t="shared" si="33"/>
        <v>6</v>
      </c>
      <c r="C467" s="193">
        <v>40723</v>
      </c>
      <c r="D467" s="193" t="s">
        <v>1043</v>
      </c>
      <c r="E467" s="186">
        <v>40723</v>
      </c>
      <c r="F467" s="191" t="s">
        <v>823</v>
      </c>
      <c r="G467" s="513" t="s">
        <v>960</v>
      </c>
      <c r="H467" s="7" t="s">
        <v>798</v>
      </c>
      <c r="I467" s="264">
        <v>2</v>
      </c>
      <c r="J467" s="264">
        <v>5951.5</v>
      </c>
      <c r="K467" s="639">
        <f t="shared" si="36"/>
        <v>11903</v>
      </c>
      <c r="L467" s="916" t="s">
        <v>196</v>
      </c>
      <c r="M467" s="916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2"/>
    </row>
    <row r="468" spans="1:27" ht="15.75" customHeight="1">
      <c r="A468" s="206" t="str">
        <f>IF(B468&lt;&gt;"",IF(AND(B468&gt;=_TM1,B468&lt;=_TM2,OR(TH!L468="1111",TH!M468="1111")),TH!D468,""),"")</f>
        <v/>
      </c>
      <c r="B468" s="36">
        <f t="shared" si="33"/>
        <v>6</v>
      </c>
      <c r="C468" s="193">
        <v>40723</v>
      </c>
      <c r="D468" s="193" t="s">
        <v>1043</v>
      </c>
      <c r="E468" s="186">
        <v>40723</v>
      </c>
      <c r="F468" s="191" t="s">
        <v>994</v>
      </c>
      <c r="G468" s="513" t="s">
        <v>960</v>
      </c>
      <c r="H468" s="7" t="s">
        <v>798</v>
      </c>
      <c r="I468" s="264">
        <v>2</v>
      </c>
      <c r="J468" s="264">
        <v>9590.5</v>
      </c>
      <c r="K468" s="639">
        <f t="shared" si="36"/>
        <v>19181</v>
      </c>
      <c r="L468" s="916" t="s">
        <v>196</v>
      </c>
      <c r="M468" s="916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2"/>
    </row>
    <row r="469" spans="1:27" ht="15.75" customHeight="1">
      <c r="A469" s="206" t="str">
        <f>IF(B469&lt;&gt;"",IF(AND(B469&gt;=_TM1,B469&lt;=_TM2,OR(TH!L469="1111",TH!M469="1111")),TH!D469,""),"")</f>
        <v/>
      </c>
      <c r="B469" s="36">
        <f t="shared" si="33"/>
        <v>6</v>
      </c>
      <c r="C469" s="193">
        <v>40723</v>
      </c>
      <c r="D469" s="193" t="s">
        <v>1043</v>
      </c>
      <c r="E469" s="186">
        <v>40723</v>
      </c>
      <c r="F469" s="191" t="s">
        <v>992</v>
      </c>
      <c r="G469" s="513" t="s">
        <v>960</v>
      </c>
      <c r="H469" s="7" t="s">
        <v>798</v>
      </c>
      <c r="I469" s="264">
        <v>5</v>
      </c>
      <c r="J469" s="264">
        <v>7483.6</v>
      </c>
      <c r="K469" s="639">
        <f t="shared" si="36"/>
        <v>37418</v>
      </c>
      <c r="L469" s="916" t="s">
        <v>196</v>
      </c>
      <c r="M469" s="916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2"/>
    </row>
    <row r="470" spans="1:27" ht="15.75" customHeight="1">
      <c r="A470" s="206" t="str">
        <f>IF(B470&lt;&gt;"",IF(AND(B470&gt;=_TM1,B470&lt;=_TM2,OR(TH!L470="1111",TH!M470="1111")),TH!D470,""),"")</f>
        <v/>
      </c>
      <c r="B470" s="36">
        <f t="shared" si="33"/>
        <v>6</v>
      </c>
      <c r="C470" s="193">
        <v>40723</v>
      </c>
      <c r="D470" s="193" t="s">
        <v>1043</v>
      </c>
      <c r="E470" s="186">
        <v>40723</v>
      </c>
      <c r="F470" s="191" t="s">
        <v>820</v>
      </c>
      <c r="G470" s="513" t="s">
        <v>960</v>
      </c>
      <c r="H470" s="7" t="s">
        <v>798</v>
      </c>
      <c r="I470" s="264">
        <v>1</v>
      </c>
      <c r="J470" s="264">
        <v>9591</v>
      </c>
      <c r="K470" s="639">
        <f t="shared" si="36"/>
        <v>9591</v>
      </c>
      <c r="L470" s="916" t="s">
        <v>196</v>
      </c>
      <c r="M470" s="916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2"/>
    </row>
    <row r="471" spans="1:27" ht="15.75" customHeight="1">
      <c r="A471" s="206" t="str">
        <f>IF(B471&lt;&gt;"",IF(AND(B471&gt;=_TM1,B471&lt;=_TM2,OR(TH!L471="1111",TH!M471="1111")),TH!D471,""),"")</f>
        <v/>
      </c>
      <c r="B471" s="36">
        <f t="shared" si="33"/>
        <v>6</v>
      </c>
      <c r="C471" s="193">
        <v>40723</v>
      </c>
      <c r="D471" s="193" t="s">
        <v>1044</v>
      </c>
      <c r="E471" s="186">
        <v>40723</v>
      </c>
      <c r="F471" s="191" t="s">
        <v>822</v>
      </c>
      <c r="G471" s="513" t="s">
        <v>981</v>
      </c>
      <c r="H471" s="7" t="s">
        <v>798</v>
      </c>
      <c r="I471" s="264">
        <v>1</v>
      </c>
      <c r="J471" s="264">
        <v>5809</v>
      </c>
      <c r="K471" s="639">
        <f t="shared" si="36"/>
        <v>5809</v>
      </c>
      <c r="L471" s="916" t="s">
        <v>196</v>
      </c>
      <c r="M471" s="916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2"/>
    </row>
    <row r="472" spans="1:27" ht="15.75" customHeight="1">
      <c r="A472" s="206" t="str">
        <f>IF(B472&lt;&gt;"",IF(AND(B472&gt;=_TM1,B472&lt;=_TM2,OR(TH!L472="1111",TH!M472="1111")),TH!D472,""),"")</f>
        <v/>
      </c>
      <c r="B472" s="36">
        <f t="shared" si="33"/>
        <v>6</v>
      </c>
      <c r="C472" s="193">
        <v>40723</v>
      </c>
      <c r="D472" s="193" t="s">
        <v>1044</v>
      </c>
      <c r="E472" s="186">
        <v>40723</v>
      </c>
      <c r="F472" s="191" t="s">
        <v>818</v>
      </c>
      <c r="G472" s="513" t="s">
        <v>981</v>
      </c>
      <c r="H472" s="7" t="s">
        <v>798</v>
      </c>
      <c r="I472" s="264">
        <v>3</v>
      </c>
      <c r="J472" s="264">
        <v>15438.666666666666</v>
      </c>
      <c r="K472" s="639">
        <f t="shared" si="36"/>
        <v>46316</v>
      </c>
      <c r="L472" s="916" t="s">
        <v>196</v>
      </c>
      <c r="M472" s="916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2"/>
    </row>
    <row r="473" spans="1:27" ht="15.75" customHeight="1">
      <c r="A473" s="206" t="str">
        <f>IF(B473&lt;&gt;"",IF(AND(B473&gt;=_TM1,B473&lt;=_TM2,OR(TH!L473="1111",TH!M473="1111")),TH!D473,""),"")</f>
        <v/>
      </c>
      <c r="B473" s="36">
        <f t="shared" si="33"/>
        <v>6</v>
      </c>
      <c r="C473" s="193">
        <v>40723</v>
      </c>
      <c r="D473" s="193" t="s">
        <v>1044</v>
      </c>
      <c r="E473" s="186">
        <v>40723</v>
      </c>
      <c r="F473" s="191" t="s">
        <v>812</v>
      </c>
      <c r="G473" s="513" t="s">
        <v>981</v>
      </c>
      <c r="H473" s="7" t="s">
        <v>798</v>
      </c>
      <c r="I473" s="264">
        <v>2</v>
      </c>
      <c r="J473" s="264">
        <v>9590.5</v>
      </c>
      <c r="K473" s="639">
        <f t="shared" si="36"/>
        <v>19181</v>
      </c>
      <c r="L473" s="916" t="s">
        <v>196</v>
      </c>
      <c r="M473" s="916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2"/>
    </row>
    <row r="474" spans="1:27" ht="15.75" customHeight="1">
      <c r="A474" s="206" t="str">
        <f>IF(B474&lt;&gt;"",IF(AND(B474&gt;=_TM1,B474&lt;=_TM2,OR(TH!L474="1111",TH!M474="1111")),TH!D474,""),"")</f>
        <v/>
      </c>
      <c r="B474" s="36">
        <f t="shared" si="33"/>
        <v>6</v>
      </c>
      <c r="C474" s="193">
        <v>40723</v>
      </c>
      <c r="D474" s="193" t="s">
        <v>1044</v>
      </c>
      <c r="E474" s="186">
        <v>40723</v>
      </c>
      <c r="F474" s="191" t="s">
        <v>988</v>
      </c>
      <c r="G474" s="513" t="s">
        <v>981</v>
      </c>
      <c r="H474" s="7" t="s">
        <v>798</v>
      </c>
      <c r="I474" s="264">
        <v>8</v>
      </c>
      <c r="J474" s="264">
        <v>7385.5</v>
      </c>
      <c r="K474" s="639">
        <f t="shared" si="36"/>
        <v>59084</v>
      </c>
      <c r="L474" s="916" t="s">
        <v>196</v>
      </c>
      <c r="M474" s="916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2"/>
    </row>
    <row r="475" spans="1:27" ht="15.75" customHeight="1">
      <c r="A475" s="206" t="str">
        <f>IF(B475&lt;&gt;"",IF(AND(B475&gt;=_TM1,B475&lt;=_TM2,OR(TH!L475="1111",TH!M475="1111")),TH!D475,""),"")</f>
        <v/>
      </c>
      <c r="B475" s="36">
        <f t="shared" si="33"/>
        <v>6</v>
      </c>
      <c r="C475" s="193">
        <v>40723</v>
      </c>
      <c r="D475" s="193" t="s">
        <v>1044</v>
      </c>
      <c r="E475" s="186">
        <v>40723</v>
      </c>
      <c r="F475" s="191" t="s">
        <v>810</v>
      </c>
      <c r="G475" s="513" t="s">
        <v>981</v>
      </c>
      <c r="H475" s="7" t="s">
        <v>798</v>
      </c>
      <c r="I475" s="264">
        <v>1</v>
      </c>
      <c r="J475" s="264">
        <v>7484</v>
      </c>
      <c r="K475" s="639">
        <f t="shared" si="36"/>
        <v>7484</v>
      </c>
      <c r="L475" s="916" t="s">
        <v>196</v>
      </c>
      <c r="M475" s="916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2"/>
    </row>
    <row r="476" spans="1:27" ht="15.75" customHeight="1">
      <c r="A476" s="206" t="str">
        <f>IF(B476&lt;&gt;"",IF(AND(B476&gt;=_TM1,B476&lt;=_TM2,OR(TH!L476="1111",TH!M476="1111")),TH!D476,""),"")</f>
        <v/>
      </c>
      <c r="B476" s="36">
        <f t="shared" si="33"/>
        <v>6</v>
      </c>
      <c r="C476" s="193">
        <v>40723</v>
      </c>
      <c r="D476" s="193" t="s">
        <v>1044</v>
      </c>
      <c r="E476" s="186">
        <v>40723</v>
      </c>
      <c r="F476" s="191" t="s">
        <v>813</v>
      </c>
      <c r="G476" s="513" t="s">
        <v>981</v>
      </c>
      <c r="H476" s="7" t="s">
        <v>798</v>
      </c>
      <c r="I476" s="264">
        <v>1</v>
      </c>
      <c r="J476" s="264">
        <v>9591</v>
      </c>
      <c r="K476" s="639">
        <f t="shared" si="36"/>
        <v>9591</v>
      </c>
      <c r="L476" s="916" t="s">
        <v>196</v>
      </c>
      <c r="M476" s="916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2"/>
    </row>
    <row r="477" spans="1:27" ht="15.75" customHeight="1">
      <c r="A477" s="206" t="str">
        <f>IF(B477&lt;&gt;"",IF(AND(B477&gt;=_TM1,B477&lt;=_TM2,OR(TH!L477="1111",TH!M477="1111")),TH!D477,""),"")</f>
        <v/>
      </c>
      <c r="B477" s="36">
        <f t="shared" si="33"/>
        <v>6</v>
      </c>
      <c r="C477" s="193">
        <v>40723</v>
      </c>
      <c r="D477" s="193" t="s">
        <v>1044</v>
      </c>
      <c r="E477" s="186">
        <v>40723</v>
      </c>
      <c r="F477" s="191" t="s">
        <v>814</v>
      </c>
      <c r="G477" s="513" t="s">
        <v>981</v>
      </c>
      <c r="H477" s="7" t="s">
        <v>798</v>
      </c>
      <c r="I477" s="264">
        <v>4</v>
      </c>
      <c r="J477" s="264">
        <v>10554.5</v>
      </c>
      <c r="K477" s="639">
        <f t="shared" si="36"/>
        <v>42218</v>
      </c>
      <c r="L477" s="916" t="s">
        <v>196</v>
      </c>
      <c r="M477" s="916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2"/>
    </row>
    <row r="478" spans="1:27" ht="15.75" customHeight="1">
      <c r="A478" s="206" t="str">
        <f>IF(B478&lt;&gt;"",IF(AND(B478&gt;=_TM1,B478&lt;=_TM2,OR(TH!L478="1111",TH!M478="1111")),TH!D478,""),"")</f>
        <v/>
      </c>
      <c r="B478" s="36">
        <f t="shared" si="33"/>
        <v>6</v>
      </c>
      <c r="C478" s="193">
        <v>40723</v>
      </c>
      <c r="D478" s="193" t="s">
        <v>1044</v>
      </c>
      <c r="E478" s="186">
        <v>40723</v>
      </c>
      <c r="F478" s="191" t="s">
        <v>819</v>
      </c>
      <c r="G478" s="513" t="s">
        <v>981</v>
      </c>
      <c r="H478" s="7" t="s">
        <v>798</v>
      </c>
      <c r="I478" s="264">
        <v>1</v>
      </c>
      <c r="J478" s="264">
        <v>9591</v>
      </c>
      <c r="K478" s="639">
        <f t="shared" si="36"/>
        <v>9591</v>
      </c>
      <c r="L478" s="916" t="s">
        <v>196</v>
      </c>
      <c r="M478" s="916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2"/>
    </row>
    <row r="479" spans="1:27" ht="15.75" customHeight="1">
      <c r="A479" s="206" t="str">
        <f>IF(B479&lt;&gt;"",IF(AND(B479&gt;=_TM1,B479&lt;=_TM2,OR(TH!L479="1111",TH!M479="1111")),TH!D479,""),"")</f>
        <v/>
      </c>
      <c r="B479" s="36">
        <f t="shared" si="33"/>
        <v>6</v>
      </c>
      <c r="C479" s="193">
        <v>40723</v>
      </c>
      <c r="D479" s="193" t="s">
        <v>1045</v>
      </c>
      <c r="E479" s="186">
        <v>40723</v>
      </c>
      <c r="F479" s="191" t="s">
        <v>996</v>
      </c>
      <c r="G479" s="513" t="s">
        <v>982</v>
      </c>
      <c r="H479" s="7" t="s">
        <v>798</v>
      </c>
      <c r="I479" s="264">
        <v>2</v>
      </c>
      <c r="J479" s="264">
        <v>5808.5</v>
      </c>
      <c r="K479" s="639">
        <f t="shared" si="36"/>
        <v>11617</v>
      </c>
      <c r="L479" s="916" t="s">
        <v>196</v>
      </c>
      <c r="M479" s="916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2"/>
    </row>
    <row r="480" spans="1:27" ht="15.75" customHeight="1">
      <c r="A480" s="206" t="str">
        <f>IF(B480&lt;&gt;"",IF(AND(B480&gt;=_TM1,B480&lt;=_TM2,OR(TH!L480="1111",TH!M480="1111")),TH!D480,""),"")</f>
        <v/>
      </c>
      <c r="B480" s="36">
        <f t="shared" si="33"/>
        <v>6</v>
      </c>
      <c r="C480" s="193">
        <v>40723</v>
      </c>
      <c r="D480" s="193" t="s">
        <v>1045</v>
      </c>
      <c r="E480" s="186">
        <v>40723</v>
      </c>
      <c r="F480" s="191" t="s">
        <v>997</v>
      </c>
      <c r="G480" s="513" t="s">
        <v>982</v>
      </c>
      <c r="H480" s="7" t="s">
        <v>798</v>
      </c>
      <c r="I480" s="264">
        <v>2</v>
      </c>
      <c r="J480" s="264">
        <v>10554.5</v>
      </c>
      <c r="K480" s="639">
        <f t="shared" si="36"/>
        <v>21109</v>
      </c>
      <c r="L480" s="916" t="s">
        <v>196</v>
      </c>
      <c r="M480" s="916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2"/>
    </row>
    <row r="481" spans="1:27" ht="15.75" customHeight="1">
      <c r="A481" s="206" t="str">
        <f>IF(B481&lt;&gt;"",IF(AND(B481&gt;=_TM1,B481&lt;=_TM2,OR(TH!L481="1111",TH!M481="1111")),TH!D481,""),"")</f>
        <v/>
      </c>
      <c r="B481" s="36">
        <f t="shared" si="33"/>
        <v>6</v>
      </c>
      <c r="C481" s="193">
        <v>40723</v>
      </c>
      <c r="D481" s="193" t="s">
        <v>1045</v>
      </c>
      <c r="E481" s="186">
        <v>40723</v>
      </c>
      <c r="F481" s="191" t="s">
        <v>809</v>
      </c>
      <c r="G481" s="513" t="s">
        <v>982</v>
      </c>
      <c r="H481" s="7" t="s">
        <v>798</v>
      </c>
      <c r="I481" s="264">
        <v>37</v>
      </c>
      <c r="J481" s="264">
        <v>13362</v>
      </c>
      <c r="K481" s="639">
        <f t="shared" si="36"/>
        <v>494394</v>
      </c>
      <c r="L481" s="916" t="s">
        <v>196</v>
      </c>
      <c r="M481" s="916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2"/>
    </row>
    <row r="482" spans="1:27" ht="15.75" customHeight="1">
      <c r="A482" s="206" t="str">
        <f>IF(B482&lt;&gt;"",IF(AND(B482&gt;=_TM1,B482&lt;=_TM2,OR(TH!L482="1111",TH!M482="1111")),TH!D482,""),"")</f>
        <v/>
      </c>
      <c r="B482" s="36">
        <f t="shared" si="33"/>
        <v>6</v>
      </c>
      <c r="C482" s="193">
        <v>40723</v>
      </c>
      <c r="D482" s="193" t="s">
        <v>1045</v>
      </c>
      <c r="E482" s="186">
        <v>40723</v>
      </c>
      <c r="F482" s="191" t="s">
        <v>998</v>
      </c>
      <c r="G482" s="513" t="s">
        <v>982</v>
      </c>
      <c r="H482" s="7" t="s">
        <v>798</v>
      </c>
      <c r="I482" s="264">
        <v>897</v>
      </c>
      <c r="J482" s="264">
        <v>9361.1794871794864</v>
      </c>
      <c r="K482" s="639">
        <f t="shared" si="36"/>
        <v>8396978</v>
      </c>
      <c r="L482" s="916" t="s">
        <v>196</v>
      </c>
      <c r="M482" s="916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2"/>
    </row>
    <row r="483" spans="1:27" ht="15.75" customHeight="1">
      <c r="A483" s="206" t="str">
        <f>IF(B483&lt;&gt;"",IF(AND(B483&gt;=_TM1,B483&lt;=_TM2,OR(TH!L483="1111",TH!M483="1111")),TH!D483,""),"")</f>
        <v/>
      </c>
      <c r="B483" s="36">
        <f t="shared" si="33"/>
        <v>6</v>
      </c>
      <c r="C483" s="193">
        <v>40723</v>
      </c>
      <c r="D483" s="193" t="s">
        <v>1045</v>
      </c>
      <c r="E483" s="186">
        <v>40723</v>
      </c>
      <c r="F483" s="191" t="s">
        <v>995</v>
      </c>
      <c r="G483" s="513" t="s">
        <v>982</v>
      </c>
      <c r="H483" s="7" t="s">
        <v>798</v>
      </c>
      <c r="I483" s="264">
        <v>917</v>
      </c>
      <c r="J483" s="264">
        <v>2523.9182115594331</v>
      </c>
      <c r="K483" s="639">
        <f t="shared" si="36"/>
        <v>2314433</v>
      </c>
      <c r="L483" s="916" t="s">
        <v>196</v>
      </c>
      <c r="M483" s="916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2"/>
    </row>
    <row r="484" spans="1:27" ht="15.75" customHeight="1">
      <c r="A484" s="206" t="str">
        <f>IF(B484&lt;&gt;"",IF(AND(B484&gt;=_TM1,B484&lt;=_TM2,OR(TH!L484="1111",TH!M484="1111")),TH!D484,""),"")</f>
        <v/>
      </c>
      <c r="B484" s="36">
        <f t="shared" si="33"/>
        <v>6</v>
      </c>
      <c r="C484" s="193">
        <v>40723</v>
      </c>
      <c r="D484" s="193" t="s">
        <v>1045</v>
      </c>
      <c r="E484" s="186">
        <v>40723</v>
      </c>
      <c r="F484" s="191" t="s">
        <v>999</v>
      </c>
      <c r="G484" s="513" t="s">
        <v>982</v>
      </c>
      <c r="H484" s="7" t="s">
        <v>798</v>
      </c>
      <c r="I484" s="264">
        <v>169</v>
      </c>
      <c r="J484" s="264">
        <v>7385.5147928994083</v>
      </c>
      <c r="K484" s="639">
        <f t="shared" si="36"/>
        <v>1248152</v>
      </c>
      <c r="L484" s="916" t="s">
        <v>196</v>
      </c>
      <c r="M484" s="916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2"/>
    </row>
    <row r="485" spans="1:27" ht="15.75" customHeight="1">
      <c r="A485" s="206" t="str">
        <f>IF(B485&lt;&gt;"",IF(AND(B485&gt;=_TM1,B485&lt;=_TM2,OR(TH!L485="1111",TH!M485="1111")),TH!D485,""),"")</f>
        <v/>
      </c>
      <c r="B485" s="36">
        <f t="shared" si="33"/>
        <v>6</v>
      </c>
      <c r="C485" s="193">
        <v>40723</v>
      </c>
      <c r="D485" s="193" t="s">
        <v>1045</v>
      </c>
      <c r="E485" s="186">
        <v>40723</v>
      </c>
      <c r="F485" s="191" t="s">
        <v>995</v>
      </c>
      <c r="G485" s="513" t="s">
        <v>982</v>
      </c>
      <c r="H485" s="7" t="s">
        <v>798</v>
      </c>
      <c r="I485" s="264">
        <v>170</v>
      </c>
      <c r="J485" s="264">
        <v>2471.7647058823532</v>
      </c>
      <c r="K485" s="639">
        <f t="shared" si="36"/>
        <v>420200</v>
      </c>
      <c r="L485" s="916" t="s">
        <v>196</v>
      </c>
      <c r="M485" s="916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2"/>
    </row>
    <row r="486" spans="1:27" ht="15.75" customHeight="1">
      <c r="A486" s="206" t="str">
        <f>IF(B486&lt;&gt;"",IF(AND(B486&gt;=_TM1,B486&lt;=_TM2,OR(TH!L486="1111",TH!M486="1111")),TH!D486,""),"")</f>
        <v/>
      </c>
      <c r="B486" s="36">
        <f t="shared" si="33"/>
        <v>6</v>
      </c>
      <c r="C486" s="193">
        <v>40723</v>
      </c>
      <c r="D486" s="193" t="s">
        <v>1045</v>
      </c>
      <c r="E486" s="186">
        <v>40723</v>
      </c>
      <c r="F486" s="191" t="s">
        <v>807</v>
      </c>
      <c r="G486" s="513" t="s">
        <v>982</v>
      </c>
      <c r="H486" s="7" t="s">
        <v>798</v>
      </c>
      <c r="I486" s="264">
        <v>442</v>
      </c>
      <c r="J486" s="264">
        <v>18786.513574660632</v>
      </c>
      <c r="K486" s="639">
        <f t="shared" si="36"/>
        <v>8303639</v>
      </c>
      <c r="L486" s="916" t="s">
        <v>196</v>
      </c>
      <c r="M486" s="916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2"/>
    </row>
    <row r="487" spans="1:27" ht="15.75" customHeight="1">
      <c r="A487" s="206" t="str">
        <f>IF(B487&lt;&gt;"",IF(AND(B487&gt;=_TM1,B487&lt;=_TM2,OR(TH!L487="1111",TH!M487="1111")),TH!D487,""),"")</f>
        <v/>
      </c>
      <c r="B487" s="36">
        <f t="shared" si="33"/>
        <v>6</v>
      </c>
      <c r="C487" s="193">
        <v>40723</v>
      </c>
      <c r="D487" s="193" t="s">
        <v>1046</v>
      </c>
      <c r="E487" s="186">
        <v>40723</v>
      </c>
      <c r="F487" s="191" t="s">
        <v>1000</v>
      </c>
      <c r="G487" s="513" t="s">
        <v>983</v>
      </c>
      <c r="H487" s="7" t="s">
        <v>798</v>
      </c>
      <c r="I487" s="264">
        <v>36</v>
      </c>
      <c r="J487" s="264">
        <v>17039.5</v>
      </c>
      <c r="K487" s="639">
        <f t="shared" si="36"/>
        <v>613422</v>
      </c>
      <c r="L487" s="916" t="s">
        <v>196</v>
      </c>
      <c r="M487" s="916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2"/>
    </row>
    <row r="488" spans="1:27" ht="15.75" customHeight="1">
      <c r="A488" s="206" t="str">
        <f>IF(B488&lt;&gt;"",IF(AND(B488&gt;=_TM1,B488&lt;=_TM2,OR(TH!L488="1111",TH!M488="1111")),TH!D488,""),"")</f>
        <v/>
      </c>
      <c r="B488" s="36">
        <f t="shared" si="33"/>
        <v>6</v>
      </c>
      <c r="C488" s="193">
        <v>40723</v>
      </c>
      <c r="D488" s="193" t="s">
        <v>1046</v>
      </c>
      <c r="E488" s="186">
        <v>40723</v>
      </c>
      <c r="F488" s="191" t="s">
        <v>995</v>
      </c>
      <c r="G488" s="513" t="s">
        <v>983</v>
      </c>
      <c r="H488" s="7" t="s">
        <v>798</v>
      </c>
      <c r="I488" s="264">
        <v>90</v>
      </c>
      <c r="J488" s="264">
        <v>2471.7666666666669</v>
      </c>
      <c r="K488" s="639">
        <f t="shared" si="36"/>
        <v>222459</v>
      </c>
      <c r="L488" s="916" t="s">
        <v>196</v>
      </c>
      <c r="M488" s="916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2"/>
    </row>
    <row r="489" spans="1:27" ht="15.75" customHeight="1">
      <c r="A489" s="206" t="str">
        <f>IF(B489&lt;&gt;"",IF(AND(B489&gt;=_TM1,B489&lt;=_TM2,OR(TH!L489="1111",TH!M489="1111")),TH!D489,""),"")</f>
        <v/>
      </c>
      <c r="B489" s="36">
        <f t="shared" si="33"/>
        <v>6</v>
      </c>
      <c r="C489" s="193">
        <v>40723</v>
      </c>
      <c r="D489" s="193" t="s">
        <v>1046</v>
      </c>
      <c r="E489" s="186">
        <v>40723</v>
      </c>
      <c r="F489" s="191" t="s">
        <v>995</v>
      </c>
      <c r="G489" s="513" t="s">
        <v>983</v>
      </c>
      <c r="H489" s="7" t="s">
        <v>798</v>
      </c>
      <c r="I489" s="264">
        <v>164</v>
      </c>
      <c r="J489" s="264">
        <v>2471.7621951219512</v>
      </c>
      <c r="K489" s="639">
        <f t="shared" si="36"/>
        <v>405369</v>
      </c>
      <c r="L489" s="916" t="s">
        <v>196</v>
      </c>
      <c r="M489" s="916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2"/>
    </row>
    <row r="490" spans="1:27" ht="15.75" customHeight="1">
      <c r="A490" s="206" t="str">
        <f>IF(B490&lt;&gt;"",IF(AND(B490&gt;=_TM1,B490&lt;=_TM2,OR(TH!L490="1111",TH!M490="1111")),TH!D490,""),"")</f>
        <v/>
      </c>
      <c r="B490" s="36">
        <f t="shared" si="33"/>
        <v>6</v>
      </c>
      <c r="C490" s="193">
        <v>40723</v>
      </c>
      <c r="D490" s="193" t="s">
        <v>1046</v>
      </c>
      <c r="E490" s="186">
        <v>40723</v>
      </c>
      <c r="F490" s="191" t="s">
        <v>808</v>
      </c>
      <c r="G490" s="513" t="s">
        <v>983</v>
      </c>
      <c r="H490" s="7" t="s">
        <v>798</v>
      </c>
      <c r="I490" s="264">
        <v>639</v>
      </c>
      <c r="J490" s="264">
        <v>18443.433489827858</v>
      </c>
      <c r="K490" s="639">
        <f t="shared" si="36"/>
        <v>11785354</v>
      </c>
      <c r="L490" s="916" t="s">
        <v>196</v>
      </c>
      <c r="M490" s="916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2"/>
    </row>
    <row r="491" spans="1:27" ht="15.75" customHeight="1">
      <c r="A491" s="206" t="str">
        <f>IF(B491&lt;&gt;"",IF(AND(B491&gt;=_TM1,B491&lt;=_TM2,OR(TH!L491="1111",TH!M491="1111")),TH!D491,""),"")</f>
        <v/>
      </c>
      <c r="B491" s="36">
        <f t="shared" si="33"/>
        <v>6</v>
      </c>
      <c r="C491" s="193">
        <v>40723</v>
      </c>
      <c r="D491" s="193" t="s">
        <v>1046</v>
      </c>
      <c r="E491" s="186">
        <v>40723</v>
      </c>
      <c r="F491" s="191" t="s">
        <v>995</v>
      </c>
      <c r="G491" s="513" t="s">
        <v>983</v>
      </c>
      <c r="H491" s="7" t="s">
        <v>798</v>
      </c>
      <c r="I491" s="264">
        <v>210</v>
      </c>
      <c r="J491" s="264">
        <v>5808.5142857142855</v>
      </c>
      <c r="K491" s="639">
        <f t="shared" si="36"/>
        <v>1219788</v>
      </c>
      <c r="L491" s="916" t="s">
        <v>196</v>
      </c>
      <c r="M491" s="916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2"/>
    </row>
    <row r="492" spans="1:27" ht="15.75" customHeight="1">
      <c r="A492" s="206" t="str">
        <f>IF(B492&lt;&gt;"",IF(AND(B492&gt;=_TM1,B492&lt;=_TM2,OR(TH!L492="1111",TH!M492="1111")),TH!D492,""),"")</f>
        <v/>
      </c>
      <c r="B492" s="36">
        <f t="shared" si="33"/>
        <v>6</v>
      </c>
      <c r="C492" s="193">
        <v>40723</v>
      </c>
      <c r="D492" s="193" t="s">
        <v>1046</v>
      </c>
      <c r="E492" s="186">
        <v>40723</v>
      </c>
      <c r="F492" s="191" t="s">
        <v>995</v>
      </c>
      <c r="G492" s="513" t="s">
        <v>983</v>
      </c>
      <c r="H492" s="7" t="s">
        <v>798</v>
      </c>
      <c r="I492" s="264">
        <v>422</v>
      </c>
      <c r="J492" s="264">
        <v>3584.0118483412321</v>
      </c>
      <c r="K492" s="639">
        <f t="shared" si="36"/>
        <v>1512453</v>
      </c>
      <c r="L492" s="916" t="s">
        <v>196</v>
      </c>
      <c r="M492" s="916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2"/>
    </row>
    <row r="493" spans="1:27" ht="15.75" customHeight="1">
      <c r="A493" s="206" t="str">
        <f>IF(B493&lt;&gt;"",IF(AND(B493&gt;=_TM1,B493&lt;=_TM2,OR(TH!L493="1111",TH!M493="1111")),TH!D493,""),"")</f>
        <v/>
      </c>
      <c r="B493" s="36">
        <f t="shared" si="33"/>
        <v>6</v>
      </c>
      <c r="C493" s="193">
        <v>40723</v>
      </c>
      <c r="D493" s="193" t="s">
        <v>1046</v>
      </c>
      <c r="E493" s="186">
        <v>40723</v>
      </c>
      <c r="F493" s="191" t="s">
        <v>806</v>
      </c>
      <c r="G493" s="513" t="s">
        <v>983</v>
      </c>
      <c r="H493" s="7" t="s">
        <v>798</v>
      </c>
      <c r="I493" s="264">
        <v>209</v>
      </c>
      <c r="J493" s="264">
        <v>17381.808612440193</v>
      </c>
      <c r="K493" s="639">
        <f t="shared" si="36"/>
        <v>3632798</v>
      </c>
      <c r="L493" s="916" t="s">
        <v>196</v>
      </c>
      <c r="M493" s="916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2"/>
    </row>
    <row r="494" spans="1:27" ht="15.75" customHeight="1">
      <c r="A494" s="206" t="str">
        <f>IF(B494&lt;&gt;"",IF(AND(B494&gt;=_TM1,B494&lt;=_TM2,OR(TH!L494="1111",TH!M494="1111")),TH!D494,""),"")</f>
        <v/>
      </c>
      <c r="B494" s="36">
        <f t="shared" si="33"/>
        <v>6</v>
      </c>
      <c r="C494" s="193">
        <v>40723</v>
      </c>
      <c r="D494" s="193" t="s">
        <v>1046</v>
      </c>
      <c r="E494" s="186">
        <v>40723</v>
      </c>
      <c r="F494" s="191" t="s">
        <v>1001</v>
      </c>
      <c r="G494" s="513" t="s">
        <v>983</v>
      </c>
      <c r="H494" s="7" t="s">
        <v>798</v>
      </c>
      <c r="I494" s="264">
        <v>55</v>
      </c>
      <c r="J494" s="264">
        <v>17595.436363636363</v>
      </c>
      <c r="K494" s="639">
        <f t="shared" si="36"/>
        <v>967749</v>
      </c>
      <c r="L494" s="916" t="s">
        <v>196</v>
      </c>
      <c r="M494" s="916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2"/>
    </row>
    <row r="495" spans="1:27" ht="15.75" customHeight="1">
      <c r="A495" s="206" t="str">
        <f>IF(B495&lt;&gt;"",IF(AND(B495&gt;=_TM1,B495&lt;=_TM2,OR(TH!L495="1111",TH!M495="1111")),TH!D495,""),"")</f>
        <v/>
      </c>
      <c r="B495" s="36">
        <f t="shared" si="33"/>
        <v>6</v>
      </c>
      <c r="C495" s="193">
        <v>40723</v>
      </c>
      <c r="D495" s="193" t="s">
        <v>1047</v>
      </c>
      <c r="E495" s="186">
        <v>40723</v>
      </c>
      <c r="F495" s="191" t="s">
        <v>1002</v>
      </c>
      <c r="G495" s="513" t="s">
        <v>984</v>
      </c>
      <c r="H495" s="7" t="s">
        <v>798</v>
      </c>
      <c r="I495" s="264">
        <v>40</v>
      </c>
      <c r="J495" s="264">
        <v>13362.025</v>
      </c>
      <c r="K495" s="639">
        <f t="shared" si="36"/>
        <v>534481</v>
      </c>
      <c r="L495" s="916" t="s">
        <v>196</v>
      </c>
      <c r="M495" s="916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2"/>
    </row>
    <row r="496" spans="1:27" ht="15.75" customHeight="1">
      <c r="A496" s="206" t="str">
        <f>IF(B496&lt;&gt;"",IF(AND(B496&gt;=_TM1,B496&lt;=_TM2,OR(TH!L496="1111",TH!M496="1111")),TH!D496,""),"")</f>
        <v/>
      </c>
      <c r="B496" s="36">
        <f t="shared" ref="B496:B517" si="37">IF(C496&lt;&gt;"",MONTH(C496),"")</f>
        <v>6</v>
      </c>
      <c r="C496" s="193">
        <v>40723</v>
      </c>
      <c r="D496" s="193" t="s">
        <v>1047</v>
      </c>
      <c r="E496" s="186">
        <v>40723</v>
      </c>
      <c r="F496" s="191" t="s">
        <v>970</v>
      </c>
      <c r="G496" s="513" t="s">
        <v>984</v>
      </c>
      <c r="H496" s="7" t="s">
        <v>798</v>
      </c>
      <c r="I496" s="264">
        <v>2</v>
      </c>
      <c r="J496" s="264">
        <v>8566.5</v>
      </c>
      <c r="K496" s="639">
        <f t="shared" si="36"/>
        <v>17133</v>
      </c>
      <c r="L496" s="916" t="s">
        <v>196</v>
      </c>
      <c r="M496" s="916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26" ht="15.75" customHeight="1">
      <c r="A497" s="206" t="str">
        <f>IF(B497&lt;&gt;"",IF(AND(B497&gt;=_TM1,B497&lt;=_TM2,OR(TH!L497="1111",TH!M497="1111")),TH!D497,""),"")</f>
        <v/>
      </c>
      <c r="B497" s="36">
        <f t="shared" si="37"/>
        <v>6</v>
      </c>
      <c r="C497" s="193">
        <v>40723</v>
      </c>
      <c r="D497" s="193" t="s">
        <v>1047</v>
      </c>
      <c r="E497" s="186">
        <v>40723</v>
      </c>
      <c r="F497" s="191" t="s">
        <v>1003</v>
      </c>
      <c r="G497" s="513" t="s">
        <v>984</v>
      </c>
      <c r="H497" s="7" t="s">
        <v>798</v>
      </c>
      <c r="I497" s="264">
        <v>207</v>
      </c>
      <c r="J497" s="264">
        <v>23151.830917874395</v>
      </c>
      <c r="K497" s="639">
        <f t="shared" si="36"/>
        <v>4792429</v>
      </c>
      <c r="L497" s="916" t="s">
        <v>196</v>
      </c>
      <c r="M497" s="916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6" ht="15.75" customHeight="1">
      <c r="A498" s="206" t="str">
        <f>IF(B498&lt;&gt;"",IF(AND(B498&gt;=_TM1,B498&lt;=_TM2,OR(TH!L498="1111",TH!M498="1111")),TH!D498,""),"")</f>
        <v/>
      </c>
      <c r="B498" s="36">
        <f t="shared" si="37"/>
        <v>6</v>
      </c>
      <c r="C498" s="193">
        <v>40723</v>
      </c>
      <c r="D498" s="193" t="s">
        <v>1047</v>
      </c>
      <c r="E498" s="186">
        <v>40723</v>
      </c>
      <c r="F498" s="191" t="s">
        <v>995</v>
      </c>
      <c r="G498" s="513" t="s">
        <v>984</v>
      </c>
      <c r="H498" s="7" t="s">
        <v>798</v>
      </c>
      <c r="I498" s="264">
        <v>203</v>
      </c>
      <c r="J498" s="264">
        <v>10599.807881773399</v>
      </c>
      <c r="K498" s="639">
        <f t="shared" si="36"/>
        <v>2151761</v>
      </c>
      <c r="L498" s="916" t="s">
        <v>196</v>
      </c>
      <c r="M498" s="916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6" ht="15.75" customHeight="1">
      <c r="A499" s="206" t="str">
        <f>IF(B499&lt;&gt;"",IF(AND(B499&gt;=_TM1,B499&lt;=_TM2,OR(TH!L499="1111",TH!M499="1111")),TH!D499,""),"")</f>
        <v/>
      </c>
      <c r="B499" s="36">
        <f t="shared" si="37"/>
        <v>6</v>
      </c>
      <c r="C499" s="193">
        <v>40723</v>
      </c>
      <c r="D499" s="193" t="s">
        <v>1047</v>
      </c>
      <c r="E499" s="186">
        <v>40723</v>
      </c>
      <c r="F499" s="191" t="s">
        <v>1004</v>
      </c>
      <c r="G499" s="513" t="s">
        <v>984</v>
      </c>
      <c r="H499" s="7" t="s">
        <v>798</v>
      </c>
      <c r="I499" s="264">
        <v>9</v>
      </c>
      <c r="J499" s="264">
        <v>18786.555555555555</v>
      </c>
      <c r="K499" s="639">
        <f t="shared" si="36"/>
        <v>169079</v>
      </c>
      <c r="L499" s="916" t="s">
        <v>196</v>
      </c>
      <c r="M499" s="916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6" ht="15.75" customHeight="1">
      <c r="A500" s="206" t="str">
        <f>IF(B500&lt;&gt;"",IF(AND(B500&gt;=_TM1,B500&lt;=_TM2,OR(TH!L500="1111",TH!M500="1111")),TH!D500,""),"")</f>
        <v/>
      </c>
      <c r="B500" s="36">
        <f t="shared" si="37"/>
        <v>6</v>
      </c>
      <c r="C500" s="193">
        <v>40723</v>
      </c>
      <c r="D500" s="193" t="s">
        <v>1047</v>
      </c>
      <c r="E500" s="186">
        <v>40723</v>
      </c>
      <c r="F500" s="191" t="s">
        <v>817</v>
      </c>
      <c r="G500" s="513" t="s">
        <v>984</v>
      </c>
      <c r="H500" s="7" t="s">
        <v>798</v>
      </c>
      <c r="I500" s="264">
        <v>1</v>
      </c>
      <c r="J500" s="264">
        <v>15439</v>
      </c>
      <c r="K500" s="639">
        <f t="shared" si="36"/>
        <v>15439</v>
      </c>
      <c r="L500" s="916" t="s">
        <v>196</v>
      </c>
      <c r="M500" s="916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6" ht="15.75" customHeight="1">
      <c r="A501" s="206" t="str">
        <f>IF(B501&lt;&gt;"",IF(AND(B501&gt;=_TM1,B501&lt;=_TM2,OR(TH!L501="1111",TH!M501="1111")),TH!D501,""),"")</f>
        <v/>
      </c>
      <c r="B501" s="36">
        <f t="shared" si="37"/>
        <v>6</v>
      </c>
      <c r="C501" s="193">
        <v>40723</v>
      </c>
      <c r="D501" s="193" t="s">
        <v>1047</v>
      </c>
      <c r="E501" s="186">
        <v>40723</v>
      </c>
      <c r="F501" s="191" t="s">
        <v>1005</v>
      </c>
      <c r="G501" s="513" t="s">
        <v>984</v>
      </c>
      <c r="H501" s="7" t="s">
        <v>798</v>
      </c>
      <c r="I501" s="264">
        <v>3</v>
      </c>
      <c r="J501" s="264">
        <v>19142.666666666668</v>
      </c>
      <c r="K501" s="639">
        <f t="shared" si="36"/>
        <v>57428</v>
      </c>
      <c r="L501" s="916" t="s">
        <v>196</v>
      </c>
      <c r="M501" s="916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6" ht="15.75" customHeight="1">
      <c r="A502" s="206" t="str">
        <f>IF(B502&lt;&gt;"",IF(AND(B502&gt;=_TM1,B502&lt;=_TM2,OR(TH!L502="1111",TH!M502="1111")),TH!D502,""),"")</f>
        <v/>
      </c>
      <c r="B502" s="36">
        <f t="shared" si="37"/>
        <v>6</v>
      </c>
      <c r="C502" s="193">
        <v>40723</v>
      </c>
      <c r="D502" s="193" t="s">
        <v>1047</v>
      </c>
      <c r="E502" s="186">
        <v>40723</v>
      </c>
      <c r="F502" s="191" t="s">
        <v>816</v>
      </c>
      <c r="G502" s="513" t="s">
        <v>984</v>
      </c>
      <c r="H502" s="7" t="s">
        <v>798</v>
      </c>
      <c r="I502" s="264">
        <v>11</v>
      </c>
      <c r="J502" s="264">
        <v>13362</v>
      </c>
      <c r="K502" s="639">
        <f t="shared" si="36"/>
        <v>146982</v>
      </c>
      <c r="L502" s="916" t="s">
        <v>196</v>
      </c>
      <c r="M502" s="916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6" ht="15.75" customHeight="1">
      <c r="A503" s="206" t="str">
        <f>IF(B503&lt;&gt;"",IF(AND(B503&gt;=_TM1,B503&lt;=_TM2,OR(TH!L503="1111",TH!M503="1111")),TH!D503,""),"")</f>
        <v/>
      </c>
      <c r="B503" s="36">
        <f t="shared" si="37"/>
        <v>6</v>
      </c>
      <c r="C503" s="193">
        <v>40723</v>
      </c>
      <c r="D503" s="193" t="s">
        <v>1048</v>
      </c>
      <c r="E503" s="186">
        <v>40723</v>
      </c>
      <c r="F503" s="191" t="s">
        <v>969</v>
      </c>
      <c r="G503" s="513" t="s">
        <v>985</v>
      </c>
      <c r="H503" s="7" t="s">
        <v>798</v>
      </c>
      <c r="I503" s="264">
        <v>26</v>
      </c>
      <c r="J503" s="264">
        <v>8566.5</v>
      </c>
      <c r="K503" s="639">
        <f t="shared" si="36"/>
        <v>222729</v>
      </c>
      <c r="L503" s="916" t="s">
        <v>196</v>
      </c>
      <c r="M503" s="916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6" ht="15.75" customHeight="1">
      <c r="A504" s="206" t="str">
        <f>IF(B504&lt;&gt;"",IF(AND(B504&gt;=_TM1,B504&lt;=_TM2,OR(TH!L504="1111",TH!M504="1111")),TH!D504,""),"")</f>
        <v/>
      </c>
      <c r="B504" s="36">
        <f t="shared" si="37"/>
        <v>6</v>
      </c>
      <c r="C504" s="193">
        <v>40723</v>
      </c>
      <c r="D504" s="193" t="s">
        <v>1048</v>
      </c>
      <c r="E504" s="186">
        <v>40723</v>
      </c>
      <c r="F504" s="191" t="s">
        <v>1006</v>
      </c>
      <c r="G504" s="513" t="s">
        <v>985</v>
      </c>
      <c r="H504" s="7" t="s">
        <v>798</v>
      </c>
      <c r="I504" s="264">
        <v>20</v>
      </c>
      <c r="J504" s="264">
        <v>18019.5</v>
      </c>
      <c r="K504" s="639">
        <f t="shared" si="36"/>
        <v>360390</v>
      </c>
      <c r="L504" s="916" t="s">
        <v>196</v>
      </c>
      <c r="M504" s="916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6" ht="15.75" customHeight="1">
      <c r="A505" s="206" t="str">
        <f>IF(B505&lt;&gt;"",IF(AND(B505&gt;=_TM1,B505&lt;=_TM2,OR(TH!L505="1111",TH!M505="1111")),TH!D505,""),"")</f>
        <v/>
      </c>
      <c r="B505" s="36">
        <f t="shared" si="37"/>
        <v>6</v>
      </c>
      <c r="C505" s="193">
        <v>40723</v>
      </c>
      <c r="D505" s="193" t="s">
        <v>1048</v>
      </c>
      <c r="E505" s="186">
        <v>40723</v>
      </c>
      <c r="F505" s="191" t="s">
        <v>1007</v>
      </c>
      <c r="G505" s="513" t="s">
        <v>985</v>
      </c>
      <c r="H505" s="7" t="s">
        <v>798</v>
      </c>
      <c r="I505" s="264">
        <v>61</v>
      </c>
      <c r="J505" s="264">
        <v>19878.065573770491</v>
      </c>
      <c r="K505" s="639">
        <f t="shared" si="36"/>
        <v>1212562</v>
      </c>
      <c r="L505" s="916" t="s">
        <v>196</v>
      </c>
      <c r="M505" s="916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6" ht="15.75" customHeight="1">
      <c r="A506" s="206" t="str">
        <f>IF(B506&lt;&gt;"",IF(AND(B506&gt;=_TM1,B506&lt;=_TM2,OR(TH!L506="1111",TH!M506="1111")),TH!D506,""),"")</f>
        <v/>
      </c>
      <c r="B506" s="36">
        <f t="shared" si="37"/>
        <v>6</v>
      </c>
      <c r="C506" s="193">
        <v>40723</v>
      </c>
      <c r="D506" s="193" t="s">
        <v>1048</v>
      </c>
      <c r="E506" s="186">
        <v>40723</v>
      </c>
      <c r="F506" s="194" t="s">
        <v>821</v>
      </c>
      <c r="G506" s="513" t="s">
        <v>985</v>
      </c>
      <c r="H506" s="7" t="s">
        <v>798</v>
      </c>
      <c r="I506" s="264">
        <v>140</v>
      </c>
      <c r="J506" s="264">
        <v>2471.7642857142855</v>
      </c>
      <c r="K506" s="639">
        <f t="shared" si="36"/>
        <v>346047</v>
      </c>
      <c r="L506" s="916" t="s">
        <v>196</v>
      </c>
      <c r="M506" s="916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6" ht="15.75" customHeight="1">
      <c r="A507" s="206" t="str">
        <f>IF(B507&lt;&gt;"",IF(AND(B507&gt;=_TM1,B507&lt;=_TM2,OR(TH!L507="1111",TH!M507="1111")),TH!D507,""),"")</f>
        <v/>
      </c>
      <c r="B507" s="36">
        <f t="shared" si="37"/>
        <v>6</v>
      </c>
      <c r="C507" s="193">
        <v>40723</v>
      </c>
      <c r="D507" s="193" t="s">
        <v>1048</v>
      </c>
      <c r="E507" s="186">
        <v>40723</v>
      </c>
      <c r="F507" s="191" t="s">
        <v>1000</v>
      </c>
      <c r="G507" s="513" t="s">
        <v>985</v>
      </c>
      <c r="H507" s="7" t="s">
        <v>798</v>
      </c>
      <c r="I507" s="264">
        <v>40</v>
      </c>
      <c r="J507" s="264">
        <v>17179.525000000001</v>
      </c>
      <c r="K507" s="639">
        <f t="shared" si="36"/>
        <v>687181</v>
      </c>
      <c r="L507" s="916" t="s">
        <v>196</v>
      </c>
      <c r="M507" s="916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6" ht="15.75" customHeight="1">
      <c r="A508" s="206" t="str">
        <f>IF(B508&lt;&gt;"",IF(AND(B508&gt;=_TM1,B508&lt;=_TM2,OR(TH!L508="1111",TH!M508="1111")),TH!D508,""),"")</f>
        <v/>
      </c>
      <c r="B508" s="36">
        <f t="shared" si="37"/>
        <v>6</v>
      </c>
      <c r="C508" s="193">
        <v>40723</v>
      </c>
      <c r="D508" s="193" t="s">
        <v>1048</v>
      </c>
      <c r="E508" s="186">
        <v>40723</v>
      </c>
      <c r="F508" s="191" t="s">
        <v>809</v>
      </c>
      <c r="G508" s="513" t="s">
        <v>985</v>
      </c>
      <c r="H508" s="7" t="s">
        <v>798</v>
      </c>
      <c r="I508" s="264">
        <v>95</v>
      </c>
      <c r="J508" s="264">
        <v>13488.357894736842</v>
      </c>
      <c r="K508" s="639">
        <f t="shared" si="36"/>
        <v>1281394</v>
      </c>
      <c r="L508" s="916" t="s">
        <v>196</v>
      </c>
      <c r="M508" s="916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6" ht="15.75" customHeight="1">
      <c r="A509" s="206" t="str">
        <f>IF(B509&lt;&gt;"",IF(AND(B509&gt;=_TM1,B509&lt;=_TM2,OR(TH!L509="1111",TH!M509="1111")),TH!D509,""),"")</f>
        <v/>
      </c>
      <c r="B509" s="36">
        <f t="shared" si="37"/>
        <v>6</v>
      </c>
      <c r="C509" s="193">
        <v>40723</v>
      </c>
      <c r="D509" s="193" t="s">
        <v>1049</v>
      </c>
      <c r="E509" s="186">
        <v>40723</v>
      </c>
      <c r="F509" s="194" t="s">
        <v>973</v>
      </c>
      <c r="G509" s="513" t="s">
        <v>986</v>
      </c>
      <c r="H509" s="212" t="s">
        <v>972</v>
      </c>
      <c r="I509" s="264">
        <v>2000</v>
      </c>
      <c r="J509" s="264">
        <v>5951.5129999999999</v>
      </c>
      <c r="K509" s="639">
        <f t="shared" si="36"/>
        <v>11903026</v>
      </c>
      <c r="L509" s="916" t="s">
        <v>196</v>
      </c>
      <c r="M509" s="916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6" ht="15.75" customHeight="1">
      <c r="A510" s="206" t="str">
        <f>IF(B510&lt;&gt;"",IF(AND(B510&gt;=_TM1,B510&lt;=_TM2,OR(TH!L510="1111",TH!M510="1111")),TH!D510,""),"")</f>
        <v/>
      </c>
      <c r="B510" s="36">
        <f t="shared" si="37"/>
        <v>6</v>
      </c>
      <c r="C510" s="193">
        <v>40723</v>
      </c>
      <c r="D510" s="193" t="s">
        <v>1050</v>
      </c>
      <c r="E510" s="186">
        <v>40723</v>
      </c>
      <c r="F510" s="194" t="s">
        <v>1008</v>
      </c>
      <c r="G510" s="513" t="s">
        <v>993</v>
      </c>
      <c r="H510" s="7" t="s">
        <v>799</v>
      </c>
      <c r="I510" s="264">
        <v>306</v>
      </c>
      <c r="J510" s="264">
        <v>13362.013071895424</v>
      </c>
      <c r="K510" s="639">
        <f t="shared" si="36"/>
        <v>4088776</v>
      </c>
      <c r="L510" s="916" t="s">
        <v>196</v>
      </c>
      <c r="M510" s="916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6" ht="15.75" customHeight="1">
      <c r="A511" s="206" t="str">
        <f>IF(B511&lt;&gt;"",IF(AND(B511&gt;=_TM1,B511&lt;=_TM2,OR(TH!L511="1111",TH!M511="1111")),TH!D511,""),"")</f>
        <v/>
      </c>
      <c r="B511" s="36">
        <f t="shared" si="37"/>
        <v>6</v>
      </c>
      <c r="C511" s="193">
        <v>40723</v>
      </c>
      <c r="D511" s="193" t="s">
        <v>1050</v>
      </c>
      <c r="E511" s="186">
        <v>40723</v>
      </c>
      <c r="F511" s="194" t="s">
        <v>895</v>
      </c>
      <c r="G511" s="513" t="s">
        <v>993</v>
      </c>
      <c r="H511" s="7" t="s">
        <v>799</v>
      </c>
      <c r="I511" s="264">
        <v>391</v>
      </c>
      <c r="J511" s="264">
        <v>7483.5140664961637</v>
      </c>
      <c r="K511" s="639">
        <f t="shared" si="36"/>
        <v>2926054</v>
      </c>
      <c r="L511" s="916" t="s">
        <v>196</v>
      </c>
      <c r="M511" s="916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6" ht="15.75" customHeight="1">
      <c r="A512" s="206" t="str">
        <f>IF(B512&lt;&gt;"",IF(AND(B512&gt;=_TM1,B512&lt;=_TM2,OR(TH!L512="1111",TH!M512="1111")),TH!D512,""),"")</f>
        <v/>
      </c>
      <c r="B512" s="36">
        <f t="shared" si="37"/>
        <v>6</v>
      </c>
      <c r="C512" s="193">
        <v>40723</v>
      </c>
      <c r="D512" s="193" t="s">
        <v>1050</v>
      </c>
      <c r="E512" s="186">
        <v>40723</v>
      </c>
      <c r="F512" s="194" t="s">
        <v>888</v>
      </c>
      <c r="G512" s="513" t="s">
        <v>993</v>
      </c>
      <c r="H512" s="7" t="s">
        <v>799</v>
      </c>
      <c r="I512" s="264">
        <v>297</v>
      </c>
      <c r="J512" s="264">
        <v>7385.5117845117848</v>
      </c>
      <c r="K512" s="639">
        <f t="shared" si="36"/>
        <v>2193497</v>
      </c>
      <c r="L512" s="916" t="s">
        <v>196</v>
      </c>
      <c r="M512" s="916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37"/>
        <v>6</v>
      </c>
      <c r="C513" s="193">
        <v>40723</v>
      </c>
      <c r="D513" s="193" t="s">
        <v>1050</v>
      </c>
      <c r="E513" s="186">
        <v>40723</v>
      </c>
      <c r="F513" s="194" t="s">
        <v>1010</v>
      </c>
      <c r="G513" s="513" t="s">
        <v>993</v>
      </c>
      <c r="H513" s="7" t="s">
        <v>799</v>
      </c>
      <c r="I513" s="264">
        <v>101</v>
      </c>
      <c r="J513" s="264">
        <v>7385.5148514851489</v>
      </c>
      <c r="K513" s="639">
        <f t="shared" si="36"/>
        <v>745937</v>
      </c>
      <c r="L513" s="916" t="s">
        <v>196</v>
      </c>
      <c r="M513" s="916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37"/>
        <v>6</v>
      </c>
      <c r="C514" s="193">
        <v>40723</v>
      </c>
      <c r="D514" s="193" t="s">
        <v>1050</v>
      </c>
      <c r="E514" s="186">
        <v>40723</v>
      </c>
      <c r="F514" s="194" t="s">
        <v>1009</v>
      </c>
      <c r="G514" s="513" t="s">
        <v>993</v>
      </c>
      <c r="H514" s="7" t="s">
        <v>799</v>
      </c>
      <c r="I514" s="264">
        <v>103</v>
      </c>
      <c r="J514" s="264">
        <v>7385.5145631067962</v>
      </c>
      <c r="K514" s="639">
        <f t="shared" si="36"/>
        <v>760708</v>
      </c>
      <c r="L514" s="916" t="s">
        <v>196</v>
      </c>
      <c r="M514" s="916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37"/>
        <v>6</v>
      </c>
      <c r="C515" s="193">
        <v>40723</v>
      </c>
      <c r="D515" s="193" t="s">
        <v>1050</v>
      </c>
      <c r="E515" s="186">
        <v>40723</v>
      </c>
      <c r="F515" s="194" t="s">
        <v>885</v>
      </c>
      <c r="G515" s="513" t="s">
        <v>993</v>
      </c>
      <c r="H515" s="7" t="s">
        <v>799</v>
      </c>
      <c r="I515" s="264">
        <v>109</v>
      </c>
      <c r="J515" s="264">
        <v>16526.394495412846</v>
      </c>
      <c r="K515" s="639">
        <f t="shared" si="36"/>
        <v>1801377</v>
      </c>
      <c r="L515" s="916" t="s">
        <v>196</v>
      </c>
      <c r="M515" s="916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37"/>
        <v>6</v>
      </c>
      <c r="C516" s="193">
        <v>40723</v>
      </c>
      <c r="D516" s="193" t="s">
        <v>1050</v>
      </c>
      <c r="E516" s="186">
        <v>40723</v>
      </c>
      <c r="F516" s="194" t="s">
        <v>1011</v>
      </c>
      <c r="G516" s="513" t="s">
        <v>993</v>
      </c>
      <c r="H516" s="7" t="s">
        <v>799</v>
      </c>
      <c r="I516" s="262">
        <v>104</v>
      </c>
      <c r="J516" s="262">
        <v>21595.509615384617</v>
      </c>
      <c r="K516" s="639">
        <f t="shared" si="36"/>
        <v>2245933</v>
      </c>
      <c r="L516" s="916" t="s">
        <v>196</v>
      </c>
      <c r="M516" s="916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7"/>
        <v>6</v>
      </c>
      <c r="C517" s="193">
        <v>40724</v>
      </c>
      <c r="D517" s="193" t="s">
        <v>1267</v>
      </c>
      <c r="E517" s="186">
        <v>40724</v>
      </c>
      <c r="F517" s="194" t="s">
        <v>973</v>
      </c>
      <c r="G517" s="513" t="s">
        <v>1012</v>
      </c>
      <c r="H517" s="212" t="s">
        <v>972</v>
      </c>
      <c r="I517" s="264">
        <v>778</v>
      </c>
      <c r="J517" s="264">
        <v>7385.5128534704372</v>
      </c>
      <c r="K517" s="639">
        <f t="shared" si="36"/>
        <v>5745929</v>
      </c>
      <c r="L517" s="916" t="s">
        <v>196</v>
      </c>
      <c r="M517" s="916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si="33"/>
        <v>4</v>
      </c>
      <c r="C518" s="186">
        <f>E518</f>
        <v>40644</v>
      </c>
      <c r="D518" s="186" t="s">
        <v>759</v>
      </c>
      <c r="E518" s="186">
        <v>40644</v>
      </c>
      <c r="F518" s="191" t="s">
        <v>453</v>
      </c>
      <c r="G518" s="719" t="s">
        <v>455</v>
      </c>
      <c r="H518" s="7" t="s">
        <v>456</v>
      </c>
      <c r="I518" s="264">
        <v>50</v>
      </c>
      <c r="J518" s="264">
        <v>23500</v>
      </c>
      <c r="K518" s="639">
        <f>ROUND(I518*J518,0)</f>
        <v>1175000</v>
      </c>
      <c r="L518" s="640" t="s">
        <v>178</v>
      </c>
      <c r="M518" s="640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>x</v>
      </c>
      <c r="Z518" s="52" t="str">
        <f>IF(AND(B518&lt;=NKC!$N$8,B518&gt;=NKC!$M$8),"x","")</f>
        <v>x</v>
      </c>
      <c r="AA518" s="630"/>
      <c r="AB518" s="630"/>
      <c r="AC518" s="630"/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33"/>
        <v>4</v>
      </c>
      <c r="C519" s="186">
        <f>E519</f>
        <v>40644</v>
      </c>
      <c r="D519" s="186" t="s">
        <v>759</v>
      </c>
      <c r="E519" s="186">
        <v>40644</v>
      </c>
      <c r="F519" s="191" t="s">
        <v>454</v>
      </c>
      <c r="G519" s="719" t="s">
        <v>455</v>
      </c>
      <c r="H519" s="7" t="s">
        <v>456</v>
      </c>
      <c r="I519" s="264"/>
      <c r="J519" s="264"/>
      <c r="K519" s="639">
        <v>117500</v>
      </c>
      <c r="L519" s="640" t="s">
        <v>9</v>
      </c>
      <c r="M519" s="640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30"/>
      <c r="AB519" s="630"/>
      <c r="AC519" s="630"/>
    </row>
    <row r="520" spans="1:29" ht="15.75" hidden="1" customHeight="1">
      <c r="A520" s="206" t="str">
        <f>IF(B520&lt;&gt;"",IF(AND(B520&gt;=_TM1,B520&lt;=_TM2,OR(TH!L520="1111",TH!M520="1111")),TH!D520,""),"")</f>
        <v/>
      </c>
      <c r="B520" s="36">
        <f t="shared" si="33"/>
        <v>4</v>
      </c>
      <c r="C520" s="186">
        <f>E520</f>
        <v>40644</v>
      </c>
      <c r="D520" s="186" t="s">
        <v>760</v>
      </c>
      <c r="E520" s="186">
        <v>40644</v>
      </c>
      <c r="F520" s="191" t="s">
        <v>400</v>
      </c>
      <c r="G520" s="719" t="s">
        <v>458</v>
      </c>
      <c r="H520" s="7" t="s">
        <v>457</v>
      </c>
      <c r="I520" s="264">
        <v>48</v>
      </c>
      <c r="J520" s="264">
        <v>42000</v>
      </c>
      <c r="K520" s="639">
        <f>ROUND(I520*J520,0)</f>
        <v>2016000</v>
      </c>
      <c r="L520" s="640" t="s">
        <v>178</v>
      </c>
      <c r="M520" s="64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si="33"/>
        <v>4</v>
      </c>
      <c r="C521" s="186">
        <f>E521</f>
        <v>40644</v>
      </c>
      <c r="D521" s="186" t="s">
        <v>760</v>
      </c>
      <c r="E521" s="186">
        <v>40644</v>
      </c>
      <c r="F521" s="191" t="s">
        <v>401</v>
      </c>
      <c r="G521" s="719" t="s">
        <v>458</v>
      </c>
      <c r="H521" s="7" t="s">
        <v>457</v>
      </c>
      <c r="I521" s="264"/>
      <c r="J521" s="264"/>
      <c r="K521" s="639">
        <v>201600</v>
      </c>
      <c r="L521" s="640" t="s">
        <v>9</v>
      </c>
      <c r="M521" s="64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hidden="1" customHeight="1">
      <c r="A522" s="206" t="str">
        <f>IF(B522&lt;&gt;"",IF(AND(B522&gt;=_TM1,B522&lt;=_TM2,OR(TH!L522="1111",TH!M522="1111")),TH!D522,""),"")</f>
        <v/>
      </c>
      <c r="B522" s="36">
        <f t="shared" si="33"/>
        <v>5</v>
      </c>
      <c r="C522" s="37">
        <v>40664</v>
      </c>
      <c r="D522" s="186" t="s">
        <v>761</v>
      </c>
      <c r="E522" s="37">
        <v>40660</v>
      </c>
      <c r="F522" s="40" t="s">
        <v>540</v>
      </c>
      <c r="G522" s="510" t="s">
        <v>458</v>
      </c>
      <c r="H522" s="45" t="s">
        <v>539</v>
      </c>
      <c r="I522" s="264">
        <v>11413.5</v>
      </c>
      <c r="J522" s="264">
        <v>220</v>
      </c>
      <c r="K522" s="639">
        <f>ROUND(I522*J522,0)</f>
        <v>2510970</v>
      </c>
      <c r="L522" s="39" t="s">
        <v>178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hidden="1" customHeight="1">
      <c r="A523" s="206" t="str">
        <f>IF(B523&lt;&gt;"",IF(AND(B523&gt;=_TM1,B523&lt;=_TM2,OR(TH!L523="1111",TH!M523="1111")),TH!D523,""),"")</f>
        <v/>
      </c>
      <c r="B523" s="36">
        <f t="shared" si="33"/>
        <v>5</v>
      </c>
      <c r="C523" s="37">
        <v>40664</v>
      </c>
      <c r="D523" s="186" t="s">
        <v>761</v>
      </c>
      <c r="E523" s="37">
        <v>40660</v>
      </c>
      <c r="F523" s="40" t="s">
        <v>541</v>
      </c>
      <c r="G523" s="510" t="s">
        <v>458</v>
      </c>
      <c r="H523" s="45" t="s">
        <v>539</v>
      </c>
      <c r="I523" s="264"/>
      <c r="J523" s="264"/>
      <c r="K523" s="38">
        <v>251097</v>
      </c>
      <c r="L523" s="39" t="s">
        <v>9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hidden="1" customHeight="1">
      <c r="A524" s="206" t="str">
        <f>IF(B524&lt;&gt;"",IF(AND(B524&gt;=_TM1,B524&lt;=_TM2,OR(TH!L524="1111",TH!M524="1111")),TH!D524,""),"")</f>
        <v/>
      </c>
      <c r="B524" s="36">
        <f t="shared" si="33"/>
        <v>6</v>
      </c>
      <c r="C524" s="193">
        <f t="shared" ref="C524:C530" si="38">E524</f>
        <v>40709</v>
      </c>
      <c r="D524" s="186" t="s">
        <v>850</v>
      </c>
      <c r="E524" s="193">
        <v>40709</v>
      </c>
      <c r="F524" s="191" t="s">
        <v>453</v>
      </c>
      <c r="G524" s="513" t="s">
        <v>639</v>
      </c>
      <c r="H524" s="7" t="s">
        <v>456</v>
      </c>
      <c r="I524" s="264">
        <v>50</v>
      </c>
      <c r="J524" s="264">
        <v>23500</v>
      </c>
      <c r="K524" s="639">
        <f>ROUND(I524*J524,0)</f>
        <v>1175000</v>
      </c>
      <c r="L524" s="196" t="s">
        <v>178</v>
      </c>
      <c r="M524" s="1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>x</v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33"/>
        <v>6</v>
      </c>
      <c r="C525" s="193">
        <f t="shared" si="38"/>
        <v>40709</v>
      </c>
      <c r="D525" s="186" t="s">
        <v>850</v>
      </c>
      <c r="E525" s="193">
        <v>40709</v>
      </c>
      <c r="F525" s="191" t="s">
        <v>454</v>
      </c>
      <c r="G525" s="513" t="s">
        <v>639</v>
      </c>
      <c r="H525" s="7" t="s">
        <v>456</v>
      </c>
      <c r="I525" s="264"/>
      <c r="J525" s="264"/>
      <c r="K525" s="38">
        <v>117500</v>
      </c>
      <c r="L525" s="196" t="s">
        <v>9</v>
      </c>
      <c r="M525" s="1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213"/>
      <c r="AC525" s="630"/>
    </row>
    <row r="526" spans="1:29" ht="15.75" hidden="1" customHeight="1">
      <c r="A526" s="206" t="str">
        <f>IF(B526&lt;&gt;"",IF(AND(B526&gt;=_TM1,B526&lt;=_TM2,OR(TH!L526="1111",TH!M526="1111")),TH!D526,""),"")</f>
        <v/>
      </c>
      <c r="B526" s="36">
        <f t="shared" si="33"/>
        <v>5</v>
      </c>
      <c r="C526" s="37">
        <f t="shared" si="38"/>
        <v>40682</v>
      </c>
      <c r="D526" s="186" t="s">
        <v>1502</v>
      </c>
      <c r="E526" s="37">
        <v>40682</v>
      </c>
      <c r="F526" s="40" t="s">
        <v>540</v>
      </c>
      <c r="G526" s="512" t="s">
        <v>576</v>
      </c>
      <c r="H526" s="44" t="s">
        <v>575</v>
      </c>
      <c r="I526" s="266">
        <v>1</v>
      </c>
      <c r="J526" s="267">
        <v>1300000</v>
      </c>
      <c r="K526" s="639">
        <f>ROUND(I526*J526,0)</f>
        <v>1300000</v>
      </c>
      <c r="L526" s="39" t="s">
        <v>178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30"/>
      <c r="AB526" s="630"/>
      <c r="AC526" s="630"/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si="33"/>
        <v>5</v>
      </c>
      <c r="C527" s="37">
        <f t="shared" si="38"/>
        <v>40682</v>
      </c>
      <c r="D527" s="186" t="s">
        <v>1502</v>
      </c>
      <c r="E527" s="37">
        <v>40682</v>
      </c>
      <c r="F527" s="40" t="s">
        <v>577</v>
      </c>
      <c r="G527" s="512" t="s">
        <v>576</v>
      </c>
      <c r="H527" s="44" t="s">
        <v>575</v>
      </c>
      <c r="I527" s="266"/>
      <c r="J527" s="266"/>
      <c r="K527" s="38">
        <v>130000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30"/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33"/>
        <v>4</v>
      </c>
      <c r="C528" s="193">
        <f t="shared" si="38"/>
        <v>40644</v>
      </c>
      <c r="D528" s="37" t="s">
        <v>1021</v>
      </c>
      <c r="E528" s="849">
        <v>40644</v>
      </c>
      <c r="F528" s="471" t="s">
        <v>453</v>
      </c>
      <c r="G528" s="40"/>
      <c r="H528" s="653" t="s">
        <v>1158</v>
      </c>
      <c r="I528" s="264">
        <v>50</v>
      </c>
      <c r="J528" s="264">
        <v>23500</v>
      </c>
      <c r="K528" s="639">
        <f>ROUND(I528*J528,0)</f>
        <v>1175000</v>
      </c>
      <c r="L528" s="39" t="s">
        <v>184</v>
      </c>
      <c r="M528" s="39" t="s">
        <v>178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>x</v>
      </c>
      <c r="Z528" s="52" t="str">
        <f>IF(AND(B528&lt;=NKC!$N$8,B528&gt;=NKC!$M$8),"x","")</f>
        <v>x</v>
      </c>
    </row>
    <row r="529" spans="1:26" ht="15.75" hidden="1" customHeight="1">
      <c r="A529" s="206" t="str">
        <f>IF(B529&lt;&gt;"",IF(AND(B529&gt;=_TM1,B529&lt;=_TM2,OR(TH!L529="1111",TH!M529="1111")),TH!D529,""),"")</f>
        <v/>
      </c>
      <c r="B529" s="36">
        <f t="shared" si="33"/>
        <v>4</v>
      </c>
      <c r="C529" s="193">
        <f t="shared" si="38"/>
        <v>40644</v>
      </c>
      <c r="D529" s="37" t="s">
        <v>1021</v>
      </c>
      <c r="E529" s="849">
        <v>40644</v>
      </c>
      <c r="F529" s="471" t="s">
        <v>400</v>
      </c>
      <c r="G529" s="40"/>
      <c r="H529" s="653" t="s">
        <v>1158</v>
      </c>
      <c r="I529" s="264">
        <v>20</v>
      </c>
      <c r="J529" s="264">
        <v>42000</v>
      </c>
      <c r="K529" s="639">
        <f>ROUND(I529*J529,0)</f>
        <v>840000</v>
      </c>
      <c r="L529" s="39" t="s">
        <v>184</v>
      </c>
      <c r="M529" s="39" t="s">
        <v>178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154</v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</row>
    <row r="530" spans="1:26" ht="15.75" hidden="1" customHeight="1">
      <c r="A530" s="206" t="str">
        <f>IF(B530&lt;&gt;"",IF(AND(B530&gt;=_TM1,B530&lt;=_TM2,OR(TH!L530="1111",TH!M530="1111")),TH!D530,""),"")</f>
        <v/>
      </c>
      <c r="B530" s="36">
        <f t="shared" si="33"/>
        <v>4</v>
      </c>
      <c r="C530" s="193">
        <f t="shared" si="38"/>
        <v>40660</v>
      </c>
      <c r="D530" s="37" t="s">
        <v>1022</v>
      </c>
      <c r="E530" s="849">
        <v>40660</v>
      </c>
      <c r="F530" s="471" t="s">
        <v>540</v>
      </c>
      <c r="G530" s="40"/>
      <c r="H530" s="653" t="s">
        <v>1158</v>
      </c>
      <c r="I530" s="264">
        <v>5000</v>
      </c>
      <c r="J530" s="264">
        <v>220</v>
      </c>
      <c r="K530" s="639">
        <f>ROUND(I530*J530,0)</f>
        <v>1100000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6" ht="15.75" hidden="1" customHeight="1">
      <c r="A531" s="206" t="str">
        <f>IF(B531&lt;&gt;"",IF(AND(B531&gt;=_TM1,B531&lt;=_TM2,OR(TH!L531="1111",TH!M531="1111")),TH!D531,""),"")</f>
        <v/>
      </c>
      <c r="B531" s="36">
        <f t="shared" ref="B531:B571" si="39">IF(C531&lt;&gt;"",MONTH(C531),"")</f>
        <v>5</v>
      </c>
      <c r="C531" s="193">
        <f t="shared" ref="C531:C594" si="40">E531</f>
        <v>40668</v>
      </c>
      <c r="D531" s="772" t="s">
        <v>1157</v>
      </c>
      <c r="E531" s="894">
        <v>40668</v>
      </c>
      <c r="F531" s="191" t="s">
        <v>561</v>
      </c>
      <c r="G531" s="774"/>
      <c r="H531" s="653" t="s">
        <v>1158</v>
      </c>
      <c r="I531" s="509">
        <v>98</v>
      </c>
      <c r="J531" s="509">
        <v>16462</v>
      </c>
      <c r="K531" s="639">
        <f>ROUND(I531*J531,0)</f>
        <v>1613276</v>
      </c>
      <c r="L531" s="39" t="s">
        <v>184</v>
      </c>
      <c r="M531" s="776" t="s">
        <v>176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6" ht="15.75" hidden="1" customHeight="1">
      <c r="A532" s="206" t="str">
        <f>IF(B532&lt;&gt;"",IF(AND(B532&gt;=_TM1,B532&lt;=_TM2,OR(TH!L532="1111",TH!M532="1111")),TH!D532,""),"")</f>
        <v/>
      </c>
      <c r="B532" s="36">
        <f t="shared" si="39"/>
        <v>5</v>
      </c>
      <c r="C532" s="193">
        <f t="shared" si="40"/>
        <v>40668</v>
      </c>
      <c r="D532" s="772" t="s">
        <v>1157</v>
      </c>
      <c r="E532" s="894">
        <v>40668</v>
      </c>
      <c r="F532" s="191" t="s">
        <v>467</v>
      </c>
      <c r="G532" s="774"/>
      <c r="H532" s="653" t="s">
        <v>1158</v>
      </c>
      <c r="I532" s="509">
        <v>90</v>
      </c>
      <c r="J532" s="509">
        <v>24325</v>
      </c>
      <c r="K532" s="639">
        <f t="shared" ref="K532:K595" si="41">ROUND(I532*J532,0)</f>
        <v>2189250</v>
      </c>
      <c r="L532" s="39" t="s">
        <v>184</v>
      </c>
      <c r="M532" s="776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6" ht="15.75" hidden="1" customHeight="1">
      <c r="A533" s="206" t="str">
        <f>IF(B533&lt;&gt;"",IF(AND(B533&gt;=_TM1,B533&lt;=_TM2,OR(TH!L533="1111",TH!M533="1111")),TH!D533,""),"")</f>
        <v/>
      </c>
      <c r="B533" s="36">
        <f t="shared" si="39"/>
        <v>5</v>
      </c>
      <c r="C533" s="193">
        <f t="shared" si="40"/>
        <v>40668</v>
      </c>
      <c r="D533" s="772" t="s">
        <v>1157</v>
      </c>
      <c r="E533" s="894">
        <v>40668</v>
      </c>
      <c r="F533" s="309" t="s">
        <v>545</v>
      </c>
      <c r="G533" s="774"/>
      <c r="H533" s="653" t="s">
        <v>1158</v>
      </c>
      <c r="I533" s="509">
        <v>209</v>
      </c>
      <c r="J533" s="509">
        <v>16125</v>
      </c>
      <c r="K533" s="639">
        <f t="shared" si="41"/>
        <v>3370125</v>
      </c>
      <c r="L533" s="39" t="s">
        <v>184</v>
      </c>
      <c r="M533" s="776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6" ht="15.75" hidden="1" customHeight="1">
      <c r="A534" s="206" t="str">
        <f>IF(B534&lt;&gt;"",IF(AND(B534&gt;=_TM1,B534&lt;=_TM2,OR(TH!L534="1111",TH!M534="1111")),TH!D534,""),"")</f>
        <v/>
      </c>
      <c r="B534" s="36">
        <f t="shared" ref="B534" si="42">IF(C534&lt;&gt;"",MONTH(C534),"")</f>
        <v>5</v>
      </c>
      <c r="C534" s="193">
        <f t="shared" si="40"/>
        <v>40668</v>
      </c>
      <c r="D534" s="772" t="s">
        <v>1157</v>
      </c>
      <c r="E534" s="894">
        <v>40668</v>
      </c>
      <c r="F534" s="191" t="s">
        <v>588</v>
      </c>
      <c r="G534" s="774"/>
      <c r="H534" s="653" t="s">
        <v>1158</v>
      </c>
      <c r="I534" s="509">
        <v>283</v>
      </c>
      <c r="J534" s="509">
        <v>7268</v>
      </c>
      <c r="K534" s="639">
        <f t="shared" si="41"/>
        <v>2056844</v>
      </c>
      <c r="L534" s="39" t="s">
        <v>184</v>
      </c>
      <c r="M534" s="776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6" ht="15.75" hidden="1" customHeight="1">
      <c r="A535" s="206" t="str">
        <f>IF(B535&lt;&gt;"",IF(AND(B535&gt;=_TM1,B535&lt;=_TM2,OR(TH!L535="1111",TH!M535="1111")),TH!D535,""),"")</f>
        <v/>
      </c>
      <c r="B535" s="36">
        <f t="shared" si="39"/>
        <v>5</v>
      </c>
      <c r="C535" s="193">
        <f t="shared" si="40"/>
        <v>40668</v>
      </c>
      <c r="D535" s="772" t="s">
        <v>1157</v>
      </c>
      <c r="E535" s="894">
        <v>40668</v>
      </c>
      <c r="F535" s="191" t="s">
        <v>567</v>
      </c>
      <c r="G535" s="774"/>
      <c r="H535" s="653" t="s">
        <v>1158</v>
      </c>
      <c r="I535" s="509">
        <v>494</v>
      </c>
      <c r="J535" s="509">
        <v>5612</v>
      </c>
      <c r="K535" s="639">
        <f t="shared" si="41"/>
        <v>2772328</v>
      </c>
      <c r="L535" s="39" t="s">
        <v>184</v>
      </c>
      <c r="M535" s="776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6" ht="15.75" hidden="1" customHeight="1">
      <c r="A536" s="206" t="str">
        <f>IF(B536&lt;&gt;"",IF(AND(B536&gt;=_TM1,B536&lt;=_TM2,OR(TH!L536="1111",TH!M536="1111")),TH!D536,""),"")</f>
        <v/>
      </c>
      <c r="B536" s="36">
        <f t="shared" si="39"/>
        <v>5</v>
      </c>
      <c r="C536" s="193">
        <f t="shared" si="40"/>
        <v>40668</v>
      </c>
      <c r="D536" s="772" t="s">
        <v>1157</v>
      </c>
      <c r="E536" s="894">
        <v>40668</v>
      </c>
      <c r="F536" s="191" t="s">
        <v>568</v>
      </c>
      <c r="G536" s="774"/>
      <c r="H536" s="653" t="s">
        <v>1158</v>
      </c>
      <c r="I536" s="509">
        <v>398</v>
      </c>
      <c r="J536" s="509">
        <v>5831</v>
      </c>
      <c r="K536" s="639">
        <f t="shared" si="41"/>
        <v>2320738</v>
      </c>
      <c r="L536" s="39" t="s">
        <v>184</v>
      </c>
      <c r="M536" s="776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6" ht="15.75" hidden="1" customHeight="1">
      <c r="A537" s="206" t="str">
        <f>IF(B537&lt;&gt;"",IF(AND(B537&gt;=_TM1,B537&lt;=_TM2,OR(TH!L537="1111",TH!M537="1111")),TH!D537,""),"")</f>
        <v/>
      </c>
      <c r="B537" s="36">
        <f t="shared" ref="B537" si="43">IF(C537&lt;&gt;"",MONTH(C537),"")</f>
        <v>5</v>
      </c>
      <c r="C537" s="193">
        <f t="shared" si="40"/>
        <v>40668</v>
      </c>
      <c r="D537" s="772" t="s">
        <v>1157</v>
      </c>
      <c r="E537" s="894">
        <v>40668</v>
      </c>
      <c r="F537" s="191" t="s">
        <v>573</v>
      </c>
      <c r="G537" s="774"/>
      <c r="H537" s="653" t="s">
        <v>1158</v>
      </c>
      <c r="I537" s="509">
        <v>100</v>
      </c>
      <c r="J537" s="509">
        <v>12122</v>
      </c>
      <c r="K537" s="639">
        <f t="shared" si="41"/>
        <v>1212200</v>
      </c>
      <c r="L537" s="39" t="s">
        <v>184</v>
      </c>
      <c r="M537" s="776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6" ht="15.75" hidden="1" customHeight="1">
      <c r="A538" s="206" t="str">
        <f>IF(B538&lt;&gt;"",IF(AND(B538&gt;=_TM1,B538&lt;=_TM2,OR(TH!L538="1111",TH!M538="1111")),TH!D538,""),"")</f>
        <v/>
      </c>
      <c r="B538" s="36">
        <f t="shared" si="39"/>
        <v>5</v>
      </c>
      <c r="C538" s="193">
        <f t="shared" si="40"/>
        <v>40668</v>
      </c>
      <c r="D538" s="772" t="s">
        <v>1157</v>
      </c>
      <c r="E538" s="894">
        <v>40668</v>
      </c>
      <c r="F538" s="191" t="s">
        <v>550</v>
      </c>
      <c r="G538" s="774"/>
      <c r="H538" s="653" t="s">
        <v>1158</v>
      </c>
      <c r="I538" s="509">
        <v>95</v>
      </c>
      <c r="J538" s="509">
        <v>32025</v>
      </c>
      <c r="K538" s="639">
        <f t="shared" si="41"/>
        <v>3042375</v>
      </c>
      <c r="L538" s="39" t="s">
        <v>184</v>
      </c>
      <c r="M538" s="776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6" ht="15.75" hidden="1" customHeight="1">
      <c r="A539" s="206" t="str">
        <f>IF(B539&lt;&gt;"",IF(AND(B539&gt;=_TM1,B539&lt;=_TM2,OR(TH!L539="1111",TH!M539="1111")),TH!D539,""),"")</f>
        <v/>
      </c>
      <c r="B539" s="36">
        <f t="shared" si="39"/>
        <v>5</v>
      </c>
      <c r="C539" s="193">
        <f t="shared" si="40"/>
        <v>40668</v>
      </c>
      <c r="D539" s="772" t="s">
        <v>1157</v>
      </c>
      <c r="E539" s="894">
        <v>40668</v>
      </c>
      <c r="F539" s="191" t="s">
        <v>566</v>
      </c>
      <c r="G539" s="774"/>
      <c r="H539" s="653" t="s">
        <v>1158</v>
      </c>
      <c r="I539" s="509">
        <v>206</v>
      </c>
      <c r="J539" s="509">
        <v>13498</v>
      </c>
      <c r="K539" s="639">
        <f t="shared" si="41"/>
        <v>2780588</v>
      </c>
      <c r="L539" s="39" t="s">
        <v>184</v>
      </c>
      <c r="M539" s="776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6" ht="15.75" hidden="1" customHeight="1">
      <c r="A540" s="206" t="str">
        <f>IF(B540&lt;&gt;"",IF(AND(B540&gt;=_TM1,B540&lt;=_TM2,OR(TH!L540="1111",TH!M540="1111")),TH!D540,""),"")</f>
        <v/>
      </c>
      <c r="B540" s="36">
        <f t="shared" ref="B540" si="44">IF(C540&lt;&gt;"",MONTH(C540),"")</f>
        <v>5</v>
      </c>
      <c r="C540" s="193">
        <f t="shared" si="40"/>
        <v>40670</v>
      </c>
      <c r="D540" s="772" t="s">
        <v>1159</v>
      </c>
      <c r="E540" s="894">
        <v>40670</v>
      </c>
      <c r="F540" s="191" t="s">
        <v>465</v>
      </c>
      <c r="G540" s="774"/>
      <c r="H540" s="653" t="s">
        <v>1158</v>
      </c>
      <c r="I540" s="509">
        <v>50</v>
      </c>
      <c r="J540" s="509">
        <v>10830</v>
      </c>
      <c r="K540" s="639">
        <f t="shared" si="41"/>
        <v>541500</v>
      </c>
      <c r="L540" s="39" t="s">
        <v>184</v>
      </c>
      <c r="M540" s="776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6" ht="15.75" hidden="1" customHeight="1">
      <c r="A541" s="206" t="str">
        <f>IF(B541&lt;&gt;"",IF(AND(B541&gt;=_TM1,B541&lt;=_TM2,OR(TH!L541="1111",TH!M541="1111")),TH!D541,""),"")</f>
        <v/>
      </c>
      <c r="B541" s="36">
        <f t="shared" si="39"/>
        <v>5</v>
      </c>
      <c r="C541" s="193">
        <f t="shared" si="40"/>
        <v>40670</v>
      </c>
      <c r="D541" s="772" t="s">
        <v>1159</v>
      </c>
      <c r="E541" s="894">
        <v>40670</v>
      </c>
      <c r="F541" s="191" t="s">
        <v>452</v>
      </c>
      <c r="G541" s="774"/>
      <c r="H541" s="653" t="s">
        <v>1158</v>
      </c>
      <c r="I541" s="924">
        <v>75</v>
      </c>
      <c r="J541" s="264">
        <v>4449</v>
      </c>
      <c r="K541" s="639">
        <f t="shared" si="41"/>
        <v>333675</v>
      </c>
      <c r="L541" s="39" t="s">
        <v>184</v>
      </c>
      <c r="M541" s="776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>x</v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6" ht="15.75" hidden="1" customHeight="1">
      <c r="A542" s="206" t="str">
        <f>IF(B542&lt;&gt;"",IF(AND(B542&gt;=_TM1,B542&lt;=_TM2,OR(TH!L542="1111",TH!M542="1111")),TH!D542,""),"")</f>
        <v/>
      </c>
      <c r="B542" s="36">
        <f t="shared" si="39"/>
        <v>5</v>
      </c>
      <c r="C542" s="193">
        <f t="shared" si="40"/>
        <v>40670</v>
      </c>
      <c r="D542" s="772" t="s">
        <v>1159</v>
      </c>
      <c r="E542" s="894">
        <v>40670</v>
      </c>
      <c r="F542" s="309" t="s">
        <v>545</v>
      </c>
      <c r="G542" s="513"/>
      <c r="H542" s="653" t="s">
        <v>1158</v>
      </c>
      <c r="I542" s="264">
        <v>7</v>
      </c>
      <c r="J542" s="264">
        <v>16125</v>
      </c>
      <c r="K542" s="639">
        <f t="shared" si="41"/>
        <v>112875</v>
      </c>
      <c r="L542" s="39" t="s">
        <v>184</v>
      </c>
      <c r="M542" s="776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6" ht="15.75" hidden="1" customHeight="1">
      <c r="A543" s="206" t="str">
        <f>IF(B543&lt;&gt;"",IF(AND(B543&gt;=_TM1,B543&lt;=_TM2,OR(TH!L543="1111",TH!M543="1111")),TH!D543,""),"")</f>
        <v/>
      </c>
      <c r="B543" s="36">
        <f t="shared" si="39"/>
        <v>5</v>
      </c>
      <c r="C543" s="193">
        <f t="shared" si="40"/>
        <v>40670</v>
      </c>
      <c r="D543" s="772" t="s">
        <v>1159</v>
      </c>
      <c r="E543" s="894">
        <v>40670</v>
      </c>
      <c r="F543" s="309" t="s">
        <v>545</v>
      </c>
      <c r="G543" s="513"/>
      <c r="H543" s="653" t="s">
        <v>1158</v>
      </c>
      <c r="I543" s="264">
        <v>7</v>
      </c>
      <c r="J543" s="264">
        <v>16125</v>
      </c>
      <c r="K543" s="639">
        <f t="shared" si="41"/>
        <v>112875</v>
      </c>
      <c r="L543" s="39" t="s">
        <v>184</v>
      </c>
      <c r="M543" s="776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6" ht="15.75" hidden="1" customHeight="1">
      <c r="A544" s="206" t="str">
        <f>IF(B544&lt;&gt;"",IF(AND(B544&gt;=_TM1,B544&lt;=_TM2,OR(TH!L544="1111",TH!M544="1111")),TH!D544,""),"")</f>
        <v/>
      </c>
      <c r="B544" s="36">
        <f t="shared" si="39"/>
        <v>5</v>
      </c>
      <c r="C544" s="193">
        <f t="shared" si="40"/>
        <v>40670</v>
      </c>
      <c r="D544" s="772" t="s">
        <v>1159</v>
      </c>
      <c r="E544" s="894">
        <v>40670</v>
      </c>
      <c r="F544" s="191" t="s">
        <v>562</v>
      </c>
      <c r="G544" s="641"/>
      <c r="H544" s="653" t="s">
        <v>1158</v>
      </c>
      <c r="I544" s="264">
        <v>250</v>
      </c>
      <c r="J544" s="264">
        <v>11587</v>
      </c>
      <c r="K544" s="639">
        <f t="shared" si="41"/>
        <v>2896750</v>
      </c>
      <c r="L544" s="39" t="s">
        <v>184</v>
      </c>
      <c r="M544" s="776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hidden="1" customHeight="1">
      <c r="A545" s="206" t="str">
        <f>IF(B545&lt;&gt;"",IF(AND(B545&gt;=_TM1,B545&lt;=_TM2,OR(TH!L545="1111",TH!M545="1111")),TH!D545,""),"")</f>
        <v/>
      </c>
      <c r="B545" s="36">
        <f t="shared" si="39"/>
        <v>5</v>
      </c>
      <c r="C545" s="193">
        <f t="shared" si="40"/>
        <v>40670</v>
      </c>
      <c r="D545" s="772" t="s">
        <v>1159</v>
      </c>
      <c r="E545" s="894">
        <v>40670</v>
      </c>
      <c r="F545" s="309" t="s">
        <v>447</v>
      </c>
      <c r="G545" s="641"/>
      <c r="H545" s="653" t="s">
        <v>1158</v>
      </c>
      <c r="I545" s="264">
        <v>45</v>
      </c>
      <c r="J545" s="264">
        <v>27901</v>
      </c>
      <c r="K545" s="639">
        <f t="shared" si="41"/>
        <v>1255545</v>
      </c>
      <c r="L545" s="39" t="s">
        <v>184</v>
      </c>
      <c r="M545" s="776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hidden="1" customHeight="1">
      <c r="A546" s="206" t="str">
        <f>IF(B546&lt;&gt;"",IF(AND(B546&gt;=_TM1,B546&lt;=_TM2,OR(TH!L546="1111",TH!M546="1111")),TH!D546,""),"")</f>
        <v/>
      </c>
      <c r="B546" s="36">
        <f t="shared" si="39"/>
        <v>5</v>
      </c>
      <c r="C546" s="193">
        <f t="shared" si="40"/>
        <v>40670</v>
      </c>
      <c r="D546" s="772" t="s">
        <v>1159</v>
      </c>
      <c r="E546" s="894">
        <v>40670</v>
      </c>
      <c r="F546" s="191" t="s">
        <v>452</v>
      </c>
      <c r="G546" s="641"/>
      <c r="H546" s="653" t="s">
        <v>1158</v>
      </c>
      <c r="I546" s="898">
        <v>45</v>
      </c>
      <c r="J546" s="264">
        <v>4449</v>
      </c>
      <c r="K546" s="639">
        <f t="shared" si="41"/>
        <v>200205</v>
      </c>
      <c r="L546" s="39" t="s">
        <v>184</v>
      </c>
      <c r="M546" s="776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>x</v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hidden="1" customHeight="1">
      <c r="A547" s="206" t="str">
        <f>IF(B547&lt;&gt;"",IF(AND(B547&gt;=_TM1,B547&lt;=_TM2,OR(TH!L547="1111",TH!M547="1111")),TH!D547,""),"")</f>
        <v/>
      </c>
      <c r="B547" s="36">
        <f t="shared" si="39"/>
        <v>5</v>
      </c>
      <c r="C547" s="193">
        <f t="shared" si="40"/>
        <v>40670</v>
      </c>
      <c r="D547" s="772" t="s">
        <v>1159</v>
      </c>
      <c r="E547" s="894">
        <v>40670</v>
      </c>
      <c r="F547" s="191" t="s">
        <v>585</v>
      </c>
      <c r="G547" s="641"/>
      <c r="H547" s="653" t="s">
        <v>1158</v>
      </c>
      <c r="I547" s="264">
        <v>2</v>
      </c>
      <c r="J547" s="264">
        <v>6400</v>
      </c>
      <c r="K547" s="639">
        <f t="shared" si="41"/>
        <v>12800</v>
      </c>
      <c r="L547" s="39" t="s">
        <v>184</v>
      </c>
      <c r="M547" s="776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hidden="1" customHeight="1">
      <c r="A548" s="206" t="str">
        <f>IF(B548&lt;&gt;"",IF(AND(B548&gt;=_TM1,B548&lt;=_TM2,OR(TH!L548="1111",TH!M548="1111")),TH!D548,""),"")</f>
        <v/>
      </c>
      <c r="B548" s="36">
        <f t="shared" si="39"/>
        <v>5</v>
      </c>
      <c r="C548" s="193">
        <f t="shared" si="40"/>
        <v>40670</v>
      </c>
      <c r="D548" s="772" t="s">
        <v>1159</v>
      </c>
      <c r="E548" s="894">
        <v>40670</v>
      </c>
      <c r="F548" s="191" t="s">
        <v>543</v>
      </c>
      <c r="G548" s="641"/>
      <c r="H548" s="653" t="s">
        <v>1158</v>
      </c>
      <c r="I548" s="264">
        <v>1</v>
      </c>
      <c r="J548" s="264">
        <v>4592</v>
      </c>
      <c r="K548" s="639">
        <f t="shared" si="41"/>
        <v>4592</v>
      </c>
      <c r="L548" s="39" t="s">
        <v>184</v>
      </c>
      <c r="M548" s="776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hidden="1" customHeight="1">
      <c r="A549" s="206" t="str">
        <f>IF(B549&lt;&gt;"",IF(AND(B549&gt;=_TM1,B549&lt;=_TM2,OR(TH!L549="1111",TH!M549="1111")),TH!D549,""),"")</f>
        <v/>
      </c>
      <c r="B549" s="36">
        <f t="shared" si="39"/>
        <v>5</v>
      </c>
      <c r="C549" s="193">
        <f t="shared" si="40"/>
        <v>40675</v>
      </c>
      <c r="D549" s="772" t="s">
        <v>1160</v>
      </c>
      <c r="E549" s="186">
        <v>40675</v>
      </c>
      <c r="F549" s="191" t="s">
        <v>585</v>
      </c>
      <c r="G549" s="641"/>
      <c r="H549" s="653" t="s">
        <v>1158</v>
      </c>
      <c r="I549" s="264">
        <v>199</v>
      </c>
      <c r="J549" s="264">
        <v>6400</v>
      </c>
      <c r="K549" s="639">
        <f t="shared" si="41"/>
        <v>1273600</v>
      </c>
      <c r="L549" s="39" t="s">
        <v>184</v>
      </c>
      <c r="M549" s="776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hidden="1" customHeight="1">
      <c r="A550" s="206" t="str">
        <f>IF(B550&lt;&gt;"",IF(AND(B550&gt;=_TM1,B550&lt;=_TM2,OR(TH!L550="1111",TH!M550="1111")),TH!D550,""),"")</f>
        <v/>
      </c>
      <c r="B550" s="36">
        <f t="shared" si="39"/>
        <v>5</v>
      </c>
      <c r="C550" s="193">
        <f t="shared" si="40"/>
        <v>40675</v>
      </c>
      <c r="D550" s="772" t="s">
        <v>1160</v>
      </c>
      <c r="E550" s="186">
        <v>40675</v>
      </c>
      <c r="F550" s="191" t="s">
        <v>574</v>
      </c>
      <c r="G550" s="641"/>
      <c r="H550" s="653" t="s">
        <v>1158</v>
      </c>
      <c r="I550" s="264">
        <v>20</v>
      </c>
      <c r="J550" s="264">
        <v>14784</v>
      </c>
      <c r="K550" s="639">
        <f t="shared" si="41"/>
        <v>295680</v>
      </c>
      <c r="L550" s="39" t="s">
        <v>184</v>
      </c>
      <c r="M550" s="776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hidden="1" customHeight="1">
      <c r="A551" s="206" t="str">
        <f>IF(B551&lt;&gt;"",IF(AND(B551&gt;=_TM1,B551&lt;=_TM2,OR(TH!L551="1111",TH!M551="1111")),TH!D551,""),"")</f>
        <v/>
      </c>
      <c r="B551" s="36">
        <f t="shared" si="39"/>
        <v>5</v>
      </c>
      <c r="C551" s="193">
        <f t="shared" si="40"/>
        <v>40675</v>
      </c>
      <c r="D551" s="772" t="s">
        <v>1160</v>
      </c>
      <c r="E551" s="186">
        <v>40675</v>
      </c>
      <c r="F551" s="191" t="s">
        <v>567</v>
      </c>
      <c r="G551" s="513"/>
      <c r="H551" s="653" t="s">
        <v>1158</v>
      </c>
      <c r="I551" s="267">
        <v>1</v>
      </c>
      <c r="J551" s="267">
        <v>5612</v>
      </c>
      <c r="K551" s="639">
        <f t="shared" si="41"/>
        <v>5612</v>
      </c>
      <c r="L551" s="39" t="s">
        <v>184</v>
      </c>
      <c r="M551" s="776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hidden="1" customHeight="1">
      <c r="A552" s="206" t="str">
        <f>IF(B552&lt;&gt;"",IF(AND(B552&gt;=_TM1,B552&lt;=_TM2,OR(TH!L552="1111",TH!M552="1111")),TH!D552,""),"")</f>
        <v/>
      </c>
      <c r="B552" s="36">
        <f t="shared" si="39"/>
        <v>5</v>
      </c>
      <c r="C552" s="193">
        <f t="shared" si="40"/>
        <v>40675</v>
      </c>
      <c r="D552" s="772" t="s">
        <v>1160</v>
      </c>
      <c r="E552" s="186">
        <v>40675</v>
      </c>
      <c r="F552" s="309" t="s">
        <v>452</v>
      </c>
      <c r="G552" s="513"/>
      <c r="H552" s="653" t="s">
        <v>1158</v>
      </c>
      <c r="I552" s="925">
        <v>4</v>
      </c>
      <c r="J552" s="264">
        <v>4449</v>
      </c>
      <c r="K552" s="639">
        <f t="shared" si="41"/>
        <v>17796</v>
      </c>
      <c r="L552" s="39" t="s">
        <v>184</v>
      </c>
      <c r="M552" s="776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>x</v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hidden="1" customHeight="1">
      <c r="A553" s="206" t="str">
        <f>IF(B553&lt;&gt;"",IF(AND(B553&gt;=_TM1,B553&lt;=_TM2,OR(TH!L553="1111",TH!M553="1111")),TH!D553,""),"")</f>
        <v/>
      </c>
      <c r="B553" s="36">
        <f t="shared" si="39"/>
        <v>5</v>
      </c>
      <c r="C553" s="193">
        <f t="shared" si="40"/>
        <v>40675</v>
      </c>
      <c r="D553" s="772" t="s">
        <v>1160</v>
      </c>
      <c r="E553" s="186">
        <v>40675</v>
      </c>
      <c r="F553" s="191" t="s">
        <v>452</v>
      </c>
      <c r="G553" s="641"/>
      <c r="H553" s="653" t="s">
        <v>1158</v>
      </c>
      <c r="I553" s="898">
        <v>1</v>
      </c>
      <c r="J553" s="264">
        <v>4449</v>
      </c>
      <c r="K553" s="639">
        <f t="shared" si="41"/>
        <v>4449</v>
      </c>
      <c r="L553" s="39" t="s">
        <v>184</v>
      </c>
      <c r="M553" s="776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>x</v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hidden="1" customHeight="1">
      <c r="A554" s="206" t="str">
        <f>IF(B554&lt;&gt;"",IF(AND(B554&gt;=_TM1,B554&lt;=_TM2,OR(TH!L554="1111",TH!M554="1111")),TH!D554,""),"")</f>
        <v/>
      </c>
      <c r="B554" s="36">
        <f t="shared" si="39"/>
        <v>5</v>
      </c>
      <c r="C554" s="193">
        <f t="shared" si="40"/>
        <v>40675</v>
      </c>
      <c r="D554" s="772" t="s">
        <v>1160</v>
      </c>
      <c r="E554" s="186">
        <v>40675</v>
      </c>
      <c r="F554" s="191" t="s">
        <v>588</v>
      </c>
      <c r="G554" s="641"/>
      <c r="H554" s="653" t="s">
        <v>1158</v>
      </c>
      <c r="I554" s="264">
        <v>2</v>
      </c>
      <c r="J554" s="264">
        <v>7268</v>
      </c>
      <c r="K554" s="639">
        <f t="shared" si="41"/>
        <v>14536</v>
      </c>
      <c r="L554" s="39" t="s">
        <v>184</v>
      </c>
      <c r="M554" s="776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hidden="1" customHeight="1">
      <c r="A555" s="206" t="str">
        <f>IF(B555&lt;&gt;"",IF(AND(B555&gt;=_TM1,B555&lt;=_TM2,OR(TH!L555="1111",TH!M555="1111")),TH!D555,""),"")</f>
        <v/>
      </c>
      <c r="B555" s="36">
        <f t="shared" si="39"/>
        <v>5</v>
      </c>
      <c r="C555" s="193">
        <f t="shared" si="40"/>
        <v>40675</v>
      </c>
      <c r="D555" s="772" t="s">
        <v>1160</v>
      </c>
      <c r="E555" s="186">
        <v>40675</v>
      </c>
      <c r="F555" s="191" t="s">
        <v>568</v>
      </c>
      <c r="G555" s="641"/>
      <c r="H555" s="653" t="s">
        <v>1158</v>
      </c>
      <c r="I555" s="264">
        <v>2</v>
      </c>
      <c r="J555" s="264">
        <v>5831</v>
      </c>
      <c r="K555" s="639">
        <f t="shared" si="41"/>
        <v>11662</v>
      </c>
      <c r="L555" s="39" t="s">
        <v>184</v>
      </c>
      <c r="M555" s="776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hidden="1" customHeight="1">
      <c r="A556" s="206" t="str">
        <f>IF(B556&lt;&gt;"",IF(AND(B556&gt;=_TM1,B556&lt;=_TM2,OR(TH!L556="1111",TH!M556="1111")),TH!D556,""),"")</f>
        <v/>
      </c>
      <c r="B556" s="36">
        <f t="shared" si="39"/>
        <v>5</v>
      </c>
      <c r="C556" s="193">
        <f t="shared" si="40"/>
        <v>40675</v>
      </c>
      <c r="D556" s="772" t="s">
        <v>1160</v>
      </c>
      <c r="E556" s="186">
        <v>40675</v>
      </c>
      <c r="F556" s="191" t="s">
        <v>567</v>
      </c>
      <c r="G556" s="513"/>
      <c r="H556" s="653" t="s">
        <v>1158</v>
      </c>
      <c r="I556" s="264">
        <v>5</v>
      </c>
      <c r="J556" s="264">
        <v>5612</v>
      </c>
      <c r="K556" s="639">
        <f t="shared" si="41"/>
        <v>28060</v>
      </c>
      <c r="L556" s="39" t="s">
        <v>184</v>
      </c>
      <c r="M556" s="776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hidden="1" customHeight="1">
      <c r="A557" s="206" t="str">
        <f>IF(B557&lt;&gt;"",IF(AND(B557&gt;=_TM1,B557&lt;=_TM2,OR(TH!L557="1111",TH!M557="1111")),TH!D557,""),"")</f>
        <v/>
      </c>
      <c r="B557" s="36">
        <f t="shared" si="39"/>
        <v>5</v>
      </c>
      <c r="C557" s="193">
        <f t="shared" si="40"/>
        <v>40675</v>
      </c>
      <c r="D557" s="772" t="s">
        <v>1160</v>
      </c>
      <c r="E557" s="186">
        <v>40675</v>
      </c>
      <c r="F557" s="191" t="s">
        <v>554</v>
      </c>
      <c r="G557" s="513"/>
      <c r="H557" s="653" t="s">
        <v>1158</v>
      </c>
      <c r="I557" s="264">
        <v>86</v>
      </c>
      <c r="J557" s="264">
        <v>16925</v>
      </c>
      <c r="K557" s="639">
        <f t="shared" si="41"/>
        <v>1455550</v>
      </c>
      <c r="L557" s="39" t="s">
        <v>184</v>
      </c>
      <c r="M557" s="776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hidden="1" customHeight="1">
      <c r="A558" s="206" t="str">
        <f>IF(B558&lt;&gt;"",IF(AND(B558&gt;=_TM1,B558&lt;=_TM2,OR(TH!L558="1111",TH!M558="1111")),TH!D558,""),"")</f>
        <v/>
      </c>
      <c r="B558" s="36">
        <f t="shared" si="39"/>
        <v>5</v>
      </c>
      <c r="C558" s="193">
        <f t="shared" si="40"/>
        <v>40679</v>
      </c>
      <c r="D558" s="772" t="s">
        <v>1161</v>
      </c>
      <c r="E558" s="871">
        <v>40679</v>
      </c>
      <c r="F558" s="191" t="s">
        <v>566</v>
      </c>
      <c r="G558" s="513"/>
      <c r="H558" s="653" t="s">
        <v>1158</v>
      </c>
      <c r="I558" s="264">
        <v>4</v>
      </c>
      <c r="J558" s="264">
        <v>13498</v>
      </c>
      <c r="K558" s="639">
        <f t="shared" si="41"/>
        <v>53992</v>
      </c>
      <c r="L558" s="39" t="s">
        <v>184</v>
      </c>
      <c r="M558" s="776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hidden="1" customHeight="1">
      <c r="A559" s="206" t="str">
        <f>IF(B559&lt;&gt;"",IF(AND(B559&gt;=_TM1,B559&lt;=_TM2,OR(TH!L559="1111",TH!M559="1111")),TH!D559,""),"")</f>
        <v/>
      </c>
      <c r="B559" s="36">
        <f t="shared" si="39"/>
        <v>5</v>
      </c>
      <c r="C559" s="193">
        <f t="shared" si="40"/>
        <v>40679</v>
      </c>
      <c r="D559" s="772" t="s">
        <v>1161</v>
      </c>
      <c r="E559" s="871">
        <v>40679</v>
      </c>
      <c r="F559" s="191" t="s">
        <v>566</v>
      </c>
      <c r="G559" s="513"/>
      <c r="H559" s="653" t="s">
        <v>1158</v>
      </c>
      <c r="I559" s="264">
        <v>24</v>
      </c>
      <c r="J559" s="264">
        <v>13498</v>
      </c>
      <c r="K559" s="639">
        <f t="shared" si="41"/>
        <v>323952</v>
      </c>
      <c r="L559" s="39" t="s">
        <v>184</v>
      </c>
      <c r="M559" s="776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hidden="1" customHeight="1">
      <c r="A560" s="206" t="str">
        <f>IF(B560&lt;&gt;"",IF(AND(B560&gt;=_TM1,B560&lt;=_TM2,OR(TH!L560="1111",TH!M560="1111")),TH!D560,""),"")</f>
        <v/>
      </c>
      <c r="B560" s="36">
        <f t="shared" si="39"/>
        <v>5</v>
      </c>
      <c r="C560" s="193">
        <f t="shared" si="40"/>
        <v>40679</v>
      </c>
      <c r="D560" s="772" t="s">
        <v>1161</v>
      </c>
      <c r="E560" s="871">
        <v>40679</v>
      </c>
      <c r="F560" s="309" t="s">
        <v>547</v>
      </c>
      <c r="G560" s="513"/>
      <c r="H560" s="653" t="s">
        <v>1158</v>
      </c>
      <c r="I560" s="266">
        <v>185</v>
      </c>
      <c r="J560" s="266">
        <v>27720</v>
      </c>
      <c r="K560" s="639">
        <f t="shared" si="41"/>
        <v>5128200</v>
      </c>
      <c r="L560" s="39" t="s">
        <v>184</v>
      </c>
      <c r="M560" s="776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hidden="1" customHeight="1">
      <c r="A561" s="206" t="str">
        <f>IF(B561&lt;&gt;"",IF(AND(B561&gt;=_TM1,B561&lt;=_TM2,OR(TH!L561="1111",TH!M561="1111")),TH!D561,""),"")</f>
        <v/>
      </c>
      <c r="B561" s="36">
        <f t="shared" si="39"/>
        <v>5</v>
      </c>
      <c r="C561" s="193">
        <f t="shared" si="40"/>
        <v>40679</v>
      </c>
      <c r="D561" s="772" t="s">
        <v>1161</v>
      </c>
      <c r="E561" s="871">
        <v>40679</v>
      </c>
      <c r="F561" s="191" t="s">
        <v>572</v>
      </c>
      <c r="G561" s="641"/>
      <c r="H561" s="653" t="s">
        <v>1158</v>
      </c>
      <c r="I561" s="264">
        <v>2</v>
      </c>
      <c r="J561" s="264">
        <v>8620</v>
      </c>
      <c r="K561" s="639">
        <f t="shared" si="41"/>
        <v>17240</v>
      </c>
      <c r="L561" s="39" t="s">
        <v>184</v>
      </c>
      <c r="M561" s="776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hidden="1" customHeight="1">
      <c r="A562" s="206" t="str">
        <f>IF(B562&lt;&gt;"",IF(AND(B562&gt;=_TM1,B562&lt;=_TM2,OR(TH!L562="1111",TH!M562="1111")),TH!D562,""),"")</f>
        <v/>
      </c>
      <c r="B562" s="36">
        <f t="shared" si="39"/>
        <v>5</v>
      </c>
      <c r="C562" s="193">
        <f t="shared" si="40"/>
        <v>40679</v>
      </c>
      <c r="D562" s="772" t="s">
        <v>1161</v>
      </c>
      <c r="E562" s="871">
        <v>40679</v>
      </c>
      <c r="F562" s="191" t="s">
        <v>557</v>
      </c>
      <c r="G562" s="513"/>
      <c r="H562" s="653" t="s">
        <v>1158</v>
      </c>
      <c r="I562" s="264">
        <v>5</v>
      </c>
      <c r="J562" s="264">
        <v>23716</v>
      </c>
      <c r="K562" s="639">
        <f t="shared" si="41"/>
        <v>118580</v>
      </c>
      <c r="L562" s="39" t="s">
        <v>184</v>
      </c>
      <c r="M562" s="776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hidden="1" customHeight="1">
      <c r="A563" s="206" t="str">
        <f>IF(B563&lt;&gt;"",IF(AND(B563&gt;=_TM1,B563&lt;=_TM2,OR(TH!L563="1111",TH!M563="1111")),TH!D563,""),"")</f>
        <v/>
      </c>
      <c r="B563" s="36">
        <f t="shared" si="39"/>
        <v>5</v>
      </c>
      <c r="C563" s="193">
        <f t="shared" si="40"/>
        <v>40679</v>
      </c>
      <c r="D563" s="772" t="s">
        <v>1161</v>
      </c>
      <c r="E563" s="871">
        <v>40679</v>
      </c>
      <c r="F563" s="309" t="s">
        <v>547</v>
      </c>
      <c r="G563" s="513"/>
      <c r="H563" s="653" t="s">
        <v>1158</v>
      </c>
      <c r="I563" s="264">
        <v>210</v>
      </c>
      <c r="J563" s="264">
        <v>27720</v>
      </c>
      <c r="K563" s="639">
        <f t="shared" si="41"/>
        <v>5821200</v>
      </c>
      <c r="L563" s="39" t="s">
        <v>184</v>
      </c>
      <c r="M563" s="776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hidden="1" customHeight="1">
      <c r="A564" s="206" t="str">
        <f>IF(B564&lt;&gt;"",IF(AND(B564&gt;=_TM1,B564&lt;=_TM2,OR(TH!L564="1111",TH!M564="1111")),TH!D564,""),"")</f>
        <v/>
      </c>
      <c r="B564" s="36">
        <f t="shared" si="39"/>
        <v>5</v>
      </c>
      <c r="C564" s="193">
        <f t="shared" si="40"/>
        <v>40679</v>
      </c>
      <c r="D564" s="772" t="s">
        <v>1161</v>
      </c>
      <c r="E564" s="871">
        <v>40679</v>
      </c>
      <c r="F564" s="309" t="s">
        <v>546</v>
      </c>
      <c r="G564" s="513"/>
      <c r="H564" s="653" t="s">
        <v>1158</v>
      </c>
      <c r="I564" s="264">
        <v>690</v>
      </c>
      <c r="J564" s="264">
        <v>25200</v>
      </c>
      <c r="K564" s="639">
        <f t="shared" si="41"/>
        <v>17388000</v>
      </c>
      <c r="L564" s="39" t="s">
        <v>184</v>
      </c>
      <c r="M564" s="776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hidden="1" customHeight="1">
      <c r="A565" s="206" t="str">
        <f>IF(B565&lt;&gt;"",IF(AND(B565&gt;=_TM1,B565&lt;=_TM2,OR(TH!L565="1111",TH!M565="1111")),TH!D565,""),"")</f>
        <v/>
      </c>
      <c r="B565" s="36">
        <f t="shared" si="39"/>
        <v>5</v>
      </c>
      <c r="C565" s="193">
        <f t="shared" si="40"/>
        <v>40679</v>
      </c>
      <c r="D565" s="772" t="s">
        <v>1161</v>
      </c>
      <c r="E565" s="871">
        <v>40679</v>
      </c>
      <c r="F565" s="309" t="s">
        <v>546</v>
      </c>
      <c r="G565" s="513"/>
      <c r="H565" s="653" t="s">
        <v>1158</v>
      </c>
      <c r="I565" s="264">
        <v>564</v>
      </c>
      <c r="J565" s="264">
        <v>25200</v>
      </c>
      <c r="K565" s="639">
        <f t="shared" si="41"/>
        <v>14212800</v>
      </c>
      <c r="L565" s="39" t="s">
        <v>184</v>
      </c>
      <c r="M565" s="776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hidden="1" customHeight="1">
      <c r="A566" s="206" t="str">
        <f>IF(B566&lt;&gt;"",IF(AND(B566&gt;=_TM1,B566&lt;=_TM2,OR(TH!L566="1111",TH!M566="1111")),TH!D566,""),"")</f>
        <v/>
      </c>
      <c r="B566" s="36">
        <f t="shared" si="39"/>
        <v>5</v>
      </c>
      <c r="C566" s="193">
        <f t="shared" si="40"/>
        <v>40681</v>
      </c>
      <c r="D566" s="772" t="s">
        <v>1162</v>
      </c>
      <c r="E566" s="193">
        <v>40681</v>
      </c>
      <c r="F566" s="191" t="s">
        <v>554</v>
      </c>
      <c r="G566" s="513"/>
      <c r="H566" s="653" t="s">
        <v>1158</v>
      </c>
      <c r="I566" s="264">
        <v>181</v>
      </c>
      <c r="J566" s="264">
        <v>16925</v>
      </c>
      <c r="K566" s="639">
        <f t="shared" si="41"/>
        <v>3063425</v>
      </c>
      <c r="L566" s="39" t="s">
        <v>184</v>
      </c>
      <c r="M566" s="776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hidden="1" customHeight="1">
      <c r="A567" s="206" t="str">
        <f>IF(B567&lt;&gt;"",IF(AND(B567&gt;=_TM1,B567&lt;=_TM2,OR(TH!L567="1111",TH!M567="1111")),TH!D567,""),"")</f>
        <v/>
      </c>
      <c r="B567" s="36">
        <f t="shared" si="39"/>
        <v>5</v>
      </c>
      <c r="C567" s="193">
        <f t="shared" si="40"/>
        <v>40681</v>
      </c>
      <c r="D567" s="772" t="s">
        <v>1162</v>
      </c>
      <c r="E567" s="193">
        <v>40681</v>
      </c>
      <c r="F567" s="191" t="s">
        <v>452</v>
      </c>
      <c r="G567" s="513"/>
      <c r="H567" s="653" t="s">
        <v>1158</v>
      </c>
      <c r="I567" s="898">
        <v>64</v>
      </c>
      <c r="J567" s="264">
        <v>4449</v>
      </c>
      <c r="K567" s="639">
        <f t="shared" si="41"/>
        <v>284736</v>
      </c>
      <c r="L567" s="39" t="s">
        <v>184</v>
      </c>
      <c r="M567" s="776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>x</v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hidden="1" customHeight="1">
      <c r="A568" s="206" t="str">
        <f>IF(B568&lt;&gt;"",IF(AND(B568&gt;=_TM1,B568&lt;=_TM2,OR(TH!L568="1111",TH!M568="1111")),TH!D568,""),"")</f>
        <v/>
      </c>
      <c r="B568" s="36">
        <f t="shared" si="39"/>
        <v>5</v>
      </c>
      <c r="C568" s="193">
        <f t="shared" si="40"/>
        <v>40681</v>
      </c>
      <c r="D568" s="772" t="s">
        <v>1162</v>
      </c>
      <c r="E568" s="193">
        <v>40681</v>
      </c>
      <c r="F568" s="309" t="s">
        <v>546</v>
      </c>
      <c r="G568" s="641"/>
      <c r="H568" s="653" t="s">
        <v>1158</v>
      </c>
      <c r="I568" s="264">
        <v>208</v>
      </c>
      <c r="J568" s="264">
        <v>25200</v>
      </c>
      <c r="K568" s="639">
        <f t="shared" si="41"/>
        <v>5241600</v>
      </c>
      <c r="L568" s="39" t="s">
        <v>184</v>
      </c>
      <c r="M568" s="776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hidden="1" customHeight="1">
      <c r="A569" s="206" t="str">
        <f>IF(B569&lt;&gt;"",IF(AND(B569&gt;=_TM1,B569&lt;=_TM2,OR(TH!L569="1111",TH!M569="1111")),TH!D569,""),"")</f>
        <v/>
      </c>
      <c r="B569" s="36">
        <f t="shared" si="39"/>
        <v>5</v>
      </c>
      <c r="C569" s="193">
        <f t="shared" si="40"/>
        <v>40681</v>
      </c>
      <c r="D569" s="772" t="s">
        <v>1162</v>
      </c>
      <c r="E569" s="193">
        <v>40681</v>
      </c>
      <c r="F569" s="191" t="s">
        <v>582</v>
      </c>
      <c r="G569" s="513"/>
      <c r="H569" s="653" t="s">
        <v>1158</v>
      </c>
      <c r="I569" s="264">
        <v>345</v>
      </c>
      <c r="J569" s="264">
        <v>8013</v>
      </c>
      <c r="K569" s="639">
        <f t="shared" si="41"/>
        <v>2764485</v>
      </c>
      <c r="L569" s="39" t="s">
        <v>184</v>
      </c>
      <c r="M569" s="776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hidden="1" customHeight="1">
      <c r="A570" s="206" t="str">
        <f>IF(B570&lt;&gt;"",IF(AND(B570&gt;=_TM1,B570&lt;=_TM2,OR(TH!L570="1111",TH!M570="1111")),TH!D570,""),"")</f>
        <v/>
      </c>
      <c r="B570" s="36">
        <f t="shared" si="39"/>
        <v>5</v>
      </c>
      <c r="C570" s="193">
        <f t="shared" si="40"/>
        <v>40681</v>
      </c>
      <c r="D570" s="772" t="s">
        <v>1162</v>
      </c>
      <c r="E570" s="193">
        <v>40681</v>
      </c>
      <c r="F570" s="191" t="s">
        <v>572</v>
      </c>
      <c r="G570" s="513"/>
      <c r="H570" s="653" t="s">
        <v>1158</v>
      </c>
      <c r="I570" s="264">
        <v>4</v>
      </c>
      <c r="J570" s="264">
        <v>8620</v>
      </c>
      <c r="K570" s="639">
        <f t="shared" si="41"/>
        <v>34480</v>
      </c>
      <c r="L570" s="39" t="s">
        <v>184</v>
      </c>
      <c r="M570" s="776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hidden="1" customHeight="1">
      <c r="A571" s="206" t="str">
        <f>IF(B571&lt;&gt;"",IF(AND(B571&gt;=_TM1,B571&lt;=_TM2,OR(TH!L571="1111",TH!M571="1111")),TH!D571,""),"")</f>
        <v/>
      </c>
      <c r="B571" s="36">
        <f t="shared" si="39"/>
        <v>5</v>
      </c>
      <c r="C571" s="193">
        <f t="shared" si="40"/>
        <v>40681</v>
      </c>
      <c r="D571" s="772" t="s">
        <v>1162</v>
      </c>
      <c r="E571" s="193">
        <v>40681</v>
      </c>
      <c r="F571" s="191" t="s">
        <v>572</v>
      </c>
      <c r="G571" s="641"/>
      <c r="H571" s="653" t="s">
        <v>1158</v>
      </c>
      <c r="I571" s="264">
        <v>67</v>
      </c>
      <c r="J571" s="264">
        <v>8620</v>
      </c>
      <c r="K571" s="639">
        <f t="shared" si="41"/>
        <v>577540</v>
      </c>
      <c r="L571" s="39" t="s">
        <v>184</v>
      </c>
      <c r="M571" s="776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hidden="1" customHeight="1">
      <c r="A572" s="206" t="str">
        <f>IF(B572&lt;&gt;"",IF(AND(B572&gt;=_TM1,B572&lt;=_TM2,OR(TH!L572="1111",TH!M572="1111")),TH!D572,""),"")</f>
        <v/>
      </c>
      <c r="B572" s="36">
        <f t="shared" ref="B572:B607" si="45">IF(C572&lt;&gt;"",MONTH(C572),"")</f>
        <v>5</v>
      </c>
      <c r="C572" s="193">
        <f t="shared" si="40"/>
        <v>40681</v>
      </c>
      <c r="D572" s="772" t="s">
        <v>1162</v>
      </c>
      <c r="E572" s="193">
        <v>40681</v>
      </c>
      <c r="F572" s="191" t="s">
        <v>574</v>
      </c>
      <c r="G572" s="641"/>
      <c r="H572" s="653" t="s">
        <v>1158</v>
      </c>
      <c r="I572" s="264">
        <v>27</v>
      </c>
      <c r="J572" s="264">
        <v>14784</v>
      </c>
      <c r="K572" s="639">
        <f t="shared" si="41"/>
        <v>399168</v>
      </c>
      <c r="L572" s="39" t="s">
        <v>184</v>
      </c>
      <c r="M572" s="776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hidden="1" customHeight="1">
      <c r="A573" s="206" t="str">
        <f>IF(B573&lt;&gt;"",IF(AND(B573&gt;=_TM1,B573&lt;=_TM2,OR(TH!L573="1111",TH!M573="1111")),TH!D573,""),"")</f>
        <v/>
      </c>
      <c r="B573" s="36">
        <f t="shared" si="45"/>
        <v>5</v>
      </c>
      <c r="C573" s="193">
        <f t="shared" si="40"/>
        <v>40681</v>
      </c>
      <c r="D573" s="772" t="s">
        <v>1162</v>
      </c>
      <c r="E573" s="193">
        <v>40681</v>
      </c>
      <c r="F573" s="191" t="s">
        <v>450</v>
      </c>
      <c r="G573" s="641"/>
      <c r="H573" s="653" t="s">
        <v>1158</v>
      </c>
      <c r="I573" s="264">
        <v>16</v>
      </c>
      <c r="J573" s="264">
        <v>6124</v>
      </c>
      <c r="K573" s="639">
        <f t="shared" si="41"/>
        <v>97984</v>
      </c>
      <c r="L573" s="39" t="s">
        <v>184</v>
      </c>
      <c r="M573" s="776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hidden="1" customHeight="1">
      <c r="A574" s="206" t="str">
        <f>IF(B574&lt;&gt;"",IF(AND(B574&gt;=_TM1,B574&lt;=_TM2,OR(TH!L574="1111",TH!M574="1111")),TH!D574,""),"")</f>
        <v/>
      </c>
      <c r="B574" s="36">
        <f t="shared" si="45"/>
        <v>5</v>
      </c>
      <c r="C574" s="193">
        <f t="shared" si="40"/>
        <v>40681</v>
      </c>
      <c r="D574" s="772" t="s">
        <v>1162</v>
      </c>
      <c r="E574" s="193">
        <v>40681</v>
      </c>
      <c r="F574" s="191" t="s">
        <v>574</v>
      </c>
      <c r="G574" s="641"/>
      <c r="H574" s="653" t="s">
        <v>1158</v>
      </c>
      <c r="I574" s="264">
        <v>127</v>
      </c>
      <c r="J574" s="264">
        <v>14784</v>
      </c>
      <c r="K574" s="639">
        <f t="shared" si="41"/>
        <v>1877568</v>
      </c>
      <c r="L574" s="39" t="s">
        <v>184</v>
      </c>
      <c r="M574" s="776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hidden="1" customHeight="1">
      <c r="A575" s="206" t="str">
        <f>IF(B575&lt;&gt;"",IF(AND(B575&gt;=_TM1,B575&lt;=_TM2,OR(TH!L575="1111",TH!M575="1111")),TH!D575,""),"")</f>
        <v/>
      </c>
      <c r="B575" s="36">
        <f t="shared" si="45"/>
        <v>5</v>
      </c>
      <c r="C575" s="193">
        <f t="shared" si="40"/>
        <v>40684</v>
      </c>
      <c r="D575" s="772" t="s">
        <v>1163</v>
      </c>
      <c r="E575" s="186">
        <v>40684</v>
      </c>
      <c r="F575" s="309" t="s">
        <v>452</v>
      </c>
      <c r="G575" s="641"/>
      <c r="H575" s="653" t="s">
        <v>1158</v>
      </c>
      <c r="I575" s="898">
        <v>5</v>
      </c>
      <c r="J575" s="264">
        <v>4449</v>
      </c>
      <c r="K575" s="639">
        <f t="shared" si="41"/>
        <v>22245</v>
      </c>
      <c r="L575" s="39" t="s">
        <v>184</v>
      </c>
      <c r="M575" s="776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>x</v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hidden="1" customHeight="1">
      <c r="A576" s="206" t="str">
        <f>IF(B576&lt;&gt;"",IF(AND(B576&gt;=_TM1,B576&lt;=_TM2,OR(TH!L576="1111",TH!M576="1111")),TH!D576,""),"")</f>
        <v/>
      </c>
      <c r="B576" s="36">
        <f t="shared" si="45"/>
        <v>5</v>
      </c>
      <c r="C576" s="193">
        <f t="shared" si="40"/>
        <v>40684</v>
      </c>
      <c r="D576" s="772" t="s">
        <v>1163</v>
      </c>
      <c r="E576" s="186">
        <v>40684</v>
      </c>
      <c r="F576" s="191" t="s">
        <v>572</v>
      </c>
      <c r="G576" s="513"/>
      <c r="H576" s="653" t="s">
        <v>1158</v>
      </c>
      <c r="I576" s="264">
        <v>3</v>
      </c>
      <c r="J576" s="264">
        <v>8620</v>
      </c>
      <c r="K576" s="639">
        <f t="shared" si="41"/>
        <v>25860</v>
      </c>
      <c r="L576" s="39" t="s">
        <v>184</v>
      </c>
      <c r="M576" s="776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hidden="1" customHeight="1">
      <c r="A577" s="206" t="str">
        <f>IF(B577&lt;&gt;"",IF(AND(B577&gt;=_TM1,B577&lt;=_TM2,OR(TH!L577="1111",TH!M577="1111")),TH!D577,""),"")</f>
        <v/>
      </c>
      <c r="B577" s="36">
        <f t="shared" si="45"/>
        <v>5</v>
      </c>
      <c r="C577" s="193">
        <f t="shared" si="40"/>
        <v>40684</v>
      </c>
      <c r="D577" s="772" t="s">
        <v>1163</v>
      </c>
      <c r="E577" s="186">
        <v>40684</v>
      </c>
      <c r="F577" s="309" t="s">
        <v>545</v>
      </c>
      <c r="G577" s="513"/>
      <c r="H577" s="653" t="s">
        <v>1158</v>
      </c>
      <c r="I577" s="264">
        <v>12</v>
      </c>
      <c r="J577" s="264">
        <v>16125</v>
      </c>
      <c r="K577" s="639">
        <f t="shared" si="41"/>
        <v>193500</v>
      </c>
      <c r="L577" s="39" t="s">
        <v>184</v>
      </c>
      <c r="M577" s="776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hidden="1" customHeight="1">
      <c r="A578" s="206" t="str">
        <f>IF(B578&lt;&gt;"",IF(AND(B578&gt;=_TM1,B578&lt;=_TM2,OR(TH!L578="1111",TH!M578="1111")),TH!D578,""),"")</f>
        <v/>
      </c>
      <c r="B578" s="36">
        <f t="shared" si="45"/>
        <v>5</v>
      </c>
      <c r="C578" s="193">
        <f t="shared" si="40"/>
        <v>40684</v>
      </c>
      <c r="D578" s="772" t="s">
        <v>1163</v>
      </c>
      <c r="E578" s="186">
        <v>40684</v>
      </c>
      <c r="F578" s="191" t="s">
        <v>585</v>
      </c>
      <c r="G578" s="513"/>
      <c r="H578" s="653" t="s">
        <v>1158</v>
      </c>
      <c r="I578" s="264">
        <v>9</v>
      </c>
      <c r="J578" s="264">
        <v>6400</v>
      </c>
      <c r="K578" s="639">
        <f t="shared" si="41"/>
        <v>57600</v>
      </c>
      <c r="L578" s="39" t="s">
        <v>184</v>
      </c>
      <c r="M578" s="776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hidden="1" customHeight="1">
      <c r="A579" s="206" t="str">
        <f>IF(B579&lt;&gt;"",IF(AND(B579&gt;=_TM1,B579&lt;=_TM2,OR(TH!L579="1111",TH!M579="1111")),TH!D579,""),"")</f>
        <v/>
      </c>
      <c r="B579" s="36">
        <f t="shared" si="45"/>
        <v>5</v>
      </c>
      <c r="C579" s="193">
        <f t="shared" si="40"/>
        <v>40684</v>
      </c>
      <c r="D579" s="772" t="s">
        <v>1163</v>
      </c>
      <c r="E579" s="186">
        <v>40684</v>
      </c>
      <c r="F579" s="191" t="s">
        <v>572</v>
      </c>
      <c r="G579" s="513"/>
      <c r="H579" s="653" t="s">
        <v>1158</v>
      </c>
      <c r="I579" s="264">
        <v>8</v>
      </c>
      <c r="J579" s="264">
        <v>8620</v>
      </c>
      <c r="K579" s="639">
        <f t="shared" si="41"/>
        <v>68960</v>
      </c>
      <c r="L579" s="39" t="s">
        <v>184</v>
      </c>
      <c r="M579" s="776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hidden="1" customHeight="1">
      <c r="A580" s="206" t="str">
        <f>IF(B580&lt;&gt;"",IF(AND(B580&gt;=_TM1,B580&lt;=_TM2,OR(TH!L580="1111",TH!M580="1111")),TH!D580,""),"")</f>
        <v/>
      </c>
      <c r="B580" s="36">
        <f t="shared" si="45"/>
        <v>5</v>
      </c>
      <c r="C580" s="193">
        <f t="shared" si="40"/>
        <v>40684</v>
      </c>
      <c r="D580" s="772" t="s">
        <v>1163</v>
      </c>
      <c r="E580" s="186">
        <v>40684</v>
      </c>
      <c r="F580" s="191" t="s">
        <v>572</v>
      </c>
      <c r="G580" s="510"/>
      <c r="H580" s="653" t="s">
        <v>1158</v>
      </c>
      <c r="I580" s="266">
        <v>7</v>
      </c>
      <c r="J580" s="264">
        <v>8620</v>
      </c>
      <c r="K580" s="639">
        <f t="shared" si="41"/>
        <v>60340</v>
      </c>
      <c r="L580" s="39" t="s">
        <v>184</v>
      </c>
      <c r="M580" s="776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hidden="1" customHeight="1">
      <c r="A581" s="206" t="str">
        <f>IF(B581&lt;&gt;"",IF(AND(B581&gt;=_TM1,B581&lt;=_TM2,OR(TH!L581="1111",TH!M581="1111")),TH!D581,""),"")</f>
        <v/>
      </c>
      <c r="B581" s="36">
        <f t="shared" si="45"/>
        <v>5</v>
      </c>
      <c r="C581" s="193">
        <f t="shared" si="40"/>
        <v>40684</v>
      </c>
      <c r="D581" s="772" t="s">
        <v>1163</v>
      </c>
      <c r="E581" s="186">
        <v>40684</v>
      </c>
      <c r="F581" s="191" t="s">
        <v>562</v>
      </c>
      <c r="G581" s="510"/>
      <c r="H581" s="653" t="s">
        <v>1158</v>
      </c>
      <c r="I581" s="266">
        <v>13</v>
      </c>
      <c r="J581" s="264">
        <v>11587</v>
      </c>
      <c r="K581" s="639">
        <f t="shared" si="41"/>
        <v>150631</v>
      </c>
      <c r="L581" s="39" t="s">
        <v>184</v>
      </c>
      <c r="M581" s="776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hidden="1" customHeight="1">
      <c r="A582" s="206" t="str">
        <f>IF(B582&lt;&gt;"",IF(AND(B582&gt;=_TM1,B582&lt;=_TM2,OR(TH!L582="1111",TH!M582="1111")),TH!D582,""),"")</f>
        <v/>
      </c>
      <c r="B582" s="36">
        <f t="shared" si="45"/>
        <v>5</v>
      </c>
      <c r="C582" s="193">
        <f t="shared" si="40"/>
        <v>40684</v>
      </c>
      <c r="D582" s="772" t="s">
        <v>1163</v>
      </c>
      <c r="E582" s="186">
        <v>40684</v>
      </c>
      <c r="F582" s="191" t="s">
        <v>562</v>
      </c>
      <c r="G582" s="641"/>
      <c r="H582" s="653" t="s">
        <v>1158</v>
      </c>
      <c r="I582" s="264">
        <v>5</v>
      </c>
      <c r="J582" s="264">
        <v>11587</v>
      </c>
      <c r="K582" s="639">
        <f t="shared" si="41"/>
        <v>57935</v>
      </c>
      <c r="L582" s="39" t="s">
        <v>184</v>
      </c>
      <c r="M582" s="776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hidden="1" customHeight="1">
      <c r="A583" s="206" t="str">
        <f>IF(B583&lt;&gt;"",IF(AND(B583&gt;=_TM1,B583&lt;=_TM2,OR(TH!L583="1111",TH!M583="1111")),TH!D583,""),"")</f>
        <v/>
      </c>
      <c r="B583" s="36">
        <f t="shared" si="45"/>
        <v>5</v>
      </c>
      <c r="C583" s="193">
        <f t="shared" si="40"/>
        <v>40684</v>
      </c>
      <c r="D583" s="772" t="s">
        <v>1163</v>
      </c>
      <c r="E583" s="186">
        <v>40684</v>
      </c>
      <c r="F583" s="191" t="s">
        <v>561</v>
      </c>
      <c r="G583" s="641"/>
      <c r="H583" s="653" t="s">
        <v>1158</v>
      </c>
      <c r="I583" s="264">
        <v>22</v>
      </c>
      <c r="J583" s="264">
        <v>16462</v>
      </c>
      <c r="K583" s="639">
        <f t="shared" si="41"/>
        <v>362164</v>
      </c>
      <c r="L583" s="39" t="s">
        <v>184</v>
      </c>
      <c r="M583" s="776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hidden="1" customHeight="1">
      <c r="A584" s="206" t="str">
        <f>IF(B584&lt;&gt;"",IF(AND(B584&gt;=_TM1,B584&lt;=_TM2,OR(TH!L584="1111",TH!M584="1111")),TH!D584,""),"")</f>
        <v/>
      </c>
      <c r="B584" s="36">
        <f t="shared" si="45"/>
        <v>5</v>
      </c>
      <c r="C584" s="193">
        <f t="shared" si="40"/>
        <v>40687</v>
      </c>
      <c r="D584" s="772" t="s">
        <v>1164</v>
      </c>
      <c r="E584" s="186">
        <v>40687</v>
      </c>
      <c r="F584" s="191" t="s">
        <v>450</v>
      </c>
      <c r="G584" s="641"/>
      <c r="H584" s="653" t="s">
        <v>1158</v>
      </c>
      <c r="I584" s="264">
        <v>245</v>
      </c>
      <c r="J584" s="264">
        <v>6124</v>
      </c>
      <c r="K584" s="639">
        <f t="shared" si="41"/>
        <v>1500380</v>
      </c>
      <c r="L584" s="39" t="s">
        <v>184</v>
      </c>
      <c r="M584" s="776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hidden="1" customHeight="1">
      <c r="A585" s="206" t="str">
        <f>IF(B585&lt;&gt;"",IF(AND(B585&gt;=_TM1,B585&lt;=_TM2,OR(TH!L585="1111",TH!M585="1111")),TH!D585,""),"")</f>
        <v/>
      </c>
      <c r="B585" s="36">
        <f t="shared" si="45"/>
        <v>5</v>
      </c>
      <c r="C585" s="193">
        <f t="shared" si="40"/>
        <v>40687</v>
      </c>
      <c r="D585" s="772" t="s">
        <v>1164</v>
      </c>
      <c r="E585" s="186">
        <v>40687</v>
      </c>
      <c r="F585" s="191" t="s">
        <v>556</v>
      </c>
      <c r="G585" s="513"/>
      <c r="H585" s="653" t="s">
        <v>1158</v>
      </c>
      <c r="I585" s="264">
        <v>431</v>
      </c>
      <c r="J585" s="264">
        <v>22554</v>
      </c>
      <c r="K585" s="639">
        <f t="shared" si="41"/>
        <v>9720774</v>
      </c>
      <c r="L585" s="39" t="s">
        <v>184</v>
      </c>
      <c r="M585" s="776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hidden="1" customHeight="1">
      <c r="A586" s="206" t="str">
        <f>IF(B586&lt;&gt;"",IF(AND(B586&gt;=_TM1,B586&lt;=_TM2,OR(TH!L586="1111",TH!M586="1111")),TH!D586,""),"")</f>
        <v/>
      </c>
      <c r="B586" s="36">
        <f t="shared" si="45"/>
        <v>5</v>
      </c>
      <c r="C586" s="193">
        <f t="shared" si="40"/>
        <v>40687</v>
      </c>
      <c r="D586" s="772" t="s">
        <v>1164</v>
      </c>
      <c r="E586" s="186">
        <v>40687</v>
      </c>
      <c r="F586" s="191" t="s">
        <v>574</v>
      </c>
      <c r="G586" s="513"/>
      <c r="H586" s="653" t="s">
        <v>1158</v>
      </c>
      <c r="I586" s="264">
        <v>22</v>
      </c>
      <c r="J586" s="264">
        <v>14784</v>
      </c>
      <c r="K586" s="639">
        <f t="shared" si="41"/>
        <v>325248</v>
      </c>
      <c r="L586" s="39" t="s">
        <v>184</v>
      </c>
      <c r="M586" s="776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hidden="1" customHeight="1">
      <c r="A587" s="206" t="str">
        <f>IF(B587&lt;&gt;"",IF(AND(B587&gt;=_TM1,B587&lt;=_TM2,OR(TH!L587="1111",TH!M587="1111")),TH!D587,""),"")</f>
        <v/>
      </c>
      <c r="B587" s="36">
        <f t="shared" si="45"/>
        <v>5</v>
      </c>
      <c r="C587" s="193">
        <f t="shared" si="40"/>
        <v>40687</v>
      </c>
      <c r="D587" s="772" t="s">
        <v>1164</v>
      </c>
      <c r="E587" s="186">
        <v>40687</v>
      </c>
      <c r="F587" s="191" t="s">
        <v>574</v>
      </c>
      <c r="G587" s="641"/>
      <c r="H587" s="653" t="s">
        <v>1158</v>
      </c>
      <c r="I587" s="264">
        <v>4</v>
      </c>
      <c r="J587" s="264">
        <v>14784</v>
      </c>
      <c r="K587" s="639">
        <f t="shared" si="41"/>
        <v>59136</v>
      </c>
      <c r="L587" s="39" t="s">
        <v>184</v>
      </c>
      <c r="M587" s="776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hidden="1" customHeight="1">
      <c r="A588" s="206" t="str">
        <f>IF(B588&lt;&gt;"",IF(AND(B588&gt;=_TM1,B588&lt;=_TM2,OR(TH!L588="1111",TH!M588="1111")),TH!D588,""),"")</f>
        <v/>
      </c>
      <c r="B588" s="36">
        <f t="shared" si="45"/>
        <v>5</v>
      </c>
      <c r="C588" s="193">
        <f t="shared" si="40"/>
        <v>40687</v>
      </c>
      <c r="D588" s="772" t="s">
        <v>1164</v>
      </c>
      <c r="E588" s="186">
        <v>40687</v>
      </c>
      <c r="F588" s="191" t="s">
        <v>566</v>
      </c>
      <c r="G588" s="641"/>
      <c r="H588" s="653" t="s">
        <v>1158</v>
      </c>
      <c r="I588" s="264">
        <v>2</v>
      </c>
      <c r="J588" s="264">
        <v>13498</v>
      </c>
      <c r="K588" s="639">
        <f t="shared" si="41"/>
        <v>26996</v>
      </c>
      <c r="L588" s="39" t="s">
        <v>184</v>
      </c>
      <c r="M588" s="776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hidden="1" customHeight="1">
      <c r="A589" s="206" t="str">
        <f>IF(B589&lt;&gt;"",IF(AND(B589&gt;=_TM1,B589&lt;=_TM2,OR(TH!L589="1111",TH!M589="1111")),TH!D589,""),"")</f>
        <v/>
      </c>
      <c r="B589" s="36">
        <f t="shared" si="45"/>
        <v>5</v>
      </c>
      <c r="C589" s="193">
        <f t="shared" si="40"/>
        <v>40687</v>
      </c>
      <c r="D589" s="772" t="s">
        <v>1164</v>
      </c>
      <c r="E589" s="186">
        <v>40687</v>
      </c>
      <c r="F589" s="191" t="s">
        <v>566</v>
      </c>
      <c r="G589" s="641"/>
      <c r="H589" s="653" t="s">
        <v>1158</v>
      </c>
      <c r="I589" s="264">
        <v>3</v>
      </c>
      <c r="J589" s="264">
        <v>13498</v>
      </c>
      <c r="K589" s="639">
        <f t="shared" si="41"/>
        <v>40494</v>
      </c>
      <c r="L589" s="39" t="s">
        <v>184</v>
      </c>
      <c r="M589" s="776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hidden="1" customHeight="1">
      <c r="A590" s="206" t="str">
        <f>IF(B590&lt;&gt;"",IF(AND(B590&gt;=_TM1,B590&lt;=_TM2,OR(TH!L590="1111",TH!M590="1111")),TH!D590,""),"")</f>
        <v/>
      </c>
      <c r="B590" s="36">
        <f t="shared" si="45"/>
        <v>5</v>
      </c>
      <c r="C590" s="193">
        <f t="shared" si="40"/>
        <v>40687</v>
      </c>
      <c r="D590" s="772" t="s">
        <v>1164</v>
      </c>
      <c r="E590" s="186">
        <v>40687</v>
      </c>
      <c r="F590" s="191" t="s">
        <v>566</v>
      </c>
      <c r="G590" s="641"/>
      <c r="H590" s="653" t="s">
        <v>1158</v>
      </c>
      <c r="I590" s="264">
        <v>1</v>
      </c>
      <c r="J590" s="264">
        <v>13498</v>
      </c>
      <c r="K590" s="639">
        <f t="shared" si="41"/>
        <v>13498</v>
      </c>
      <c r="L590" s="39" t="s">
        <v>184</v>
      </c>
      <c r="M590" s="776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hidden="1" customHeight="1">
      <c r="A591" s="206" t="str">
        <f>IF(B591&lt;&gt;"",IF(AND(B591&gt;=_TM1,B591&lt;=_TM2,OR(TH!L591="1111",TH!M591="1111")),TH!D591,""),"")</f>
        <v/>
      </c>
      <c r="B591" s="36">
        <f t="shared" si="45"/>
        <v>5</v>
      </c>
      <c r="C591" s="193">
        <f t="shared" si="40"/>
        <v>40687</v>
      </c>
      <c r="D591" s="772" t="s">
        <v>1164</v>
      </c>
      <c r="E591" s="186">
        <v>40687</v>
      </c>
      <c r="F591" s="191" t="s">
        <v>582</v>
      </c>
      <c r="G591" s="641"/>
      <c r="H591" s="653" t="s">
        <v>1158</v>
      </c>
      <c r="I591" s="264">
        <v>5</v>
      </c>
      <c r="J591" s="264">
        <v>8013</v>
      </c>
      <c r="K591" s="639">
        <f t="shared" si="41"/>
        <v>40065</v>
      </c>
      <c r="L591" s="39" t="s">
        <v>184</v>
      </c>
      <c r="M591" s="776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hidden="1" customHeight="1">
      <c r="A592" s="206" t="str">
        <f>IF(B592&lt;&gt;"",IF(AND(B592&gt;=_TM1,B592&lt;=_TM2,OR(TH!L592="1111",TH!M592="1111")),TH!D592,""),"")</f>
        <v/>
      </c>
      <c r="B592" s="36">
        <f t="shared" si="45"/>
        <v>5</v>
      </c>
      <c r="C592" s="193">
        <f t="shared" si="40"/>
        <v>40687</v>
      </c>
      <c r="D592" s="772" t="s">
        <v>1164</v>
      </c>
      <c r="E592" s="186">
        <v>40687</v>
      </c>
      <c r="F592" s="191" t="s">
        <v>579</v>
      </c>
      <c r="G592" s="513"/>
      <c r="H592" s="653" t="s">
        <v>1158</v>
      </c>
      <c r="I592" s="264">
        <v>346</v>
      </c>
      <c r="J592" s="264">
        <v>15246</v>
      </c>
      <c r="K592" s="639">
        <f t="shared" si="41"/>
        <v>5275116</v>
      </c>
      <c r="L592" s="39" t="s">
        <v>184</v>
      </c>
      <c r="M592" s="776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hidden="1" customHeight="1">
      <c r="A593" s="206" t="str">
        <f>IF(B593&lt;&gt;"",IF(AND(B593&gt;=_TM1,B593&lt;=_TM2,OR(TH!L593="1111",TH!M593="1111")),TH!D593,""),"")</f>
        <v/>
      </c>
      <c r="B593" s="36">
        <f t="shared" si="45"/>
        <v>5</v>
      </c>
      <c r="C593" s="193">
        <f t="shared" si="40"/>
        <v>40688</v>
      </c>
      <c r="D593" s="772" t="s">
        <v>1165</v>
      </c>
      <c r="E593" s="193">
        <v>40688</v>
      </c>
      <c r="F593" s="309" t="s">
        <v>452</v>
      </c>
      <c r="G593" s="513"/>
      <c r="H593" s="653" t="s">
        <v>1158</v>
      </c>
      <c r="I593" s="898">
        <v>239</v>
      </c>
      <c r="J593" s="264">
        <v>4449</v>
      </c>
      <c r="K593" s="639">
        <f t="shared" si="41"/>
        <v>1063311</v>
      </c>
      <c r="L593" s="39" t="s">
        <v>184</v>
      </c>
      <c r="M593" s="776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>x</v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hidden="1" customHeight="1">
      <c r="A594" s="206" t="str">
        <f>IF(B594&lt;&gt;"",IF(AND(B594&gt;=_TM1,B594&lt;=_TM2,OR(TH!L594="1111",TH!M594="1111")),TH!D594,""),"")</f>
        <v/>
      </c>
      <c r="B594" s="36">
        <f t="shared" si="45"/>
        <v>5</v>
      </c>
      <c r="C594" s="193">
        <f t="shared" si="40"/>
        <v>40688</v>
      </c>
      <c r="D594" s="772" t="s">
        <v>1165</v>
      </c>
      <c r="E594" s="193">
        <v>40688</v>
      </c>
      <c r="F594" s="191" t="s">
        <v>452</v>
      </c>
      <c r="G594" s="513"/>
      <c r="H594" s="653" t="s">
        <v>1158</v>
      </c>
      <c r="I594" s="898">
        <v>51</v>
      </c>
      <c r="J594" s="264">
        <v>4449</v>
      </c>
      <c r="K594" s="639">
        <f t="shared" si="41"/>
        <v>226899</v>
      </c>
      <c r="L594" s="39" t="s">
        <v>184</v>
      </c>
      <c r="M594" s="776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>x</v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hidden="1" customHeight="1">
      <c r="A595" s="206" t="str">
        <f>IF(B595&lt;&gt;"",IF(AND(B595&gt;=_TM1,B595&lt;=_TM2,OR(TH!L595="1111",TH!M595="1111")),TH!D595,""),"")</f>
        <v/>
      </c>
      <c r="B595" s="36">
        <f t="shared" si="45"/>
        <v>5</v>
      </c>
      <c r="C595" s="193">
        <f t="shared" ref="C595:C658" si="46">E595</f>
        <v>40688</v>
      </c>
      <c r="D595" s="772" t="s">
        <v>1165</v>
      </c>
      <c r="E595" s="193">
        <v>40688</v>
      </c>
      <c r="F595" s="309" t="s">
        <v>546</v>
      </c>
      <c r="G595" s="513"/>
      <c r="H595" s="653" t="s">
        <v>1158</v>
      </c>
      <c r="I595" s="264">
        <v>12</v>
      </c>
      <c r="J595" s="264">
        <v>25200</v>
      </c>
      <c r="K595" s="639">
        <f t="shared" si="41"/>
        <v>302400</v>
      </c>
      <c r="L595" s="39" t="s">
        <v>184</v>
      </c>
      <c r="M595" s="776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hidden="1" customHeight="1">
      <c r="A596" s="206" t="str">
        <f>IF(B596&lt;&gt;"",IF(AND(B596&gt;=_TM1,B596&lt;=_TM2,OR(TH!L596="1111",TH!M596="1111")),TH!D596,""),"")</f>
        <v/>
      </c>
      <c r="B596" s="36">
        <f t="shared" si="45"/>
        <v>5</v>
      </c>
      <c r="C596" s="193">
        <f t="shared" si="46"/>
        <v>40688</v>
      </c>
      <c r="D596" s="772" t="s">
        <v>1165</v>
      </c>
      <c r="E596" s="193">
        <v>40688</v>
      </c>
      <c r="F596" s="191" t="s">
        <v>556</v>
      </c>
      <c r="G596" s="510"/>
      <c r="H596" s="653" t="s">
        <v>1158</v>
      </c>
      <c r="I596" s="266">
        <v>209</v>
      </c>
      <c r="J596" s="264">
        <v>22554</v>
      </c>
      <c r="K596" s="639">
        <f t="shared" ref="K596:K659" si="47">ROUND(I596*J596,0)</f>
        <v>4713786</v>
      </c>
      <c r="L596" s="39" t="s">
        <v>184</v>
      </c>
      <c r="M596" s="776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hidden="1" customHeight="1">
      <c r="A597" s="206" t="str">
        <f>IF(B597&lt;&gt;"",IF(AND(B597&gt;=_TM1,B597&lt;=_TM2,OR(TH!L597="1111",TH!M597="1111")),TH!D597,""),"")</f>
        <v/>
      </c>
      <c r="B597" s="36">
        <f t="shared" si="45"/>
        <v>5</v>
      </c>
      <c r="C597" s="193">
        <f t="shared" si="46"/>
        <v>40688</v>
      </c>
      <c r="D597" s="772" t="s">
        <v>1165</v>
      </c>
      <c r="E597" s="193">
        <v>40688</v>
      </c>
      <c r="F597" s="191" t="s">
        <v>467</v>
      </c>
      <c r="G597" s="510"/>
      <c r="H597" s="653" t="s">
        <v>1158</v>
      </c>
      <c r="I597" s="266">
        <v>52</v>
      </c>
      <c r="J597" s="264">
        <v>24325</v>
      </c>
      <c r="K597" s="639">
        <f t="shared" si="47"/>
        <v>1264900</v>
      </c>
      <c r="L597" s="39" t="s">
        <v>184</v>
      </c>
      <c r="M597" s="776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hidden="1" customHeight="1">
      <c r="A598" s="206" t="str">
        <f>IF(B598&lt;&gt;"",IF(AND(B598&gt;=_TM1,B598&lt;=_TM2,OR(TH!L598="1111",TH!M598="1111")),TH!D598,""),"")</f>
        <v/>
      </c>
      <c r="B598" s="36">
        <f t="shared" si="45"/>
        <v>5</v>
      </c>
      <c r="C598" s="193">
        <f t="shared" si="46"/>
        <v>40688</v>
      </c>
      <c r="D598" s="772" t="s">
        <v>1165</v>
      </c>
      <c r="E598" s="193">
        <v>40688</v>
      </c>
      <c r="F598" s="191" t="s">
        <v>557</v>
      </c>
      <c r="G598" s="513"/>
      <c r="H598" s="653" t="s">
        <v>1158</v>
      </c>
      <c r="I598" s="264">
        <v>406</v>
      </c>
      <c r="J598" s="264">
        <v>23716</v>
      </c>
      <c r="K598" s="639">
        <f t="shared" si="47"/>
        <v>9628696</v>
      </c>
      <c r="L598" s="39" t="s">
        <v>184</v>
      </c>
      <c r="M598" s="776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hidden="1" customHeight="1">
      <c r="A599" s="206" t="str">
        <f>IF(B599&lt;&gt;"",IF(AND(B599&gt;=_TM1,B599&lt;=_TM2,OR(TH!L599="1111",TH!M599="1111")),TH!D599,""),"")</f>
        <v/>
      </c>
      <c r="B599" s="36">
        <f t="shared" si="45"/>
        <v>5</v>
      </c>
      <c r="C599" s="193">
        <f t="shared" si="46"/>
        <v>40688</v>
      </c>
      <c r="D599" s="772" t="s">
        <v>1165</v>
      </c>
      <c r="E599" s="193">
        <v>40688</v>
      </c>
      <c r="F599" s="309" t="s">
        <v>452</v>
      </c>
      <c r="G599" s="513"/>
      <c r="H599" s="653" t="s">
        <v>1158</v>
      </c>
      <c r="I599" s="898">
        <v>50</v>
      </c>
      <c r="J599" s="264">
        <v>4449</v>
      </c>
      <c r="K599" s="639">
        <f t="shared" si="47"/>
        <v>222450</v>
      </c>
      <c r="L599" s="39" t="s">
        <v>184</v>
      </c>
      <c r="M599" s="776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>x</v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hidden="1" customHeight="1">
      <c r="A600" s="206" t="str">
        <f>IF(B600&lt;&gt;"",IF(AND(B600&gt;=_TM1,B600&lt;=_TM2,OR(TH!L600="1111",TH!M600="1111")),TH!D600,""),"")</f>
        <v/>
      </c>
      <c r="B600" s="36">
        <f t="shared" si="45"/>
        <v>5</v>
      </c>
      <c r="C600" s="193">
        <f t="shared" si="46"/>
        <v>40688</v>
      </c>
      <c r="D600" s="772" t="s">
        <v>1165</v>
      </c>
      <c r="E600" s="193">
        <v>40688</v>
      </c>
      <c r="F600" s="191" t="s">
        <v>452</v>
      </c>
      <c r="G600" s="513"/>
      <c r="H600" s="653" t="s">
        <v>1158</v>
      </c>
      <c r="I600" s="926">
        <v>17</v>
      </c>
      <c r="J600" s="264">
        <v>4449</v>
      </c>
      <c r="K600" s="639">
        <f t="shared" si="47"/>
        <v>75633</v>
      </c>
      <c r="L600" s="39" t="s">
        <v>184</v>
      </c>
      <c r="M600" s="776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>x</v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hidden="1" customHeight="1">
      <c r="A601" s="206" t="str">
        <f>IF(B601&lt;&gt;"",IF(AND(B601&gt;=_TM1,B601&lt;=_TM2,OR(TH!L601="1111",TH!M601="1111")),TH!D601,""),"")</f>
        <v/>
      </c>
      <c r="B601" s="36">
        <f t="shared" si="45"/>
        <v>5</v>
      </c>
      <c r="C601" s="193">
        <f t="shared" si="46"/>
        <v>40688</v>
      </c>
      <c r="D601" s="772" t="s">
        <v>1165</v>
      </c>
      <c r="E601" s="193">
        <v>40688</v>
      </c>
      <c r="F601" s="191" t="s">
        <v>452</v>
      </c>
      <c r="G601" s="513"/>
      <c r="H601" s="653" t="s">
        <v>1158</v>
      </c>
      <c r="I601" s="898">
        <v>75</v>
      </c>
      <c r="J601" s="264">
        <v>4449</v>
      </c>
      <c r="K601" s="639">
        <f t="shared" si="47"/>
        <v>333675</v>
      </c>
      <c r="L601" s="39" t="s">
        <v>184</v>
      </c>
      <c r="M601" s="776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hidden="1" customHeight="1">
      <c r="A602" s="206" t="str">
        <f>IF(B602&lt;&gt;"",IF(AND(B602&gt;=_TM1,B602&lt;=_TM2,OR(TH!L602="1111",TH!M602="1111")),TH!D602,""),"")</f>
        <v/>
      </c>
      <c r="B602" s="36">
        <f t="shared" si="45"/>
        <v>5</v>
      </c>
      <c r="C602" s="193">
        <f t="shared" si="46"/>
        <v>40690</v>
      </c>
      <c r="D602" s="772" t="s">
        <v>1166</v>
      </c>
      <c r="E602" s="186">
        <v>40690</v>
      </c>
      <c r="F602" s="191" t="s">
        <v>452</v>
      </c>
      <c r="G602" s="641"/>
      <c r="H602" s="653" t="s">
        <v>1158</v>
      </c>
      <c r="I602" s="898">
        <v>10</v>
      </c>
      <c r="J602" s="264">
        <v>4449</v>
      </c>
      <c r="K602" s="639">
        <f t="shared" si="47"/>
        <v>44490</v>
      </c>
      <c r="L602" s="39" t="s">
        <v>184</v>
      </c>
      <c r="M602" s="776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hidden="1" customHeight="1">
      <c r="A603" s="206" t="str">
        <f>IF(B603&lt;&gt;"",IF(AND(B603&gt;=_TM1,B603&lt;=_TM2,OR(TH!L603="1111",TH!M603="1111")),TH!D603,""),"")</f>
        <v/>
      </c>
      <c r="B603" s="36">
        <f t="shared" si="45"/>
        <v>5</v>
      </c>
      <c r="C603" s="193">
        <f t="shared" si="46"/>
        <v>40690</v>
      </c>
      <c r="D603" s="772" t="s">
        <v>1166</v>
      </c>
      <c r="E603" s="186">
        <v>40690</v>
      </c>
      <c r="F603" s="191" t="s">
        <v>452</v>
      </c>
      <c r="G603" s="641"/>
      <c r="H603" s="653" t="s">
        <v>1158</v>
      </c>
      <c r="I603" s="898">
        <v>17</v>
      </c>
      <c r="J603" s="264">
        <v>4449</v>
      </c>
      <c r="K603" s="639">
        <f t="shared" si="47"/>
        <v>75633</v>
      </c>
      <c r="L603" s="39" t="s">
        <v>184</v>
      </c>
      <c r="M603" s="776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hidden="1" customHeight="1">
      <c r="A604" s="206" t="str">
        <f>IF(B604&lt;&gt;"",IF(AND(B604&gt;=_TM1,B604&lt;=_TM2,OR(TH!L604="1111",TH!M604="1111")),TH!D604,""),"")</f>
        <v/>
      </c>
      <c r="B604" s="36">
        <f t="shared" si="45"/>
        <v>5</v>
      </c>
      <c r="C604" s="193">
        <f t="shared" si="46"/>
        <v>40690</v>
      </c>
      <c r="D604" s="772" t="s">
        <v>1166</v>
      </c>
      <c r="E604" s="186">
        <v>40690</v>
      </c>
      <c r="F604" s="191" t="s">
        <v>452</v>
      </c>
      <c r="G604" s="641"/>
      <c r="H604" s="653" t="s">
        <v>1158</v>
      </c>
      <c r="I604" s="898">
        <v>70</v>
      </c>
      <c r="J604" s="264">
        <v>4449</v>
      </c>
      <c r="K604" s="639">
        <f t="shared" si="47"/>
        <v>311430</v>
      </c>
      <c r="L604" s="39" t="s">
        <v>184</v>
      </c>
      <c r="M604" s="776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hidden="1" customHeight="1">
      <c r="A605" s="206" t="str">
        <f>IF(B605&lt;&gt;"",IF(AND(B605&gt;=_TM1,B605&lt;=_TM2,OR(TH!L605="1111",TH!M605="1111")),TH!D605,""),"")</f>
        <v/>
      </c>
      <c r="B605" s="36">
        <f t="shared" si="45"/>
        <v>5</v>
      </c>
      <c r="C605" s="193">
        <f t="shared" si="46"/>
        <v>40690</v>
      </c>
      <c r="D605" s="772" t="s">
        <v>1166</v>
      </c>
      <c r="E605" s="186">
        <v>40690</v>
      </c>
      <c r="F605" s="191" t="s">
        <v>582</v>
      </c>
      <c r="G605" s="641"/>
      <c r="H605" s="653" t="s">
        <v>1158</v>
      </c>
      <c r="I605" s="264">
        <v>140</v>
      </c>
      <c r="J605" s="264">
        <v>8013</v>
      </c>
      <c r="K605" s="639">
        <f t="shared" si="47"/>
        <v>1121820</v>
      </c>
      <c r="L605" s="39" t="s">
        <v>184</v>
      </c>
      <c r="M605" s="776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hidden="1" customHeight="1">
      <c r="A606" s="206" t="str">
        <f>IF(B606&lt;&gt;"",IF(AND(B606&gt;=_TM1,B606&lt;=_TM2,OR(TH!L606="1111",TH!M606="1111")),TH!D606,""),"")</f>
        <v/>
      </c>
      <c r="B606" s="36">
        <f t="shared" si="45"/>
        <v>5</v>
      </c>
      <c r="C606" s="193">
        <f t="shared" si="46"/>
        <v>40690</v>
      </c>
      <c r="D606" s="772" t="s">
        <v>1166</v>
      </c>
      <c r="E606" s="186">
        <v>40690</v>
      </c>
      <c r="F606" s="309" t="s">
        <v>546</v>
      </c>
      <c r="G606" s="513"/>
      <c r="H606" s="653" t="s">
        <v>1158</v>
      </c>
      <c r="I606" s="264">
        <v>5</v>
      </c>
      <c r="J606" s="264">
        <v>25200</v>
      </c>
      <c r="K606" s="639">
        <f t="shared" si="47"/>
        <v>126000</v>
      </c>
      <c r="L606" s="39" t="s">
        <v>184</v>
      </c>
      <c r="M606" s="776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hidden="1" customHeight="1">
      <c r="A607" s="206" t="str">
        <f>IF(B607&lt;&gt;"",IF(AND(B607&gt;=_TM1,B607&lt;=_TM2,OR(TH!L607="1111",TH!M607="1111")),TH!D607,""),"")</f>
        <v/>
      </c>
      <c r="B607" s="36">
        <f t="shared" si="45"/>
        <v>5</v>
      </c>
      <c r="C607" s="193">
        <f t="shared" si="46"/>
        <v>40690</v>
      </c>
      <c r="D607" s="772" t="s">
        <v>1166</v>
      </c>
      <c r="E607" s="186">
        <v>40690</v>
      </c>
      <c r="F607" s="191" t="s">
        <v>572</v>
      </c>
      <c r="G607" s="513"/>
      <c r="H607" s="653" t="s">
        <v>1158</v>
      </c>
      <c r="I607" s="266">
        <v>68</v>
      </c>
      <c r="J607" s="266">
        <v>8620</v>
      </c>
      <c r="K607" s="639">
        <f t="shared" si="47"/>
        <v>586160</v>
      </c>
      <c r="L607" s="39" t="s">
        <v>184</v>
      </c>
      <c r="M607" s="776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hidden="1" customHeight="1">
      <c r="A608" s="206" t="str">
        <f>IF(B608&lt;&gt;"",IF(AND(B608&gt;=_TM1,B608&lt;=_TM2,OR(TH!L608="1111",TH!M608="1111")),TH!D608,""),"")</f>
        <v/>
      </c>
      <c r="B608" s="36">
        <f t="shared" ref="B608:B639" si="48">IF(C608&lt;&gt;"",MONTH(C608),"")</f>
        <v>5</v>
      </c>
      <c r="C608" s="193">
        <f t="shared" si="46"/>
        <v>40690</v>
      </c>
      <c r="D608" s="772" t="s">
        <v>1166</v>
      </c>
      <c r="E608" s="186">
        <v>40690</v>
      </c>
      <c r="F608" s="191" t="s">
        <v>562</v>
      </c>
      <c r="G608" s="513"/>
      <c r="H608" s="653" t="s">
        <v>1158</v>
      </c>
      <c r="I608" s="264">
        <v>300</v>
      </c>
      <c r="J608" s="264">
        <v>11587</v>
      </c>
      <c r="K608" s="639">
        <f t="shared" si="47"/>
        <v>3476100</v>
      </c>
      <c r="L608" s="39" t="s">
        <v>184</v>
      </c>
      <c r="M608" s="776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hidden="1" customHeight="1">
      <c r="A609" s="206" t="str">
        <f>IF(B609&lt;&gt;"",IF(AND(B609&gt;=_TM1,B609&lt;=_TM2,OR(TH!L609="1111",TH!M609="1111")),TH!D609,""),"")</f>
        <v/>
      </c>
      <c r="B609" s="36">
        <f t="shared" si="48"/>
        <v>5</v>
      </c>
      <c r="C609" s="193">
        <f t="shared" si="46"/>
        <v>40690</v>
      </c>
      <c r="D609" s="772" t="s">
        <v>1166</v>
      </c>
      <c r="E609" s="186">
        <v>40690</v>
      </c>
      <c r="F609" s="309" t="s">
        <v>546</v>
      </c>
      <c r="G609" s="513"/>
      <c r="H609" s="653" t="s">
        <v>1158</v>
      </c>
      <c r="I609" s="264">
        <v>21</v>
      </c>
      <c r="J609" s="264">
        <v>25200</v>
      </c>
      <c r="K609" s="639">
        <f t="shared" si="47"/>
        <v>529200</v>
      </c>
      <c r="L609" s="39" t="s">
        <v>184</v>
      </c>
      <c r="M609" s="776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hidden="1" customHeight="1">
      <c r="A610" s="206" t="str">
        <f>IF(B610&lt;&gt;"",IF(AND(B610&gt;=_TM1,B610&lt;=_TM2,OR(TH!L610="1111",TH!M610="1111")),TH!D610,""),"")</f>
        <v/>
      </c>
      <c r="B610" s="36">
        <f t="shared" si="48"/>
        <v>5</v>
      </c>
      <c r="C610" s="193">
        <f t="shared" si="46"/>
        <v>40692</v>
      </c>
      <c r="D610" s="772" t="s">
        <v>1167</v>
      </c>
      <c r="E610" s="193">
        <v>40692</v>
      </c>
      <c r="F610" s="309" t="s">
        <v>543</v>
      </c>
      <c r="G610" s="513"/>
      <c r="H610" s="653" t="s">
        <v>1158</v>
      </c>
      <c r="I610" s="264">
        <v>943</v>
      </c>
      <c r="J610" s="264">
        <v>4592</v>
      </c>
      <c r="K610" s="639">
        <f t="shared" si="47"/>
        <v>4330256</v>
      </c>
      <c r="L610" s="39" t="s">
        <v>184</v>
      </c>
      <c r="M610" s="776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hidden="1" customHeight="1">
      <c r="A611" s="206" t="str">
        <f>IF(B611&lt;&gt;"",IF(AND(B611&gt;=_TM1,B611&lt;=_TM2,OR(TH!L611="1111",TH!M611="1111")),TH!D611,""),"")</f>
        <v/>
      </c>
      <c r="B611" s="36">
        <f t="shared" si="48"/>
        <v>5</v>
      </c>
      <c r="C611" s="193">
        <f t="shared" si="46"/>
        <v>40692</v>
      </c>
      <c r="D611" s="772" t="s">
        <v>1167</v>
      </c>
      <c r="E611" s="193">
        <v>40692</v>
      </c>
      <c r="F611" s="309" t="s">
        <v>452</v>
      </c>
      <c r="G611" s="513"/>
      <c r="H611" s="653" t="s">
        <v>1158</v>
      </c>
      <c r="I611" s="898">
        <v>303</v>
      </c>
      <c r="J611" s="264">
        <v>4449</v>
      </c>
      <c r="K611" s="639">
        <f t="shared" si="47"/>
        <v>1348047</v>
      </c>
      <c r="L611" s="39" t="s">
        <v>184</v>
      </c>
      <c r="M611" s="776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>x</v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hidden="1" customHeight="1">
      <c r="A612" s="206" t="str">
        <f>IF(B612&lt;&gt;"",IF(AND(B612&gt;=_TM1,B612&lt;=_TM2,OR(TH!L612="1111",TH!M612="1111")),TH!D612,""),"")</f>
        <v/>
      </c>
      <c r="B612" s="36">
        <f t="shared" si="48"/>
        <v>5</v>
      </c>
      <c r="C612" s="193">
        <f t="shared" si="46"/>
        <v>40692</v>
      </c>
      <c r="D612" s="772" t="s">
        <v>1167</v>
      </c>
      <c r="E612" s="193">
        <v>40692</v>
      </c>
      <c r="F612" s="191" t="s">
        <v>562</v>
      </c>
      <c r="G612" s="513"/>
      <c r="H612" s="653" t="s">
        <v>1158</v>
      </c>
      <c r="I612" s="268">
        <v>30</v>
      </c>
      <c r="J612" s="268">
        <v>11587</v>
      </c>
      <c r="K612" s="639">
        <f t="shared" si="47"/>
        <v>347610</v>
      </c>
      <c r="L612" s="39" t="s">
        <v>184</v>
      </c>
      <c r="M612" s="776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hidden="1" customHeight="1">
      <c r="A613" s="206" t="str">
        <f>IF(B613&lt;&gt;"",IF(AND(B613&gt;=_TM1,B613&lt;=_TM2,OR(TH!L613="1111",TH!M613="1111")),TH!D613,""),"")</f>
        <v/>
      </c>
      <c r="B613" s="36">
        <f t="shared" si="48"/>
        <v>5</v>
      </c>
      <c r="C613" s="193">
        <f t="shared" si="46"/>
        <v>40692</v>
      </c>
      <c r="D613" s="772" t="s">
        <v>1167</v>
      </c>
      <c r="E613" s="193">
        <v>40692</v>
      </c>
      <c r="F613" s="191" t="s">
        <v>648</v>
      </c>
      <c r="G613" s="513"/>
      <c r="H613" s="653" t="s">
        <v>1158</v>
      </c>
      <c r="I613" s="268">
        <v>101</v>
      </c>
      <c r="J613" s="268">
        <v>35566</v>
      </c>
      <c r="K613" s="639">
        <f t="shared" si="47"/>
        <v>3592166</v>
      </c>
      <c r="L613" s="39" t="s">
        <v>184</v>
      </c>
      <c r="M613" s="776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hidden="1" customHeight="1">
      <c r="A614" s="206" t="str">
        <f>IF(B614&lt;&gt;"",IF(AND(B614&gt;=_TM1,B614&lt;=_TM2,OR(TH!L614="1111",TH!M614="1111")),TH!D614,""),"")</f>
        <v/>
      </c>
      <c r="B614" s="36">
        <f t="shared" si="48"/>
        <v>5</v>
      </c>
      <c r="C614" s="193">
        <f t="shared" si="46"/>
        <v>40692</v>
      </c>
      <c r="D614" s="772" t="s">
        <v>1167</v>
      </c>
      <c r="E614" s="193">
        <v>40692</v>
      </c>
      <c r="F614" s="191" t="s">
        <v>701</v>
      </c>
      <c r="G614" s="513"/>
      <c r="H614" s="653" t="s">
        <v>1158</v>
      </c>
      <c r="I614" s="264">
        <v>101</v>
      </c>
      <c r="J614" s="264">
        <v>35812</v>
      </c>
      <c r="K614" s="639">
        <f t="shared" si="47"/>
        <v>3617012</v>
      </c>
      <c r="L614" s="39" t="s">
        <v>184</v>
      </c>
      <c r="M614" s="776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hidden="1" customHeight="1">
      <c r="A615" s="206" t="str">
        <f>IF(B615&lt;&gt;"",IF(AND(B615&gt;=_TM1,B615&lt;=_TM2,OR(TH!L615="1111",TH!M615="1111")),TH!D615,""),"")</f>
        <v/>
      </c>
      <c r="B615" s="36">
        <f t="shared" si="48"/>
        <v>5</v>
      </c>
      <c r="C615" s="193">
        <f t="shared" si="46"/>
        <v>40692</v>
      </c>
      <c r="D615" s="772" t="s">
        <v>1167</v>
      </c>
      <c r="E615" s="193">
        <v>40692</v>
      </c>
      <c r="F615" s="40" t="s">
        <v>656</v>
      </c>
      <c r="G615" s="513"/>
      <c r="H615" s="653" t="s">
        <v>1158</v>
      </c>
      <c r="I615" s="266">
        <v>10</v>
      </c>
      <c r="J615" s="266">
        <v>35301</v>
      </c>
      <c r="K615" s="639">
        <f t="shared" si="47"/>
        <v>353010</v>
      </c>
      <c r="L615" s="39" t="s">
        <v>184</v>
      </c>
      <c r="M615" s="776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hidden="1" customHeight="1">
      <c r="A616" s="206" t="str">
        <f>IF(B616&lt;&gt;"",IF(AND(B616&gt;=_TM1,B616&lt;=_TM2,OR(TH!L616="1111",TH!M616="1111")),TH!D616,""),"")</f>
        <v/>
      </c>
      <c r="B616" s="36">
        <f t="shared" si="48"/>
        <v>5</v>
      </c>
      <c r="C616" s="193">
        <f t="shared" si="46"/>
        <v>40692</v>
      </c>
      <c r="D616" s="772" t="s">
        <v>1167</v>
      </c>
      <c r="E616" s="193">
        <v>40692</v>
      </c>
      <c r="F616" s="40" t="s">
        <v>687</v>
      </c>
      <c r="G616" s="513"/>
      <c r="H616" s="653" t="s">
        <v>1158</v>
      </c>
      <c r="I616" s="264">
        <v>8</v>
      </c>
      <c r="J616" s="264">
        <v>23906</v>
      </c>
      <c r="K616" s="639">
        <f t="shared" si="47"/>
        <v>191248</v>
      </c>
      <c r="L616" s="39" t="s">
        <v>184</v>
      </c>
      <c r="M616" s="776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hidden="1" customHeight="1">
      <c r="A617" s="206" t="str">
        <f>IF(B617&lt;&gt;"",IF(AND(B617&gt;=_TM1,B617&lt;=_TM2,OR(TH!L617="1111",TH!M617="1111")),TH!D617,""),"")</f>
        <v/>
      </c>
      <c r="B617" s="36">
        <f t="shared" si="48"/>
        <v>5</v>
      </c>
      <c r="C617" s="193">
        <f t="shared" si="46"/>
        <v>40692</v>
      </c>
      <c r="D617" s="772" t="s">
        <v>1167</v>
      </c>
      <c r="E617" s="193">
        <v>40692</v>
      </c>
      <c r="F617" s="40" t="s">
        <v>687</v>
      </c>
      <c r="G617" s="513"/>
      <c r="H617" s="653" t="s">
        <v>1158</v>
      </c>
      <c r="I617" s="264">
        <v>38</v>
      </c>
      <c r="J617" s="264">
        <v>23906</v>
      </c>
      <c r="K617" s="639">
        <f t="shared" si="47"/>
        <v>908428</v>
      </c>
      <c r="L617" s="39" t="s">
        <v>184</v>
      </c>
      <c r="M617" s="776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hidden="1" customHeight="1">
      <c r="A618" s="206" t="str">
        <f>IF(B618&lt;&gt;"",IF(AND(B618&gt;=_TM1,B618&lt;=_TM2,OR(TH!L618="1111",TH!M618="1111")),TH!D618,""),"")</f>
        <v/>
      </c>
      <c r="B618" s="36">
        <f t="shared" si="48"/>
        <v>5</v>
      </c>
      <c r="C618" s="193">
        <f t="shared" si="46"/>
        <v>40692</v>
      </c>
      <c r="D618" s="772" t="s">
        <v>1167</v>
      </c>
      <c r="E618" s="193">
        <v>40692</v>
      </c>
      <c r="F618" s="191" t="s">
        <v>648</v>
      </c>
      <c r="G618" s="513"/>
      <c r="H618" s="653" t="s">
        <v>1158</v>
      </c>
      <c r="I618" s="264">
        <v>23.5</v>
      </c>
      <c r="J618" s="264">
        <v>35566</v>
      </c>
      <c r="K618" s="639">
        <f t="shared" si="47"/>
        <v>835801</v>
      </c>
      <c r="L618" s="39" t="s">
        <v>184</v>
      </c>
      <c r="M618" s="776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hidden="1" customHeight="1">
      <c r="A619" s="206" t="str">
        <f>IF(B619&lt;&gt;"",IF(AND(B619&gt;=_TM1,B619&lt;=_TM2,OR(TH!L619="1111",TH!M619="1111")),TH!D619,""),"")</f>
        <v/>
      </c>
      <c r="B619" s="36">
        <f t="shared" si="48"/>
        <v>6</v>
      </c>
      <c r="C619" s="193">
        <f t="shared" si="46"/>
        <v>40699</v>
      </c>
      <c r="D619" s="772" t="s">
        <v>1168</v>
      </c>
      <c r="E619" s="193">
        <v>40699</v>
      </c>
      <c r="F619" s="40" t="s">
        <v>622</v>
      </c>
      <c r="G619" s="513"/>
      <c r="H619" s="653" t="s">
        <v>1158</v>
      </c>
      <c r="I619" s="264">
        <v>415</v>
      </c>
      <c r="J619" s="264">
        <v>24005</v>
      </c>
      <c r="K619" s="639">
        <f t="shared" si="47"/>
        <v>9962075</v>
      </c>
      <c r="L619" s="39" t="s">
        <v>184</v>
      </c>
      <c r="M619" s="776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hidden="1" customHeight="1">
      <c r="A620" s="206" t="str">
        <f>IF(B620&lt;&gt;"",IF(AND(B620&gt;=_TM1,B620&lt;=_TM2,OR(TH!L620="1111",TH!M620="1111")),TH!D620,""),"")</f>
        <v/>
      </c>
      <c r="B620" s="36">
        <f t="shared" si="48"/>
        <v>6</v>
      </c>
      <c r="C620" s="193">
        <f t="shared" si="46"/>
        <v>40699</v>
      </c>
      <c r="D620" s="772" t="s">
        <v>1168</v>
      </c>
      <c r="E620" s="193">
        <v>40699</v>
      </c>
      <c r="F620" s="40" t="s">
        <v>622</v>
      </c>
      <c r="G620" s="513"/>
      <c r="H620" s="653" t="s">
        <v>1158</v>
      </c>
      <c r="I620" s="264">
        <v>369</v>
      </c>
      <c r="J620" s="264">
        <v>24005</v>
      </c>
      <c r="K620" s="639">
        <f t="shared" si="47"/>
        <v>8857845</v>
      </c>
      <c r="L620" s="39" t="s">
        <v>184</v>
      </c>
      <c r="M620" s="776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hidden="1" customHeight="1">
      <c r="A621" s="206" t="str">
        <f>IF(B621&lt;&gt;"",IF(AND(B621&gt;=_TM1,B621&lt;=_TM2,OR(TH!L621="1111",TH!M621="1111")),TH!D621,""),"")</f>
        <v/>
      </c>
      <c r="B621" s="36">
        <f t="shared" si="48"/>
        <v>6</v>
      </c>
      <c r="C621" s="193">
        <f t="shared" si="46"/>
        <v>40699</v>
      </c>
      <c r="D621" s="772" t="s">
        <v>1168</v>
      </c>
      <c r="E621" s="193">
        <v>40699</v>
      </c>
      <c r="F621" s="191" t="s">
        <v>561</v>
      </c>
      <c r="G621" s="513"/>
      <c r="H621" s="653" t="s">
        <v>1158</v>
      </c>
      <c r="I621" s="264">
        <v>1</v>
      </c>
      <c r="J621" s="264">
        <v>16462</v>
      </c>
      <c r="K621" s="639">
        <f t="shared" si="47"/>
        <v>16462</v>
      </c>
      <c r="L621" s="39" t="s">
        <v>184</v>
      </c>
      <c r="M621" s="776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hidden="1" customHeight="1">
      <c r="A622" s="206" t="str">
        <f>IF(B622&lt;&gt;"",IF(AND(B622&gt;=_TM1,B622&lt;=_TM2,OR(TH!L622="1111",TH!M622="1111")),TH!D622,""),"")</f>
        <v/>
      </c>
      <c r="B622" s="36">
        <f t="shared" si="48"/>
        <v>6</v>
      </c>
      <c r="C622" s="193">
        <f t="shared" si="46"/>
        <v>40699</v>
      </c>
      <c r="D622" s="772" t="s">
        <v>1168</v>
      </c>
      <c r="E622" s="193">
        <v>40699</v>
      </c>
      <c r="F622" s="191" t="s">
        <v>627</v>
      </c>
      <c r="G622" s="513"/>
      <c r="H622" s="653" t="s">
        <v>1158</v>
      </c>
      <c r="I622" s="266">
        <v>1</v>
      </c>
      <c r="J622" s="266">
        <v>18390</v>
      </c>
      <c r="K622" s="639">
        <f t="shared" si="47"/>
        <v>18390</v>
      </c>
      <c r="L622" s="39" t="s">
        <v>184</v>
      </c>
      <c r="M622" s="776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hidden="1" customHeight="1">
      <c r="A623" s="206" t="str">
        <f>IF(B623&lt;&gt;"",IF(AND(B623&gt;=_TM1,B623&lt;=_TM2,OR(TH!L623="1111",TH!M623="1111")),TH!D623,""),"")</f>
        <v/>
      </c>
      <c r="B623" s="36">
        <f t="shared" si="48"/>
        <v>6</v>
      </c>
      <c r="C623" s="193">
        <f t="shared" si="46"/>
        <v>40699</v>
      </c>
      <c r="D623" s="772" t="s">
        <v>1168</v>
      </c>
      <c r="E623" s="193">
        <v>40699</v>
      </c>
      <c r="F623" s="40" t="s">
        <v>661</v>
      </c>
      <c r="G623" s="513"/>
      <c r="H623" s="653" t="s">
        <v>1158</v>
      </c>
      <c r="I623" s="264">
        <v>21</v>
      </c>
      <c r="J623" s="264">
        <v>15946</v>
      </c>
      <c r="K623" s="639">
        <f t="shared" si="47"/>
        <v>334866</v>
      </c>
      <c r="L623" s="39" t="s">
        <v>184</v>
      </c>
      <c r="M623" s="776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hidden="1" customHeight="1">
      <c r="A624" s="206" t="str">
        <f>IF(B624&lt;&gt;"",IF(AND(B624&gt;=_TM1,B624&lt;=_TM2,OR(TH!L624="1111",TH!M624="1111")),TH!D624,""),"")</f>
        <v/>
      </c>
      <c r="B624" s="36">
        <f t="shared" si="48"/>
        <v>6</v>
      </c>
      <c r="C624" s="193">
        <f t="shared" si="46"/>
        <v>40699</v>
      </c>
      <c r="D624" s="772" t="s">
        <v>1168</v>
      </c>
      <c r="E624" s="193">
        <v>40699</v>
      </c>
      <c r="F624" s="40" t="s">
        <v>661</v>
      </c>
      <c r="G624" s="513"/>
      <c r="H624" s="653" t="s">
        <v>1158</v>
      </c>
      <c r="I624" s="264">
        <v>33</v>
      </c>
      <c r="J624" s="264">
        <v>15946</v>
      </c>
      <c r="K624" s="639">
        <f t="shared" si="47"/>
        <v>526218</v>
      </c>
      <c r="L624" s="39" t="s">
        <v>184</v>
      </c>
      <c r="M624" s="776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hidden="1" customHeight="1">
      <c r="A625" s="206" t="str">
        <f>IF(B625&lt;&gt;"",IF(AND(B625&gt;=_TM1,B625&lt;=_TM2,OR(TH!L625="1111",TH!M625="1111")),TH!D625,""),"")</f>
        <v/>
      </c>
      <c r="B625" s="36">
        <f t="shared" si="48"/>
        <v>6</v>
      </c>
      <c r="C625" s="193">
        <f t="shared" si="46"/>
        <v>40699</v>
      </c>
      <c r="D625" s="772" t="s">
        <v>1168</v>
      </c>
      <c r="E625" s="193">
        <v>40699</v>
      </c>
      <c r="F625" s="40" t="s">
        <v>660</v>
      </c>
      <c r="G625" s="513"/>
      <c r="H625" s="653" t="s">
        <v>1158</v>
      </c>
      <c r="I625" s="264">
        <v>395</v>
      </c>
      <c r="J625" s="264">
        <v>16660</v>
      </c>
      <c r="K625" s="639">
        <f t="shared" si="47"/>
        <v>6580700</v>
      </c>
      <c r="L625" s="39" t="s">
        <v>184</v>
      </c>
      <c r="M625" s="776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hidden="1" customHeight="1">
      <c r="A626" s="206" t="str">
        <f>IF(B626&lt;&gt;"",IF(AND(B626&gt;=_TM1,B626&lt;=_TM2,OR(TH!L626="1111",TH!M626="1111")),TH!D626,""),"")</f>
        <v/>
      </c>
      <c r="B626" s="36">
        <f t="shared" si="48"/>
        <v>6</v>
      </c>
      <c r="C626" s="193">
        <f t="shared" si="46"/>
        <v>40699</v>
      </c>
      <c r="D626" s="772" t="s">
        <v>1168</v>
      </c>
      <c r="E626" s="193">
        <v>40699</v>
      </c>
      <c r="F626" s="191" t="s">
        <v>700</v>
      </c>
      <c r="G626" s="513"/>
      <c r="H626" s="653" t="s">
        <v>1158</v>
      </c>
      <c r="I626" s="264">
        <v>482</v>
      </c>
      <c r="J626" s="264">
        <v>7207</v>
      </c>
      <c r="K626" s="639">
        <f t="shared" si="47"/>
        <v>3473774</v>
      </c>
      <c r="L626" s="39" t="s">
        <v>184</v>
      </c>
      <c r="M626" s="776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hidden="1" customHeight="1">
      <c r="A627" s="206" t="str">
        <f>IF(B627&lt;&gt;"",IF(AND(B627&gt;=_TM1,B627&lt;=_TM2,OR(TH!L627="1111",TH!M627="1111")),TH!D627,""),"")</f>
        <v/>
      </c>
      <c r="B627" s="36">
        <f t="shared" si="48"/>
        <v>6</v>
      </c>
      <c r="C627" s="193">
        <f t="shared" si="46"/>
        <v>40699</v>
      </c>
      <c r="D627" s="772" t="s">
        <v>1168</v>
      </c>
      <c r="E627" s="193">
        <v>40699</v>
      </c>
      <c r="F627" s="309" t="s">
        <v>446</v>
      </c>
      <c r="G627" s="513"/>
      <c r="H627" s="653" t="s">
        <v>1158</v>
      </c>
      <c r="I627" s="264">
        <v>56</v>
      </c>
      <c r="J627" s="264">
        <v>14079</v>
      </c>
      <c r="K627" s="639">
        <f t="shared" si="47"/>
        <v>788424</v>
      </c>
      <c r="L627" s="39" t="s">
        <v>184</v>
      </c>
      <c r="M627" s="776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hidden="1" customHeight="1">
      <c r="A628" s="206" t="str">
        <f>IF(B628&lt;&gt;"",IF(AND(B628&gt;=_TM1,B628&lt;=_TM2,OR(TH!L628="1111",TH!M628="1111")),TH!D628,""),"")</f>
        <v/>
      </c>
      <c r="B628" s="36">
        <f t="shared" si="48"/>
        <v>6</v>
      </c>
      <c r="C628" s="193">
        <f t="shared" si="46"/>
        <v>40702</v>
      </c>
      <c r="D628" s="772" t="s">
        <v>1169</v>
      </c>
      <c r="E628" s="193">
        <v>40702</v>
      </c>
      <c r="F628" s="309" t="s">
        <v>544</v>
      </c>
      <c r="G628" s="513"/>
      <c r="H628" s="653" t="s">
        <v>1158</v>
      </c>
      <c r="I628" s="264">
        <v>203</v>
      </c>
      <c r="J628" s="264">
        <v>6026</v>
      </c>
      <c r="K628" s="639">
        <f t="shared" si="47"/>
        <v>1223278</v>
      </c>
      <c r="L628" s="39" t="s">
        <v>184</v>
      </c>
      <c r="M628" s="776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hidden="1" customHeight="1">
      <c r="A629" s="206" t="str">
        <f>IF(B629&lt;&gt;"",IF(AND(B629&gt;=_TM1,B629&lt;=_TM2,OR(TH!L629="1111",TH!M629="1111")),TH!D629,""),"")</f>
        <v/>
      </c>
      <c r="B629" s="36">
        <f t="shared" si="48"/>
        <v>6</v>
      </c>
      <c r="C629" s="193">
        <f t="shared" si="46"/>
        <v>40702</v>
      </c>
      <c r="D629" s="772" t="s">
        <v>1169</v>
      </c>
      <c r="E629" s="193">
        <v>40702</v>
      </c>
      <c r="F629" s="191" t="s">
        <v>452</v>
      </c>
      <c r="G629" s="513"/>
      <c r="H629" s="653" t="s">
        <v>1158</v>
      </c>
      <c r="I629" s="898">
        <v>1</v>
      </c>
      <c r="J629" s="264">
        <v>4449</v>
      </c>
      <c r="K629" s="639">
        <f t="shared" si="47"/>
        <v>4449</v>
      </c>
      <c r="L629" s="39" t="s">
        <v>184</v>
      </c>
      <c r="M629" s="776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>x</v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hidden="1" customHeight="1">
      <c r="A630" s="206" t="str">
        <f>IF(B630&lt;&gt;"",IF(AND(B630&gt;=_TM1,B630&lt;=_TM2,OR(TH!L630="1111",TH!M630="1111")),TH!D630,""),"")</f>
        <v/>
      </c>
      <c r="B630" s="36">
        <f t="shared" si="48"/>
        <v>6</v>
      </c>
      <c r="C630" s="193">
        <f t="shared" si="46"/>
        <v>40702</v>
      </c>
      <c r="D630" s="772" t="s">
        <v>1169</v>
      </c>
      <c r="E630" s="193">
        <v>40702</v>
      </c>
      <c r="F630" s="191" t="s">
        <v>561</v>
      </c>
      <c r="G630" s="513"/>
      <c r="H630" s="653" t="s">
        <v>1158</v>
      </c>
      <c r="I630" s="264">
        <v>0.5</v>
      </c>
      <c r="J630" s="264">
        <v>16462</v>
      </c>
      <c r="K630" s="639">
        <f t="shared" si="47"/>
        <v>8231</v>
      </c>
      <c r="L630" s="39" t="s">
        <v>184</v>
      </c>
      <c r="M630" s="776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hidden="1" customHeight="1">
      <c r="A631" s="206" t="str">
        <f>IF(B631&lt;&gt;"",IF(AND(B631&gt;=_TM1,B631&lt;=_TM2,OR(TH!L631="1111",TH!M631="1111")),TH!D631,""),"")</f>
        <v/>
      </c>
      <c r="B631" s="36">
        <f t="shared" si="48"/>
        <v>6</v>
      </c>
      <c r="C631" s="193">
        <f t="shared" si="46"/>
        <v>40702</v>
      </c>
      <c r="D631" s="772" t="s">
        <v>1169</v>
      </c>
      <c r="E631" s="193">
        <v>40702</v>
      </c>
      <c r="F631" s="191" t="s">
        <v>543</v>
      </c>
      <c r="G631" s="513"/>
      <c r="H631" s="653" t="s">
        <v>1158</v>
      </c>
      <c r="I631" s="264">
        <v>2</v>
      </c>
      <c r="J631" s="264">
        <v>4592</v>
      </c>
      <c r="K631" s="639">
        <f t="shared" si="47"/>
        <v>9184</v>
      </c>
      <c r="L631" s="39" t="s">
        <v>184</v>
      </c>
      <c r="M631" s="776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hidden="1" customHeight="1">
      <c r="A632" s="206" t="str">
        <f>IF(B632&lt;&gt;"",IF(AND(B632&gt;=_TM1,B632&lt;=_TM2,OR(TH!L632="1111",TH!M632="1111")),TH!D632,""),"")</f>
        <v/>
      </c>
      <c r="B632" s="36">
        <f t="shared" si="48"/>
        <v>6</v>
      </c>
      <c r="C632" s="193">
        <f t="shared" si="46"/>
        <v>40702</v>
      </c>
      <c r="D632" s="772" t="s">
        <v>1169</v>
      </c>
      <c r="E632" s="193">
        <v>40702</v>
      </c>
      <c r="F632" s="40" t="s">
        <v>664</v>
      </c>
      <c r="G632" s="513"/>
      <c r="H632" s="653" t="s">
        <v>1158</v>
      </c>
      <c r="I632" s="264">
        <v>0.5</v>
      </c>
      <c r="J632" s="264">
        <v>26894</v>
      </c>
      <c r="K632" s="639">
        <f t="shared" si="47"/>
        <v>13447</v>
      </c>
      <c r="L632" s="39" t="s">
        <v>184</v>
      </c>
      <c r="M632" s="776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hidden="1" customHeight="1">
      <c r="A633" s="206" t="str">
        <f>IF(B633&lt;&gt;"",IF(AND(B633&gt;=_TM1,B633&lt;=_TM2,OR(TH!L633="1111",TH!M633="1111")),TH!D633,""),"")</f>
        <v/>
      </c>
      <c r="B633" s="36">
        <f t="shared" si="48"/>
        <v>6</v>
      </c>
      <c r="C633" s="193">
        <f t="shared" si="46"/>
        <v>40702</v>
      </c>
      <c r="D633" s="772" t="s">
        <v>1169</v>
      </c>
      <c r="E633" s="193">
        <v>40702</v>
      </c>
      <c r="F633" s="40" t="s">
        <v>664</v>
      </c>
      <c r="G633" s="513"/>
      <c r="H633" s="653" t="s">
        <v>1158</v>
      </c>
      <c r="I633" s="264">
        <v>4.5</v>
      </c>
      <c r="J633" s="264">
        <v>26894</v>
      </c>
      <c r="K633" s="639">
        <f t="shared" si="47"/>
        <v>121023</v>
      </c>
      <c r="L633" s="39" t="s">
        <v>184</v>
      </c>
      <c r="M633" s="776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hidden="1" customHeight="1">
      <c r="A634" s="206" t="str">
        <f>IF(B634&lt;&gt;"",IF(AND(B634&gt;=_TM1,B634&lt;=_TM2,OR(TH!L634="1111",TH!M634="1111")),TH!D634,""),"")</f>
        <v/>
      </c>
      <c r="B634" s="36">
        <f t="shared" si="48"/>
        <v>6</v>
      </c>
      <c r="C634" s="193">
        <f t="shared" si="46"/>
        <v>40702</v>
      </c>
      <c r="D634" s="772" t="s">
        <v>1169</v>
      </c>
      <c r="E634" s="193">
        <v>40702</v>
      </c>
      <c r="F634" s="191" t="s">
        <v>450</v>
      </c>
      <c r="G634" s="513"/>
      <c r="H634" s="653" t="s">
        <v>1158</v>
      </c>
      <c r="I634" s="264">
        <v>291</v>
      </c>
      <c r="J634" s="264">
        <v>6124</v>
      </c>
      <c r="K634" s="639">
        <f t="shared" si="47"/>
        <v>1782084</v>
      </c>
      <c r="L634" s="39" t="s">
        <v>184</v>
      </c>
      <c r="M634" s="776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hidden="1" customHeight="1">
      <c r="A635" s="206" t="str">
        <f>IF(B635&lt;&gt;"",IF(AND(B635&gt;=_TM1,B635&lt;=_TM2,OR(TH!L635="1111",TH!M635="1111")),TH!D635,""),"")</f>
        <v/>
      </c>
      <c r="B635" s="36">
        <f t="shared" si="48"/>
        <v>6</v>
      </c>
      <c r="C635" s="193">
        <f t="shared" si="46"/>
        <v>40702</v>
      </c>
      <c r="D635" s="772" t="s">
        <v>1169</v>
      </c>
      <c r="E635" s="193">
        <v>40702</v>
      </c>
      <c r="F635" s="191" t="s">
        <v>450</v>
      </c>
      <c r="G635" s="513"/>
      <c r="H635" s="653" t="s">
        <v>1158</v>
      </c>
      <c r="I635" s="264">
        <v>1</v>
      </c>
      <c r="J635" s="264">
        <v>6124</v>
      </c>
      <c r="K635" s="639">
        <f t="shared" si="47"/>
        <v>6124</v>
      </c>
      <c r="L635" s="39" t="s">
        <v>184</v>
      </c>
      <c r="M635" s="776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hidden="1" customHeight="1">
      <c r="A636" s="206" t="str">
        <f>IF(B636&lt;&gt;"",IF(AND(B636&gt;=_TM1,B636&lt;=_TM2,OR(TH!L636="1111",TH!M636="1111")),TH!D636,""),"")</f>
        <v/>
      </c>
      <c r="B636" s="36">
        <f t="shared" si="48"/>
        <v>6</v>
      </c>
      <c r="C636" s="193">
        <f t="shared" si="46"/>
        <v>40702</v>
      </c>
      <c r="D636" s="772" t="s">
        <v>1169</v>
      </c>
      <c r="E636" s="193">
        <v>40702</v>
      </c>
      <c r="F636" s="40" t="s">
        <v>661</v>
      </c>
      <c r="G636" s="513"/>
      <c r="H636" s="653" t="s">
        <v>1158</v>
      </c>
      <c r="I636" s="264">
        <v>120</v>
      </c>
      <c r="J636" s="264">
        <v>15946</v>
      </c>
      <c r="K636" s="639">
        <f t="shared" si="47"/>
        <v>1913520</v>
      </c>
      <c r="L636" s="39" t="s">
        <v>184</v>
      </c>
      <c r="M636" s="776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hidden="1" customHeight="1">
      <c r="A637" s="206" t="str">
        <f>IF(B637&lt;&gt;"",IF(AND(B637&gt;=_TM1,B637&lt;=_TM2,OR(TH!L637="1111",TH!M637="1111")),TH!D637,""),"")</f>
        <v/>
      </c>
      <c r="B637" s="36">
        <f t="shared" si="48"/>
        <v>6</v>
      </c>
      <c r="C637" s="193">
        <f t="shared" si="46"/>
        <v>40707</v>
      </c>
      <c r="D637" s="772" t="s">
        <v>1170</v>
      </c>
      <c r="E637" s="193">
        <v>40707</v>
      </c>
      <c r="F637" s="40" t="s">
        <v>621</v>
      </c>
      <c r="G637" s="513"/>
      <c r="H637" s="653" t="s">
        <v>1158</v>
      </c>
      <c r="I637" s="264">
        <v>152</v>
      </c>
      <c r="J637" s="264">
        <v>22372</v>
      </c>
      <c r="K637" s="639">
        <f t="shared" si="47"/>
        <v>3400544</v>
      </c>
      <c r="L637" s="39" t="s">
        <v>184</v>
      </c>
      <c r="M637" s="776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hidden="1" customHeight="1">
      <c r="A638" s="206" t="str">
        <f>IF(B638&lt;&gt;"",IF(AND(B638&gt;=_TM1,B638&lt;=_TM2,OR(TH!L638="1111",TH!M638="1111")),TH!D638,""),"")</f>
        <v/>
      </c>
      <c r="B638" s="36">
        <f t="shared" si="48"/>
        <v>6</v>
      </c>
      <c r="C638" s="193">
        <f t="shared" si="46"/>
        <v>40707</v>
      </c>
      <c r="D638" s="772" t="s">
        <v>1170</v>
      </c>
      <c r="E638" s="193">
        <v>40707</v>
      </c>
      <c r="F638" s="40" t="s">
        <v>669</v>
      </c>
      <c r="G638" s="513"/>
      <c r="H638" s="653" t="s">
        <v>1158</v>
      </c>
      <c r="I638" s="264">
        <v>32.5</v>
      </c>
      <c r="J638" s="264">
        <v>14280</v>
      </c>
      <c r="K638" s="639">
        <f t="shared" si="47"/>
        <v>464100</v>
      </c>
      <c r="L638" s="39" t="s">
        <v>184</v>
      </c>
      <c r="M638" s="776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hidden="1" customHeight="1">
      <c r="A639" s="206" t="str">
        <f>IF(B639&lt;&gt;"",IF(AND(B639&gt;=_TM1,B639&lt;=_TM2,OR(TH!L639="1111",TH!M639="1111")),TH!D639,""),"")</f>
        <v/>
      </c>
      <c r="B639" s="36">
        <f t="shared" si="48"/>
        <v>6</v>
      </c>
      <c r="C639" s="193">
        <f t="shared" si="46"/>
        <v>40707</v>
      </c>
      <c r="D639" s="772" t="s">
        <v>1170</v>
      </c>
      <c r="E639" s="193">
        <v>40707</v>
      </c>
      <c r="F639" s="40" t="s">
        <v>664</v>
      </c>
      <c r="G639" s="513"/>
      <c r="H639" s="653" t="s">
        <v>1158</v>
      </c>
      <c r="I639" s="264">
        <v>16</v>
      </c>
      <c r="J639" s="264">
        <v>26894</v>
      </c>
      <c r="K639" s="639">
        <f t="shared" si="47"/>
        <v>430304</v>
      </c>
      <c r="L639" s="39" t="s">
        <v>184</v>
      </c>
      <c r="M639" s="776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hidden="1" customHeight="1">
      <c r="A640" s="206" t="str">
        <f>IF(B640&lt;&gt;"",IF(AND(B640&gt;=_TM1,B640&lt;=_TM2,OR(TH!L640="1111",TH!M640="1111")),TH!D640,""),"")</f>
        <v/>
      </c>
      <c r="B640" s="36">
        <f t="shared" ref="B640:B671" si="49">IF(C640&lt;&gt;"",MONTH(C640),"")</f>
        <v>6</v>
      </c>
      <c r="C640" s="193">
        <f t="shared" si="46"/>
        <v>40707</v>
      </c>
      <c r="D640" s="772" t="s">
        <v>1170</v>
      </c>
      <c r="E640" s="193">
        <v>40707</v>
      </c>
      <c r="F640" s="191" t="s">
        <v>648</v>
      </c>
      <c r="G640" s="513"/>
      <c r="H640" s="653" t="s">
        <v>1158</v>
      </c>
      <c r="I640" s="264">
        <v>2</v>
      </c>
      <c r="J640" s="264">
        <v>35566</v>
      </c>
      <c r="K640" s="639">
        <f t="shared" si="47"/>
        <v>71132</v>
      </c>
      <c r="L640" s="39" t="s">
        <v>184</v>
      </c>
      <c r="M640" s="776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hidden="1" customHeight="1">
      <c r="A641" s="206" t="str">
        <f>IF(B641&lt;&gt;"",IF(AND(B641&gt;=_TM1,B641&lt;=_TM2,OR(TH!L641="1111",TH!M641="1111")),TH!D641,""),"")</f>
        <v/>
      </c>
      <c r="B641" s="36">
        <f t="shared" si="49"/>
        <v>6</v>
      </c>
      <c r="C641" s="193">
        <f t="shared" si="46"/>
        <v>40707</v>
      </c>
      <c r="D641" s="772" t="s">
        <v>1170</v>
      </c>
      <c r="E641" s="193">
        <v>40707</v>
      </c>
      <c r="F641" s="40" t="s">
        <v>622</v>
      </c>
      <c r="G641" s="513"/>
      <c r="H641" s="653" t="s">
        <v>1158</v>
      </c>
      <c r="I641" s="264">
        <v>40</v>
      </c>
      <c r="J641" s="264">
        <v>24005</v>
      </c>
      <c r="K641" s="639">
        <f t="shared" si="47"/>
        <v>960200</v>
      </c>
      <c r="L641" s="39" t="s">
        <v>184</v>
      </c>
      <c r="M641" s="776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hidden="1" customHeight="1">
      <c r="A642" s="206" t="str">
        <f>IF(B642&lt;&gt;"",IF(AND(B642&gt;=_TM1,B642&lt;=_TM2,OR(TH!L642="1111",TH!M642="1111")),TH!D642,""),"")</f>
        <v/>
      </c>
      <c r="B642" s="36">
        <f t="shared" si="49"/>
        <v>6</v>
      </c>
      <c r="C642" s="193">
        <f t="shared" si="46"/>
        <v>40707</v>
      </c>
      <c r="D642" s="772" t="s">
        <v>1170</v>
      </c>
      <c r="E642" s="193">
        <v>40707</v>
      </c>
      <c r="F642" s="40" t="s">
        <v>669</v>
      </c>
      <c r="G642" s="513"/>
      <c r="H642" s="653" t="s">
        <v>1158</v>
      </c>
      <c r="I642" s="264">
        <v>24.5</v>
      </c>
      <c r="J642" s="264">
        <v>14280</v>
      </c>
      <c r="K642" s="639">
        <f t="shared" si="47"/>
        <v>349860</v>
      </c>
      <c r="L642" s="39" t="s">
        <v>184</v>
      </c>
      <c r="M642" s="776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hidden="1" customHeight="1">
      <c r="A643" s="206" t="str">
        <f>IF(B643&lt;&gt;"",IF(AND(B643&gt;=_TM1,B643&lt;=_TM2,OR(TH!L643="1111",TH!M643="1111")),TH!D643,""),"")</f>
        <v/>
      </c>
      <c r="B643" s="36">
        <f t="shared" si="49"/>
        <v>6</v>
      </c>
      <c r="C643" s="193">
        <f t="shared" si="46"/>
        <v>40707</v>
      </c>
      <c r="D643" s="772" t="s">
        <v>1170</v>
      </c>
      <c r="E643" s="193">
        <v>40707</v>
      </c>
      <c r="F643" s="191" t="s">
        <v>543</v>
      </c>
      <c r="G643" s="513"/>
      <c r="H643" s="653" t="s">
        <v>1158</v>
      </c>
      <c r="I643" s="264">
        <v>2</v>
      </c>
      <c r="J643" s="264">
        <v>4592</v>
      </c>
      <c r="K643" s="639">
        <f t="shared" si="47"/>
        <v>9184</v>
      </c>
      <c r="L643" s="39" t="s">
        <v>184</v>
      </c>
      <c r="M643" s="776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hidden="1" customHeight="1">
      <c r="A644" s="206" t="str">
        <f>IF(B644&lt;&gt;"",IF(AND(B644&gt;=_TM1,B644&lt;=_TM2,OR(TH!L644="1111",TH!M644="1111")),TH!D644,""),"")</f>
        <v/>
      </c>
      <c r="B644" s="36">
        <f t="shared" si="49"/>
        <v>6</v>
      </c>
      <c r="C644" s="193">
        <f t="shared" si="46"/>
        <v>40707</v>
      </c>
      <c r="D644" s="772" t="s">
        <v>1170</v>
      </c>
      <c r="E644" s="193">
        <v>40707</v>
      </c>
      <c r="F644" s="191" t="s">
        <v>561</v>
      </c>
      <c r="G644" s="513"/>
      <c r="H644" s="653" t="s">
        <v>1158</v>
      </c>
      <c r="I644" s="264">
        <v>1</v>
      </c>
      <c r="J644" s="264">
        <v>16462</v>
      </c>
      <c r="K644" s="639">
        <f t="shared" si="47"/>
        <v>16462</v>
      </c>
      <c r="L644" s="39" t="s">
        <v>184</v>
      </c>
      <c r="M644" s="776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hidden="1" customHeight="1">
      <c r="A645" s="206" t="str">
        <f>IF(B645&lt;&gt;"",IF(AND(B645&gt;=_TM1,B645&lt;=_TM2,OR(TH!L645="1111",TH!M645="1111")),TH!D645,""),"")</f>
        <v/>
      </c>
      <c r="B645" s="36">
        <f t="shared" si="49"/>
        <v>6</v>
      </c>
      <c r="C645" s="193">
        <f t="shared" si="46"/>
        <v>40707</v>
      </c>
      <c r="D645" s="772" t="s">
        <v>1170</v>
      </c>
      <c r="E645" s="193">
        <v>40707</v>
      </c>
      <c r="F645" s="191" t="s">
        <v>450</v>
      </c>
      <c r="G645" s="513"/>
      <c r="H645" s="653" t="s">
        <v>1158</v>
      </c>
      <c r="I645" s="264">
        <v>5</v>
      </c>
      <c r="J645" s="264">
        <v>6124</v>
      </c>
      <c r="K645" s="639">
        <f t="shared" si="47"/>
        <v>30620</v>
      </c>
      <c r="L645" s="39" t="s">
        <v>184</v>
      </c>
      <c r="M645" s="776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hidden="1" customHeight="1">
      <c r="A646" s="206" t="str">
        <f>IF(B646&lt;&gt;"",IF(AND(B646&gt;=_TM1,B646&lt;=_TM2,OR(TH!L646="1111",TH!M646="1111")),TH!D646,""),"")</f>
        <v/>
      </c>
      <c r="B646" s="36">
        <f t="shared" si="49"/>
        <v>6</v>
      </c>
      <c r="C646" s="193">
        <f t="shared" si="46"/>
        <v>40710</v>
      </c>
      <c r="D646" s="772" t="s">
        <v>1171</v>
      </c>
      <c r="E646" s="193">
        <v>40710</v>
      </c>
      <c r="F646" s="191" t="s">
        <v>561</v>
      </c>
      <c r="G646" s="513"/>
      <c r="H646" s="653" t="s">
        <v>1158</v>
      </c>
      <c r="I646" s="264">
        <v>0.5</v>
      </c>
      <c r="J646" s="264">
        <v>16462</v>
      </c>
      <c r="K646" s="639">
        <f t="shared" si="47"/>
        <v>8231</v>
      </c>
      <c r="L646" s="39" t="s">
        <v>184</v>
      </c>
      <c r="M646" s="776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hidden="1" customHeight="1">
      <c r="A647" s="206" t="str">
        <f>IF(B647&lt;&gt;"",IF(AND(B647&gt;=_TM1,B647&lt;=_TM2,OR(TH!L647="1111",TH!M647="1111")),TH!D647,""),"")</f>
        <v/>
      </c>
      <c r="B647" s="36">
        <f t="shared" si="49"/>
        <v>6</v>
      </c>
      <c r="C647" s="193">
        <f t="shared" si="46"/>
        <v>40710</v>
      </c>
      <c r="D647" s="772" t="s">
        <v>1171</v>
      </c>
      <c r="E647" s="193">
        <v>40710</v>
      </c>
      <c r="F647" s="191" t="s">
        <v>452</v>
      </c>
      <c r="G647" s="513"/>
      <c r="H647" s="653" t="s">
        <v>1158</v>
      </c>
      <c r="I647" s="898">
        <v>1</v>
      </c>
      <c r="J647" s="264">
        <v>4449</v>
      </c>
      <c r="K647" s="639">
        <f t="shared" si="47"/>
        <v>4449</v>
      </c>
      <c r="L647" s="39" t="s">
        <v>184</v>
      </c>
      <c r="M647" s="776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hidden="1" customHeight="1">
      <c r="A648" s="206" t="str">
        <f>IF(B648&lt;&gt;"",IF(AND(B648&gt;=_TM1,B648&lt;=_TM2,OR(TH!L648="1111",TH!M648="1111")),TH!D648,""),"")</f>
        <v/>
      </c>
      <c r="B648" s="36">
        <f t="shared" si="49"/>
        <v>6</v>
      </c>
      <c r="C648" s="193">
        <f t="shared" si="46"/>
        <v>40710</v>
      </c>
      <c r="D648" s="772" t="s">
        <v>1171</v>
      </c>
      <c r="E648" s="193">
        <v>40710</v>
      </c>
      <c r="F648" s="309" t="s">
        <v>446</v>
      </c>
      <c r="G648" s="513"/>
      <c r="H648" s="653" t="s">
        <v>1158</v>
      </c>
      <c r="I648" s="264">
        <v>3</v>
      </c>
      <c r="J648" s="264">
        <v>14079</v>
      </c>
      <c r="K648" s="639">
        <f t="shared" si="47"/>
        <v>42237</v>
      </c>
      <c r="L648" s="39" t="s">
        <v>184</v>
      </c>
      <c r="M648" s="776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hidden="1" customHeight="1">
      <c r="A649" s="206" t="str">
        <f>IF(B649&lt;&gt;"",IF(AND(B649&gt;=_TM1,B649&lt;=_TM2,OR(TH!L649="1111",TH!M649="1111")),TH!D649,""),"")</f>
        <v/>
      </c>
      <c r="B649" s="36">
        <f t="shared" si="49"/>
        <v>6</v>
      </c>
      <c r="C649" s="193">
        <f t="shared" si="46"/>
        <v>40710</v>
      </c>
      <c r="D649" s="772" t="s">
        <v>1171</v>
      </c>
      <c r="E649" s="193">
        <v>40710</v>
      </c>
      <c r="F649" s="191" t="s">
        <v>561</v>
      </c>
      <c r="G649" s="513"/>
      <c r="H649" s="653" t="s">
        <v>1158</v>
      </c>
      <c r="I649" s="264">
        <v>1</v>
      </c>
      <c r="J649" s="264">
        <v>16462</v>
      </c>
      <c r="K649" s="639">
        <f t="shared" si="47"/>
        <v>16462</v>
      </c>
      <c r="L649" s="39" t="s">
        <v>184</v>
      </c>
      <c r="M649" s="776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hidden="1" customHeight="1">
      <c r="A650" s="206" t="str">
        <f>IF(B650&lt;&gt;"",IF(AND(B650&gt;=_TM1,B650&lt;=_TM2,OR(TH!L650="1111",TH!M650="1111")),TH!D650,""),"")</f>
        <v/>
      </c>
      <c r="B650" s="36">
        <f t="shared" si="49"/>
        <v>6</v>
      </c>
      <c r="C650" s="193">
        <f t="shared" si="46"/>
        <v>40710</v>
      </c>
      <c r="D650" s="772" t="s">
        <v>1171</v>
      </c>
      <c r="E650" s="193">
        <v>40710</v>
      </c>
      <c r="F650" s="309" t="s">
        <v>544</v>
      </c>
      <c r="G650" s="513"/>
      <c r="H650" s="653" t="s">
        <v>1158</v>
      </c>
      <c r="I650" s="264">
        <v>8</v>
      </c>
      <c r="J650" s="264">
        <v>6026</v>
      </c>
      <c r="K650" s="639">
        <f t="shared" si="47"/>
        <v>48208</v>
      </c>
      <c r="L650" s="39" t="s">
        <v>184</v>
      </c>
      <c r="M650" s="776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hidden="1" customHeight="1">
      <c r="A651" s="206" t="str">
        <f>IF(B651&lt;&gt;"",IF(AND(B651&gt;=_TM1,B651&lt;=_TM2,OR(TH!L651="1111",TH!M651="1111")),TH!D651,""),"")</f>
        <v/>
      </c>
      <c r="B651" s="36">
        <f t="shared" si="49"/>
        <v>6</v>
      </c>
      <c r="C651" s="193">
        <f t="shared" si="46"/>
        <v>40710</v>
      </c>
      <c r="D651" s="772" t="s">
        <v>1171</v>
      </c>
      <c r="E651" s="193">
        <v>40710</v>
      </c>
      <c r="F651" s="191" t="s">
        <v>450</v>
      </c>
      <c r="G651" s="513"/>
      <c r="H651" s="653" t="s">
        <v>1158</v>
      </c>
      <c r="I651" s="264">
        <v>1</v>
      </c>
      <c r="J651" s="264">
        <v>6124</v>
      </c>
      <c r="K651" s="639">
        <f t="shared" si="47"/>
        <v>6124</v>
      </c>
      <c r="L651" s="39" t="s">
        <v>184</v>
      </c>
      <c r="M651" s="776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hidden="1" customHeight="1">
      <c r="A652" s="206" t="str">
        <f>IF(B652&lt;&gt;"",IF(AND(B652&gt;=_TM1,B652&lt;=_TM2,OR(TH!L652="1111",TH!M652="1111")),TH!D652,""),"")</f>
        <v/>
      </c>
      <c r="B652" s="36">
        <f t="shared" si="49"/>
        <v>6</v>
      </c>
      <c r="C652" s="193">
        <f t="shared" si="46"/>
        <v>40710</v>
      </c>
      <c r="D652" s="772" t="s">
        <v>1171</v>
      </c>
      <c r="E652" s="193">
        <v>40710</v>
      </c>
      <c r="F652" s="191" t="s">
        <v>561</v>
      </c>
      <c r="G652" s="513"/>
      <c r="H652" s="653" t="s">
        <v>1158</v>
      </c>
      <c r="I652" s="264">
        <v>0.5</v>
      </c>
      <c r="J652" s="264">
        <v>16462</v>
      </c>
      <c r="K652" s="639">
        <f t="shared" si="47"/>
        <v>8231</v>
      </c>
      <c r="L652" s="39" t="s">
        <v>184</v>
      </c>
      <c r="M652" s="776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hidden="1" customHeight="1">
      <c r="A653" s="206" t="str">
        <f>IF(B653&lt;&gt;"",IF(AND(B653&gt;=_TM1,B653&lt;=_TM2,OR(TH!L653="1111",TH!M653="1111")),TH!D653,""),"")</f>
        <v/>
      </c>
      <c r="B653" s="36">
        <f t="shared" si="49"/>
        <v>6</v>
      </c>
      <c r="C653" s="193">
        <f t="shared" si="46"/>
        <v>40710</v>
      </c>
      <c r="D653" s="772" t="s">
        <v>1171</v>
      </c>
      <c r="E653" s="193">
        <v>40710</v>
      </c>
      <c r="F653" s="191" t="s">
        <v>627</v>
      </c>
      <c r="G653" s="513"/>
      <c r="H653" s="653" t="s">
        <v>1158</v>
      </c>
      <c r="I653" s="264">
        <v>2</v>
      </c>
      <c r="J653" s="264">
        <v>18390</v>
      </c>
      <c r="K653" s="639">
        <f t="shared" si="47"/>
        <v>36780</v>
      </c>
      <c r="L653" s="39" t="s">
        <v>184</v>
      </c>
      <c r="M653" s="776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hidden="1" customHeight="1">
      <c r="A654" s="206" t="str">
        <f>IF(B654&lt;&gt;"",IF(AND(B654&gt;=_TM1,B654&lt;=_TM2,OR(TH!L654="1111",TH!M654="1111")),TH!D654,""),"")</f>
        <v/>
      </c>
      <c r="B654" s="36">
        <f t="shared" si="49"/>
        <v>6</v>
      </c>
      <c r="C654" s="193">
        <f t="shared" si="46"/>
        <v>40710</v>
      </c>
      <c r="D654" s="772" t="s">
        <v>1171</v>
      </c>
      <c r="E654" s="193">
        <v>40710</v>
      </c>
      <c r="F654" s="191" t="s">
        <v>561</v>
      </c>
      <c r="G654" s="513"/>
      <c r="H654" s="653" t="s">
        <v>1158</v>
      </c>
      <c r="I654" s="264">
        <v>0.5</v>
      </c>
      <c r="J654" s="264">
        <v>16462</v>
      </c>
      <c r="K654" s="639">
        <f t="shared" si="47"/>
        <v>8231</v>
      </c>
      <c r="L654" s="39" t="s">
        <v>184</v>
      </c>
      <c r="M654" s="776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hidden="1" customHeight="1">
      <c r="A655" s="206" t="str">
        <f>IF(B655&lt;&gt;"",IF(AND(B655&gt;=_TM1,B655&lt;=_TM2,OR(TH!L655="1111",TH!M655="1111")),TH!D655,""),"")</f>
        <v/>
      </c>
      <c r="B655" s="36">
        <f t="shared" si="49"/>
        <v>6</v>
      </c>
      <c r="C655" s="193">
        <f t="shared" si="46"/>
        <v>40713</v>
      </c>
      <c r="D655" s="772" t="s">
        <v>1172</v>
      </c>
      <c r="E655" s="193">
        <v>40713</v>
      </c>
      <c r="F655" s="191" t="s">
        <v>452</v>
      </c>
      <c r="G655" s="513"/>
      <c r="H655" s="653" t="s">
        <v>1158</v>
      </c>
      <c r="I655" s="926">
        <v>2</v>
      </c>
      <c r="J655" s="264">
        <v>4449</v>
      </c>
      <c r="K655" s="639">
        <f t="shared" si="47"/>
        <v>8898</v>
      </c>
      <c r="L655" s="39" t="s">
        <v>184</v>
      </c>
      <c r="M655" s="776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hidden="1" customHeight="1">
      <c r="A656" s="206" t="str">
        <f>IF(B656&lt;&gt;"",IF(AND(B656&gt;=_TM1,B656&lt;=_TM2,OR(TH!L656="1111",TH!M656="1111")),TH!D656,""),"")</f>
        <v/>
      </c>
      <c r="B656" s="36">
        <f t="shared" si="49"/>
        <v>6</v>
      </c>
      <c r="C656" s="193">
        <f t="shared" si="46"/>
        <v>40713</v>
      </c>
      <c r="D656" s="772" t="s">
        <v>1172</v>
      </c>
      <c r="E656" s="193">
        <v>40713</v>
      </c>
      <c r="F656" s="191" t="s">
        <v>627</v>
      </c>
      <c r="G656" s="513"/>
      <c r="H656" s="653" t="s">
        <v>1158</v>
      </c>
      <c r="I656" s="264">
        <v>1</v>
      </c>
      <c r="J656" s="264">
        <v>18390</v>
      </c>
      <c r="K656" s="639">
        <f t="shared" si="47"/>
        <v>18390</v>
      </c>
      <c r="L656" s="39" t="s">
        <v>184</v>
      </c>
      <c r="M656" s="776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hidden="1" customHeight="1">
      <c r="A657" s="206" t="str">
        <f>IF(B657&lt;&gt;"",IF(AND(B657&gt;=_TM1,B657&lt;=_TM2,OR(TH!L657="1111",TH!M657="1111")),TH!D657,""),"")</f>
        <v/>
      </c>
      <c r="B657" s="36">
        <f t="shared" si="49"/>
        <v>6</v>
      </c>
      <c r="C657" s="193">
        <f t="shared" si="46"/>
        <v>40713</v>
      </c>
      <c r="D657" s="772" t="s">
        <v>1172</v>
      </c>
      <c r="E657" s="193">
        <v>40713</v>
      </c>
      <c r="F657" s="40" t="s">
        <v>622</v>
      </c>
      <c r="G657" s="513"/>
      <c r="H657" s="653" t="s">
        <v>1158</v>
      </c>
      <c r="I657" s="264">
        <v>18.5</v>
      </c>
      <c r="J657" s="264">
        <v>24005</v>
      </c>
      <c r="K657" s="639">
        <f t="shared" si="47"/>
        <v>444093</v>
      </c>
      <c r="L657" s="39" t="s">
        <v>184</v>
      </c>
      <c r="M657" s="776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hidden="1" customHeight="1">
      <c r="A658" s="206" t="str">
        <f>IF(B658&lt;&gt;"",IF(AND(B658&gt;=_TM1,B658&lt;=_TM2,OR(TH!L658="1111",TH!M658="1111")),TH!D658,""),"")</f>
        <v/>
      </c>
      <c r="B658" s="36">
        <f t="shared" si="49"/>
        <v>6</v>
      </c>
      <c r="C658" s="193">
        <f t="shared" si="46"/>
        <v>40713</v>
      </c>
      <c r="D658" s="772" t="s">
        <v>1172</v>
      </c>
      <c r="E658" s="193">
        <v>40713</v>
      </c>
      <c r="F658" s="40" t="s">
        <v>622</v>
      </c>
      <c r="G658" s="513"/>
      <c r="H658" s="653" t="s">
        <v>1158</v>
      </c>
      <c r="I658" s="264">
        <v>299</v>
      </c>
      <c r="J658" s="264">
        <v>24005</v>
      </c>
      <c r="K658" s="639">
        <f t="shared" si="47"/>
        <v>7177495</v>
      </c>
      <c r="L658" s="39" t="s">
        <v>184</v>
      </c>
      <c r="M658" s="776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hidden="1" customHeight="1">
      <c r="A659" s="206" t="str">
        <f>IF(B659&lt;&gt;"",IF(AND(B659&gt;=_TM1,B659&lt;=_TM2,OR(TH!L659="1111",TH!M659="1111")),TH!D659,""),"")</f>
        <v/>
      </c>
      <c r="B659" s="36">
        <f t="shared" si="49"/>
        <v>6</v>
      </c>
      <c r="C659" s="193">
        <f t="shared" ref="C659:C722" si="50">E659</f>
        <v>40713</v>
      </c>
      <c r="D659" s="772" t="s">
        <v>1172</v>
      </c>
      <c r="E659" s="193">
        <v>40713</v>
      </c>
      <c r="F659" s="191" t="s">
        <v>452</v>
      </c>
      <c r="G659" s="513"/>
      <c r="H659" s="653" t="s">
        <v>1158</v>
      </c>
      <c r="I659" s="898">
        <v>240</v>
      </c>
      <c r="J659" s="264">
        <v>4449</v>
      </c>
      <c r="K659" s="639">
        <f t="shared" si="47"/>
        <v>1067760</v>
      </c>
      <c r="L659" s="39" t="s">
        <v>184</v>
      </c>
      <c r="M659" s="776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hidden="1" customHeight="1">
      <c r="A660" s="206" t="str">
        <f>IF(B660&lt;&gt;"",IF(AND(B660&gt;=_TM1,B660&lt;=_TM2,OR(TH!L660="1111",TH!M660="1111")),TH!D660,""),"")</f>
        <v/>
      </c>
      <c r="B660" s="36">
        <f t="shared" si="49"/>
        <v>6</v>
      </c>
      <c r="C660" s="193">
        <f t="shared" si="50"/>
        <v>40713</v>
      </c>
      <c r="D660" s="772" t="s">
        <v>1172</v>
      </c>
      <c r="E660" s="193">
        <v>40713</v>
      </c>
      <c r="F660" s="309" t="s">
        <v>544</v>
      </c>
      <c r="G660" s="513"/>
      <c r="H660" s="653" t="s">
        <v>1158</v>
      </c>
      <c r="I660" s="264">
        <v>169</v>
      </c>
      <c r="J660" s="264">
        <v>6026</v>
      </c>
      <c r="K660" s="639">
        <f t="shared" ref="K660:K693" si="51">ROUND(I660*J660,0)</f>
        <v>1018394</v>
      </c>
      <c r="L660" s="39" t="s">
        <v>184</v>
      </c>
      <c r="M660" s="776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hidden="1" customHeight="1">
      <c r="A661" s="206" t="str">
        <f>IF(B661&lt;&gt;"",IF(AND(B661&gt;=_TM1,B661&lt;=_TM2,OR(TH!L661="1111",TH!M661="1111")),TH!D661,""),"")</f>
        <v/>
      </c>
      <c r="B661" s="36">
        <f t="shared" si="49"/>
        <v>6</v>
      </c>
      <c r="C661" s="193">
        <f t="shared" si="50"/>
        <v>40713</v>
      </c>
      <c r="D661" s="772" t="s">
        <v>1172</v>
      </c>
      <c r="E661" s="193">
        <v>40713</v>
      </c>
      <c r="F661" s="191" t="s">
        <v>452</v>
      </c>
      <c r="G661" s="513"/>
      <c r="H661" s="653" t="s">
        <v>1158</v>
      </c>
      <c r="I661" s="898">
        <v>42.5</v>
      </c>
      <c r="J661" s="264">
        <v>4449</v>
      </c>
      <c r="K661" s="639">
        <f>ROUND(I661*J661,0)</f>
        <v>189083</v>
      </c>
      <c r="L661" s="39" t="s">
        <v>184</v>
      </c>
      <c r="M661" s="776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>x</v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hidden="1" customHeight="1">
      <c r="A662" s="206" t="str">
        <f>IF(B662&lt;&gt;"",IF(AND(B662&gt;=_TM1,B662&lt;=_TM2,OR(TH!L662="1111",TH!M662="1111")),TH!D662,""),"")</f>
        <v/>
      </c>
      <c r="B662" s="36">
        <f t="shared" si="49"/>
        <v>6</v>
      </c>
      <c r="C662" s="193">
        <f t="shared" si="50"/>
        <v>40713</v>
      </c>
      <c r="D662" s="772" t="s">
        <v>1172</v>
      </c>
      <c r="E662" s="193">
        <v>40713</v>
      </c>
      <c r="F662" s="191" t="s">
        <v>555</v>
      </c>
      <c r="G662" s="513"/>
      <c r="H662" s="653" t="s">
        <v>1158</v>
      </c>
      <c r="I662" s="264">
        <v>442</v>
      </c>
      <c r="J662" s="264">
        <v>17427</v>
      </c>
      <c r="K662" s="639">
        <f t="shared" si="51"/>
        <v>7702734</v>
      </c>
      <c r="L662" s="39" t="s">
        <v>184</v>
      </c>
      <c r="M662" s="776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hidden="1" customHeight="1">
      <c r="A663" s="206" t="str">
        <f>IF(B663&lt;&gt;"",IF(AND(B663&gt;=_TM1,B663&lt;=_TM2,OR(TH!L663="1111",TH!M663="1111")),TH!D663,""),"")</f>
        <v/>
      </c>
      <c r="B663" s="36">
        <f t="shared" si="49"/>
        <v>6</v>
      </c>
      <c r="C663" s="193">
        <f t="shared" si="50"/>
        <v>40713</v>
      </c>
      <c r="D663" s="772" t="s">
        <v>1172</v>
      </c>
      <c r="E663" s="193">
        <v>40713</v>
      </c>
      <c r="F663" s="191" t="s">
        <v>679</v>
      </c>
      <c r="G663" s="513"/>
      <c r="H663" s="653" t="s">
        <v>1158</v>
      </c>
      <c r="I663" s="264">
        <v>18</v>
      </c>
      <c r="J663" s="264">
        <v>31360</v>
      </c>
      <c r="K663" s="639">
        <f t="shared" si="51"/>
        <v>564480</v>
      </c>
      <c r="L663" s="39" t="s">
        <v>184</v>
      </c>
      <c r="M663" s="776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hidden="1" customHeight="1">
      <c r="A664" s="206" t="str">
        <f>IF(B664&lt;&gt;"",IF(AND(B664&gt;=_TM1,B664&lt;=_TM2,OR(TH!L664="1111",TH!M664="1111")),TH!D664,""),"")</f>
        <v/>
      </c>
      <c r="B664" s="36">
        <f t="shared" si="49"/>
        <v>6</v>
      </c>
      <c r="C664" s="193">
        <f t="shared" si="50"/>
        <v>40714</v>
      </c>
      <c r="D664" s="772" t="s">
        <v>1173</v>
      </c>
      <c r="E664" s="193">
        <v>40714</v>
      </c>
      <c r="F664" s="191" t="s">
        <v>452</v>
      </c>
      <c r="G664" s="513"/>
      <c r="H664" s="653" t="s">
        <v>1158</v>
      </c>
      <c r="I664" s="898">
        <v>22.5</v>
      </c>
      <c r="J664" s="264">
        <v>4449</v>
      </c>
      <c r="K664" s="639">
        <f t="shared" si="51"/>
        <v>100103</v>
      </c>
      <c r="L664" s="39" t="s">
        <v>184</v>
      </c>
      <c r="M664" s="776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hidden="1" customHeight="1">
      <c r="A665" s="206" t="str">
        <f>IF(B665&lt;&gt;"",IF(AND(B665&gt;=_TM1,B665&lt;=_TM2,OR(TH!L665="1111",TH!M665="1111")),TH!D665,""),"")</f>
        <v/>
      </c>
      <c r="B665" s="36">
        <f t="shared" si="49"/>
        <v>6</v>
      </c>
      <c r="C665" s="193">
        <f t="shared" si="50"/>
        <v>40714</v>
      </c>
      <c r="D665" s="772" t="s">
        <v>1173</v>
      </c>
      <c r="E665" s="193">
        <v>40714</v>
      </c>
      <c r="F665" s="191" t="s">
        <v>452</v>
      </c>
      <c r="G665" s="513"/>
      <c r="H665" s="653" t="s">
        <v>1158</v>
      </c>
      <c r="I665" s="898">
        <v>41</v>
      </c>
      <c r="J665" s="264">
        <v>4449</v>
      </c>
      <c r="K665" s="639">
        <f t="shared" si="51"/>
        <v>182409</v>
      </c>
      <c r="L665" s="39" t="s">
        <v>184</v>
      </c>
      <c r="M665" s="776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>x</v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hidden="1" customHeight="1">
      <c r="A666" s="206" t="str">
        <f>IF(B666&lt;&gt;"",IF(AND(B666&gt;=_TM1,B666&lt;=_TM2,OR(TH!L666="1111",TH!M666="1111")),TH!D666,""),"")</f>
        <v/>
      </c>
      <c r="B666" s="36">
        <f t="shared" si="49"/>
        <v>6</v>
      </c>
      <c r="C666" s="193">
        <f t="shared" si="50"/>
        <v>40714</v>
      </c>
      <c r="D666" s="772" t="s">
        <v>1173</v>
      </c>
      <c r="E666" s="193">
        <v>40714</v>
      </c>
      <c r="F666" s="191" t="s">
        <v>554</v>
      </c>
      <c r="G666" s="513"/>
      <c r="H666" s="653" t="s">
        <v>1158</v>
      </c>
      <c r="I666" s="264">
        <v>645</v>
      </c>
      <c r="J666" s="264">
        <v>16925</v>
      </c>
      <c r="K666" s="639">
        <f t="shared" si="51"/>
        <v>10916625</v>
      </c>
      <c r="L666" s="39" t="s">
        <v>184</v>
      </c>
      <c r="M666" s="776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hidden="1" customHeight="1">
      <c r="A667" s="206" t="str">
        <f>IF(B667&lt;&gt;"",IF(AND(B667&gt;=_TM1,B667&lt;=_TM2,OR(TH!L667="1111",TH!M667="1111")),TH!D667,""),"")</f>
        <v/>
      </c>
      <c r="B667" s="36">
        <f t="shared" si="49"/>
        <v>6</v>
      </c>
      <c r="C667" s="193">
        <f t="shared" si="50"/>
        <v>40714</v>
      </c>
      <c r="D667" s="772" t="s">
        <v>1173</v>
      </c>
      <c r="E667" s="193">
        <v>40714</v>
      </c>
      <c r="F667" s="191" t="s">
        <v>452</v>
      </c>
      <c r="G667" s="513"/>
      <c r="H667" s="653" t="s">
        <v>1158</v>
      </c>
      <c r="I667" s="898">
        <v>210</v>
      </c>
      <c r="J667" s="264">
        <v>4449</v>
      </c>
      <c r="K667" s="639">
        <f t="shared" si="51"/>
        <v>934290</v>
      </c>
      <c r="L667" s="39" t="s">
        <v>184</v>
      </c>
      <c r="M667" s="776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>x</v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hidden="1" customHeight="1">
      <c r="A668" s="206" t="str">
        <f>IF(B668&lt;&gt;"",IF(AND(B668&gt;=_TM1,B668&lt;=_TM2,OR(TH!L668="1111",TH!M668="1111")),TH!D668,""),"")</f>
        <v/>
      </c>
      <c r="B668" s="36">
        <f t="shared" si="49"/>
        <v>6</v>
      </c>
      <c r="C668" s="193">
        <f t="shared" si="50"/>
        <v>40714</v>
      </c>
      <c r="D668" s="772" t="s">
        <v>1173</v>
      </c>
      <c r="E668" s="193">
        <v>40714</v>
      </c>
      <c r="F668" s="191" t="s">
        <v>452</v>
      </c>
      <c r="G668" s="513"/>
      <c r="H668" s="653" t="s">
        <v>1158</v>
      </c>
      <c r="I668" s="898">
        <v>211</v>
      </c>
      <c r="J668" s="264">
        <v>4449</v>
      </c>
      <c r="K668" s="639">
        <f t="shared" si="51"/>
        <v>938739</v>
      </c>
      <c r="L668" s="39" t="s">
        <v>184</v>
      </c>
      <c r="M668" s="776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>x</v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hidden="1" customHeight="1">
      <c r="A669" s="206" t="str">
        <f>IF(B669&lt;&gt;"",IF(AND(B669&gt;=_TM1,B669&lt;=_TM2,OR(TH!L669="1111",TH!M669="1111")),TH!D669,""),"")</f>
        <v/>
      </c>
      <c r="B669" s="36">
        <f t="shared" si="49"/>
        <v>6</v>
      </c>
      <c r="C669" s="193">
        <f t="shared" si="50"/>
        <v>40714</v>
      </c>
      <c r="D669" s="772" t="s">
        <v>1173</v>
      </c>
      <c r="E669" s="193">
        <v>40714</v>
      </c>
      <c r="F669" s="40" t="s">
        <v>661</v>
      </c>
      <c r="G669" s="513"/>
      <c r="H669" s="653" t="s">
        <v>1158</v>
      </c>
      <c r="I669" s="264">
        <v>210</v>
      </c>
      <c r="J669" s="264">
        <v>15946</v>
      </c>
      <c r="K669" s="639">
        <f t="shared" si="51"/>
        <v>3348660</v>
      </c>
      <c r="L669" s="39" t="s">
        <v>184</v>
      </c>
      <c r="M669" s="776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hidden="1" customHeight="1">
      <c r="A670" s="206" t="str">
        <f>IF(B670&lt;&gt;"",IF(AND(B670&gt;=_TM1,B670&lt;=_TM2,OR(TH!L670="1111",TH!M670="1111")),TH!D670,""),"")</f>
        <v/>
      </c>
      <c r="B670" s="36">
        <f t="shared" si="49"/>
        <v>6</v>
      </c>
      <c r="C670" s="193">
        <f t="shared" si="50"/>
        <v>40714</v>
      </c>
      <c r="D670" s="772" t="s">
        <v>1173</v>
      </c>
      <c r="E670" s="193">
        <v>40714</v>
      </c>
      <c r="F670" s="40" t="s">
        <v>661</v>
      </c>
      <c r="G670" s="513"/>
      <c r="H670" s="653" t="s">
        <v>1158</v>
      </c>
      <c r="I670" s="264">
        <v>56</v>
      </c>
      <c r="J670" s="264">
        <v>15946</v>
      </c>
      <c r="K670" s="639">
        <f t="shared" si="51"/>
        <v>892976</v>
      </c>
      <c r="L670" s="39" t="s">
        <v>184</v>
      </c>
      <c r="M670" s="776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hidden="1" customHeight="1">
      <c r="A671" s="206" t="str">
        <f>IF(B671&lt;&gt;"",IF(AND(B671&gt;=_TM1,B671&lt;=_TM2,OR(TH!L671="1111",TH!M671="1111")),TH!D671,""),"")</f>
        <v/>
      </c>
      <c r="B671" s="36">
        <f t="shared" si="49"/>
        <v>6</v>
      </c>
      <c r="C671" s="193">
        <f t="shared" si="50"/>
        <v>40714</v>
      </c>
      <c r="D671" s="772" t="s">
        <v>1173</v>
      </c>
      <c r="E671" s="193">
        <v>40714</v>
      </c>
      <c r="F671" s="40" t="s">
        <v>622</v>
      </c>
      <c r="G671" s="513"/>
      <c r="H671" s="653" t="s">
        <v>1158</v>
      </c>
      <c r="I671" s="264">
        <v>20</v>
      </c>
      <c r="J671" s="264">
        <v>24005</v>
      </c>
      <c r="K671" s="639">
        <f t="shared" si="51"/>
        <v>480100</v>
      </c>
      <c r="L671" s="39" t="s">
        <v>184</v>
      </c>
      <c r="M671" s="776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hidden="1" customHeight="1">
      <c r="A672" s="206" t="str">
        <f>IF(B672&lt;&gt;"",IF(AND(B672&gt;=_TM1,B672&lt;=_TM2,OR(TH!L672="1111",TH!M672="1111")),TH!D672,""),"")</f>
        <v/>
      </c>
      <c r="B672" s="36">
        <f t="shared" ref="B672:B705" si="52">IF(C672&lt;&gt;"",MONTH(C672),"")</f>
        <v>6</v>
      </c>
      <c r="C672" s="193">
        <f t="shared" si="50"/>
        <v>40714</v>
      </c>
      <c r="D672" s="772" t="s">
        <v>1173</v>
      </c>
      <c r="E672" s="193">
        <v>40714</v>
      </c>
      <c r="F672" s="191" t="s">
        <v>700</v>
      </c>
      <c r="G672" s="513"/>
      <c r="H672" s="653" t="s">
        <v>1158</v>
      </c>
      <c r="I672" s="264">
        <v>2</v>
      </c>
      <c r="J672" s="264">
        <v>7207</v>
      </c>
      <c r="K672" s="639">
        <f t="shared" si="51"/>
        <v>14414</v>
      </c>
      <c r="L672" s="39" t="s">
        <v>184</v>
      </c>
      <c r="M672" s="776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hidden="1" customHeight="1">
      <c r="A673" s="206" t="str">
        <f>IF(B673&lt;&gt;"",IF(AND(B673&gt;=_TM1,B673&lt;=_TM2,OR(TH!L673="1111",TH!M673="1111")),TH!D673,""),"")</f>
        <v/>
      </c>
      <c r="B673" s="36">
        <f t="shared" si="52"/>
        <v>6</v>
      </c>
      <c r="C673" s="193">
        <f t="shared" si="50"/>
        <v>40717</v>
      </c>
      <c r="D673" s="772" t="s">
        <v>1174</v>
      </c>
      <c r="E673" s="193">
        <v>40717</v>
      </c>
      <c r="F673" s="191" t="s">
        <v>642</v>
      </c>
      <c r="G673" s="513"/>
      <c r="H673" s="653" t="s">
        <v>1158</v>
      </c>
      <c r="I673" s="264">
        <v>210</v>
      </c>
      <c r="J673" s="264">
        <v>21481</v>
      </c>
      <c r="K673" s="639">
        <f t="shared" si="51"/>
        <v>4511010</v>
      </c>
      <c r="L673" s="39" t="s">
        <v>184</v>
      </c>
      <c r="M673" s="776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hidden="1" customHeight="1">
      <c r="A674" s="206" t="str">
        <f>IF(B674&lt;&gt;"",IF(AND(B674&gt;=_TM1,B674&lt;=_TM2,OR(TH!L674="1111",TH!M674="1111")),TH!D674,""),"")</f>
        <v/>
      </c>
      <c r="B674" s="36">
        <f t="shared" si="52"/>
        <v>6</v>
      </c>
      <c r="C674" s="193">
        <f t="shared" si="50"/>
        <v>40717</v>
      </c>
      <c r="D674" s="772" t="s">
        <v>1174</v>
      </c>
      <c r="E674" s="193">
        <v>40717</v>
      </c>
      <c r="F674" s="191" t="s">
        <v>627</v>
      </c>
      <c r="G674" s="513"/>
      <c r="H674" s="653" t="s">
        <v>1158</v>
      </c>
      <c r="I674" s="264">
        <v>102</v>
      </c>
      <c r="J674" s="264">
        <v>18390</v>
      </c>
      <c r="K674" s="639">
        <f t="shared" si="51"/>
        <v>1875780</v>
      </c>
      <c r="L674" s="39" t="s">
        <v>184</v>
      </c>
      <c r="M674" s="776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hidden="1" customHeight="1">
      <c r="A675" s="206" t="str">
        <f>IF(B675&lt;&gt;"",IF(AND(B675&gt;=_TM1,B675&lt;=_TM2,OR(TH!L675="1111",TH!M675="1111")),TH!D675,""),"")</f>
        <v/>
      </c>
      <c r="B675" s="36">
        <f t="shared" si="52"/>
        <v>6</v>
      </c>
      <c r="C675" s="193">
        <f t="shared" si="50"/>
        <v>40717</v>
      </c>
      <c r="D675" s="772" t="s">
        <v>1174</v>
      </c>
      <c r="E675" s="193">
        <v>40717</v>
      </c>
      <c r="F675" s="191" t="s">
        <v>555</v>
      </c>
      <c r="G675" s="513"/>
      <c r="H675" s="653" t="s">
        <v>1158</v>
      </c>
      <c r="I675" s="264">
        <v>9</v>
      </c>
      <c r="J675" s="264">
        <v>17427</v>
      </c>
      <c r="K675" s="639">
        <f t="shared" si="51"/>
        <v>156843</v>
      </c>
      <c r="L675" s="39" t="s">
        <v>184</v>
      </c>
      <c r="M675" s="776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hidden="1" customHeight="1">
      <c r="A676" s="206" t="str">
        <f>IF(B676&lt;&gt;"",IF(AND(B676&gt;=_TM1,B676&lt;=_TM2,OR(TH!L676="1111",TH!M676="1111")),TH!D676,""),"")</f>
        <v/>
      </c>
      <c r="B676" s="36">
        <f t="shared" si="52"/>
        <v>6</v>
      </c>
      <c r="C676" s="193">
        <f t="shared" si="50"/>
        <v>40717</v>
      </c>
      <c r="D676" s="772" t="s">
        <v>1174</v>
      </c>
      <c r="E676" s="193">
        <v>40717</v>
      </c>
      <c r="F676" s="309" t="s">
        <v>446</v>
      </c>
      <c r="G676" s="513"/>
      <c r="H676" s="653" t="s">
        <v>1158</v>
      </c>
      <c r="I676" s="264">
        <v>1</v>
      </c>
      <c r="J676" s="264">
        <v>14079</v>
      </c>
      <c r="K676" s="639">
        <f t="shared" si="51"/>
        <v>14079</v>
      </c>
      <c r="L676" s="39" t="s">
        <v>184</v>
      </c>
      <c r="M676" s="776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hidden="1" customHeight="1">
      <c r="A677" s="206" t="str">
        <f>IF(B677&lt;&gt;"",IF(AND(B677&gt;=_TM1,B677&lt;=_TM2,OR(TH!L677="1111",TH!M677="1111")),TH!D677,""),"")</f>
        <v/>
      </c>
      <c r="B677" s="36">
        <f t="shared" si="52"/>
        <v>6</v>
      </c>
      <c r="C677" s="193">
        <f t="shared" si="50"/>
        <v>40717</v>
      </c>
      <c r="D677" s="772" t="s">
        <v>1174</v>
      </c>
      <c r="E677" s="193">
        <v>40717</v>
      </c>
      <c r="F677" s="191" t="s">
        <v>648</v>
      </c>
      <c r="G677" s="513"/>
      <c r="H677" s="653" t="s">
        <v>1158</v>
      </c>
      <c r="I677" s="264">
        <v>1.5</v>
      </c>
      <c r="J677" s="264">
        <v>35566</v>
      </c>
      <c r="K677" s="639">
        <f t="shared" si="51"/>
        <v>53349</v>
      </c>
      <c r="L677" s="39" t="s">
        <v>184</v>
      </c>
      <c r="M677" s="776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hidden="1" customHeight="1">
      <c r="A678" s="206" t="str">
        <f>IF(B678&lt;&gt;"",IF(AND(B678&gt;=_TM1,B678&lt;=_TM2,OR(TH!L678="1111",TH!M678="1111")),TH!D678,""),"")</f>
        <v/>
      </c>
      <c r="B678" s="36">
        <f t="shared" si="52"/>
        <v>6</v>
      </c>
      <c r="C678" s="193">
        <f t="shared" si="50"/>
        <v>40717</v>
      </c>
      <c r="D678" s="772" t="s">
        <v>1174</v>
      </c>
      <c r="E678" s="193">
        <v>40717</v>
      </c>
      <c r="F678" s="40" t="s">
        <v>622</v>
      </c>
      <c r="G678" s="513"/>
      <c r="H678" s="653" t="s">
        <v>1158</v>
      </c>
      <c r="I678" s="264">
        <v>5.5</v>
      </c>
      <c r="J678" s="264">
        <v>24005</v>
      </c>
      <c r="K678" s="639">
        <f t="shared" si="51"/>
        <v>132028</v>
      </c>
      <c r="L678" s="39" t="s">
        <v>184</v>
      </c>
      <c r="M678" s="776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hidden="1" customHeight="1">
      <c r="A679" s="206" t="str">
        <f>IF(B679&lt;&gt;"",IF(AND(B679&gt;=_TM1,B679&lt;=_TM2,OR(TH!L679="1111",TH!M679="1111")),TH!D679,""),"")</f>
        <v/>
      </c>
      <c r="B679" s="36">
        <f t="shared" si="52"/>
        <v>6</v>
      </c>
      <c r="C679" s="193">
        <f t="shared" si="50"/>
        <v>40717</v>
      </c>
      <c r="D679" s="772" t="s">
        <v>1174</v>
      </c>
      <c r="E679" s="193">
        <v>40717</v>
      </c>
      <c r="F679" s="191" t="s">
        <v>700</v>
      </c>
      <c r="G679" s="513"/>
      <c r="H679" s="653" t="s">
        <v>1158</v>
      </c>
      <c r="I679" s="264">
        <v>26</v>
      </c>
      <c r="J679" s="264">
        <v>7207</v>
      </c>
      <c r="K679" s="639">
        <f t="shared" si="51"/>
        <v>187382</v>
      </c>
      <c r="L679" s="39" t="s">
        <v>184</v>
      </c>
      <c r="M679" s="776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hidden="1" customHeight="1">
      <c r="A680" s="206" t="str">
        <f>IF(B680&lt;&gt;"",IF(AND(B680&gt;=_TM1,B680&lt;=_TM2,OR(TH!L680="1111",TH!M680="1111")),TH!D680,""),"")</f>
        <v/>
      </c>
      <c r="B680" s="36">
        <f t="shared" si="52"/>
        <v>6</v>
      </c>
      <c r="C680" s="193">
        <f t="shared" si="50"/>
        <v>40717</v>
      </c>
      <c r="D680" s="772" t="s">
        <v>1174</v>
      </c>
      <c r="E680" s="193">
        <v>40717</v>
      </c>
      <c r="F680" s="40" t="s">
        <v>660</v>
      </c>
      <c r="G680" s="513"/>
      <c r="H680" s="653" t="s">
        <v>1158</v>
      </c>
      <c r="I680" s="264">
        <v>20</v>
      </c>
      <c r="J680" s="264">
        <v>16660</v>
      </c>
      <c r="K680" s="639">
        <f t="shared" si="51"/>
        <v>333200</v>
      </c>
      <c r="L680" s="39" t="s">
        <v>184</v>
      </c>
      <c r="M680" s="776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hidden="1" customHeight="1">
      <c r="A681" s="206" t="str">
        <f>IF(B681&lt;&gt;"",IF(AND(B681&gt;=_TM1,B681&lt;=_TM2,OR(TH!L681="1111",TH!M681="1111")),TH!D681,""),"")</f>
        <v/>
      </c>
      <c r="B681" s="36">
        <f t="shared" si="52"/>
        <v>6</v>
      </c>
      <c r="C681" s="193">
        <f t="shared" si="50"/>
        <v>40717</v>
      </c>
      <c r="D681" s="772" t="s">
        <v>1174</v>
      </c>
      <c r="E681" s="193">
        <v>40717</v>
      </c>
      <c r="F681" s="40" t="s">
        <v>656</v>
      </c>
      <c r="G681" s="513"/>
      <c r="H681" s="653" t="s">
        <v>1158</v>
      </c>
      <c r="I681" s="264">
        <v>32</v>
      </c>
      <c r="J681" s="264">
        <v>35301</v>
      </c>
      <c r="K681" s="639">
        <f t="shared" si="51"/>
        <v>1129632</v>
      </c>
      <c r="L681" s="39" t="s">
        <v>184</v>
      </c>
      <c r="M681" s="776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hidden="1" customHeight="1">
      <c r="A682" s="206" t="str">
        <f>IF(B682&lt;&gt;"",IF(AND(B682&gt;=_TM1,B682&lt;=_TM2,OR(TH!L682="1111",TH!M682="1111")),TH!D682,""),"")</f>
        <v/>
      </c>
      <c r="B682" s="36">
        <f t="shared" si="52"/>
        <v>6</v>
      </c>
      <c r="C682" s="193">
        <f t="shared" si="50"/>
        <v>40719</v>
      </c>
      <c r="D682" s="772" t="s">
        <v>1175</v>
      </c>
      <c r="E682" s="193">
        <v>40719</v>
      </c>
      <c r="F682" s="191" t="s">
        <v>452</v>
      </c>
      <c r="G682" s="513"/>
      <c r="H682" s="653" t="s">
        <v>1158</v>
      </c>
      <c r="I682" s="926">
        <v>35</v>
      </c>
      <c r="J682" s="264">
        <v>4449</v>
      </c>
      <c r="K682" s="639">
        <f t="shared" si="51"/>
        <v>155715</v>
      </c>
      <c r="L682" s="39" t="s">
        <v>184</v>
      </c>
      <c r="M682" s="776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>x</v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hidden="1" customHeight="1">
      <c r="A683" s="206" t="str">
        <f>IF(B683&lt;&gt;"",IF(AND(B683&gt;=_TM1,B683&lt;=_TM2,OR(TH!L683="1111",TH!M683="1111")),TH!D683,""),"")</f>
        <v/>
      </c>
      <c r="B683" s="36">
        <f t="shared" si="52"/>
        <v>6</v>
      </c>
      <c r="C683" s="193">
        <f t="shared" si="50"/>
        <v>40719</v>
      </c>
      <c r="D683" s="772" t="s">
        <v>1175</v>
      </c>
      <c r="E683" s="193">
        <v>40719</v>
      </c>
      <c r="F683" s="191" t="s">
        <v>686</v>
      </c>
      <c r="G683" s="513"/>
      <c r="H683" s="653" t="s">
        <v>1158</v>
      </c>
      <c r="I683" s="264">
        <v>20</v>
      </c>
      <c r="J683" s="264">
        <v>31640</v>
      </c>
      <c r="K683" s="639">
        <f t="shared" si="51"/>
        <v>632800</v>
      </c>
      <c r="L683" s="39" t="s">
        <v>184</v>
      </c>
      <c r="M683" s="776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hidden="1" customHeight="1">
      <c r="A684" s="206" t="str">
        <f>IF(B684&lt;&gt;"",IF(AND(B684&gt;=_TM1,B684&lt;=_TM2,OR(TH!L684="1111",TH!M684="1111")),TH!D684,""),"")</f>
        <v/>
      </c>
      <c r="B684" s="36">
        <f t="shared" si="52"/>
        <v>6</v>
      </c>
      <c r="C684" s="193">
        <f t="shared" si="50"/>
        <v>40719</v>
      </c>
      <c r="D684" s="772" t="s">
        <v>1175</v>
      </c>
      <c r="E684" s="193">
        <v>40719</v>
      </c>
      <c r="F684" s="40" t="s">
        <v>622</v>
      </c>
      <c r="G684" s="513"/>
      <c r="H684" s="653" t="s">
        <v>1158</v>
      </c>
      <c r="I684" s="264">
        <v>48</v>
      </c>
      <c r="J684" s="264">
        <v>24005</v>
      </c>
      <c r="K684" s="639">
        <f t="shared" si="51"/>
        <v>1152240</v>
      </c>
      <c r="L684" s="39" t="s">
        <v>184</v>
      </c>
      <c r="M684" s="776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hidden="1" customHeight="1">
      <c r="A685" s="206" t="str">
        <f>IF(B685&lt;&gt;"",IF(AND(B685&gt;=_TM1,B685&lt;=_TM2,OR(TH!L685="1111",TH!M685="1111")),TH!D685,""),"")</f>
        <v/>
      </c>
      <c r="B685" s="36">
        <f t="shared" si="52"/>
        <v>6</v>
      </c>
      <c r="C685" s="193">
        <f t="shared" si="50"/>
        <v>40719</v>
      </c>
      <c r="D685" s="772" t="s">
        <v>1175</v>
      </c>
      <c r="E685" s="193">
        <v>40719</v>
      </c>
      <c r="F685" s="191" t="s">
        <v>543</v>
      </c>
      <c r="G685" s="513"/>
      <c r="H685" s="653" t="s">
        <v>1158</v>
      </c>
      <c r="I685" s="264">
        <v>2000</v>
      </c>
      <c r="J685" s="264">
        <v>4592</v>
      </c>
      <c r="K685" s="639">
        <f t="shared" si="51"/>
        <v>9184000</v>
      </c>
      <c r="L685" s="39" t="s">
        <v>184</v>
      </c>
      <c r="M685" s="776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hidden="1" customHeight="1">
      <c r="A686" s="206" t="str">
        <f>IF(B686&lt;&gt;"",IF(AND(B686&gt;=_TM1,B686&lt;=_TM2,OR(TH!L686="1111",TH!M686="1111")),TH!D686,""),"")</f>
        <v/>
      </c>
      <c r="B686" s="36">
        <f t="shared" si="52"/>
        <v>6</v>
      </c>
      <c r="C686" s="193">
        <f t="shared" si="50"/>
        <v>40719</v>
      </c>
      <c r="D686" s="772" t="s">
        <v>1175</v>
      </c>
      <c r="E686" s="193">
        <v>40719</v>
      </c>
      <c r="F686" s="40" t="s">
        <v>622</v>
      </c>
      <c r="G686" s="513"/>
      <c r="H686" s="653" t="s">
        <v>1158</v>
      </c>
      <c r="I686" s="264">
        <v>153</v>
      </c>
      <c r="J686" s="264">
        <v>24005</v>
      </c>
      <c r="K686" s="639">
        <f t="shared" si="51"/>
        <v>3672765</v>
      </c>
      <c r="L686" s="39" t="s">
        <v>184</v>
      </c>
      <c r="M686" s="776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hidden="1" customHeight="1">
      <c r="A687" s="206" t="str">
        <f>IF(B687&lt;&gt;"",IF(AND(B687&gt;=_TM1,B687&lt;=_TM2,OR(TH!L687="1111",TH!M687="1111")),TH!D687,""),"")</f>
        <v/>
      </c>
      <c r="B687" s="36">
        <f t="shared" si="52"/>
        <v>6</v>
      </c>
      <c r="C687" s="193">
        <f t="shared" si="50"/>
        <v>40721</v>
      </c>
      <c r="D687" s="772" t="s">
        <v>1175</v>
      </c>
      <c r="E687" s="193">
        <v>40721</v>
      </c>
      <c r="F687" s="191" t="s">
        <v>450</v>
      </c>
      <c r="G687" s="513"/>
      <c r="H687" s="653" t="s">
        <v>1158</v>
      </c>
      <c r="I687" s="264">
        <v>391</v>
      </c>
      <c r="J687" s="264">
        <v>6124</v>
      </c>
      <c r="K687" s="639">
        <f t="shared" si="51"/>
        <v>2394484</v>
      </c>
      <c r="L687" s="39" t="s">
        <v>184</v>
      </c>
      <c r="M687" s="776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hidden="1" customHeight="1">
      <c r="A688" s="206" t="str">
        <f>IF(B688&lt;&gt;"",IF(AND(B688&gt;=_TM1,B688&lt;=_TM2,OR(TH!L688="1111",TH!M688="1111")),TH!D688,""),"")</f>
        <v/>
      </c>
      <c r="B688" s="36">
        <f t="shared" si="52"/>
        <v>6</v>
      </c>
      <c r="C688" s="193">
        <f t="shared" si="50"/>
        <v>40721</v>
      </c>
      <c r="D688" s="772" t="s">
        <v>1176</v>
      </c>
      <c r="E688" s="193">
        <v>40721</v>
      </c>
      <c r="F688" s="309" t="s">
        <v>544</v>
      </c>
      <c r="G688" s="513"/>
      <c r="H688" s="653" t="s">
        <v>1158</v>
      </c>
      <c r="I688" s="264">
        <v>297</v>
      </c>
      <c r="J688" s="264">
        <v>6026</v>
      </c>
      <c r="K688" s="639">
        <f t="shared" si="51"/>
        <v>1789722</v>
      </c>
      <c r="L688" s="39" t="s">
        <v>184</v>
      </c>
      <c r="M688" s="776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hidden="1" customHeight="1">
      <c r="A689" s="206" t="str">
        <f>IF(B689&lt;&gt;"",IF(AND(B689&gt;=_TM1,B689&lt;=_TM2,OR(TH!L689="1111",TH!M689="1111")),TH!D689,""),"")</f>
        <v/>
      </c>
      <c r="B689" s="36">
        <f t="shared" si="52"/>
        <v>6</v>
      </c>
      <c r="C689" s="193">
        <f t="shared" si="50"/>
        <v>40721</v>
      </c>
      <c r="D689" s="772" t="s">
        <v>1176</v>
      </c>
      <c r="E689" s="193">
        <v>40721</v>
      </c>
      <c r="F689" s="309" t="s">
        <v>544</v>
      </c>
      <c r="G689" s="513"/>
      <c r="H689" s="653" t="s">
        <v>1158</v>
      </c>
      <c r="I689" s="264">
        <v>101</v>
      </c>
      <c r="J689" s="264">
        <v>6026</v>
      </c>
      <c r="K689" s="639">
        <f t="shared" si="51"/>
        <v>608626</v>
      </c>
      <c r="L689" s="39" t="s">
        <v>184</v>
      </c>
      <c r="M689" s="776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hidden="1" customHeight="1">
      <c r="A690" s="206" t="str">
        <f>IF(B690&lt;&gt;"",IF(AND(B690&gt;=_TM1,B690&lt;=_TM2,OR(TH!L690="1111",TH!M690="1111")),TH!D690,""),"")</f>
        <v/>
      </c>
      <c r="B690" s="36">
        <f t="shared" si="52"/>
        <v>6</v>
      </c>
      <c r="C690" s="193">
        <f t="shared" si="50"/>
        <v>40721</v>
      </c>
      <c r="D690" s="772" t="s">
        <v>1176</v>
      </c>
      <c r="E690" s="193">
        <v>40721</v>
      </c>
      <c r="F690" s="309" t="s">
        <v>544</v>
      </c>
      <c r="G690" s="513"/>
      <c r="H690" s="653" t="s">
        <v>1158</v>
      </c>
      <c r="I690" s="264">
        <v>103</v>
      </c>
      <c r="J690" s="264">
        <v>6026</v>
      </c>
      <c r="K690" s="639">
        <f t="shared" si="51"/>
        <v>620678</v>
      </c>
      <c r="L690" s="39" t="s">
        <v>184</v>
      </c>
      <c r="M690" s="776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hidden="1" customHeight="1">
      <c r="A691" s="206" t="str">
        <f>IF(B691&lt;&gt;"",IF(AND(B691&gt;=_TM1,B691&lt;=_TM2,OR(TH!L691="1111",TH!M691="1111")),TH!D691,""),"")</f>
        <v/>
      </c>
      <c r="B691" s="36">
        <f t="shared" si="52"/>
        <v>6</v>
      </c>
      <c r="C691" s="193">
        <f t="shared" si="50"/>
        <v>40721</v>
      </c>
      <c r="D691" s="772" t="s">
        <v>1176</v>
      </c>
      <c r="E691" s="193">
        <v>40721</v>
      </c>
      <c r="F691" s="40" t="s">
        <v>681</v>
      </c>
      <c r="G691" s="513"/>
      <c r="H691" s="653" t="s">
        <v>1158</v>
      </c>
      <c r="I691" s="264">
        <v>55</v>
      </c>
      <c r="J691" s="264">
        <v>30058</v>
      </c>
      <c r="K691" s="639">
        <f t="shared" si="51"/>
        <v>1653190</v>
      </c>
      <c r="L691" s="39" t="s">
        <v>184</v>
      </c>
      <c r="M691" s="776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hidden="1" customHeight="1">
      <c r="A692" s="206" t="str">
        <f>IF(B692&lt;&gt;"",IF(AND(B692&gt;=_TM1,B692&lt;=_TM2,OR(TH!L692="1111",TH!M692="1111")),TH!D692,""),"")</f>
        <v/>
      </c>
      <c r="B692" s="36">
        <f t="shared" si="52"/>
        <v>6</v>
      </c>
      <c r="C692" s="193">
        <f t="shared" si="50"/>
        <v>40721</v>
      </c>
      <c r="D692" s="772" t="s">
        <v>1176</v>
      </c>
      <c r="E692" s="193">
        <v>40721</v>
      </c>
      <c r="F692" s="191" t="s">
        <v>637</v>
      </c>
      <c r="G692" s="513"/>
      <c r="H692" s="653" t="s">
        <v>1158</v>
      </c>
      <c r="I692" s="264">
        <v>104</v>
      </c>
      <c r="J692" s="264">
        <v>20236</v>
      </c>
      <c r="K692" s="639">
        <f t="shared" si="51"/>
        <v>2104544</v>
      </c>
      <c r="L692" s="39" t="s">
        <v>184</v>
      </c>
      <c r="M692" s="776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hidden="1" customHeight="1">
      <c r="A693" s="206" t="str">
        <f>IF(B693&lt;&gt;"",IF(AND(B693&gt;=_TM1,B693&lt;=_TM2,OR(TH!L693="1111",TH!M693="1111")),TH!D693,""),"")</f>
        <v/>
      </c>
      <c r="B693" s="36">
        <f t="shared" si="52"/>
        <v>6</v>
      </c>
      <c r="C693" s="193">
        <f t="shared" si="50"/>
        <v>40721</v>
      </c>
      <c r="D693" s="772" t="s">
        <v>1177</v>
      </c>
      <c r="E693" s="193">
        <v>40721</v>
      </c>
      <c r="F693" s="309" t="s">
        <v>544</v>
      </c>
      <c r="G693" s="513"/>
      <c r="H693" s="653" t="s">
        <v>1158</v>
      </c>
      <c r="I693" s="266">
        <v>778</v>
      </c>
      <c r="J693" s="266">
        <v>6026</v>
      </c>
      <c r="K693" s="639">
        <f t="shared" si="51"/>
        <v>4688228</v>
      </c>
      <c r="L693" s="39" t="s">
        <v>184</v>
      </c>
      <c r="M693" s="776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hidden="1" customHeight="1">
      <c r="A694" s="206" t="str">
        <f>IF(B694&lt;&gt;"",IF(AND(B694&gt;=_TM1,B694&lt;=_TM2,OR(TH!L694="1111",TH!M694="1111")),TH!D694,""),"")</f>
        <v/>
      </c>
      <c r="B694" s="36">
        <f t="shared" si="52"/>
        <v>5</v>
      </c>
      <c r="C694" s="193">
        <f t="shared" si="50"/>
        <v>40690</v>
      </c>
      <c r="D694" s="193" t="s">
        <v>1178</v>
      </c>
      <c r="E694" s="193">
        <v>40690</v>
      </c>
      <c r="F694" s="471" t="s">
        <v>885</v>
      </c>
      <c r="G694" s="513"/>
      <c r="H694" s="653" t="s">
        <v>1158</v>
      </c>
      <c r="I694" s="264">
        <v>98</v>
      </c>
      <c r="J694" s="264">
        <v>17821.5</v>
      </c>
      <c r="K694" s="639">
        <f t="shared" ref="K694" si="53">ROUND(I694*J694,0)</f>
        <v>1746507</v>
      </c>
      <c r="L694" s="39" t="s">
        <v>186</v>
      </c>
      <c r="M694" s="776" t="s">
        <v>184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hidden="1" customHeight="1">
      <c r="A695" s="206" t="str">
        <f>IF(B695&lt;&gt;"",IF(AND(B695&gt;=_TM1,B695&lt;=_TM2,OR(TH!L695="1111",TH!M695="1111")),TH!D695,""),"")</f>
        <v/>
      </c>
      <c r="B695" s="36">
        <f t="shared" si="52"/>
        <v>5</v>
      </c>
      <c r="C695" s="193">
        <f t="shared" si="50"/>
        <v>40690</v>
      </c>
      <c r="D695" s="193" t="s">
        <v>1178</v>
      </c>
      <c r="E695" s="193">
        <v>40690</v>
      </c>
      <c r="F695" s="194" t="s">
        <v>886</v>
      </c>
      <c r="G695" s="513"/>
      <c r="H695" s="653" t="s">
        <v>1158</v>
      </c>
      <c r="I695" s="264">
        <v>177</v>
      </c>
      <c r="J695" s="264">
        <v>13728.152542372882</v>
      </c>
      <c r="K695" s="639">
        <f t="shared" ref="K695:K758" si="54">ROUND(I695*J695,0)</f>
        <v>2429883</v>
      </c>
      <c r="L695" s="39" t="s">
        <v>186</v>
      </c>
      <c r="M695" s="776" t="s">
        <v>184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hidden="1" customHeight="1">
      <c r="A696" s="206" t="str">
        <f>IF(B696&lt;&gt;"",IF(AND(B696&gt;=_TM1,B696&lt;=_TM2,OR(TH!L696="1111",TH!M696="1111")),TH!D696,""),"")</f>
        <v/>
      </c>
      <c r="B696" s="36">
        <f t="shared" si="52"/>
        <v>5</v>
      </c>
      <c r="C696" s="193">
        <f t="shared" si="50"/>
        <v>40690</v>
      </c>
      <c r="D696" s="193" t="s">
        <v>1178</v>
      </c>
      <c r="E696" s="193">
        <v>40690</v>
      </c>
      <c r="F696" s="194" t="s">
        <v>887</v>
      </c>
      <c r="G696" s="513"/>
      <c r="H696" s="653" t="s">
        <v>1158</v>
      </c>
      <c r="I696" s="264">
        <v>205</v>
      </c>
      <c r="J696" s="264">
        <v>17799.141463414635</v>
      </c>
      <c r="K696" s="639">
        <f t="shared" si="54"/>
        <v>3648824</v>
      </c>
      <c r="L696" s="39" t="s">
        <v>186</v>
      </c>
      <c r="M696" s="776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hidden="1" customHeight="1">
      <c r="A697" s="206" t="str">
        <f>IF(B697&lt;&gt;"",IF(AND(B697&gt;=_TM1,B697&lt;=_TM2,OR(TH!L697="1111",TH!M697="1111")),TH!D697,""),"")</f>
        <v/>
      </c>
      <c r="B697" s="36">
        <f t="shared" si="52"/>
        <v>5</v>
      </c>
      <c r="C697" s="193">
        <f t="shared" si="50"/>
        <v>40690</v>
      </c>
      <c r="D697" s="193" t="s">
        <v>1178</v>
      </c>
      <c r="E697" s="193">
        <v>40690</v>
      </c>
      <c r="F697" s="194" t="s">
        <v>895</v>
      </c>
      <c r="G697" s="513"/>
      <c r="H697" s="653" t="s">
        <v>1158</v>
      </c>
      <c r="I697" s="264">
        <v>283</v>
      </c>
      <c r="J697" s="264">
        <v>8627.5088339222621</v>
      </c>
      <c r="K697" s="639">
        <f t="shared" si="54"/>
        <v>2441585</v>
      </c>
      <c r="L697" s="39" t="s">
        <v>186</v>
      </c>
      <c r="M697" s="776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hidden="1" customHeight="1">
      <c r="A698" s="206" t="str">
        <f>IF(B698&lt;&gt;"",IF(AND(B698&gt;=_TM1,B698&lt;=_TM2,OR(TH!L698="1111",TH!M698="1111")),TH!D698,""),"")</f>
        <v/>
      </c>
      <c r="B698" s="36">
        <f t="shared" si="52"/>
        <v>5</v>
      </c>
      <c r="C698" s="193">
        <f t="shared" si="50"/>
        <v>40690</v>
      </c>
      <c r="D698" s="193" t="s">
        <v>1178</v>
      </c>
      <c r="E698" s="193">
        <v>40690</v>
      </c>
      <c r="F698" s="194" t="s">
        <v>888</v>
      </c>
      <c r="G698" s="513"/>
      <c r="H698" s="653" t="s">
        <v>1158</v>
      </c>
      <c r="I698" s="264">
        <v>493</v>
      </c>
      <c r="J698" s="264">
        <v>6982.8945233265722</v>
      </c>
      <c r="K698" s="639">
        <f t="shared" si="54"/>
        <v>3442567</v>
      </c>
      <c r="L698" s="39" t="s">
        <v>186</v>
      </c>
      <c r="M698" s="776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hidden="1" customHeight="1">
      <c r="A699" s="206" t="str">
        <f>IF(B699&lt;&gt;"",IF(AND(B699&gt;=_TM1,B699&lt;=_TM2,OR(TH!L699="1111",TH!M699="1111")),TH!D699,""),"")</f>
        <v/>
      </c>
      <c r="B699" s="36">
        <f t="shared" si="52"/>
        <v>5</v>
      </c>
      <c r="C699" s="193">
        <f t="shared" si="50"/>
        <v>40690</v>
      </c>
      <c r="D699" s="193" t="s">
        <v>1178</v>
      </c>
      <c r="E699" s="193">
        <v>40690</v>
      </c>
      <c r="F699" s="194" t="s">
        <v>889</v>
      </c>
      <c r="G699" s="513"/>
      <c r="H699" s="653" t="s">
        <v>1158</v>
      </c>
      <c r="I699" s="264">
        <v>398</v>
      </c>
      <c r="J699" s="264">
        <v>7190.510050251256</v>
      </c>
      <c r="K699" s="639">
        <f t="shared" si="54"/>
        <v>2861823</v>
      </c>
      <c r="L699" s="39" t="s">
        <v>186</v>
      </c>
      <c r="M699" s="776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hidden="1" customHeight="1">
      <c r="A700" s="206" t="str">
        <f>IF(B700&lt;&gt;"",IF(AND(B700&gt;=_TM1,B700&lt;=_TM2,OR(TH!L700="1111",TH!M700="1111")),TH!D700,""),"")</f>
        <v/>
      </c>
      <c r="B700" s="36">
        <f t="shared" si="52"/>
        <v>5</v>
      </c>
      <c r="C700" s="193">
        <f t="shared" si="50"/>
        <v>40690</v>
      </c>
      <c r="D700" s="193" t="s">
        <v>1178</v>
      </c>
      <c r="E700" s="193">
        <v>40690</v>
      </c>
      <c r="F700" s="194" t="s">
        <v>890</v>
      </c>
      <c r="G700" s="513"/>
      <c r="H700" s="653" t="s">
        <v>1158</v>
      </c>
      <c r="I700" s="264">
        <v>98</v>
      </c>
      <c r="J700" s="264">
        <v>13728.887755102041</v>
      </c>
      <c r="K700" s="639">
        <f t="shared" si="54"/>
        <v>1345431</v>
      </c>
      <c r="L700" s="39" t="s">
        <v>186</v>
      </c>
      <c r="M700" s="776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hidden="1" customHeight="1">
      <c r="A701" s="206" t="str">
        <f>IF(B701&lt;&gt;"",IF(AND(B701&gt;=_TM1,B701&lt;=_TM2,OR(TH!L701="1111",TH!M701="1111")),TH!D701,""),"")</f>
        <v/>
      </c>
      <c r="B701" s="36">
        <f t="shared" si="52"/>
        <v>5</v>
      </c>
      <c r="C701" s="193">
        <f t="shared" si="50"/>
        <v>40690</v>
      </c>
      <c r="D701" s="193" t="s">
        <v>1178</v>
      </c>
      <c r="E701" s="193">
        <v>40690</v>
      </c>
      <c r="F701" s="194" t="s">
        <v>893</v>
      </c>
      <c r="G701" s="513"/>
      <c r="H701" s="653" t="s">
        <v>1158</v>
      </c>
      <c r="I701" s="264">
        <v>191</v>
      </c>
      <c r="J701" s="264">
        <v>17288.172774869108</v>
      </c>
      <c r="K701" s="639">
        <f t="shared" si="54"/>
        <v>3302041</v>
      </c>
      <c r="L701" s="39" t="s">
        <v>186</v>
      </c>
      <c r="M701" s="776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hidden="1" customHeight="1">
      <c r="A702" s="206" t="str">
        <f>IF(B702&lt;&gt;"",IF(AND(B702&gt;=_TM1,B702&lt;=_TM2,OR(TH!L702="1111",TH!M702="1111")),TH!D702,""),"")</f>
        <v/>
      </c>
      <c r="B702" s="36">
        <f t="shared" si="52"/>
        <v>5</v>
      </c>
      <c r="C702" s="193">
        <f t="shared" si="50"/>
        <v>40690</v>
      </c>
      <c r="D702" s="193" t="s">
        <v>1178</v>
      </c>
      <c r="E702" s="193">
        <v>40690</v>
      </c>
      <c r="F702" s="194" t="s">
        <v>894</v>
      </c>
      <c r="G702" s="513"/>
      <c r="H702" s="653" t="s">
        <v>1158</v>
      </c>
      <c r="I702" s="264">
        <v>206</v>
      </c>
      <c r="J702" s="264">
        <v>14857.509708737864</v>
      </c>
      <c r="K702" s="639">
        <f t="shared" si="54"/>
        <v>3060647</v>
      </c>
      <c r="L702" s="39" t="s">
        <v>186</v>
      </c>
      <c r="M702" s="776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hidden="1" customHeight="1">
      <c r="A703" s="206" t="str">
        <f>IF(B703&lt;&gt;"",IF(AND(B703&gt;=_TM1,B703&lt;=_TM2,OR(TH!L703="1111",TH!M703="1111")),TH!D703,""),"")</f>
        <v/>
      </c>
      <c r="B703" s="36">
        <f t="shared" si="52"/>
        <v>5</v>
      </c>
      <c r="C703" s="193">
        <f t="shared" si="50"/>
        <v>40690</v>
      </c>
      <c r="D703" s="193" t="s">
        <v>1179</v>
      </c>
      <c r="E703" s="193">
        <v>40690</v>
      </c>
      <c r="F703" s="194" t="s">
        <v>896</v>
      </c>
      <c r="G703" s="513"/>
      <c r="H703" s="653" t="s">
        <v>1158</v>
      </c>
      <c r="I703" s="264">
        <v>50</v>
      </c>
      <c r="J703" s="264">
        <v>12189.5</v>
      </c>
      <c r="K703" s="639">
        <f t="shared" si="54"/>
        <v>609475</v>
      </c>
      <c r="L703" s="39" t="s">
        <v>186</v>
      </c>
      <c r="M703" s="776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hidden="1" customHeight="1">
      <c r="A704" s="206" t="str">
        <f>IF(B704&lt;&gt;"",IF(AND(B704&gt;=_TM1,B704&lt;=_TM2,OR(TH!L704="1111",TH!M704="1111")),TH!D704,""),"")</f>
        <v/>
      </c>
      <c r="B704" s="36">
        <f t="shared" si="52"/>
        <v>5</v>
      </c>
      <c r="C704" s="193">
        <f t="shared" si="50"/>
        <v>40690</v>
      </c>
      <c r="D704" s="193" t="s">
        <v>1179</v>
      </c>
      <c r="E704" s="193">
        <v>40690</v>
      </c>
      <c r="F704" s="194" t="s">
        <v>821</v>
      </c>
      <c r="G704" s="513"/>
      <c r="H704" s="653" t="s">
        <v>1158</v>
      </c>
      <c r="I704" s="264">
        <v>300</v>
      </c>
      <c r="J704" s="264">
        <v>2471.7633333333333</v>
      </c>
      <c r="K704" s="639">
        <f t="shared" si="54"/>
        <v>741529</v>
      </c>
      <c r="L704" s="39" t="s">
        <v>186</v>
      </c>
      <c r="M704" s="776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hidden="1" customHeight="1">
      <c r="A705" s="206" t="str">
        <f>IF(B705&lt;&gt;"",IF(AND(B705&gt;=_TM1,B705&lt;=_TM2,OR(TH!L705="1111",TH!M705="1111")),TH!D705,""),"")</f>
        <v/>
      </c>
      <c r="B705" s="36">
        <f t="shared" si="52"/>
        <v>5</v>
      </c>
      <c r="C705" s="193">
        <f t="shared" si="50"/>
        <v>40690</v>
      </c>
      <c r="D705" s="193" t="s">
        <v>1179</v>
      </c>
      <c r="E705" s="193">
        <v>40690</v>
      </c>
      <c r="F705" s="191" t="s">
        <v>897</v>
      </c>
      <c r="G705" s="513"/>
      <c r="H705" s="653" t="s">
        <v>1158</v>
      </c>
      <c r="I705" s="264">
        <v>7</v>
      </c>
      <c r="J705" s="264">
        <v>17484.571428571428</v>
      </c>
      <c r="K705" s="639">
        <f t="shared" si="54"/>
        <v>122392</v>
      </c>
      <c r="L705" s="39" t="s">
        <v>186</v>
      </c>
      <c r="M705" s="776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hidden="1" customHeight="1">
      <c r="A706" s="206" t="str">
        <f>IF(B706&lt;&gt;"",IF(AND(B706&gt;=_TM1,B706&lt;=_TM2,OR(TH!L706="1111",TH!M706="1111")),TH!D706,""),"")</f>
        <v/>
      </c>
      <c r="B706" s="36">
        <f t="shared" ref="B706:B739" si="55">IF(C706&lt;&gt;"",MONTH(C706),"")</f>
        <v>5</v>
      </c>
      <c r="C706" s="193">
        <f t="shared" si="50"/>
        <v>40690</v>
      </c>
      <c r="D706" s="193" t="s">
        <v>1179</v>
      </c>
      <c r="E706" s="193">
        <v>40690</v>
      </c>
      <c r="F706" s="194" t="s">
        <v>898</v>
      </c>
      <c r="G706" s="513"/>
      <c r="H706" s="653" t="s">
        <v>1158</v>
      </c>
      <c r="I706" s="264">
        <v>7</v>
      </c>
      <c r="J706" s="264">
        <v>17484.571428571428</v>
      </c>
      <c r="K706" s="639">
        <f t="shared" si="54"/>
        <v>122392</v>
      </c>
      <c r="L706" s="39" t="s">
        <v>186</v>
      </c>
      <c r="M706" s="776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hidden="1" customHeight="1">
      <c r="A707" s="206" t="str">
        <f>IF(B707&lt;&gt;"",IF(AND(B707&gt;=_TM1,B707&lt;=_TM2,OR(TH!L707="1111",TH!M707="1111")),TH!D707,""),"")</f>
        <v/>
      </c>
      <c r="B707" s="36">
        <f t="shared" si="55"/>
        <v>5</v>
      </c>
      <c r="C707" s="193">
        <f t="shared" si="50"/>
        <v>40690</v>
      </c>
      <c r="D707" s="193" t="s">
        <v>1179</v>
      </c>
      <c r="E707" s="193">
        <v>40690</v>
      </c>
      <c r="F707" s="194" t="s">
        <v>896</v>
      </c>
      <c r="G707" s="513"/>
      <c r="H707" s="653" t="s">
        <v>1158</v>
      </c>
      <c r="I707" s="264">
        <v>250</v>
      </c>
      <c r="J707" s="264">
        <v>12946.512000000001</v>
      </c>
      <c r="K707" s="639">
        <f t="shared" si="54"/>
        <v>3236628</v>
      </c>
      <c r="L707" s="39" t="s">
        <v>186</v>
      </c>
      <c r="M707" s="776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hidden="1" customHeight="1">
      <c r="A708" s="206" t="str">
        <f>IF(B708&lt;&gt;"",IF(AND(B708&gt;=_TM1,B708&lt;=_TM2,OR(TH!L708="1111",TH!M708="1111")),TH!D708,""),"")</f>
        <v/>
      </c>
      <c r="B708" s="36">
        <f t="shared" si="55"/>
        <v>5</v>
      </c>
      <c r="C708" s="193">
        <f t="shared" si="50"/>
        <v>40690</v>
      </c>
      <c r="D708" s="193" t="s">
        <v>1179</v>
      </c>
      <c r="E708" s="193">
        <v>40690</v>
      </c>
      <c r="F708" s="194" t="s">
        <v>899</v>
      </c>
      <c r="G708" s="513"/>
      <c r="H708" s="653" t="s">
        <v>1158</v>
      </c>
      <c r="I708" s="266">
        <v>90</v>
      </c>
      <c r="J708" s="266">
        <v>15310.011111111111</v>
      </c>
      <c r="K708" s="639">
        <f t="shared" si="54"/>
        <v>1377901</v>
      </c>
      <c r="L708" s="39" t="s">
        <v>186</v>
      </c>
      <c r="M708" s="776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hidden="1" customHeight="1">
      <c r="A709" s="206" t="str">
        <f>IF(B709&lt;&gt;"",IF(AND(B709&gt;=_TM1,B709&lt;=_TM2,OR(TH!L709="1111",TH!M709="1111")),TH!D709,""),"")</f>
        <v/>
      </c>
      <c r="B709" s="36">
        <f t="shared" si="55"/>
        <v>5</v>
      </c>
      <c r="C709" s="193">
        <f t="shared" si="50"/>
        <v>40690</v>
      </c>
      <c r="D709" s="193" t="s">
        <v>1179</v>
      </c>
      <c r="E709" s="193">
        <v>40690</v>
      </c>
      <c r="F709" s="194" t="s">
        <v>821</v>
      </c>
      <c r="G709" s="513"/>
      <c r="H709" s="653" t="s">
        <v>1158</v>
      </c>
      <c r="I709" s="266">
        <v>90</v>
      </c>
      <c r="J709" s="266">
        <v>3584.0111111111109</v>
      </c>
      <c r="K709" s="639">
        <f t="shared" si="54"/>
        <v>322561</v>
      </c>
      <c r="L709" s="39" t="s">
        <v>186</v>
      </c>
      <c r="M709" s="776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hidden="1" customHeight="1">
      <c r="A710" s="206" t="str">
        <f>IF(B710&lt;&gt;"",IF(AND(B710&gt;=_TM1,B710&lt;=_TM2,OR(TH!L710="1111",TH!M710="1111")),TH!D710,""),"")</f>
        <v/>
      </c>
      <c r="B710" s="36">
        <f t="shared" si="55"/>
        <v>5</v>
      </c>
      <c r="C710" s="193">
        <f t="shared" si="50"/>
        <v>40690</v>
      </c>
      <c r="D710" s="193" t="s">
        <v>1179</v>
      </c>
      <c r="E710" s="193">
        <v>40690</v>
      </c>
      <c r="F710" s="194" t="s">
        <v>902</v>
      </c>
      <c r="G710" s="513"/>
      <c r="H710" s="653" t="s">
        <v>1158</v>
      </c>
      <c r="I710" s="264">
        <v>2</v>
      </c>
      <c r="J710" s="264">
        <v>7759.5</v>
      </c>
      <c r="K710" s="639">
        <f t="shared" si="54"/>
        <v>15519</v>
      </c>
      <c r="L710" s="39" t="s">
        <v>186</v>
      </c>
      <c r="M710" s="776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hidden="1" customHeight="1">
      <c r="A711" s="206" t="str">
        <f>IF(B711&lt;&gt;"",IF(AND(B711&gt;=_TM1,B711&lt;=_TM2,OR(TH!L711="1111",TH!M711="1111")),TH!D711,""),"")</f>
        <v/>
      </c>
      <c r="B711" s="36">
        <f t="shared" si="55"/>
        <v>5</v>
      </c>
      <c r="C711" s="193">
        <f t="shared" si="50"/>
        <v>40690</v>
      </c>
      <c r="D711" s="193" t="s">
        <v>1179</v>
      </c>
      <c r="E711" s="193">
        <v>40690</v>
      </c>
      <c r="F711" s="194" t="s">
        <v>903</v>
      </c>
      <c r="G711" s="513"/>
      <c r="H711" s="653" t="s">
        <v>1158</v>
      </c>
      <c r="I711" s="264">
        <v>2</v>
      </c>
      <c r="J711" s="264">
        <v>3655.5</v>
      </c>
      <c r="K711" s="639">
        <f t="shared" si="54"/>
        <v>7311</v>
      </c>
      <c r="L711" s="39" t="s">
        <v>186</v>
      </c>
      <c r="M711" s="776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hidden="1" customHeight="1">
      <c r="A712" s="206" t="str">
        <f>IF(B712&lt;&gt;"",IF(AND(B712&gt;=_TM1,B712&lt;=_TM2,OR(TH!L712="1111",TH!M712="1111")),TH!D712,""),"")</f>
        <v/>
      </c>
      <c r="B712" s="36">
        <f t="shared" si="55"/>
        <v>5</v>
      </c>
      <c r="C712" s="193">
        <f t="shared" si="50"/>
        <v>40690</v>
      </c>
      <c r="D712" s="193" t="s">
        <v>1180</v>
      </c>
      <c r="E712" s="193">
        <v>40690</v>
      </c>
      <c r="F712" s="194" t="s">
        <v>904</v>
      </c>
      <c r="G712" s="513"/>
      <c r="H712" s="653" t="s">
        <v>1158</v>
      </c>
      <c r="I712" s="264">
        <v>195</v>
      </c>
      <c r="J712" s="264">
        <v>7890.7948717948721</v>
      </c>
      <c r="K712" s="639">
        <f t="shared" si="54"/>
        <v>1538705</v>
      </c>
      <c r="L712" s="39" t="s">
        <v>186</v>
      </c>
      <c r="M712" s="776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hidden="1" customHeight="1">
      <c r="A713" s="206" t="str">
        <f>IF(B713&lt;&gt;"",IF(AND(B713&gt;=_TM1,B713&lt;=_TM2,OR(TH!L713="1111",TH!M713="1111")),TH!D713,""),"")</f>
        <v/>
      </c>
      <c r="B713" s="36">
        <f t="shared" si="55"/>
        <v>5</v>
      </c>
      <c r="C713" s="193">
        <f t="shared" si="50"/>
        <v>40690</v>
      </c>
      <c r="D713" s="193" t="s">
        <v>1180</v>
      </c>
      <c r="E713" s="193">
        <v>40690</v>
      </c>
      <c r="F713" s="194" t="s">
        <v>905</v>
      </c>
      <c r="G713" s="513"/>
      <c r="H713" s="653" t="s">
        <v>1158</v>
      </c>
      <c r="I713" s="264">
        <v>20</v>
      </c>
      <c r="J713" s="264">
        <v>16143.5</v>
      </c>
      <c r="K713" s="639">
        <f t="shared" si="54"/>
        <v>322870</v>
      </c>
      <c r="L713" s="39" t="s">
        <v>186</v>
      </c>
      <c r="M713" s="776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hidden="1" customHeight="1">
      <c r="A714" s="206" t="str">
        <f>IF(B714&lt;&gt;"",IF(AND(B714&gt;=_TM1,B714&lt;=_TM2,OR(TH!L714="1111",TH!M714="1111")),TH!D714,""),"")</f>
        <v/>
      </c>
      <c r="B714" s="36">
        <f t="shared" si="55"/>
        <v>5</v>
      </c>
      <c r="C714" s="193">
        <f t="shared" si="50"/>
        <v>40690</v>
      </c>
      <c r="D714" s="193" t="s">
        <v>1180</v>
      </c>
      <c r="E714" s="193">
        <v>40690</v>
      </c>
      <c r="F714" s="194" t="s">
        <v>906</v>
      </c>
      <c r="G714" s="513"/>
      <c r="H714" s="653" t="s">
        <v>1158</v>
      </c>
      <c r="I714" s="264">
        <v>1</v>
      </c>
      <c r="J714" s="264">
        <v>6972</v>
      </c>
      <c r="K714" s="639">
        <f t="shared" si="54"/>
        <v>6972</v>
      </c>
      <c r="L714" s="39" t="s">
        <v>186</v>
      </c>
      <c r="M714" s="776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hidden="1" customHeight="1">
      <c r="A715" s="206" t="str">
        <f>IF(B715&lt;&gt;"",IF(AND(B715&gt;=_TM1,B715&lt;=_TM2,OR(TH!L715="1111",TH!M715="1111")),TH!D715,""),"")</f>
        <v/>
      </c>
      <c r="B715" s="36">
        <f t="shared" si="55"/>
        <v>5</v>
      </c>
      <c r="C715" s="193">
        <f t="shared" si="50"/>
        <v>40690</v>
      </c>
      <c r="D715" s="193" t="s">
        <v>1180</v>
      </c>
      <c r="E715" s="193">
        <v>40690</v>
      </c>
      <c r="F715" s="194" t="s">
        <v>907</v>
      </c>
      <c r="G715" s="513"/>
      <c r="H715" s="653" t="s">
        <v>1158</v>
      </c>
      <c r="I715" s="264">
        <v>4</v>
      </c>
      <c r="J715" s="264">
        <v>5808.5</v>
      </c>
      <c r="K715" s="639">
        <f t="shared" si="54"/>
        <v>23234</v>
      </c>
      <c r="L715" s="39" t="s">
        <v>186</v>
      </c>
      <c r="M715" s="776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hidden="1" customHeight="1">
      <c r="A716" s="206" t="str">
        <f>IF(B716&lt;&gt;"",IF(AND(B716&gt;=_TM1,B716&lt;=_TM2,OR(TH!L716="1111",TH!M716="1111")),TH!D716,""),"")</f>
        <v/>
      </c>
      <c r="B716" s="36">
        <f t="shared" si="55"/>
        <v>5</v>
      </c>
      <c r="C716" s="193">
        <f t="shared" si="50"/>
        <v>40690</v>
      </c>
      <c r="D716" s="193" t="s">
        <v>1180</v>
      </c>
      <c r="E716" s="193">
        <v>40690</v>
      </c>
      <c r="F716" s="194" t="s">
        <v>908</v>
      </c>
      <c r="G716" s="513"/>
      <c r="H716" s="653" t="s">
        <v>1158</v>
      </c>
      <c r="I716" s="264">
        <v>2</v>
      </c>
      <c r="J716" s="264">
        <v>3584</v>
      </c>
      <c r="K716" s="639">
        <f t="shared" si="54"/>
        <v>7168</v>
      </c>
      <c r="L716" s="39" t="s">
        <v>186</v>
      </c>
      <c r="M716" s="776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hidden="1" customHeight="1">
      <c r="A717" s="206" t="str">
        <f>IF(B717&lt;&gt;"",IF(AND(B717&gt;=_TM1,B717&lt;=_TM2,OR(TH!L717="1111",TH!M717="1111")),TH!D717,""),"")</f>
        <v/>
      </c>
      <c r="B717" s="36">
        <f t="shared" si="55"/>
        <v>5</v>
      </c>
      <c r="C717" s="193">
        <f t="shared" si="50"/>
        <v>40690</v>
      </c>
      <c r="D717" s="193" t="s">
        <v>1180</v>
      </c>
      <c r="E717" s="193">
        <v>40690</v>
      </c>
      <c r="F717" s="194" t="s">
        <v>909</v>
      </c>
      <c r="G717" s="513"/>
      <c r="H717" s="653" t="s">
        <v>1158</v>
      </c>
      <c r="I717" s="264">
        <v>2</v>
      </c>
      <c r="J717" s="264">
        <v>8627.5</v>
      </c>
      <c r="K717" s="639">
        <f t="shared" si="54"/>
        <v>17255</v>
      </c>
      <c r="L717" s="39" t="s">
        <v>186</v>
      </c>
      <c r="M717" s="776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hidden="1" customHeight="1">
      <c r="A718" s="206" t="str">
        <f>IF(B718&lt;&gt;"",IF(AND(B718&gt;=_TM1,B718&lt;=_TM2,OR(TH!L718="1111",TH!M718="1111")),TH!D718,""),"")</f>
        <v/>
      </c>
      <c r="B718" s="36">
        <f t="shared" si="55"/>
        <v>5</v>
      </c>
      <c r="C718" s="193">
        <f t="shared" si="50"/>
        <v>40690</v>
      </c>
      <c r="D718" s="193" t="s">
        <v>1180</v>
      </c>
      <c r="E718" s="193">
        <v>40690</v>
      </c>
      <c r="F718" s="194" t="s">
        <v>915</v>
      </c>
      <c r="G718" s="513"/>
      <c r="H718" s="653" t="s">
        <v>1158</v>
      </c>
      <c r="I718" s="264">
        <v>2</v>
      </c>
      <c r="J718" s="264">
        <v>7190.5</v>
      </c>
      <c r="K718" s="639">
        <f t="shared" si="54"/>
        <v>14381</v>
      </c>
      <c r="L718" s="39" t="s">
        <v>186</v>
      </c>
      <c r="M718" s="776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hidden="1" customHeight="1">
      <c r="A719" s="206" t="str">
        <f>IF(B719&lt;&gt;"",IF(AND(B719&gt;=_TM1,B719&lt;=_TM2,OR(TH!L719="1111",TH!M719="1111")),TH!D719,""),"")</f>
        <v/>
      </c>
      <c r="B719" s="36">
        <f t="shared" si="55"/>
        <v>5</v>
      </c>
      <c r="C719" s="193">
        <f t="shared" si="50"/>
        <v>40690</v>
      </c>
      <c r="D719" s="193" t="s">
        <v>1180</v>
      </c>
      <c r="E719" s="193">
        <v>40690</v>
      </c>
      <c r="F719" s="194" t="s">
        <v>916</v>
      </c>
      <c r="G719" s="513"/>
      <c r="H719" s="653" t="s">
        <v>1158</v>
      </c>
      <c r="I719" s="264">
        <v>5</v>
      </c>
      <c r="J719" s="264">
        <v>6971.6</v>
      </c>
      <c r="K719" s="639">
        <f t="shared" si="54"/>
        <v>34858</v>
      </c>
      <c r="L719" s="39" t="s">
        <v>186</v>
      </c>
      <c r="M719" s="776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hidden="1" customHeight="1">
      <c r="A720" s="206" t="str">
        <f>IF(B720&lt;&gt;"",IF(AND(B720&gt;=_TM1,B720&lt;=_TM2,OR(TH!L720="1111",TH!M720="1111")),TH!D720,""),"")</f>
        <v/>
      </c>
      <c r="B720" s="36">
        <f t="shared" si="55"/>
        <v>5</v>
      </c>
      <c r="C720" s="193">
        <f t="shared" si="50"/>
        <v>40690</v>
      </c>
      <c r="D720" s="193" t="s">
        <v>1180</v>
      </c>
      <c r="E720" s="193">
        <v>40690</v>
      </c>
      <c r="F720" s="194" t="s">
        <v>917</v>
      </c>
      <c r="G720" s="513"/>
      <c r="H720" s="653" t="s">
        <v>1158</v>
      </c>
      <c r="I720" s="266">
        <v>86</v>
      </c>
      <c r="J720" s="266">
        <v>18284.511627906977</v>
      </c>
      <c r="K720" s="639">
        <f t="shared" si="54"/>
        <v>1572468</v>
      </c>
      <c r="L720" s="39" t="s">
        <v>186</v>
      </c>
      <c r="M720" s="776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hidden="1" customHeight="1">
      <c r="A721" s="206" t="str">
        <f>IF(B721&lt;&gt;"",IF(AND(B721&gt;=_TM1,B721&lt;=_TM2,OR(TH!L721="1111",TH!M721="1111")),TH!D721,""),"")</f>
        <v/>
      </c>
      <c r="B721" s="36">
        <f t="shared" si="55"/>
        <v>5</v>
      </c>
      <c r="C721" s="193">
        <f t="shared" si="50"/>
        <v>40690</v>
      </c>
      <c r="D721" s="193" t="s">
        <v>1181</v>
      </c>
      <c r="E721" s="193">
        <v>40690</v>
      </c>
      <c r="F721" s="194" t="s">
        <v>918</v>
      </c>
      <c r="G721" s="513"/>
      <c r="H721" s="653" t="s">
        <v>1158</v>
      </c>
      <c r="I721" s="264">
        <v>4</v>
      </c>
      <c r="J721" s="264">
        <v>14857.5</v>
      </c>
      <c r="K721" s="639">
        <f t="shared" si="54"/>
        <v>59430</v>
      </c>
      <c r="L721" s="39" t="s">
        <v>186</v>
      </c>
      <c r="M721" s="776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hidden="1" customHeight="1">
      <c r="A722" s="206" t="str">
        <f>IF(B722&lt;&gt;"",IF(AND(B722&gt;=_TM1,B722&lt;=_TM2,OR(TH!L722="1111",TH!M722="1111")),TH!D722,""),"")</f>
        <v/>
      </c>
      <c r="B722" s="36">
        <f t="shared" si="55"/>
        <v>5</v>
      </c>
      <c r="C722" s="193">
        <f t="shared" si="50"/>
        <v>40690</v>
      </c>
      <c r="D722" s="193" t="s">
        <v>1181</v>
      </c>
      <c r="E722" s="193">
        <v>40690</v>
      </c>
      <c r="F722" s="194" t="s">
        <v>919</v>
      </c>
      <c r="G722" s="513"/>
      <c r="H722" s="653" t="s">
        <v>1158</v>
      </c>
      <c r="I722" s="264">
        <v>24</v>
      </c>
      <c r="J722" s="264">
        <v>14857.5</v>
      </c>
      <c r="K722" s="639">
        <f t="shared" si="54"/>
        <v>356580</v>
      </c>
      <c r="L722" s="39" t="s">
        <v>186</v>
      </c>
      <c r="M722" s="776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hidden="1" customHeight="1">
      <c r="A723" s="206" t="str">
        <f>IF(B723&lt;&gt;"",IF(AND(B723&gt;=_TM1,B723&lt;=_TM2,OR(TH!L723="1111",TH!M723="1111")),TH!D723,""),"")</f>
        <v/>
      </c>
      <c r="B723" s="36">
        <f t="shared" si="55"/>
        <v>5</v>
      </c>
      <c r="C723" s="193">
        <f t="shared" ref="C723:C786" si="56">E723</f>
        <v>40690</v>
      </c>
      <c r="D723" s="193" t="s">
        <v>1181</v>
      </c>
      <c r="E723" s="193">
        <v>40690</v>
      </c>
      <c r="F723" s="194" t="s">
        <v>920</v>
      </c>
      <c r="G723" s="513"/>
      <c r="H723" s="653" t="s">
        <v>1158</v>
      </c>
      <c r="I723" s="266">
        <v>364</v>
      </c>
      <c r="J723" s="266">
        <v>15447.975274725275</v>
      </c>
      <c r="K723" s="639">
        <f t="shared" si="54"/>
        <v>5623063</v>
      </c>
      <c r="L723" s="39" t="s">
        <v>186</v>
      </c>
      <c r="M723" s="776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hidden="1" customHeight="1">
      <c r="A724" s="206" t="str">
        <f>IF(B724&lt;&gt;"",IF(AND(B724&gt;=_TM1,B724&lt;=_TM2,OR(TH!L724="1111",TH!M724="1111")),TH!D724,""),"")</f>
        <v/>
      </c>
      <c r="B724" s="36">
        <f t="shared" si="55"/>
        <v>5</v>
      </c>
      <c r="C724" s="193">
        <f t="shared" si="56"/>
        <v>40690</v>
      </c>
      <c r="D724" s="193" t="s">
        <v>1181</v>
      </c>
      <c r="E724" s="193">
        <v>40690</v>
      </c>
      <c r="F724" s="194" t="s">
        <v>921</v>
      </c>
      <c r="G724" s="513"/>
      <c r="H724" s="653" t="s">
        <v>1158</v>
      </c>
      <c r="I724" s="264">
        <v>2</v>
      </c>
      <c r="J724" s="264">
        <v>9979.5</v>
      </c>
      <c r="K724" s="639">
        <f t="shared" si="54"/>
        <v>19959</v>
      </c>
      <c r="L724" s="39" t="s">
        <v>186</v>
      </c>
      <c r="M724" s="776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hidden="1" customHeight="1">
      <c r="A725" s="206" t="str">
        <f>IF(B725&lt;&gt;"",IF(AND(B725&gt;=_TM1,B725&lt;=_TM2,OR(TH!L725="1111",TH!M725="1111")),TH!D725,""),"")</f>
        <v/>
      </c>
      <c r="B725" s="36">
        <f t="shared" si="55"/>
        <v>5</v>
      </c>
      <c r="C725" s="193">
        <f t="shared" si="56"/>
        <v>40690</v>
      </c>
      <c r="D725" s="193" t="s">
        <v>1181</v>
      </c>
      <c r="E725" s="193">
        <v>40690</v>
      </c>
      <c r="F725" s="194" t="s">
        <v>922</v>
      </c>
      <c r="G725" s="513"/>
      <c r="H725" s="653" t="s">
        <v>1158</v>
      </c>
      <c r="I725" s="264">
        <v>10</v>
      </c>
      <c r="J725" s="264">
        <v>13217.5</v>
      </c>
      <c r="K725" s="639">
        <f t="shared" si="54"/>
        <v>132175</v>
      </c>
      <c r="L725" s="39" t="s">
        <v>186</v>
      </c>
      <c r="M725" s="776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hidden="1" customHeight="1">
      <c r="A726" s="206" t="str">
        <f>IF(B726&lt;&gt;"",IF(AND(B726&gt;=_TM1,B726&lt;=_TM2,OR(TH!L726="1111",TH!M726="1111")),TH!D726,""),"")</f>
        <v/>
      </c>
      <c r="B726" s="36">
        <f t="shared" si="55"/>
        <v>5</v>
      </c>
      <c r="C726" s="193">
        <f t="shared" si="56"/>
        <v>40690</v>
      </c>
      <c r="D726" s="193" t="s">
        <v>1181</v>
      </c>
      <c r="E726" s="193">
        <v>40690</v>
      </c>
      <c r="F726" s="194" t="s">
        <v>923</v>
      </c>
      <c r="G726" s="513"/>
      <c r="H726" s="653" t="s">
        <v>1158</v>
      </c>
      <c r="I726" s="264">
        <v>414</v>
      </c>
      <c r="J726" s="264">
        <v>15420.381642512077</v>
      </c>
      <c r="K726" s="639">
        <f t="shared" si="54"/>
        <v>6384038</v>
      </c>
      <c r="L726" s="39" t="s">
        <v>186</v>
      </c>
      <c r="M726" s="776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hidden="1" customHeight="1">
      <c r="A727" s="206" t="str">
        <f>IF(B727&lt;&gt;"",IF(AND(B727&gt;=_TM1,B727&lt;=_TM2,OR(TH!L727="1111",TH!M727="1111")),TH!D727,""),"")</f>
        <v/>
      </c>
      <c r="B727" s="36">
        <f t="shared" si="55"/>
        <v>5</v>
      </c>
      <c r="C727" s="193">
        <f t="shared" si="56"/>
        <v>40690</v>
      </c>
      <c r="D727" s="193" t="s">
        <v>1181</v>
      </c>
      <c r="E727" s="193">
        <v>40690</v>
      </c>
      <c r="F727" s="194" t="s">
        <v>924</v>
      </c>
      <c r="G727" s="513"/>
      <c r="H727" s="653" t="s">
        <v>1158</v>
      </c>
      <c r="I727" s="264">
        <v>1380</v>
      </c>
      <c r="J727" s="264">
        <v>13959.51304347826</v>
      </c>
      <c r="K727" s="639">
        <f t="shared" si="54"/>
        <v>19264128</v>
      </c>
      <c r="L727" s="39" t="s">
        <v>186</v>
      </c>
      <c r="M727" s="776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hidden="1" customHeight="1">
      <c r="A728" s="206" t="str">
        <f>IF(B728&lt;&gt;"",IF(AND(B728&gt;=_TM1,B728&lt;=_TM2,OR(TH!L728="1111",TH!M728="1111")),TH!D728,""),"")</f>
        <v/>
      </c>
      <c r="B728" s="36">
        <f t="shared" si="55"/>
        <v>5</v>
      </c>
      <c r="C728" s="193">
        <f t="shared" si="56"/>
        <v>40690</v>
      </c>
      <c r="D728" s="193" t="s">
        <v>1181</v>
      </c>
      <c r="E728" s="193">
        <v>40690</v>
      </c>
      <c r="F728" s="194" t="s">
        <v>925</v>
      </c>
      <c r="G728" s="513"/>
      <c r="H728" s="653" t="s">
        <v>1158</v>
      </c>
      <c r="I728" s="264">
        <v>1127</v>
      </c>
      <c r="J728" s="264">
        <v>13970.692990239573</v>
      </c>
      <c r="K728" s="639">
        <f t="shared" si="54"/>
        <v>15744971</v>
      </c>
      <c r="L728" s="39" t="s">
        <v>186</v>
      </c>
      <c r="M728" s="776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hidden="1" customHeight="1">
      <c r="A729" s="206" t="str">
        <f>IF(B729&lt;&gt;"",IF(AND(B729&gt;=_TM1,B729&lt;=_TM2,OR(TH!L729="1111",TH!M729="1111")),TH!D729,""),"")</f>
        <v/>
      </c>
      <c r="B729" s="36">
        <f t="shared" si="55"/>
        <v>5</v>
      </c>
      <c r="C729" s="193">
        <f t="shared" si="56"/>
        <v>40691</v>
      </c>
      <c r="D729" s="193" t="s">
        <v>1182</v>
      </c>
      <c r="E729" s="193">
        <v>40691</v>
      </c>
      <c r="F729" s="194" t="s">
        <v>807</v>
      </c>
      <c r="G729" s="513"/>
      <c r="H729" s="653" t="s">
        <v>1158</v>
      </c>
      <c r="I729" s="264">
        <v>181</v>
      </c>
      <c r="J729" s="264">
        <v>18284.513812154695</v>
      </c>
      <c r="K729" s="639">
        <f t="shared" si="54"/>
        <v>3309497</v>
      </c>
      <c r="L729" s="39" t="s">
        <v>186</v>
      </c>
      <c r="M729" s="776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hidden="1" customHeight="1">
      <c r="A730" s="206" t="str">
        <f>IF(B730&lt;&gt;"",IF(AND(B730&gt;=_TM1,B730&lt;=_TM2,OR(TH!L730="1111",TH!M730="1111")),TH!D730,""),"")</f>
        <v/>
      </c>
      <c r="B730" s="36">
        <f t="shared" si="55"/>
        <v>5</v>
      </c>
      <c r="C730" s="193">
        <f t="shared" si="56"/>
        <v>40691</v>
      </c>
      <c r="D730" s="193" t="s">
        <v>1182</v>
      </c>
      <c r="E730" s="193">
        <v>40691</v>
      </c>
      <c r="F730" s="194" t="s">
        <v>932</v>
      </c>
      <c r="G730" s="513"/>
      <c r="H730" s="653" t="s">
        <v>1158</v>
      </c>
      <c r="I730" s="264">
        <v>254</v>
      </c>
      <c r="J730" s="264">
        <v>2480.51968503937</v>
      </c>
      <c r="K730" s="639">
        <f t="shared" si="54"/>
        <v>630052</v>
      </c>
      <c r="L730" s="39" t="s">
        <v>186</v>
      </c>
      <c r="M730" s="776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hidden="1" customHeight="1">
      <c r="A731" s="206" t="str">
        <f>IF(B731&lt;&gt;"",IF(AND(B731&gt;=_TM1,B731&lt;=_TM2,OR(TH!L731="1111",TH!M731="1111")),TH!D731,""),"")</f>
        <v/>
      </c>
      <c r="B731" s="36">
        <f t="shared" si="55"/>
        <v>5</v>
      </c>
      <c r="C731" s="193">
        <f t="shared" si="56"/>
        <v>40691</v>
      </c>
      <c r="D731" s="193" t="s">
        <v>1182</v>
      </c>
      <c r="E731" s="193">
        <v>40691</v>
      </c>
      <c r="F731" s="194" t="s">
        <v>933</v>
      </c>
      <c r="G731" s="513"/>
      <c r="H731" s="653" t="s">
        <v>1158</v>
      </c>
      <c r="I731" s="266">
        <v>408</v>
      </c>
      <c r="J731" s="266">
        <v>14206.571078431372</v>
      </c>
      <c r="K731" s="639">
        <f t="shared" si="54"/>
        <v>5796281</v>
      </c>
      <c r="L731" s="39" t="s">
        <v>186</v>
      </c>
      <c r="M731" s="776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hidden="1" customHeight="1">
      <c r="A732" s="206" t="str">
        <f>IF(B732&lt;&gt;"",IF(AND(B732&gt;=_TM1,B732&lt;=_TM2,OR(TH!L732="1111",TH!M732="1111")),TH!D732,""),"")</f>
        <v/>
      </c>
      <c r="B732" s="36">
        <f t="shared" si="55"/>
        <v>5</v>
      </c>
      <c r="C732" s="193">
        <f t="shared" si="56"/>
        <v>40691</v>
      </c>
      <c r="D732" s="193" t="s">
        <v>1182</v>
      </c>
      <c r="E732" s="193">
        <v>40691</v>
      </c>
      <c r="F732" s="194" t="s">
        <v>934</v>
      </c>
      <c r="G732" s="513"/>
      <c r="H732" s="653" t="s">
        <v>1158</v>
      </c>
      <c r="I732" s="266">
        <v>345</v>
      </c>
      <c r="J732" s="266">
        <v>9372.5130434782604</v>
      </c>
      <c r="K732" s="639">
        <f t="shared" si="54"/>
        <v>3233517</v>
      </c>
      <c r="L732" s="39" t="s">
        <v>186</v>
      </c>
      <c r="M732" s="776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hidden="1" customHeight="1">
      <c r="A733" s="206" t="str">
        <f>IF(B733&lt;&gt;"",IF(AND(B733&gt;=_TM1,B733&lt;=_TM2,OR(TH!L733="1111",TH!M733="1111")),TH!D733,""),"")</f>
        <v/>
      </c>
      <c r="B733" s="36">
        <f t="shared" si="55"/>
        <v>5</v>
      </c>
      <c r="C733" s="193">
        <f t="shared" si="56"/>
        <v>40691</v>
      </c>
      <c r="D733" s="193" t="s">
        <v>1182</v>
      </c>
      <c r="E733" s="193">
        <v>40691</v>
      </c>
      <c r="F733" s="194" t="s">
        <v>935</v>
      </c>
      <c r="G733" s="513"/>
      <c r="H733" s="653" t="s">
        <v>1158</v>
      </c>
      <c r="I733" s="264">
        <v>4</v>
      </c>
      <c r="J733" s="264">
        <v>9979.5</v>
      </c>
      <c r="K733" s="639">
        <f t="shared" si="54"/>
        <v>39918</v>
      </c>
      <c r="L733" s="39" t="s">
        <v>186</v>
      </c>
      <c r="M733" s="776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hidden="1" customHeight="1">
      <c r="A734" s="206" t="str">
        <f>IF(B734&lt;&gt;"",IF(AND(B734&gt;=_TM1,B734&lt;=_TM2,OR(TH!L734="1111",TH!M734="1111")),TH!D734,""),"")</f>
        <v/>
      </c>
      <c r="B734" s="36">
        <f t="shared" si="55"/>
        <v>5</v>
      </c>
      <c r="C734" s="193">
        <f t="shared" si="56"/>
        <v>40691</v>
      </c>
      <c r="D734" s="193" t="s">
        <v>1182</v>
      </c>
      <c r="E734" s="193">
        <v>40691</v>
      </c>
      <c r="F734" s="194" t="s">
        <v>936</v>
      </c>
      <c r="G734" s="513"/>
      <c r="H734" s="653" t="s">
        <v>1158</v>
      </c>
      <c r="I734" s="264">
        <v>67</v>
      </c>
      <c r="J734" s="264">
        <v>9979.507462686568</v>
      </c>
      <c r="K734" s="639">
        <f t="shared" si="54"/>
        <v>668627</v>
      </c>
      <c r="L734" s="39" t="s">
        <v>186</v>
      </c>
      <c r="M734" s="776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hidden="1" customHeight="1">
      <c r="A735" s="206" t="str">
        <f>IF(B735&lt;&gt;"",IF(AND(B735&gt;=_TM1,B735&lt;=_TM2,OR(TH!L735="1111",TH!M735="1111")),TH!D735,""),"")</f>
        <v/>
      </c>
      <c r="B735" s="36">
        <f t="shared" si="55"/>
        <v>5</v>
      </c>
      <c r="C735" s="193">
        <f t="shared" si="56"/>
        <v>40691</v>
      </c>
      <c r="D735" s="193" t="s">
        <v>1182</v>
      </c>
      <c r="E735" s="193">
        <v>40691</v>
      </c>
      <c r="F735" s="194" t="s">
        <v>937</v>
      </c>
      <c r="G735" s="513"/>
      <c r="H735" s="653" t="s">
        <v>1158</v>
      </c>
      <c r="I735" s="264">
        <v>27</v>
      </c>
      <c r="J735" s="264">
        <v>16143.518518518518</v>
      </c>
      <c r="K735" s="639">
        <f t="shared" si="54"/>
        <v>435875</v>
      </c>
      <c r="L735" s="39" t="s">
        <v>186</v>
      </c>
      <c r="M735" s="776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hidden="1" customHeight="1">
      <c r="A736" s="206" t="str">
        <f>IF(B736&lt;&gt;"",IF(AND(B736&gt;=_TM1,B736&lt;=_TM2,OR(TH!L736="1111",TH!M736="1111")),TH!D736,""),"")</f>
        <v/>
      </c>
      <c r="B736" s="36">
        <f t="shared" si="55"/>
        <v>5</v>
      </c>
      <c r="C736" s="193">
        <f t="shared" si="56"/>
        <v>40691</v>
      </c>
      <c r="D736" s="193" t="s">
        <v>1182</v>
      </c>
      <c r="E736" s="193">
        <v>40691</v>
      </c>
      <c r="F736" s="194" t="s">
        <v>938</v>
      </c>
      <c r="G736" s="513"/>
      <c r="H736" s="653" t="s">
        <v>1158</v>
      </c>
      <c r="I736" s="264">
        <v>16</v>
      </c>
      <c r="J736" s="264">
        <v>7483.5</v>
      </c>
      <c r="K736" s="639">
        <f t="shared" si="54"/>
        <v>119736</v>
      </c>
      <c r="L736" s="39" t="s">
        <v>186</v>
      </c>
      <c r="M736" s="776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hidden="1" customHeight="1">
      <c r="A737" s="206" t="str">
        <f>IF(B737&lt;&gt;"",IF(AND(B737&gt;=_TM1,B737&lt;=_TM2,OR(TH!L737="1111",TH!M737="1111")),TH!D737,""),"")</f>
        <v/>
      </c>
      <c r="B737" s="36">
        <f t="shared" ref="B737" si="57">IF(C737&lt;&gt;"",MONTH(C737),"")</f>
        <v>5</v>
      </c>
      <c r="C737" s="193">
        <f t="shared" si="56"/>
        <v>40691</v>
      </c>
      <c r="D737" s="193" t="s">
        <v>1182</v>
      </c>
      <c r="E737" s="193">
        <v>40691</v>
      </c>
      <c r="F737" s="194" t="s">
        <v>939</v>
      </c>
      <c r="G737" s="513"/>
      <c r="H737" s="653" t="s">
        <v>1158</v>
      </c>
      <c r="I737" s="264">
        <v>127</v>
      </c>
      <c r="J737" s="264">
        <v>16143.511811023622</v>
      </c>
      <c r="K737" s="639">
        <f t="shared" si="54"/>
        <v>2050226</v>
      </c>
      <c r="L737" s="39" t="s">
        <v>186</v>
      </c>
      <c r="M737" s="776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hidden="1" customHeight="1">
      <c r="A738" s="206" t="str">
        <f>IF(B738&lt;&gt;"",IF(AND(B738&gt;=_TM1,B738&lt;=_TM2,OR(TH!L738="1111",TH!M738="1111")),TH!D738,""),"")</f>
        <v/>
      </c>
      <c r="B738" s="36">
        <f t="shared" si="55"/>
        <v>5</v>
      </c>
      <c r="C738" s="193">
        <f t="shared" si="56"/>
        <v>40691</v>
      </c>
      <c r="D738" s="193" t="s">
        <v>1183</v>
      </c>
      <c r="E738" s="193">
        <v>40691</v>
      </c>
      <c r="F738" s="194" t="s">
        <v>940</v>
      </c>
      <c r="G738" s="513"/>
      <c r="H738" s="653" t="s">
        <v>1158</v>
      </c>
      <c r="I738" s="264">
        <v>5</v>
      </c>
      <c r="J738" s="264">
        <v>5808.6</v>
      </c>
      <c r="K738" s="639">
        <f t="shared" si="54"/>
        <v>29043</v>
      </c>
      <c r="L738" s="39" t="s">
        <v>186</v>
      </c>
      <c r="M738" s="776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hidden="1" customHeight="1">
      <c r="A739" s="206" t="str">
        <f>IF(B739&lt;&gt;"",IF(AND(B739&gt;=_TM1,B739&lt;=_TM2,OR(TH!L739="1111",TH!M739="1111")),TH!D739,""),"")</f>
        <v/>
      </c>
      <c r="B739" s="36">
        <f t="shared" si="55"/>
        <v>5</v>
      </c>
      <c r="C739" s="193">
        <f t="shared" si="56"/>
        <v>40691</v>
      </c>
      <c r="D739" s="193" t="s">
        <v>1183</v>
      </c>
      <c r="E739" s="193">
        <v>40691</v>
      </c>
      <c r="F739" s="194" t="s">
        <v>941</v>
      </c>
      <c r="G739" s="513"/>
      <c r="H739" s="653" t="s">
        <v>1158</v>
      </c>
      <c r="I739" s="264">
        <v>3</v>
      </c>
      <c r="J739" s="264">
        <v>9979.6666666666661</v>
      </c>
      <c r="K739" s="639">
        <f t="shared" si="54"/>
        <v>29939</v>
      </c>
      <c r="L739" s="39" t="s">
        <v>186</v>
      </c>
      <c r="M739" s="776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hidden="1" customHeight="1">
      <c r="A740" s="206" t="str">
        <f>IF(B740&lt;&gt;"",IF(AND(B740&gt;=_TM1,B740&lt;=_TM2,OR(TH!L740="1111",TH!M740="1111")),TH!D740,""),"")</f>
        <v/>
      </c>
      <c r="B740" s="36">
        <f t="shared" ref="B740:B773" si="58">IF(C740&lt;&gt;"",MONTH(C740),"")</f>
        <v>5</v>
      </c>
      <c r="C740" s="193">
        <f t="shared" si="56"/>
        <v>40691</v>
      </c>
      <c r="D740" s="193" t="s">
        <v>1183</v>
      </c>
      <c r="E740" s="193">
        <v>40691</v>
      </c>
      <c r="F740" s="194" t="s">
        <v>942</v>
      </c>
      <c r="G740" s="513"/>
      <c r="H740" s="653" t="s">
        <v>1158</v>
      </c>
      <c r="I740" s="264">
        <v>12</v>
      </c>
      <c r="J740" s="264">
        <v>17484.5</v>
      </c>
      <c r="K740" s="639">
        <f t="shared" si="54"/>
        <v>209814</v>
      </c>
      <c r="L740" s="39" t="s">
        <v>186</v>
      </c>
      <c r="M740" s="776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hidden="1" customHeight="1">
      <c r="A741" s="206" t="str">
        <f>IF(B741&lt;&gt;"",IF(AND(B741&gt;=_TM1,B741&lt;=_TM2,OR(TH!L741="1111",TH!M741="1111")),TH!D741,""),"")</f>
        <v/>
      </c>
      <c r="B741" s="36">
        <f t="shared" si="58"/>
        <v>5</v>
      </c>
      <c r="C741" s="193">
        <f t="shared" si="56"/>
        <v>40691</v>
      </c>
      <c r="D741" s="193" t="s">
        <v>1183</v>
      </c>
      <c r="E741" s="193">
        <v>40691</v>
      </c>
      <c r="F741" s="194" t="s">
        <v>943</v>
      </c>
      <c r="G741" s="513"/>
      <c r="H741" s="653" t="s">
        <v>1158</v>
      </c>
      <c r="I741" s="264">
        <v>9</v>
      </c>
      <c r="J741" s="264">
        <v>7759.5555555555557</v>
      </c>
      <c r="K741" s="639">
        <f t="shared" si="54"/>
        <v>69836</v>
      </c>
      <c r="L741" s="39" t="s">
        <v>186</v>
      </c>
      <c r="M741" s="776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hidden="1" customHeight="1">
      <c r="A742" s="206" t="str">
        <f>IF(B742&lt;&gt;"",IF(AND(B742&gt;=_TM1,B742&lt;=_TM2,OR(TH!L742="1111",TH!M742="1111")),TH!D742,""),"")</f>
        <v/>
      </c>
      <c r="B742" s="36">
        <f t="shared" si="58"/>
        <v>5</v>
      </c>
      <c r="C742" s="193">
        <f t="shared" si="56"/>
        <v>40691</v>
      </c>
      <c r="D742" s="193" t="s">
        <v>1183</v>
      </c>
      <c r="E742" s="193">
        <v>40691</v>
      </c>
      <c r="F742" s="194" t="s">
        <v>944</v>
      </c>
      <c r="G742" s="513"/>
      <c r="H742" s="653" t="s">
        <v>1158</v>
      </c>
      <c r="I742" s="264">
        <v>8</v>
      </c>
      <c r="J742" s="264">
        <v>9979.5</v>
      </c>
      <c r="K742" s="639">
        <f t="shared" si="54"/>
        <v>79836</v>
      </c>
      <c r="L742" s="39" t="s">
        <v>186</v>
      </c>
      <c r="M742" s="776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hidden="1" customHeight="1">
      <c r="A743" s="206" t="str">
        <f>IF(B743&lt;&gt;"",IF(AND(B743&gt;=_TM1,B743&lt;=_TM2,OR(TH!L743="1111",TH!M743="1111")),TH!D743,""),"")</f>
        <v/>
      </c>
      <c r="B743" s="36">
        <f t="shared" si="58"/>
        <v>5</v>
      </c>
      <c r="C743" s="193">
        <f t="shared" si="56"/>
        <v>40691</v>
      </c>
      <c r="D743" s="193" t="s">
        <v>1183</v>
      </c>
      <c r="E743" s="193">
        <v>40691</v>
      </c>
      <c r="F743" s="194" t="s">
        <v>945</v>
      </c>
      <c r="G743" s="513"/>
      <c r="H743" s="653" t="s">
        <v>1158</v>
      </c>
      <c r="I743" s="264">
        <v>7</v>
      </c>
      <c r="J743" s="264">
        <v>9979.5714285714294</v>
      </c>
      <c r="K743" s="639">
        <f t="shared" si="54"/>
        <v>69857</v>
      </c>
      <c r="L743" s="39" t="s">
        <v>186</v>
      </c>
      <c r="M743" s="776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hidden="1" customHeight="1">
      <c r="A744" s="206" t="str">
        <f>IF(B744&lt;&gt;"",IF(AND(B744&gt;=_TM1,B744&lt;=_TM2,OR(TH!L744="1111",TH!M744="1111")),TH!D744,""),"")</f>
        <v/>
      </c>
      <c r="B744" s="36">
        <f t="shared" si="58"/>
        <v>5</v>
      </c>
      <c r="C744" s="193">
        <f t="shared" si="56"/>
        <v>40691</v>
      </c>
      <c r="D744" s="193" t="s">
        <v>1183</v>
      </c>
      <c r="E744" s="193">
        <v>40691</v>
      </c>
      <c r="F744" s="194" t="s">
        <v>946</v>
      </c>
      <c r="G744" s="513"/>
      <c r="H744" s="653" t="s">
        <v>1158</v>
      </c>
      <c r="I744" s="264">
        <v>13</v>
      </c>
      <c r="J744" s="264">
        <v>12946.538461538461</v>
      </c>
      <c r="K744" s="639">
        <f t="shared" si="54"/>
        <v>168305</v>
      </c>
      <c r="L744" s="39" t="s">
        <v>186</v>
      </c>
      <c r="M744" s="776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hidden="1" customHeight="1">
      <c r="A745" s="206" t="str">
        <f>IF(B745&lt;&gt;"",IF(AND(B745&gt;=_TM1,B745&lt;=_TM2,OR(TH!L745="1111",TH!M745="1111")),TH!D745,""),"")</f>
        <v/>
      </c>
      <c r="B745" s="36">
        <f t="shared" si="58"/>
        <v>5</v>
      </c>
      <c r="C745" s="193">
        <f t="shared" si="56"/>
        <v>40691</v>
      </c>
      <c r="D745" s="193" t="s">
        <v>1183</v>
      </c>
      <c r="E745" s="193">
        <v>40691</v>
      </c>
      <c r="F745" s="194" t="s">
        <v>948</v>
      </c>
      <c r="G745" s="513"/>
      <c r="H745" s="653" t="s">
        <v>1158</v>
      </c>
      <c r="I745" s="264">
        <v>5</v>
      </c>
      <c r="J745" s="264">
        <v>12946.6</v>
      </c>
      <c r="K745" s="639">
        <f t="shared" si="54"/>
        <v>64733</v>
      </c>
      <c r="L745" s="39" t="s">
        <v>186</v>
      </c>
      <c r="M745" s="776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hidden="1" customHeight="1">
      <c r="A746" s="206" t="str">
        <f>IF(B746&lt;&gt;"",IF(AND(B746&gt;=_TM1,B746&lt;=_TM2,OR(TH!L746="1111",TH!M746="1111")),TH!D746,""),"")</f>
        <v/>
      </c>
      <c r="B746" s="36">
        <f t="shared" si="58"/>
        <v>5</v>
      </c>
      <c r="C746" s="193">
        <f t="shared" si="56"/>
        <v>40691</v>
      </c>
      <c r="D746" s="193" t="s">
        <v>1183</v>
      </c>
      <c r="E746" s="193">
        <v>40691</v>
      </c>
      <c r="F746" s="194" t="s">
        <v>949</v>
      </c>
      <c r="G746" s="513"/>
      <c r="H746" s="653" t="s">
        <v>1158</v>
      </c>
      <c r="I746" s="264">
        <v>22</v>
      </c>
      <c r="J746" s="264">
        <v>17821.5</v>
      </c>
      <c r="K746" s="639">
        <f t="shared" si="54"/>
        <v>392073</v>
      </c>
      <c r="L746" s="39" t="s">
        <v>186</v>
      </c>
      <c r="M746" s="776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hidden="1" customHeight="1">
      <c r="A747" s="206" t="str">
        <f>IF(B747&lt;&gt;"",IF(AND(B747&gt;=_TM1,B747&lt;=_TM2,OR(TH!L747="1111",TH!M747="1111")),TH!D747,""),"")</f>
        <v/>
      </c>
      <c r="B747" s="36">
        <f t="shared" si="58"/>
        <v>5</v>
      </c>
      <c r="C747" s="193">
        <f t="shared" si="56"/>
        <v>40691</v>
      </c>
      <c r="D747" s="193" t="s">
        <v>1184</v>
      </c>
      <c r="E747" s="193">
        <v>40691</v>
      </c>
      <c r="F747" s="194" t="s">
        <v>950</v>
      </c>
      <c r="G747" s="513"/>
      <c r="H747" s="653" t="s">
        <v>1158</v>
      </c>
      <c r="I747" s="264">
        <v>245</v>
      </c>
      <c r="J747" s="264">
        <v>7483.5142857142855</v>
      </c>
      <c r="K747" s="639">
        <f t="shared" si="54"/>
        <v>1833461</v>
      </c>
      <c r="L747" s="39" t="s">
        <v>186</v>
      </c>
      <c r="M747" s="776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hidden="1" customHeight="1">
      <c r="A748" s="206" t="str">
        <f>IF(B748&lt;&gt;"",IF(AND(B748&gt;=_TM1,B748&lt;=_TM2,OR(TH!L748="1111",TH!M748="1111")),TH!D748,""),"")</f>
        <v/>
      </c>
      <c r="B748" s="36">
        <f t="shared" si="58"/>
        <v>5</v>
      </c>
      <c r="C748" s="193">
        <f t="shared" si="56"/>
        <v>40691</v>
      </c>
      <c r="D748" s="193" t="s">
        <v>1184</v>
      </c>
      <c r="E748" s="193">
        <v>40691</v>
      </c>
      <c r="F748" s="194" t="s">
        <v>951</v>
      </c>
      <c r="G748" s="513"/>
      <c r="H748" s="653" t="s">
        <v>1158</v>
      </c>
      <c r="I748" s="264">
        <v>429</v>
      </c>
      <c r="J748" s="264">
        <v>24018.659673659673</v>
      </c>
      <c r="K748" s="639">
        <f t="shared" si="54"/>
        <v>10304005</v>
      </c>
      <c r="L748" s="39" t="s">
        <v>186</v>
      </c>
      <c r="M748" s="776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hidden="1" customHeight="1">
      <c r="A749" s="206" t="str">
        <f>IF(B749&lt;&gt;"",IF(AND(B749&gt;=_TM1,B749&lt;=_TM2,OR(TH!L749="1111",TH!M749="1111")),TH!D749,""),"")</f>
        <v/>
      </c>
      <c r="B749" s="36">
        <f t="shared" ref="B749" si="59">IF(C749&lt;&gt;"",MONTH(C749),"")</f>
        <v>5</v>
      </c>
      <c r="C749" s="193">
        <f t="shared" si="56"/>
        <v>40691</v>
      </c>
      <c r="D749" s="193" t="s">
        <v>1184</v>
      </c>
      <c r="E749" s="193">
        <v>40691</v>
      </c>
      <c r="F749" s="194" t="s">
        <v>939</v>
      </c>
      <c r="G749" s="513"/>
      <c r="H749" s="653" t="s">
        <v>1158</v>
      </c>
      <c r="I749" s="264">
        <v>22</v>
      </c>
      <c r="J749" s="264">
        <v>16143.5</v>
      </c>
      <c r="K749" s="639">
        <f t="shared" si="54"/>
        <v>355157</v>
      </c>
      <c r="L749" s="39" t="s">
        <v>186</v>
      </c>
      <c r="M749" s="776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hidden="1" customHeight="1">
      <c r="A750" s="206" t="str">
        <f>IF(B750&lt;&gt;"",IF(AND(B750&gt;=_TM1,B750&lt;=_TM2,OR(TH!L750="1111",TH!M750="1111")),TH!D750,""),"")</f>
        <v/>
      </c>
      <c r="B750" s="36">
        <f t="shared" si="58"/>
        <v>5</v>
      </c>
      <c r="C750" s="193">
        <f t="shared" si="56"/>
        <v>40691</v>
      </c>
      <c r="D750" s="193" t="s">
        <v>1184</v>
      </c>
      <c r="E750" s="193">
        <v>40691</v>
      </c>
      <c r="F750" s="194" t="s">
        <v>952</v>
      </c>
      <c r="G750" s="513"/>
      <c r="H750" s="653" t="s">
        <v>1158</v>
      </c>
      <c r="I750" s="264">
        <v>4</v>
      </c>
      <c r="J750" s="264">
        <v>16143.5</v>
      </c>
      <c r="K750" s="639">
        <f t="shared" si="54"/>
        <v>64574</v>
      </c>
      <c r="L750" s="39" t="s">
        <v>186</v>
      </c>
      <c r="M750" s="776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hidden="1" customHeight="1">
      <c r="A751" s="206" t="str">
        <f>IF(B751&lt;&gt;"",IF(AND(B751&gt;=_TM1,B751&lt;=_TM2,OR(TH!L751="1111",TH!M751="1111")),TH!D751,""),"")</f>
        <v/>
      </c>
      <c r="B751" s="36">
        <f t="shared" si="58"/>
        <v>5</v>
      </c>
      <c r="C751" s="193">
        <f t="shared" si="56"/>
        <v>40691</v>
      </c>
      <c r="D751" s="193" t="s">
        <v>1184</v>
      </c>
      <c r="E751" s="193">
        <v>40691</v>
      </c>
      <c r="F751" s="194" t="s">
        <v>953</v>
      </c>
      <c r="G751" s="513"/>
      <c r="H751" s="653" t="s">
        <v>1158</v>
      </c>
      <c r="I751" s="264">
        <v>2</v>
      </c>
      <c r="J751" s="264">
        <v>14857.5</v>
      </c>
      <c r="K751" s="639">
        <f t="shared" si="54"/>
        <v>29715</v>
      </c>
      <c r="L751" s="39" t="s">
        <v>186</v>
      </c>
      <c r="M751" s="776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hidden="1" customHeight="1">
      <c r="A752" s="206" t="str">
        <f>IF(B752&lt;&gt;"",IF(AND(B752&gt;=_TM1,B752&lt;=_TM2,OR(TH!L752="1111",TH!M752="1111")),TH!D752,""),"")</f>
        <v/>
      </c>
      <c r="B752" s="36">
        <f t="shared" si="58"/>
        <v>5</v>
      </c>
      <c r="C752" s="193">
        <f t="shared" si="56"/>
        <v>40691</v>
      </c>
      <c r="D752" s="193" t="s">
        <v>1184</v>
      </c>
      <c r="E752" s="193">
        <v>40691</v>
      </c>
      <c r="F752" s="194" t="s">
        <v>933</v>
      </c>
      <c r="G752" s="513"/>
      <c r="H752" s="653" t="s">
        <v>1158</v>
      </c>
      <c r="I752" s="264">
        <v>3</v>
      </c>
      <c r="J752" s="264">
        <v>14857.666666666666</v>
      </c>
      <c r="K752" s="639">
        <f t="shared" si="54"/>
        <v>44573</v>
      </c>
      <c r="L752" s="39" t="s">
        <v>186</v>
      </c>
      <c r="M752" s="776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hidden="1" customHeight="1">
      <c r="A753" s="206" t="str">
        <f>IF(B753&lt;&gt;"",IF(AND(B753&gt;=_TM1,B753&lt;=_TM2,OR(TH!L753="1111",TH!M753="1111")),TH!D753,""),"")</f>
        <v/>
      </c>
      <c r="B753" s="36">
        <f t="shared" si="58"/>
        <v>5</v>
      </c>
      <c r="C753" s="193">
        <f t="shared" si="56"/>
        <v>40691</v>
      </c>
      <c r="D753" s="193" t="s">
        <v>1184</v>
      </c>
      <c r="E753" s="193">
        <v>40691</v>
      </c>
      <c r="F753" s="194" t="s">
        <v>937</v>
      </c>
      <c r="G753" s="513"/>
      <c r="H753" s="653" t="s">
        <v>1158</v>
      </c>
      <c r="I753" s="264">
        <v>1</v>
      </c>
      <c r="J753" s="264">
        <v>14858</v>
      </c>
      <c r="K753" s="639">
        <f t="shared" si="54"/>
        <v>14858</v>
      </c>
      <c r="L753" s="39" t="s">
        <v>186</v>
      </c>
      <c r="M753" s="776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hidden="1" customHeight="1">
      <c r="A754" s="206" t="str">
        <f>IF(B754&lt;&gt;"",IF(AND(B754&gt;=_TM1,B754&lt;=_TM2,OR(TH!L754="1111",TH!M754="1111")),TH!D754,""),"")</f>
        <v/>
      </c>
      <c r="B754" s="36">
        <f t="shared" ref="B754" si="60">IF(C754&lt;&gt;"",MONTH(C754),"")</f>
        <v>5</v>
      </c>
      <c r="C754" s="193">
        <f t="shared" si="56"/>
        <v>40691</v>
      </c>
      <c r="D754" s="193" t="s">
        <v>1184</v>
      </c>
      <c r="E754" s="193">
        <v>40691</v>
      </c>
      <c r="F754" s="194" t="s">
        <v>934</v>
      </c>
      <c r="G754" s="513"/>
      <c r="H754" s="653" t="s">
        <v>1158</v>
      </c>
      <c r="I754" s="264">
        <v>5</v>
      </c>
      <c r="J754" s="264">
        <v>9372.6</v>
      </c>
      <c r="K754" s="639">
        <f t="shared" si="54"/>
        <v>46863</v>
      </c>
      <c r="L754" s="39" t="s">
        <v>186</v>
      </c>
      <c r="M754" s="776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hidden="1" customHeight="1">
      <c r="A755" s="206" t="str">
        <f>IF(B755&lt;&gt;"",IF(AND(B755&gt;=_TM1,B755&lt;=_TM2,OR(TH!L755="1111",TH!M755="1111")),TH!D755,""),"")</f>
        <v/>
      </c>
      <c r="B755" s="36">
        <f t="shared" si="58"/>
        <v>5</v>
      </c>
      <c r="C755" s="193">
        <f t="shared" si="56"/>
        <v>40691</v>
      </c>
      <c r="D755" s="193" t="s">
        <v>1184</v>
      </c>
      <c r="E755" s="193">
        <v>40691</v>
      </c>
      <c r="F755" s="194" t="s">
        <v>957</v>
      </c>
      <c r="G755" s="513"/>
      <c r="H755" s="653" t="s">
        <v>1158</v>
      </c>
      <c r="I755" s="264">
        <v>344</v>
      </c>
      <c r="J755" s="264">
        <v>16694.151162790698</v>
      </c>
      <c r="K755" s="639">
        <f t="shared" si="54"/>
        <v>5742788</v>
      </c>
      <c r="L755" s="39" t="s">
        <v>186</v>
      </c>
      <c r="M755" s="776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hidden="1" customHeight="1">
      <c r="A756" s="206" t="str">
        <f>IF(B756&lt;&gt;"",IF(AND(B756&gt;=_TM1,B756&lt;=_TM2,OR(TH!L756="1111",TH!M756="1111")),TH!D756,""),"")</f>
        <v/>
      </c>
      <c r="B756" s="36">
        <f t="shared" si="58"/>
        <v>5</v>
      </c>
      <c r="C756" s="193">
        <f t="shared" si="56"/>
        <v>40691</v>
      </c>
      <c r="D756" s="193" t="s">
        <v>1185</v>
      </c>
      <c r="E756" s="193">
        <v>40691</v>
      </c>
      <c r="F756" s="194" t="s">
        <v>955</v>
      </c>
      <c r="G756" s="513"/>
      <c r="H756" s="653" t="s">
        <v>1158</v>
      </c>
      <c r="I756" s="264">
        <v>239</v>
      </c>
      <c r="J756" s="264">
        <v>5808.5146443514641</v>
      </c>
      <c r="K756" s="639">
        <f t="shared" si="54"/>
        <v>1388235</v>
      </c>
      <c r="L756" s="39" t="s">
        <v>186</v>
      </c>
      <c r="M756" s="776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hidden="1" customHeight="1">
      <c r="A757" s="206" t="str">
        <f>IF(B757&lt;&gt;"",IF(AND(B757&gt;=_TM1,B757&lt;=_TM2,OR(TH!L757="1111",TH!M757="1111")),TH!D757,""),"")</f>
        <v/>
      </c>
      <c r="B757" s="36">
        <f t="shared" si="58"/>
        <v>5</v>
      </c>
      <c r="C757" s="193">
        <f t="shared" si="56"/>
        <v>40691</v>
      </c>
      <c r="D757" s="193" t="s">
        <v>1185</v>
      </c>
      <c r="E757" s="193">
        <v>40691</v>
      </c>
      <c r="F757" s="194" t="s">
        <v>956</v>
      </c>
      <c r="G757" s="513"/>
      <c r="H757" s="653" t="s">
        <v>1158</v>
      </c>
      <c r="I757" s="264">
        <v>102</v>
      </c>
      <c r="J757" s="264">
        <v>3584.0098039215686</v>
      </c>
      <c r="K757" s="639">
        <f t="shared" si="54"/>
        <v>365569</v>
      </c>
      <c r="L757" s="39" t="s">
        <v>186</v>
      </c>
      <c r="M757" s="776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hidden="1" customHeight="1">
      <c r="A758" s="206" t="str">
        <f>IF(B758&lt;&gt;"",IF(AND(B758&gt;=_TM1,B758&lt;=_TM2,OR(TH!L758="1111",TH!M758="1111")),TH!D758,""),"")</f>
        <v/>
      </c>
      <c r="B758" s="36">
        <f t="shared" si="58"/>
        <v>5</v>
      </c>
      <c r="C758" s="193">
        <f t="shared" si="56"/>
        <v>40691</v>
      </c>
      <c r="D758" s="193" t="s">
        <v>1185</v>
      </c>
      <c r="E758" s="193">
        <v>40691</v>
      </c>
      <c r="F758" s="194" t="s">
        <v>958</v>
      </c>
      <c r="G758" s="513"/>
      <c r="H758" s="653" t="s">
        <v>1158</v>
      </c>
      <c r="I758" s="264">
        <v>24</v>
      </c>
      <c r="J758" s="264">
        <v>13959.5</v>
      </c>
      <c r="K758" s="639">
        <f t="shared" si="54"/>
        <v>335028</v>
      </c>
      <c r="L758" s="39" t="s">
        <v>186</v>
      </c>
      <c r="M758" s="776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hidden="1" customHeight="1">
      <c r="A759" s="206" t="str">
        <f>IF(B759&lt;&gt;"",IF(AND(B759&gt;=_TM1,B759&lt;=_TM2,OR(TH!L759="1111",TH!M759="1111")),TH!D759,""),"")</f>
        <v/>
      </c>
      <c r="B759" s="36">
        <f t="shared" si="58"/>
        <v>5</v>
      </c>
      <c r="C759" s="193">
        <f t="shared" si="56"/>
        <v>40691</v>
      </c>
      <c r="D759" s="193" t="s">
        <v>1185</v>
      </c>
      <c r="E759" s="193">
        <v>40691</v>
      </c>
      <c r="F759" s="194" t="s">
        <v>951</v>
      </c>
      <c r="G759" s="513"/>
      <c r="H759" s="653" t="s">
        <v>1158</v>
      </c>
      <c r="I759" s="264">
        <v>208</v>
      </c>
      <c r="J759" s="264">
        <v>24021.947115384617</v>
      </c>
      <c r="K759" s="639">
        <f t="shared" ref="K759:K793" si="61">ROUND(I759*J759,0)</f>
        <v>4996565</v>
      </c>
      <c r="L759" s="39" t="s">
        <v>186</v>
      </c>
      <c r="M759" s="776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hidden="1" customHeight="1">
      <c r="A760" s="206" t="str">
        <f>IF(B760&lt;&gt;"",IF(AND(B760&gt;=_TM1,B760&lt;=_TM2,OR(TH!L760="1111",TH!M760="1111")),TH!D760,""),"")</f>
        <v/>
      </c>
      <c r="B760" s="36">
        <f t="shared" si="58"/>
        <v>5</v>
      </c>
      <c r="C760" s="193">
        <f t="shared" si="56"/>
        <v>40691</v>
      </c>
      <c r="D760" s="193" t="s">
        <v>1185</v>
      </c>
      <c r="E760" s="193">
        <v>40691</v>
      </c>
      <c r="F760" s="194" t="s">
        <v>959</v>
      </c>
      <c r="G760" s="513"/>
      <c r="H760" s="653" t="s">
        <v>1158</v>
      </c>
      <c r="I760" s="264">
        <v>51</v>
      </c>
      <c r="J760" s="264">
        <v>26161.470588235294</v>
      </c>
      <c r="K760" s="639">
        <f t="shared" si="61"/>
        <v>1334235</v>
      </c>
      <c r="L760" s="39" t="s">
        <v>186</v>
      </c>
      <c r="M760" s="776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hidden="1" customHeight="1">
      <c r="A761" s="206" t="str">
        <f>IF(B761&lt;&gt;"",IF(AND(B761&gt;=_TM1,B761&lt;=_TM2,OR(TH!L761="1111",TH!M761="1111")),TH!D761,""),"")</f>
        <v/>
      </c>
      <c r="B761" s="36">
        <f t="shared" si="58"/>
        <v>5</v>
      </c>
      <c r="C761" s="193">
        <f t="shared" si="56"/>
        <v>40691</v>
      </c>
      <c r="D761" s="193" t="s">
        <v>1185</v>
      </c>
      <c r="E761" s="193">
        <v>40691</v>
      </c>
      <c r="F761" s="194" t="s">
        <v>961</v>
      </c>
      <c r="G761" s="513"/>
      <c r="H761" s="653" t="s">
        <v>1158</v>
      </c>
      <c r="I761" s="264">
        <v>406</v>
      </c>
      <c r="J761" s="264">
        <v>25075.512315270935</v>
      </c>
      <c r="K761" s="639">
        <f t="shared" si="61"/>
        <v>10180658</v>
      </c>
      <c r="L761" s="39" t="s">
        <v>186</v>
      </c>
      <c r="M761" s="776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hidden="1" customHeight="1">
      <c r="A762" s="206" t="str">
        <f>IF(B762&lt;&gt;"",IF(AND(B762&gt;=_TM1,B762&lt;=_TM2,OR(TH!L762="1111",TH!M762="1111")),TH!D762,""),"")</f>
        <v/>
      </c>
      <c r="B762" s="36">
        <f t="shared" si="58"/>
        <v>5</v>
      </c>
      <c r="C762" s="193">
        <f t="shared" si="56"/>
        <v>40691</v>
      </c>
      <c r="D762" s="193" t="s">
        <v>1185</v>
      </c>
      <c r="E762" s="193">
        <v>40691</v>
      </c>
      <c r="F762" s="194" t="s">
        <v>962</v>
      </c>
      <c r="G762" s="513"/>
      <c r="H762" s="653" t="s">
        <v>1158</v>
      </c>
      <c r="I762" s="264">
        <v>50</v>
      </c>
      <c r="J762" s="264">
        <v>5808.52</v>
      </c>
      <c r="K762" s="639">
        <f t="shared" si="61"/>
        <v>290426</v>
      </c>
      <c r="L762" s="39" t="s">
        <v>186</v>
      </c>
      <c r="M762" s="776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hidden="1" customHeight="1">
      <c r="A763" s="206" t="str">
        <f>IF(B763&lt;&gt;"",IF(AND(B763&gt;=_TM1,B763&lt;=_TM2,OR(TH!L763="1111",TH!M763="1111")),TH!D763,""),"")</f>
        <v/>
      </c>
      <c r="B763" s="36">
        <f t="shared" si="58"/>
        <v>5</v>
      </c>
      <c r="C763" s="193">
        <f t="shared" si="56"/>
        <v>40691</v>
      </c>
      <c r="D763" s="193" t="s">
        <v>1185</v>
      </c>
      <c r="E763" s="193">
        <v>40691</v>
      </c>
      <c r="F763" s="194" t="s">
        <v>963</v>
      </c>
      <c r="G763" s="513"/>
      <c r="H763" s="653" t="s">
        <v>1158</v>
      </c>
      <c r="I763" s="264">
        <v>68</v>
      </c>
      <c r="J763" s="264">
        <v>2471.7647058823532</v>
      </c>
      <c r="K763" s="639">
        <f t="shared" si="61"/>
        <v>168080</v>
      </c>
      <c r="L763" s="39" t="s">
        <v>186</v>
      </c>
      <c r="M763" s="776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hidden="1" customHeight="1">
      <c r="A764" s="206" t="str">
        <f>IF(B764&lt;&gt;"",IF(AND(B764&gt;=_TM1,B764&lt;=_TM2,OR(TH!L764="1111",TH!M764="1111")),TH!D764,""),"")</f>
        <v/>
      </c>
      <c r="B764" s="36">
        <f t="shared" si="58"/>
        <v>5</v>
      </c>
      <c r="C764" s="193">
        <f t="shared" si="56"/>
        <v>40691</v>
      </c>
      <c r="D764" s="193" t="s">
        <v>1185</v>
      </c>
      <c r="E764" s="193">
        <v>40691</v>
      </c>
      <c r="F764" s="194" t="s">
        <v>964</v>
      </c>
      <c r="G764" s="513"/>
      <c r="H764" s="653" t="s">
        <v>1158</v>
      </c>
      <c r="I764" s="264">
        <v>300</v>
      </c>
      <c r="J764" s="264">
        <v>2471.7633333333333</v>
      </c>
      <c r="K764" s="639">
        <f t="shared" si="61"/>
        <v>741529</v>
      </c>
      <c r="L764" s="39" t="s">
        <v>186</v>
      </c>
      <c r="M764" s="776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hidden="1" customHeight="1">
      <c r="A765" s="206" t="str">
        <f>IF(B765&lt;&gt;"",IF(AND(B765&gt;=_TM1,B765&lt;=_TM2,OR(TH!L765="1111",TH!M765="1111")),TH!D765,""),"")</f>
        <v/>
      </c>
      <c r="B765" s="36">
        <f t="shared" si="58"/>
        <v>5</v>
      </c>
      <c r="C765" s="193">
        <f t="shared" si="56"/>
        <v>40691</v>
      </c>
      <c r="D765" s="193" t="s">
        <v>1186</v>
      </c>
      <c r="E765" s="193">
        <v>40691</v>
      </c>
      <c r="F765" s="194" t="s">
        <v>965</v>
      </c>
      <c r="G765" s="513"/>
      <c r="H765" s="653" t="s">
        <v>1158</v>
      </c>
      <c r="I765" s="264">
        <v>40</v>
      </c>
      <c r="J765" s="264">
        <v>2471.7750000000001</v>
      </c>
      <c r="K765" s="639">
        <f t="shared" si="61"/>
        <v>98871</v>
      </c>
      <c r="L765" s="39" t="s">
        <v>186</v>
      </c>
      <c r="M765" s="776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hidden="1" customHeight="1">
      <c r="A766" s="206" t="str">
        <f>IF(B766&lt;&gt;"",IF(AND(B766&gt;=_TM1,B766&lt;=_TM2,OR(TH!L766="1111",TH!M766="1111")),TH!D766,""),"")</f>
        <v/>
      </c>
      <c r="B766" s="36">
        <f t="shared" si="58"/>
        <v>5</v>
      </c>
      <c r="C766" s="193">
        <f t="shared" si="56"/>
        <v>40691</v>
      </c>
      <c r="D766" s="193" t="s">
        <v>1186</v>
      </c>
      <c r="E766" s="193">
        <v>40691</v>
      </c>
      <c r="F766" s="194" t="s">
        <v>966</v>
      </c>
      <c r="G766" s="513"/>
      <c r="H766" s="653" t="s">
        <v>1158</v>
      </c>
      <c r="I766" s="264">
        <v>34</v>
      </c>
      <c r="J766" s="264">
        <v>3584</v>
      </c>
      <c r="K766" s="639">
        <f t="shared" si="61"/>
        <v>121856</v>
      </c>
      <c r="L766" s="39" t="s">
        <v>186</v>
      </c>
      <c r="M766" s="776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hidden="1" customHeight="1">
      <c r="A767" s="206" t="str">
        <f>IF(B767&lt;&gt;"",IF(AND(B767&gt;=_TM1,B767&lt;=_TM2,OR(TH!L767="1111",TH!M767="1111")),TH!D767,""),"")</f>
        <v/>
      </c>
      <c r="B767" s="36">
        <f t="shared" si="58"/>
        <v>5</v>
      </c>
      <c r="C767" s="193">
        <f t="shared" si="56"/>
        <v>40691</v>
      </c>
      <c r="D767" s="193" t="s">
        <v>1186</v>
      </c>
      <c r="E767" s="193">
        <v>40691</v>
      </c>
      <c r="F767" s="194" t="s">
        <v>967</v>
      </c>
      <c r="G767" s="513"/>
      <c r="H767" s="653" t="s">
        <v>1158</v>
      </c>
      <c r="I767" s="264">
        <v>140</v>
      </c>
      <c r="J767" s="264">
        <v>3584.0142857142855</v>
      </c>
      <c r="K767" s="639">
        <f t="shared" si="61"/>
        <v>501762</v>
      </c>
      <c r="L767" s="39" t="s">
        <v>186</v>
      </c>
      <c r="M767" s="776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hidden="1" customHeight="1">
      <c r="A768" s="206" t="str">
        <f>IF(B768&lt;&gt;"",IF(AND(B768&gt;=_TM1,B768&lt;=_TM2,OR(TH!L768="1111",TH!M768="1111")),TH!D768,""),"")</f>
        <v/>
      </c>
      <c r="B768" s="36">
        <f t="shared" si="58"/>
        <v>5</v>
      </c>
      <c r="C768" s="193">
        <f t="shared" si="56"/>
        <v>40691</v>
      </c>
      <c r="D768" s="193" t="s">
        <v>1186</v>
      </c>
      <c r="E768" s="193">
        <v>40691</v>
      </c>
      <c r="F768" s="194" t="s">
        <v>968</v>
      </c>
      <c r="G768" s="513"/>
      <c r="H768" s="653" t="s">
        <v>1158</v>
      </c>
      <c r="I768" s="264">
        <v>140</v>
      </c>
      <c r="J768" s="264">
        <v>9372.5142857142855</v>
      </c>
      <c r="K768" s="639">
        <f t="shared" si="61"/>
        <v>1312152</v>
      </c>
      <c r="L768" s="39" t="s">
        <v>186</v>
      </c>
      <c r="M768" s="776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hidden="1" customHeight="1">
      <c r="A769" s="206" t="str">
        <f>IF(B769&lt;&gt;"",IF(AND(B769&gt;=_TM1,B769&lt;=_TM2,OR(TH!L769="1111",TH!M769="1111")),TH!D769,""),"")</f>
        <v/>
      </c>
      <c r="B769" s="36">
        <f t="shared" si="58"/>
        <v>5</v>
      </c>
      <c r="C769" s="193">
        <f t="shared" si="56"/>
        <v>40691</v>
      </c>
      <c r="D769" s="193" t="s">
        <v>1186</v>
      </c>
      <c r="E769" s="193">
        <v>40691</v>
      </c>
      <c r="F769" s="194" t="s">
        <v>958</v>
      </c>
      <c r="G769" s="513"/>
      <c r="H769" s="653" t="s">
        <v>1158</v>
      </c>
      <c r="I769" s="264">
        <v>10</v>
      </c>
      <c r="J769" s="264">
        <v>13959.5</v>
      </c>
      <c r="K769" s="639">
        <f t="shared" si="61"/>
        <v>139595</v>
      </c>
      <c r="L769" s="39" t="s">
        <v>186</v>
      </c>
      <c r="M769" s="776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hidden="1" customHeight="1">
      <c r="A770" s="206" t="str">
        <f>IF(B770&lt;&gt;"",IF(AND(B770&gt;=_TM1,B770&lt;=_TM2,OR(TH!L770="1111",TH!M770="1111")),TH!D770,""),"")</f>
        <v/>
      </c>
      <c r="B770" s="36">
        <f t="shared" si="58"/>
        <v>5</v>
      </c>
      <c r="C770" s="193">
        <f t="shared" si="56"/>
        <v>40691</v>
      </c>
      <c r="D770" s="193" t="s">
        <v>1186</v>
      </c>
      <c r="E770" s="193">
        <v>40691</v>
      </c>
      <c r="F770" s="194" t="s">
        <v>969</v>
      </c>
      <c r="G770" s="513"/>
      <c r="H770" s="653" t="s">
        <v>1158</v>
      </c>
      <c r="I770" s="264">
        <v>68</v>
      </c>
      <c r="J770" s="264">
        <v>9979.5147058823532</v>
      </c>
      <c r="K770" s="639">
        <f t="shared" si="61"/>
        <v>678607</v>
      </c>
      <c r="L770" s="39" t="s">
        <v>186</v>
      </c>
      <c r="M770" s="776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hidden="1" customHeight="1">
      <c r="A771" s="206" t="str">
        <f>IF(B771&lt;&gt;"",IF(AND(B771&gt;=_TM1,B771&lt;=_TM2,OR(TH!L771="1111",TH!M771="1111")),TH!D771,""),"")</f>
        <v/>
      </c>
      <c r="B771" s="36">
        <f t="shared" si="58"/>
        <v>5</v>
      </c>
      <c r="C771" s="193">
        <f t="shared" si="56"/>
        <v>40691</v>
      </c>
      <c r="D771" s="193" t="s">
        <v>1186</v>
      </c>
      <c r="E771" s="193">
        <v>40691</v>
      </c>
      <c r="F771" s="194" t="s">
        <v>970</v>
      </c>
      <c r="G771" s="513"/>
      <c r="H771" s="653" t="s">
        <v>1158</v>
      </c>
      <c r="I771" s="264">
        <v>300</v>
      </c>
      <c r="J771" s="264">
        <v>12946.513333333334</v>
      </c>
      <c r="K771" s="639">
        <f t="shared" si="61"/>
        <v>3883954</v>
      </c>
      <c r="L771" s="39" t="s">
        <v>186</v>
      </c>
      <c r="M771" s="776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hidden="1" customHeight="1">
      <c r="A772" s="206" t="str">
        <f>IF(B772&lt;&gt;"",IF(AND(B772&gt;=_TM1,B772&lt;=_TM2,OR(TH!L772="1111",TH!M772="1111")),TH!D772,""),"")</f>
        <v/>
      </c>
      <c r="B772" s="36">
        <f t="shared" si="58"/>
        <v>5</v>
      </c>
      <c r="C772" s="193">
        <f t="shared" si="56"/>
        <v>40691</v>
      </c>
      <c r="D772" s="193" t="s">
        <v>1186</v>
      </c>
      <c r="E772" s="193">
        <v>40691</v>
      </c>
      <c r="F772" s="194" t="s">
        <v>971</v>
      </c>
      <c r="G772" s="513"/>
      <c r="H772" s="653" t="s">
        <v>1158</v>
      </c>
      <c r="I772" s="264">
        <v>40</v>
      </c>
      <c r="J772" s="264">
        <v>14589.525</v>
      </c>
      <c r="K772" s="639">
        <f t="shared" si="61"/>
        <v>583581</v>
      </c>
      <c r="L772" s="39" t="s">
        <v>186</v>
      </c>
      <c r="M772" s="776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hidden="1" customHeight="1">
      <c r="A773" s="206" t="str">
        <f>IF(B773&lt;&gt;"",IF(AND(B773&gt;=_TM1,B773&lt;=_TM2,OR(TH!L773="1111",TH!M773="1111")),TH!D773,""),"")</f>
        <v/>
      </c>
      <c r="B773" s="36">
        <f t="shared" si="58"/>
        <v>5</v>
      </c>
      <c r="C773" s="193">
        <f t="shared" si="56"/>
        <v>40694</v>
      </c>
      <c r="D773" s="193" t="s">
        <v>1187</v>
      </c>
      <c r="E773" s="193">
        <v>40694</v>
      </c>
      <c r="F773" s="194" t="s">
        <v>973</v>
      </c>
      <c r="G773" s="513"/>
      <c r="H773" s="653" t="s">
        <v>1158</v>
      </c>
      <c r="I773" s="264">
        <v>943</v>
      </c>
      <c r="J773" s="264">
        <v>5951.5132555673381</v>
      </c>
      <c r="K773" s="639">
        <f t="shared" si="61"/>
        <v>5612277</v>
      </c>
      <c r="L773" s="39" t="s">
        <v>186</v>
      </c>
      <c r="M773" s="776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hidden="1" customHeight="1">
      <c r="A774" s="206" t="str">
        <f>IF(B774&lt;&gt;"",IF(AND(B774&gt;=_TM1,B774&lt;=_TM2,OR(TH!L774="1111",TH!M774="1111")),TH!D774,""),"")</f>
        <v/>
      </c>
      <c r="B774" s="36">
        <f t="shared" ref="B774:B793" si="62">IF(C774&lt;&gt;"",MONTH(C774),"")</f>
        <v>5</v>
      </c>
      <c r="C774" s="193">
        <f t="shared" si="56"/>
        <v>40694</v>
      </c>
      <c r="D774" s="193" t="s">
        <v>1187</v>
      </c>
      <c r="E774" s="193">
        <v>40694</v>
      </c>
      <c r="F774" s="194" t="s">
        <v>974</v>
      </c>
      <c r="G774" s="513"/>
      <c r="H774" s="653" t="s">
        <v>1158</v>
      </c>
      <c r="I774" s="264">
        <v>303</v>
      </c>
      <c r="J774" s="264">
        <v>5808.5115511551157</v>
      </c>
      <c r="K774" s="639">
        <f t="shared" si="61"/>
        <v>1759979</v>
      </c>
      <c r="L774" s="39" t="s">
        <v>186</v>
      </c>
      <c r="M774" s="776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hidden="1" customHeight="1">
      <c r="A775" s="206" t="str">
        <f>IF(B775&lt;&gt;"",IF(AND(B775&gt;=_TM1,B775&lt;=_TM2,OR(TH!L775="1111",TH!M775="1111")),TH!D775,""),"")</f>
        <v/>
      </c>
      <c r="B775" s="36">
        <f t="shared" si="62"/>
        <v>5</v>
      </c>
      <c r="C775" s="193">
        <f t="shared" si="56"/>
        <v>40694</v>
      </c>
      <c r="D775" s="193" t="s">
        <v>1187</v>
      </c>
      <c r="E775" s="193">
        <v>40694</v>
      </c>
      <c r="F775" s="194" t="s">
        <v>975</v>
      </c>
      <c r="G775" s="513"/>
      <c r="H775" s="653" t="s">
        <v>1158</v>
      </c>
      <c r="I775" s="264">
        <v>30</v>
      </c>
      <c r="J775" s="264">
        <v>12946.5</v>
      </c>
      <c r="K775" s="639">
        <f t="shared" si="61"/>
        <v>388395</v>
      </c>
      <c r="L775" s="39" t="s">
        <v>186</v>
      </c>
      <c r="M775" s="776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hidden="1" customHeight="1">
      <c r="A776" s="206" t="str">
        <f>IF(B776&lt;&gt;"",IF(AND(B776&gt;=_TM1,B776&lt;=_TM2,OR(TH!L776="1111",TH!M776="1111")),TH!D776,""),"")</f>
        <v/>
      </c>
      <c r="B776" s="36">
        <f t="shared" si="62"/>
        <v>6</v>
      </c>
      <c r="C776" s="193">
        <f t="shared" si="56"/>
        <v>40695</v>
      </c>
      <c r="D776" s="193" t="s">
        <v>1188</v>
      </c>
      <c r="E776" s="193">
        <v>40695</v>
      </c>
      <c r="F776" s="194" t="s">
        <v>801</v>
      </c>
      <c r="G776" s="513"/>
      <c r="H776" s="653" t="s">
        <v>1158</v>
      </c>
      <c r="I776" s="264">
        <v>101</v>
      </c>
      <c r="J776" s="264">
        <v>36925.514851485146</v>
      </c>
      <c r="K776" s="639">
        <f t="shared" si="61"/>
        <v>3729477</v>
      </c>
      <c r="L776" s="39" t="s">
        <v>186</v>
      </c>
      <c r="M776" s="776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hidden="1" customHeight="1">
      <c r="A777" s="206" t="str">
        <f>IF(B777&lt;&gt;"",IF(AND(B777&gt;=_TM1,B777&lt;=_TM2,OR(TH!L777="1111",TH!M777="1111")),TH!D777,""),"")</f>
        <v/>
      </c>
      <c r="B777" s="36">
        <f t="shared" si="62"/>
        <v>6</v>
      </c>
      <c r="C777" s="193">
        <f t="shared" si="56"/>
        <v>40695</v>
      </c>
      <c r="D777" s="193" t="s">
        <v>1188</v>
      </c>
      <c r="E777" s="193">
        <v>40695</v>
      </c>
      <c r="F777" s="194" t="s">
        <v>804</v>
      </c>
      <c r="G777" s="513"/>
      <c r="H777" s="653" t="s">
        <v>1158</v>
      </c>
      <c r="I777" s="264">
        <v>101</v>
      </c>
      <c r="J777" s="264">
        <v>37171.514851485146</v>
      </c>
      <c r="K777" s="639">
        <f t="shared" si="61"/>
        <v>3754323</v>
      </c>
      <c r="L777" s="39" t="s">
        <v>186</v>
      </c>
      <c r="M777" s="776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hidden="1" customHeight="1">
      <c r="A778" s="206" t="str">
        <f>IF(B778&lt;&gt;"",IF(AND(B778&gt;=_TM1,B778&lt;=_TM2,OR(TH!L778="1111",TH!M778="1111")),TH!D778,""),"")</f>
        <v/>
      </c>
      <c r="B778" s="36">
        <f t="shared" si="62"/>
        <v>6</v>
      </c>
      <c r="C778" s="193">
        <f t="shared" si="56"/>
        <v>40723</v>
      </c>
      <c r="D778" s="193" t="s">
        <v>1189</v>
      </c>
      <c r="E778" s="193">
        <v>40723</v>
      </c>
      <c r="F778" s="194" t="s">
        <v>977</v>
      </c>
      <c r="G778" s="513"/>
      <c r="H778" s="653" t="s">
        <v>1158</v>
      </c>
      <c r="I778" s="264">
        <v>17</v>
      </c>
      <c r="J778" s="264">
        <v>22124.823529411766</v>
      </c>
      <c r="K778" s="639">
        <f t="shared" si="61"/>
        <v>376122</v>
      </c>
      <c r="L778" s="39" t="s">
        <v>186</v>
      </c>
      <c r="M778" s="776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hidden="1" customHeight="1">
      <c r="A779" s="206" t="str">
        <f>IF(B779&lt;&gt;"",IF(AND(B779&gt;=_TM1,B779&lt;=_TM2,OR(TH!L779="1111",TH!M779="1111")),TH!D779,""),"")</f>
        <v/>
      </c>
      <c r="B779" s="36">
        <f t="shared" si="62"/>
        <v>6</v>
      </c>
      <c r="C779" s="193">
        <f t="shared" si="56"/>
        <v>40723</v>
      </c>
      <c r="D779" s="193" t="s">
        <v>1189</v>
      </c>
      <c r="E779" s="193">
        <v>40723</v>
      </c>
      <c r="F779" s="194" t="s">
        <v>961</v>
      </c>
      <c r="G779" s="513"/>
      <c r="H779" s="653" t="s">
        <v>1158</v>
      </c>
      <c r="I779" s="264">
        <v>8</v>
      </c>
      <c r="J779" s="264">
        <v>25265.5</v>
      </c>
      <c r="K779" s="639">
        <f t="shared" si="61"/>
        <v>202124</v>
      </c>
      <c r="L779" s="39" t="s">
        <v>186</v>
      </c>
      <c r="M779" s="776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hidden="1" customHeight="1">
      <c r="A780" s="206" t="str">
        <f>IF(B780&lt;&gt;"",IF(AND(B780&gt;=_TM1,B780&lt;=_TM2,OR(TH!L780="1111",TH!M780="1111")),TH!D780,""),"")</f>
        <v/>
      </c>
      <c r="B780" s="36">
        <f t="shared" si="62"/>
        <v>6</v>
      </c>
      <c r="C780" s="193">
        <f t="shared" si="56"/>
        <v>40723</v>
      </c>
      <c r="D780" s="193" t="s">
        <v>1189</v>
      </c>
      <c r="E780" s="193">
        <v>40723</v>
      </c>
      <c r="F780" s="194" t="s">
        <v>951</v>
      </c>
      <c r="G780" s="513"/>
      <c r="H780" s="653" t="s">
        <v>1158</v>
      </c>
      <c r="I780" s="264">
        <v>38</v>
      </c>
      <c r="J780" s="264">
        <v>25265.5</v>
      </c>
      <c r="K780" s="639">
        <f t="shared" si="61"/>
        <v>960089</v>
      </c>
      <c r="L780" s="39" t="s">
        <v>186</v>
      </c>
      <c r="M780" s="776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hidden="1" customHeight="1">
      <c r="A781" s="206" t="str">
        <f>IF(B781&lt;&gt;"",IF(AND(B781&gt;=_TM1,B781&lt;=_TM2,OR(TH!L781="1111",TH!M781="1111")),TH!D781,""),"")</f>
        <v/>
      </c>
      <c r="B781" s="36">
        <f t="shared" si="62"/>
        <v>6</v>
      </c>
      <c r="C781" s="193">
        <f t="shared" si="56"/>
        <v>40723</v>
      </c>
      <c r="D781" s="193" t="s">
        <v>1189</v>
      </c>
      <c r="E781" s="193">
        <v>40723</v>
      </c>
      <c r="F781" s="194" t="s">
        <v>978</v>
      </c>
      <c r="G781" s="513"/>
      <c r="H781" s="653" t="s">
        <v>1158</v>
      </c>
      <c r="I781" s="264">
        <v>47</v>
      </c>
      <c r="J781" s="264">
        <v>19142.510638297874</v>
      </c>
      <c r="K781" s="639">
        <f t="shared" si="61"/>
        <v>899698</v>
      </c>
      <c r="L781" s="39" t="s">
        <v>186</v>
      </c>
      <c r="M781" s="776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hidden="1" customHeight="1">
      <c r="A782" s="206" t="str">
        <f>IF(B782&lt;&gt;"",IF(AND(B782&gt;=_TM1,B782&lt;=_TM2,OR(TH!L782="1111",TH!M782="1111")),TH!D782,""),"")</f>
        <v/>
      </c>
      <c r="B782" s="36">
        <f t="shared" si="62"/>
        <v>6</v>
      </c>
      <c r="C782" s="193">
        <f t="shared" si="56"/>
        <v>40723</v>
      </c>
      <c r="D782" s="193" t="s">
        <v>1189</v>
      </c>
      <c r="E782" s="193">
        <v>40723</v>
      </c>
      <c r="F782" s="194" t="s">
        <v>979</v>
      </c>
      <c r="G782" s="513"/>
      <c r="H782" s="653" t="s">
        <v>1158</v>
      </c>
      <c r="I782" s="264">
        <v>830</v>
      </c>
      <c r="J782" s="264">
        <v>13362.013253012048</v>
      </c>
      <c r="K782" s="639">
        <f t="shared" si="61"/>
        <v>11090471</v>
      </c>
      <c r="L782" s="39" t="s">
        <v>186</v>
      </c>
      <c r="M782" s="776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hidden="1" customHeight="1">
      <c r="A783" s="206" t="str">
        <f>IF(B783&lt;&gt;"",IF(AND(B783&gt;=_TM1,B783&lt;=_TM2,OR(TH!L783="1111",TH!M783="1111")),TH!D783,""),"")</f>
        <v/>
      </c>
      <c r="B783" s="36">
        <f t="shared" si="62"/>
        <v>6</v>
      </c>
      <c r="C783" s="193">
        <f t="shared" si="56"/>
        <v>40723</v>
      </c>
      <c r="D783" s="193" t="s">
        <v>1189</v>
      </c>
      <c r="E783" s="193">
        <v>40723</v>
      </c>
      <c r="F783" s="194" t="s">
        <v>816</v>
      </c>
      <c r="G783" s="513"/>
      <c r="H783" s="653" t="s">
        <v>1158</v>
      </c>
      <c r="I783" s="264">
        <v>738</v>
      </c>
      <c r="J783" s="264">
        <v>13362.012195121952</v>
      </c>
      <c r="K783" s="639">
        <f t="shared" si="61"/>
        <v>9861165</v>
      </c>
      <c r="L783" s="39" t="s">
        <v>186</v>
      </c>
      <c r="M783" s="776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hidden="1" customHeight="1">
      <c r="A784" s="206" t="str">
        <f>IF(B784&lt;&gt;"",IF(AND(B784&gt;=_TM1,B784&lt;=_TM2,OR(TH!L784="1111",TH!M784="1111")),TH!D784,""),"")</f>
        <v/>
      </c>
      <c r="B784" s="36">
        <f t="shared" ref="B784" si="63">IF(C784&lt;&gt;"",MONTH(C784),"")</f>
        <v>6</v>
      </c>
      <c r="C784" s="193">
        <f t="shared" si="56"/>
        <v>40723</v>
      </c>
      <c r="D784" s="193" t="s">
        <v>1189</v>
      </c>
      <c r="E784" s="193">
        <v>40723</v>
      </c>
      <c r="F784" s="194" t="s">
        <v>820</v>
      </c>
      <c r="G784" s="513"/>
      <c r="H784" s="653" t="s">
        <v>1158</v>
      </c>
      <c r="I784" s="264">
        <v>2</v>
      </c>
      <c r="J784" s="264">
        <v>9590.5</v>
      </c>
      <c r="K784" s="639">
        <f t="shared" si="61"/>
        <v>19181</v>
      </c>
      <c r="L784" s="39" t="s">
        <v>186</v>
      </c>
      <c r="M784" s="776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hidden="1" customHeight="1">
      <c r="A785" s="206" t="str">
        <f>IF(B785&lt;&gt;"",IF(AND(B785&gt;=_TM1,B785&lt;=_TM2,OR(TH!L785="1111",TH!M785="1111")),TH!D785,""),"")</f>
        <v/>
      </c>
      <c r="B785" s="36">
        <f t="shared" si="62"/>
        <v>6</v>
      </c>
      <c r="C785" s="193">
        <f t="shared" si="56"/>
        <v>40723</v>
      </c>
      <c r="D785" s="193" t="s">
        <v>1189</v>
      </c>
      <c r="E785" s="193">
        <v>40723</v>
      </c>
      <c r="F785" s="194" t="s">
        <v>980</v>
      </c>
      <c r="G785" s="513"/>
      <c r="H785" s="653" t="s">
        <v>1158</v>
      </c>
      <c r="I785" s="264">
        <v>2</v>
      </c>
      <c r="J785" s="264">
        <v>10554.5</v>
      </c>
      <c r="K785" s="639">
        <f t="shared" si="61"/>
        <v>21109</v>
      </c>
      <c r="L785" s="39" t="s">
        <v>186</v>
      </c>
      <c r="M785" s="776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hidden="1" customHeight="1">
      <c r="A786" s="206" t="str">
        <f>IF(B786&lt;&gt;"",IF(AND(B786&gt;=_TM1,B786&lt;=_TM2,OR(TH!L786="1111",TH!M786="1111")),TH!D786,""),"")</f>
        <v/>
      </c>
      <c r="B786" s="36">
        <f t="shared" si="62"/>
        <v>6</v>
      </c>
      <c r="C786" s="193">
        <f t="shared" si="56"/>
        <v>40723</v>
      </c>
      <c r="D786" s="193" t="s">
        <v>1189</v>
      </c>
      <c r="E786" s="193">
        <v>40723</v>
      </c>
      <c r="F786" s="194" t="s">
        <v>980</v>
      </c>
      <c r="G786" s="513"/>
      <c r="H786" s="653" t="s">
        <v>1158</v>
      </c>
      <c r="I786" s="264">
        <v>21</v>
      </c>
      <c r="J786" s="264">
        <v>17305.523809523809</v>
      </c>
      <c r="K786" s="639">
        <f t="shared" si="61"/>
        <v>363416</v>
      </c>
      <c r="L786" s="39" t="s">
        <v>186</v>
      </c>
      <c r="M786" s="776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hidden="1" customHeight="1">
      <c r="A787" s="206" t="str">
        <f>IF(B787&lt;&gt;"",IF(AND(B787&gt;=_TM1,B787&lt;=_TM2,OR(TH!L787="1111",TH!M787="1111")),TH!D787,""),"")</f>
        <v/>
      </c>
      <c r="B787" s="36">
        <f t="shared" si="62"/>
        <v>6</v>
      </c>
      <c r="C787" s="193">
        <f t="shared" ref="C787:C793" si="64">E787</f>
        <v>40723</v>
      </c>
      <c r="D787" s="193" t="s">
        <v>1190</v>
      </c>
      <c r="E787" s="193">
        <v>40723</v>
      </c>
      <c r="F787" s="194" t="s">
        <v>987</v>
      </c>
      <c r="G787" s="513"/>
      <c r="H787" s="653" t="s">
        <v>1158</v>
      </c>
      <c r="I787" s="264">
        <v>33</v>
      </c>
      <c r="J787" s="264">
        <v>17305.515151515152</v>
      </c>
      <c r="K787" s="639">
        <f t="shared" si="61"/>
        <v>571082</v>
      </c>
      <c r="L787" s="39" t="s">
        <v>186</v>
      </c>
      <c r="M787" s="776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hidden="1" customHeight="1">
      <c r="A788" s="206" t="str">
        <f>IF(B788&lt;&gt;"",IF(AND(B788&gt;=_TM1,B788&lt;=_TM2,OR(TH!L788="1111",TH!M788="1111")),TH!D788,""),"")</f>
        <v/>
      </c>
      <c r="B788" s="36">
        <f t="shared" si="62"/>
        <v>6</v>
      </c>
      <c r="C788" s="193">
        <f t="shared" si="64"/>
        <v>40723</v>
      </c>
      <c r="D788" s="193" t="s">
        <v>1190</v>
      </c>
      <c r="E788" s="193">
        <v>40723</v>
      </c>
      <c r="F788" s="194" t="s">
        <v>807</v>
      </c>
      <c r="G788" s="513"/>
      <c r="H788" s="653" t="s">
        <v>1158</v>
      </c>
      <c r="I788" s="264">
        <v>390</v>
      </c>
      <c r="J788" s="264">
        <v>18233.102564102563</v>
      </c>
      <c r="K788" s="639">
        <f t="shared" si="61"/>
        <v>7110910</v>
      </c>
      <c r="L788" s="39" t="s">
        <v>186</v>
      </c>
      <c r="M788" s="776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hidden="1" customHeight="1">
      <c r="A789" s="206" t="str">
        <f>IF(B789&lt;&gt;"",IF(AND(B789&gt;=_TM1,B789&lt;=_TM2,OR(TH!L789="1111",TH!M789="1111")),TH!D789,""),"")</f>
        <v/>
      </c>
      <c r="B789" s="36">
        <f t="shared" si="62"/>
        <v>6</v>
      </c>
      <c r="C789" s="193">
        <f t="shared" si="64"/>
        <v>40723</v>
      </c>
      <c r="D789" s="193" t="s">
        <v>1190</v>
      </c>
      <c r="E789" s="193">
        <v>40723</v>
      </c>
      <c r="F789" s="194" t="s">
        <v>811</v>
      </c>
      <c r="G789" s="513"/>
      <c r="H789" s="653" t="s">
        <v>1158</v>
      </c>
      <c r="I789" s="264">
        <v>482</v>
      </c>
      <c r="J789" s="264">
        <v>8566.5124481327803</v>
      </c>
      <c r="K789" s="639">
        <f t="shared" si="61"/>
        <v>4129059</v>
      </c>
      <c r="L789" s="39" t="s">
        <v>186</v>
      </c>
      <c r="M789" s="776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hidden="1" customHeight="1">
      <c r="A790" s="206" t="str">
        <f>IF(B790&lt;&gt;"",IF(AND(B790&gt;=_TM1,B790&lt;=_TM2,OR(TH!L790="1111",TH!M790="1111")),TH!D790,""),"")</f>
        <v/>
      </c>
      <c r="B790" s="36">
        <f t="shared" ref="B790" si="65">IF(C790&lt;&gt;"",MONTH(C790),"")</f>
        <v>6</v>
      </c>
      <c r="C790" s="193">
        <f t="shared" si="64"/>
        <v>40723</v>
      </c>
      <c r="D790" s="193" t="s">
        <v>1190</v>
      </c>
      <c r="E790" s="193">
        <v>40723</v>
      </c>
      <c r="F790" s="194" t="s">
        <v>980</v>
      </c>
      <c r="G790" s="513"/>
      <c r="H790" s="653" t="s">
        <v>1158</v>
      </c>
      <c r="I790" s="264">
        <v>56</v>
      </c>
      <c r="J790" s="264">
        <v>15438.517857142857</v>
      </c>
      <c r="K790" s="639">
        <f t="shared" si="61"/>
        <v>864557</v>
      </c>
      <c r="L790" s="39" t="s">
        <v>186</v>
      </c>
      <c r="M790" s="776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hidden="1" customHeight="1">
      <c r="A791" s="206" t="str">
        <f>IF(B791&lt;&gt;"",IF(AND(B791&gt;=_TM1,B791&lt;=_TM2,OR(TH!L791="1111",TH!M791="1111")),TH!D791,""),"")</f>
        <v/>
      </c>
      <c r="B791" s="36">
        <f t="shared" si="62"/>
        <v>6</v>
      </c>
      <c r="C791" s="193">
        <f t="shared" si="64"/>
        <v>40723</v>
      </c>
      <c r="D791" s="193" t="s">
        <v>1190</v>
      </c>
      <c r="E791" s="193">
        <v>40723</v>
      </c>
      <c r="F791" s="194" t="s">
        <v>988</v>
      </c>
      <c r="G791" s="513"/>
      <c r="H791" s="653" t="s">
        <v>1158</v>
      </c>
      <c r="I791" s="264">
        <v>203</v>
      </c>
      <c r="J791" s="264">
        <v>7385.5123152709357</v>
      </c>
      <c r="K791" s="639">
        <f t="shared" si="61"/>
        <v>1499259</v>
      </c>
      <c r="L791" s="39" t="s">
        <v>186</v>
      </c>
      <c r="M791" s="776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hidden="1" customHeight="1">
      <c r="A792" s="206" t="str">
        <f>IF(B792&lt;&gt;"",IF(AND(B792&gt;=_TM1,B792&lt;=_TM2,OR(TH!L792="1111",TH!M792="1111")),TH!D792,""),"")</f>
        <v/>
      </c>
      <c r="B792" s="36">
        <f t="shared" si="62"/>
        <v>6</v>
      </c>
      <c r="C792" s="193">
        <f t="shared" si="64"/>
        <v>40723</v>
      </c>
      <c r="D792" s="193" t="s">
        <v>1190</v>
      </c>
      <c r="E792" s="193">
        <v>40723</v>
      </c>
      <c r="F792" s="194" t="s">
        <v>989</v>
      </c>
      <c r="G792" s="513"/>
      <c r="H792" s="653" t="s">
        <v>1158</v>
      </c>
      <c r="I792" s="264">
        <v>1</v>
      </c>
      <c r="J792" s="264">
        <v>5809</v>
      </c>
      <c r="K792" s="639">
        <f t="shared" si="61"/>
        <v>5809</v>
      </c>
      <c r="L792" s="39" t="s">
        <v>186</v>
      </c>
      <c r="M792" s="776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hidden="1" customHeight="1">
      <c r="A793" s="206" t="str">
        <f>IF(B793&lt;&gt;"",IF(AND(B793&gt;=_TM1,B793&lt;=_TM2,OR(TH!L793="1111",TH!M793="1111")),TH!D793,""),"")</f>
        <v/>
      </c>
      <c r="B793" s="36">
        <f t="shared" si="62"/>
        <v>6</v>
      </c>
      <c r="C793" s="193">
        <f t="shared" si="64"/>
        <v>40723</v>
      </c>
      <c r="D793" s="193" t="s">
        <v>1190</v>
      </c>
      <c r="E793" s="193">
        <v>40723</v>
      </c>
      <c r="F793" s="194" t="s">
        <v>813</v>
      </c>
      <c r="G793" s="513"/>
      <c r="H793" s="653" t="s">
        <v>1158</v>
      </c>
      <c r="I793" s="264">
        <v>1</v>
      </c>
      <c r="J793" s="264">
        <v>9591</v>
      </c>
      <c r="K793" s="639">
        <f t="shared" si="61"/>
        <v>9591</v>
      </c>
      <c r="L793" s="39" t="s">
        <v>186</v>
      </c>
      <c r="M793" s="776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hidden="1" customHeight="1">
      <c r="A794" s="206" t="str">
        <f>IF(B794&lt;&gt;"",IF(AND(B794&gt;=_TM1,B794&lt;=_TM2,OR(TH!L794="1111",TH!M794="1111")),TH!D794,""),"")</f>
        <v/>
      </c>
      <c r="B794" s="36">
        <f t="shared" ref="B794:B857" si="66">IF(C794&lt;&gt;"",MONTH(C794),"")</f>
        <v>6</v>
      </c>
      <c r="C794" s="193">
        <f t="shared" ref="C794:C825" si="67">E794</f>
        <v>40723</v>
      </c>
      <c r="D794" s="193" t="s">
        <v>1190</v>
      </c>
      <c r="E794" s="193">
        <v>40723</v>
      </c>
      <c r="F794" s="191" t="s">
        <v>990</v>
      </c>
      <c r="G794" s="513"/>
      <c r="H794" s="653" t="s">
        <v>1158</v>
      </c>
      <c r="I794" s="264">
        <v>2</v>
      </c>
      <c r="J794" s="264">
        <v>5951.5</v>
      </c>
      <c r="K794" s="639">
        <f t="shared" ref="K794:K825" si="68">ROUND(I794*J794,0)</f>
        <v>11903</v>
      </c>
      <c r="L794" s="39" t="s">
        <v>186</v>
      </c>
      <c r="M794" s="776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hidden="1" customHeight="1">
      <c r="A795" s="206" t="str">
        <f>IF(B795&lt;&gt;"",IF(AND(B795&gt;=_TM1,B795&lt;=_TM2,OR(TH!L795="1111",TH!M795="1111")),TH!D795,""),"")</f>
        <v/>
      </c>
      <c r="B795" s="36">
        <f t="shared" si="66"/>
        <v>6</v>
      </c>
      <c r="C795" s="193">
        <f t="shared" si="67"/>
        <v>40723</v>
      </c>
      <c r="D795" s="193" t="s">
        <v>1190</v>
      </c>
      <c r="E795" s="193">
        <v>40723</v>
      </c>
      <c r="F795" s="194" t="s">
        <v>824</v>
      </c>
      <c r="G795" s="513"/>
      <c r="H795" s="653" t="s">
        <v>1158</v>
      </c>
      <c r="I795" s="264">
        <v>1</v>
      </c>
      <c r="J795" s="264">
        <v>14807</v>
      </c>
      <c r="K795" s="639">
        <f t="shared" si="68"/>
        <v>14807</v>
      </c>
      <c r="L795" s="39" t="s">
        <v>186</v>
      </c>
      <c r="M795" s="776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hidden="1" customHeight="1">
      <c r="A796" s="206" t="str">
        <f>IF(B796&lt;&gt;"",IF(AND(B796&gt;=_TM1,B796&lt;=_TM2,OR(TH!L796="1111",TH!M796="1111")),TH!D796,""),"")</f>
        <v/>
      </c>
      <c r="B796" s="36">
        <f t="shared" si="66"/>
        <v>6</v>
      </c>
      <c r="C796" s="193">
        <f t="shared" si="67"/>
        <v>40723</v>
      </c>
      <c r="D796" s="193" t="s">
        <v>1191</v>
      </c>
      <c r="E796" s="193">
        <v>40723</v>
      </c>
      <c r="F796" s="194" t="s">
        <v>991</v>
      </c>
      <c r="G796" s="513"/>
      <c r="H796" s="653" t="s">
        <v>1158</v>
      </c>
      <c r="I796" s="264">
        <v>9</v>
      </c>
      <c r="J796" s="264">
        <v>14806.555555555555</v>
      </c>
      <c r="K796" s="639">
        <f t="shared" si="68"/>
        <v>133259</v>
      </c>
      <c r="L796" s="39" t="s">
        <v>186</v>
      </c>
      <c r="M796" s="776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hidden="1" customHeight="1">
      <c r="A797" s="206" t="str">
        <f>IF(B797&lt;&gt;"",IF(AND(B797&gt;=_TM1,B797&lt;=_TM2,OR(TH!L797="1111",TH!M797="1111")),TH!D797,""),"")</f>
        <v/>
      </c>
      <c r="B797" s="36">
        <f t="shared" si="66"/>
        <v>6</v>
      </c>
      <c r="C797" s="193">
        <f t="shared" si="67"/>
        <v>40723</v>
      </c>
      <c r="D797" s="193" t="s">
        <v>1191</v>
      </c>
      <c r="E797" s="37">
        <v>40723</v>
      </c>
      <c r="F797" s="191" t="s">
        <v>992</v>
      </c>
      <c r="G797" s="40"/>
      <c r="H797" s="653" t="s">
        <v>1158</v>
      </c>
      <c r="I797" s="317">
        <v>291</v>
      </c>
      <c r="J797" s="881">
        <v>7483.5120274914088</v>
      </c>
      <c r="K797" s="639">
        <f t="shared" si="68"/>
        <v>2177702</v>
      </c>
      <c r="L797" s="39" t="s">
        <v>186</v>
      </c>
      <c r="M797" s="776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hidden="1" customHeight="1">
      <c r="A798" s="206" t="str">
        <f>IF(B798&lt;&gt;"",IF(AND(B798&gt;=_TM1,B798&lt;=_TM2,OR(TH!L798="1111",TH!M798="1111")),TH!D798,""),"")</f>
        <v/>
      </c>
      <c r="B798" s="36">
        <f t="shared" si="66"/>
        <v>6</v>
      </c>
      <c r="C798" s="193">
        <f t="shared" si="67"/>
        <v>40723</v>
      </c>
      <c r="D798" s="193" t="s">
        <v>1191</v>
      </c>
      <c r="E798" s="37">
        <v>40723</v>
      </c>
      <c r="F798" s="40" t="s">
        <v>980</v>
      </c>
      <c r="G798" s="40"/>
      <c r="H798" s="653" t="s">
        <v>1158</v>
      </c>
      <c r="I798" s="317">
        <v>1</v>
      </c>
      <c r="J798" s="881">
        <v>7484</v>
      </c>
      <c r="K798" s="639">
        <f t="shared" si="68"/>
        <v>7484</v>
      </c>
      <c r="L798" s="39" t="s">
        <v>186</v>
      </c>
      <c r="M798" s="776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hidden="1" customHeight="1">
      <c r="A799" s="206" t="str">
        <f>IF(B799&lt;&gt;"",IF(AND(B799&gt;=_TM1,B799&lt;=_TM2,OR(TH!L799="1111",TH!M799="1111")),TH!D799,""),"")</f>
        <v/>
      </c>
      <c r="B799" s="36">
        <f t="shared" si="66"/>
        <v>6</v>
      </c>
      <c r="C799" s="193">
        <f t="shared" si="67"/>
        <v>40723</v>
      </c>
      <c r="D799" s="193" t="s">
        <v>1191</v>
      </c>
      <c r="E799" s="37">
        <v>40723</v>
      </c>
      <c r="F799" s="191" t="s">
        <v>806</v>
      </c>
      <c r="G799" s="40"/>
      <c r="H799" s="653" t="s">
        <v>1158</v>
      </c>
      <c r="I799" s="317">
        <v>119</v>
      </c>
      <c r="J799" s="881">
        <v>17439.512605042019</v>
      </c>
      <c r="K799" s="639">
        <f t="shared" si="68"/>
        <v>2075302</v>
      </c>
      <c r="L799" s="39" t="s">
        <v>186</v>
      </c>
      <c r="M799" s="776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hidden="1" customHeight="1">
      <c r="A800" s="206" t="str">
        <f>IF(B800&lt;&gt;"",IF(AND(B800&gt;=_TM1,B800&lt;=_TM2,OR(TH!L800="1111",TH!M800="1111")),TH!D800,""),"")</f>
        <v/>
      </c>
      <c r="B800" s="36">
        <f t="shared" si="66"/>
        <v>6</v>
      </c>
      <c r="C800" s="193">
        <f t="shared" si="67"/>
        <v>40723</v>
      </c>
      <c r="D800" s="193" t="s">
        <v>1191</v>
      </c>
      <c r="E800" s="37">
        <v>40723</v>
      </c>
      <c r="F800" s="309" t="s">
        <v>970</v>
      </c>
      <c r="G800" s="40"/>
      <c r="H800" s="653" t="s">
        <v>1158</v>
      </c>
      <c r="I800" s="317">
        <v>304</v>
      </c>
      <c r="J800" s="881">
        <v>12545.513157894737</v>
      </c>
      <c r="K800" s="639">
        <f t="shared" si="68"/>
        <v>3813836</v>
      </c>
      <c r="L800" s="39" t="s">
        <v>186</v>
      </c>
      <c r="M800" s="776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hidden="1" customHeight="1">
      <c r="A801" s="206" t="str">
        <f>IF(B801&lt;&gt;"",IF(AND(B801&gt;=_TM1,B801&lt;=_TM2,OR(TH!L801="1111",TH!M801="1111")),TH!D801,""),"")</f>
        <v/>
      </c>
      <c r="B801" s="36">
        <f t="shared" si="66"/>
        <v>6</v>
      </c>
      <c r="C801" s="193">
        <f t="shared" si="67"/>
        <v>40723</v>
      </c>
      <c r="D801" s="193" t="s">
        <v>1191</v>
      </c>
      <c r="E801" s="37">
        <v>40723</v>
      </c>
      <c r="F801" s="191" t="s">
        <v>969</v>
      </c>
      <c r="G801" s="40"/>
      <c r="H801" s="653" t="s">
        <v>1158</v>
      </c>
      <c r="I801" s="317">
        <v>65</v>
      </c>
      <c r="J801" s="881">
        <v>8499.5076923076922</v>
      </c>
      <c r="K801" s="639">
        <f t="shared" si="68"/>
        <v>552468</v>
      </c>
      <c r="L801" s="39" t="s">
        <v>186</v>
      </c>
      <c r="M801" s="776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hidden="1" customHeight="1">
      <c r="A802" s="206" t="str">
        <f>IF(B802&lt;&gt;"",IF(AND(B802&gt;=_TM1,B802&lt;=_TM2,OR(TH!L802="1111",TH!M802="1111")),TH!D802,""),"")</f>
        <v/>
      </c>
      <c r="B802" s="36">
        <f t="shared" si="66"/>
        <v>6</v>
      </c>
      <c r="C802" s="193">
        <f t="shared" si="67"/>
        <v>40723</v>
      </c>
      <c r="D802" s="193" t="s">
        <v>1191</v>
      </c>
      <c r="E802" s="37">
        <v>40723</v>
      </c>
      <c r="F802" s="309" t="s">
        <v>991</v>
      </c>
      <c r="G802" s="40"/>
      <c r="H802" s="653" t="s">
        <v>1158</v>
      </c>
      <c r="I802" s="317">
        <v>32</v>
      </c>
      <c r="J802" s="881">
        <v>14806.5</v>
      </c>
      <c r="K802" s="639">
        <f t="shared" si="68"/>
        <v>473808</v>
      </c>
      <c r="L802" s="39" t="s">
        <v>186</v>
      </c>
      <c r="M802" s="776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hidden="1" customHeight="1">
      <c r="A803" s="206" t="str">
        <f>IF(B803&lt;&gt;"",IF(AND(B803&gt;=_TM1,B803&lt;=_TM2,OR(TH!L803="1111",TH!M803="1111")),TH!D803,""),"")</f>
        <v/>
      </c>
      <c r="B803" s="36">
        <f t="shared" si="66"/>
        <v>6</v>
      </c>
      <c r="C803" s="193">
        <f t="shared" si="67"/>
        <v>40723</v>
      </c>
      <c r="D803" s="193" t="s">
        <v>1191</v>
      </c>
      <c r="E803" s="37">
        <v>40723</v>
      </c>
      <c r="F803" s="309" t="s">
        <v>815</v>
      </c>
      <c r="G803" s="40"/>
      <c r="H803" s="653" t="s">
        <v>1158</v>
      </c>
      <c r="I803" s="317">
        <v>5</v>
      </c>
      <c r="J803" s="881">
        <v>15586</v>
      </c>
      <c r="K803" s="639">
        <f t="shared" si="68"/>
        <v>77930</v>
      </c>
      <c r="L803" s="39" t="s">
        <v>186</v>
      </c>
      <c r="M803" s="776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hidden="1" customHeight="1">
      <c r="A804" s="206" t="str">
        <f>IF(B804&lt;&gt;"",IF(AND(B804&gt;=_TM1,B804&lt;=_TM2,OR(TH!L804="1111",TH!M804="1111")),TH!D804,""),"")</f>
        <v/>
      </c>
      <c r="B804" s="36">
        <f t="shared" si="66"/>
        <v>6</v>
      </c>
      <c r="C804" s="193">
        <f t="shared" si="67"/>
        <v>40723</v>
      </c>
      <c r="D804" s="193" t="s">
        <v>1191</v>
      </c>
      <c r="E804" s="37">
        <v>40723</v>
      </c>
      <c r="F804" s="309" t="s">
        <v>979</v>
      </c>
      <c r="G804" s="40"/>
      <c r="H804" s="653" t="s">
        <v>1158</v>
      </c>
      <c r="I804" s="317">
        <v>80</v>
      </c>
      <c r="J804" s="881">
        <v>13362.012500000001</v>
      </c>
      <c r="K804" s="639">
        <f t="shared" si="68"/>
        <v>1068961</v>
      </c>
      <c r="L804" s="39" t="s">
        <v>186</v>
      </c>
      <c r="M804" s="776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hidden="1" customHeight="1">
      <c r="A805" s="206" t="str">
        <f>IF(B805&lt;&gt;"",IF(AND(B805&gt;=_TM1,B805&lt;=_TM2,OR(TH!L805="1111",TH!M805="1111")),TH!D805,""),"")</f>
        <v/>
      </c>
      <c r="B805" s="36">
        <f t="shared" si="66"/>
        <v>6</v>
      </c>
      <c r="C805" s="193">
        <f t="shared" si="67"/>
        <v>40723</v>
      </c>
      <c r="D805" s="193" t="s">
        <v>1192</v>
      </c>
      <c r="E805" s="37">
        <v>40723</v>
      </c>
      <c r="F805" s="191" t="s">
        <v>811</v>
      </c>
      <c r="G805" s="40"/>
      <c r="H805" s="653" t="s">
        <v>1158</v>
      </c>
      <c r="I805" s="317">
        <v>49</v>
      </c>
      <c r="J805" s="881">
        <v>8499.5102040816328</v>
      </c>
      <c r="K805" s="639">
        <f t="shared" si="68"/>
        <v>416476</v>
      </c>
      <c r="L805" s="39" t="s">
        <v>186</v>
      </c>
      <c r="M805" s="776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hidden="1" customHeight="1">
      <c r="A806" s="206" t="str">
        <f>IF(B806&lt;&gt;"",IF(AND(B806&gt;=_TM1,B806&lt;=_TM2,OR(TH!L806="1111",TH!M806="1111")),TH!D806,""),"")</f>
        <v/>
      </c>
      <c r="B806" s="36">
        <f t="shared" si="66"/>
        <v>6</v>
      </c>
      <c r="C806" s="193">
        <f t="shared" si="67"/>
        <v>40723</v>
      </c>
      <c r="D806" s="193" t="s">
        <v>1192</v>
      </c>
      <c r="E806" s="37">
        <v>40723</v>
      </c>
      <c r="F806" s="191" t="s">
        <v>823</v>
      </c>
      <c r="G806" s="40"/>
      <c r="H806" s="653" t="s">
        <v>1158</v>
      </c>
      <c r="I806" s="317">
        <v>2</v>
      </c>
      <c r="J806" s="881">
        <v>5951.5</v>
      </c>
      <c r="K806" s="639">
        <f t="shared" si="68"/>
        <v>11903</v>
      </c>
      <c r="L806" s="39" t="s">
        <v>186</v>
      </c>
      <c r="M806" s="776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hidden="1" customHeight="1">
      <c r="A807" s="206" t="str">
        <f>IF(B807&lt;&gt;"",IF(AND(B807&gt;=_TM1,B807&lt;=_TM2,OR(TH!L807="1111",TH!M807="1111")),TH!D807,""),"")</f>
        <v/>
      </c>
      <c r="B807" s="36">
        <f t="shared" si="66"/>
        <v>6</v>
      </c>
      <c r="C807" s="193">
        <f t="shared" si="67"/>
        <v>40723</v>
      </c>
      <c r="D807" s="193" t="s">
        <v>1192</v>
      </c>
      <c r="E807" s="37">
        <v>40723</v>
      </c>
      <c r="F807" s="40" t="s">
        <v>994</v>
      </c>
      <c r="G807" s="40"/>
      <c r="H807" s="653" t="s">
        <v>1158</v>
      </c>
      <c r="I807" s="317">
        <v>2</v>
      </c>
      <c r="J807" s="881">
        <v>9590.5</v>
      </c>
      <c r="K807" s="639">
        <f t="shared" si="68"/>
        <v>19181</v>
      </c>
      <c r="L807" s="39" t="s">
        <v>186</v>
      </c>
      <c r="M807" s="776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hidden="1" customHeight="1">
      <c r="A808" s="206" t="str">
        <f>IF(B808&lt;&gt;"",IF(AND(B808&gt;=_TM1,B808&lt;=_TM2,OR(TH!L808="1111",TH!M808="1111")),TH!D808,""),"")</f>
        <v/>
      </c>
      <c r="B808" s="36">
        <f t="shared" si="66"/>
        <v>6</v>
      </c>
      <c r="C808" s="193">
        <f t="shared" si="67"/>
        <v>40723</v>
      </c>
      <c r="D808" s="193" t="s">
        <v>1192</v>
      </c>
      <c r="E808" s="37">
        <v>40723</v>
      </c>
      <c r="F808" s="191" t="s">
        <v>992</v>
      </c>
      <c r="G808" s="40"/>
      <c r="H808" s="653" t="s">
        <v>1158</v>
      </c>
      <c r="I808" s="317">
        <v>5</v>
      </c>
      <c r="J808" s="881">
        <v>7483.6</v>
      </c>
      <c r="K808" s="639">
        <f t="shared" si="68"/>
        <v>37418</v>
      </c>
      <c r="L808" s="39" t="s">
        <v>186</v>
      </c>
      <c r="M808" s="776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hidden="1" customHeight="1">
      <c r="A809" s="206" t="str">
        <f>IF(B809&lt;&gt;"",IF(AND(B809&gt;=_TM1,B809&lt;=_TM2,OR(TH!L809="1111",TH!M809="1111")),TH!D809,""),"")</f>
        <v/>
      </c>
      <c r="B809" s="36">
        <f t="shared" si="66"/>
        <v>6</v>
      </c>
      <c r="C809" s="193">
        <f t="shared" si="67"/>
        <v>40723</v>
      </c>
      <c r="D809" s="193" t="s">
        <v>1192</v>
      </c>
      <c r="E809" s="37">
        <v>40723</v>
      </c>
      <c r="F809" s="40" t="s">
        <v>820</v>
      </c>
      <c r="G809" s="40"/>
      <c r="H809" s="653" t="s">
        <v>1158</v>
      </c>
      <c r="I809" s="317">
        <v>1</v>
      </c>
      <c r="J809" s="881">
        <v>9591</v>
      </c>
      <c r="K809" s="639">
        <f t="shared" si="68"/>
        <v>9591</v>
      </c>
      <c r="L809" s="39" t="s">
        <v>186</v>
      </c>
      <c r="M809" s="776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hidden="1" customHeight="1">
      <c r="A810" s="206" t="str">
        <f>IF(B810&lt;&gt;"",IF(AND(B810&gt;=_TM1,B810&lt;=_TM2,OR(TH!L810="1111",TH!M810="1111")),TH!D810,""),"")</f>
        <v/>
      </c>
      <c r="B810" s="36">
        <f t="shared" si="66"/>
        <v>6</v>
      </c>
      <c r="C810" s="193">
        <f t="shared" si="67"/>
        <v>40723</v>
      </c>
      <c r="D810" s="193" t="s">
        <v>1192</v>
      </c>
      <c r="E810" s="37">
        <v>40723</v>
      </c>
      <c r="F810" s="191" t="s">
        <v>822</v>
      </c>
      <c r="G810" s="40"/>
      <c r="H810" s="653" t="s">
        <v>1158</v>
      </c>
      <c r="I810" s="317">
        <v>1</v>
      </c>
      <c r="J810" s="881">
        <v>5809</v>
      </c>
      <c r="K810" s="639">
        <f t="shared" si="68"/>
        <v>5809</v>
      </c>
      <c r="L810" s="39" t="s">
        <v>186</v>
      </c>
      <c r="M810" s="776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hidden="1" customHeight="1">
      <c r="A811" s="206" t="str">
        <f>IF(B811&lt;&gt;"",IF(AND(B811&gt;=_TM1,B811&lt;=_TM2,OR(TH!L811="1111",TH!M811="1111")),TH!D811,""),"")</f>
        <v/>
      </c>
      <c r="B811" s="36">
        <f t="shared" si="66"/>
        <v>6</v>
      </c>
      <c r="C811" s="193">
        <f t="shared" si="67"/>
        <v>40723</v>
      </c>
      <c r="D811" s="193" t="s">
        <v>1192</v>
      </c>
      <c r="E811" s="37">
        <v>40723</v>
      </c>
      <c r="F811" s="191" t="s">
        <v>818</v>
      </c>
      <c r="G811" s="40"/>
      <c r="H811" s="653" t="s">
        <v>1158</v>
      </c>
      <c r="I811" s="317">
        <v>3</v>
      </c>
      <c r="J811" s="881">
        <v>15438.666666666666</v>
      </c>
      <c r="K811" s="639">
        <f t="shared" si="68"/>
        <v>46316</v>
      </c>
      <c r="L811" s="39" t="s">
        <v>186</v>
      </c>
      <c r="M811" s="776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hidden="1" customHeight="1">
      <c r="A812" s="206" t="str">
        <f>IF(B812&lt;&gt;"",IF(AND(B812&gt;=_TM1,B812&lt;=_TM2,OR(TH!L812="1111",TH!M812="1111")),TH!D812,""),"")</f>
        <v/>
      </c>
      <c r="B812" s="36">
        <f t="shared" si="66"/>
        <v>6</v>
      </c>
      <c r="C812" s="193">
        <f t="shared" si="67"/>
        <v>40723</v>
      </c>
      <c r="D812" s="193" t="s">
        <v>1192</v>
      </c>
      <c r="E812" s="37">
        <v>40723</v>
      </c>
      <c r="F812" s="40" t="s">
        <v>812</v>
      </c>
      <c r="G812" s="40"/>
      <c r="H812" s="653" t="s">
        <v>1158</v>
      </c>
      <c r="I812" s="317">
        <v>2</v>
      </c>
      <c r="J812" s="881">
        <v>9590.5</v>
      </c>
      <c r="K812" s="639">
        <f t="shared" si="68"/>
        <v>19181</v>
      </c>
      <c r="L812" s="39" t="s">
        <v>186</v>
      </c>
      <c r="M812" s="776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hidden="1" customHeight="1">
      <c r="A813" s="206" t="str">
        <f>IF(B813&lt;&gt;"",IF(AND(B813&gt;=_TM1,B813&lt;=_TM2,OR(TH!L813="1111",TH!M813="1111")),TH!D813,""),"")</f>
        <v/>
      </c>
      <c r="B813" s="36">
        <f t="shared" si="66"/>
        <v>6</v>
      </c>
      <c r="C813" s="193">
        <f t="shared" si="67"/>
        <v>40723</v>
      </c>
      <c r="D813" s="193" t="s">
        <v>1192</v>
      </c>
      <c r="E813" s="37">
        <v>40723</v>
      </c>
      <c r="F813" s="194" t="s">
        <v>988</v>
      </c>
      <c r="G813" s="40"/>
      <c r="H813" s="653" t="s">
        <v>1158</v>
      </c>
      <c r="I813" s="317">
        <v>8</v>
      </c>
      <c r="J813" s="881">
        <v>7385.5</v>
      </c>
      <c r="K813" s="639">
        <f t="shared" si="68"/>
        <v>59084</v>
      </c>
      <c r="L813" s="39" t="s">
        <v>186</v>
      </c>
      <c r="M813" s="776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hidden="1" customHeight="1">
      <c r="A814" s="206" t="str">
        <f>IF(B814&lt;&gt;"",IF(AND(B814&gt;=_TM1,B814&lt;=_TM2,OR(TH!L814="1111",TH!M814="1111")),TH!D814,""),"")</f>
        <v/>
      </c>
      <c r="B814" s="36">
        <f t="shared" si="66"/>
        <v>6</v>
      </c>
      <c r="C814" s="193">
        <f t="shared" si="67"/>
        <v>40723</v>
      </c>
      <c r="D814" s="193" t="s">
        <v>1193</v>
      </c>
      <c r="E814" s="37">
        <v>40723</v>
      </c>
      <c r="F814" s="309" t="s">
        <v>810</v>
      </c>
      <c r="G814" s="40"/>
      <c r="H814" s="653" t="s">
        <v>1158</v>
      </c>
      <c r="I814" s="317">
        <v>1</v>
      </c>
      <c r="J814" s="881">
        <v>7484</v>
      </c>
      <c r="K814" s="639">
        <f t="shared" si="68"/>
        <v>7484</v>
      </c>
      <c r="L814" s="39" t="s">
        <v>186</v>
      </c>
      <c r="M814" s="776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hidden="1" customHeight="1">
      <c r="A815" s="206" t="str">
        <f>IF(B815&lt;&gt;"",IF(AND(B815&gt;=_TM1,B815&lt;=_TM2,OR(TH!L815="1111",TH!M815="1111")),TH!D815,""),"")</f>
        <v/>
      </c>
      <c r="B815" s="36">
        <f t="shared" si="66"/>
        <v>6</v>
      </c>
      <c r="C815" s="193">
        <f t="shared" si="67"/>
        <v>40723</v>
      </c>
      <c r="D815" s="193" t="s">
        <v>1193</v>
      </c>
      <c r="E815" s="37">
        <v>40723</v>
      </c>
      <c r="F815" s="309" t="s">
        <v>813</v>
      </c>
      <c r="G815" s="40"/>
      <c r="H815" s="653" t="s">
        <v>1158</v>
      </c>
      <c r="I815" s="317">
        <v>1</v>
      </c>
      <c r="J815" s="881">
        <v>9591</v>
      </c>
      <c r="K815" s="639">
        <f t="shared" si="68"/>
        <v>9591</v>
      </c>
      <c r="L815" s="39" t="s">
        <v>186</v>
      </c>
      <c r="M815" s="776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hidden="1" customHeight="1">
      <c r="A816" s="206" t="str">
        <f>IF(B816&lt;&gt;"",IF(AND(B816&gt;=_TM1,B816&lt;=_TM2,OR(TH!L816="1111",TH!M816="1111")),TH!D816,""),"")</f>
        <v/>
      </c>
      <c r="B816" s="36">
        <f t="shared" si="66"/>
        <v>6</v>
      </c>
      <c r="C816" s="193">
        <f t="shared" si="67"/>
        <v>40723</v>
      </c>
      <c r="D816" s="193" t="s">
        <v>1193</v>
      </c>
      <c r="E816" s="37">
        <v>40723</v>
      </c>
      <c r="F816" s="309" t="s">
        <v>814</v>
      </c>
      <c r="G816" s="40"/>
      <c r="H816" s="653" t="s">
        <v>1158</v>
      </c>
      <c r="I816" s="317">
        <v>4</v>
      </c>
      <c r="J816" s="881">
        <v>10554.5</v>
      </c>
      <c r="K816" s="639">
        <f t="shared" si="68"/>
        <v>42218</v>
      </c>
      <c r="L816" s="39" t="s">
        <v>186</v>
      </c>
      <c r="M816" s="776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hidden="1" customHeight="1">
      <c r="A817" s="206" t="str">
        <f>IF(B817&lt;&gt;"",IF(AND(B817&gt;=_TM1,B817&lt;=_TM2,OR(TH!L817="1111",TH!M817="1111")),TH!D817,""),"")</f>
        <v/>
      </c>
      <c r="B817" s="36">
        <f t="shared" si="66"/>
        <v>6</v>
      </c>
      <c r="C817" s="193">
        <f t="shared" si="67"/>
        <v>40723</v>
      </c>
      <c r="D817" s="193" t="s">
        <v>1193</v>
      </c>
      <c r="E817" s="37">
        <v>40723</v>
      </c>
      <c r="F817" s="309" t="s">
        <v>819</v>
      </c>
      <c r="G817" s="40"/>
      <c r="H817" s="653" t="s">
        <v>1158</v>
      </c>
      <c r="I817" s="317">
        <v>1</v>
      </c>
      <c r="J817" s="881">
        <v>9591</v>
      </c>
      <c r="K817" s="639">
        <f t="shared" si="68"/>
        <v>9591</v>
      </c>
      <c r="L817" s="39" t="s">
        <v>186</v>
      </c>
      <c r="M817" s="776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hidden="1" customHeight="1">
      <c r="A818" s="206" t="str">
        <f>IF(B818&lt;&gt;"",IF(AND(B818&gt;=_TM1,B818&lt;=_TM2,OR(TH!L818="1111",TH!M818="1111")),TH!D818,""),"")</f>
        <v/>
      </c>
      <c r="B818" s="36">
        <f t="shared" si="66"/>
        <v>6</v>
      </c>
      <c r="C818" s="193">
        <f t="shared" si="67"/>
        <v>40723</v>
      </c>
      <c r="D818" s="193" t="s">
        <v>1193</v>
      </c>
      <c r="E818" s="37">
        <v>40723</v>
      </c>
      <c r="F818" s="309" t="s">
        <v>996</v>
      </c>
      <c r="G818" s="40"/>
      <c r="H818" s="653" t="s">
        <v>1158</v>
      </c>
      <c r="I818" s="317">
        <v>2</v>
      </c>
      <c r="J818" s="881">
        <v>5808.5</v>
      </c>
      <c r="K818" s="639">
        <f t="shared" si="68"/>
        <v>11617</v>
      </c>
      <c r="L818" s="39" t="s">
        <v>186</v>
      </c>
      <c r="M818" s="776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hidden="1" customHeight="1">
      <c r="A819" s="206" t="str">
        <f>IF(B819&lt;&gt;"",IF(AND(B819&gt;=_TM1,B819&lt;=_TM2,OR(TH!L819="1111",TH!M819="1111")),TH!D819,""),"")</f>
        <v/>
      </c>
      <c r="B819" s="36">
        <f t="shared" si="66"/>
        <v>6</v>
      </c>
      <c r="C819" s="193">
        <f t="shared" si="67"/>
        <v>40723</v>
      </c>
      <c r="D819" s="193" t="s">
        <v>1193</v>
      </c>
      <c r="E819" s="37">
        <v>40723</v>
      </c>
      <c r="F819" s="309" t="s">
        <v>997</v>
      </c>
      <c r="G819" s="40"/>
      <c r="H819" s="653" t="s">
        <v>1158</v>
      </c>
      <c r="I819" s="317">
        <v>2</v>
      </c>
      <c r="J819" s="909">
        <v>10554.5</v>
      </c>
      <c r="K819" s="639">
        <f t="shared" si="68"/>
        <v>21109</v>
      </c>
      <c r="L819" s="39" t="s">
        <v>186</v>
      </c>
      <c r="M819" s="776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hidden="1" customHeight="1">
      <c r="A820" s="206" t="str">
        <f>IF(B820&lt;&gt;"",IF(AND(B820&gt;=_TM1,B820&lt;=_TM2,OR(TH!L820="1111",TH!M820="1111")),TH!D820,""),"")</f>
        <v/>
      </c>
      <c r="B820" s="36">
        <f t="shared" si="66"/>
        <v>6</v>
      </c>
      <c r="C820" s="193">
        <f t="shared" si="67"/>
        <v>40723</v>
      </c>
      <c r="D820" s="193" t="s">
        <v>1193</v>
      </c>
      <c r="E820" s="37">
        <v>40723</v>
      </c>
      <c r="F820" s="191" t="s">
        <v>809</v>
      </c>
      <c r="G820" s="40"/>
      <c r="H820" s="653" t="s">
        <v>1158</v>
      </c>
      <c r="I820" s="317">
        <v>37</v>
      </c>
      <c r="J820" s="264">
        <v>13362</v>
      </c>
      <c r="K820" s="639">
        <f t="shared" si="68"/>
        <v>494394</v>
      </c>
      <c r="L820" s="39" t="s">
        <v>186</v>
      </c>
      <c r="M820" s="776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hidden="1" customHeight="1">
      <c r="A821" s="206" t="str">
        <f>IF(B821&lt;&gt;"",IF(AND(B821&gt;=_TM1,B821&lt;=_TM2,OR(TH!L821="1111",TH!M821="1111")),TH!D821,""),"")</f>
        <v/>
      </c>
      <c r="B821" s="36">
        <f t="shared" si="66"/>
        <v>6</v>
      </c>
      <c r="C821" s="193">
        <f t="shared" si="67"/>
        <v>40723</v>
      </c>
      <c r="D821" s="193" t="s">
        <v>1193</v>
      </c>
      <c r="E821" s="37">
        <v>40723</v>
      </c>
      <c r="F821" s="40" t="s">
        <v>998</v>
      </c>
      <c r="G821" s="40"/>
      <c r="H821" s="653" t="s">
        <v>1158</v>
      </c>
      <c r="I821" s="317">
        <v>897</v>
      </c>
      <c r="J821" s="881">
        <v>9361.1794871794864</v>
      </c>
      <c r="K821" s="639">
        <f t="shared" si="68"/>
        <v>8396978</v>
      </c>
      <c r="L821" s="39" t="s">
        <v>186</v>
      </c>
      <c r="M821" s="776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hidden="1" customHeight="1">
      <c r="A822" s="206" t="str">
        <f>IF(B822&lt;&gt;"",IF(AND(B822&gt;=_TM1,B822&lt;=_TM2,OR(TH!L822="1111",TH!M822="1111")),TH!D822,""),"")</f>
        <v/>
      </c>
      <c r="B822" s="36">
        <f t="shared" si="66"/>
        <v>6</v>
      </c>
      <c r="C822" s="193">
        <f t="shared" si="67"/>
        <v>40723</v>
      </c>
      <c r="D822" s="193" t="s">
        <v>1193</v>
      </c>
      <c r="E822" s="37">
        <v>40723</v>
      </c>
      <c r="F822" s="191" t="s">
        <v>995</v>
      </c>
      <c r="G822" s="40"/>
      <c r="H822" s="653" t="s">
        <v>1158</v>
      </c>
      <c r="I822" s="317">
        <v>917</v>
      </c>
      <c r="J822" s="881">
        <v>2523.9182115594331</v>
      </c>
      <c r="K822" s="639">
        <f t="shared" si="68"/>
        <v>2314433</v>
      </c>
      <c r="L822" s="39" t="s">
        <v>186</v>
      </c>
      <c r="M822" s="776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hidden="1" customHeight="1">
      <c r="A823" s="206" t="str">
        <f>IF(B823&lt;&gt;"",IF(AND(B823&gt;=_TM1,B823&lt;=_TM2,OR(TH!L823="1111",TH!M823="1111")),TH!D823,""),"")</f>
        <v/>
      </c>
      <c r="B823" s="36">
        <f t="shared" si="66"/>
        <v>6</v>
      </c>
      <c r="C823" s="193">
        <f t="shared" si="67"/>
        <v>40723</v>
      </c>
      <c r="D823" s="193" t="s">
        <v>1194</v>
      </c>
      <c r="E823" s="37">
        <v>40723</v>
      </c>
      <c r="F823" s="191" t="s">
        <v>999</v>
      </c>
      <c r="G823" s="40"/>
      <c r="H823" s="653" t="s">
        <v>1158</v>
      </c>
      <c r="I823" s="317">
        <v>169</v>
      </c>
      <c r="J823" s="881">
        <v>7385.5147928994083</v>
      </c>
      <c r="K823" s="639">
        <f t="shared" si="68"/>
        <v>1248152</v>
      </c>
      <c r="L823" s="39" t="s">
        <v>186</v>
      </c>
      <c r="M823" s="776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hidden="1" customHeight="1">
      <c r="A824" s="206" t="str">
        <f>IF(B824&lt;&gt;"",IF(AND(B824&gt;=_TM1,B824&lt;=_TM2,OR(TH!L824="1111",TH!M824="1111")),TH!D824,""),"")</f>
        <v/>
      </c>
      <c r="B824" s="36">
        <f t="shared" si="66"/>
        <v>6</v>
      </c>
      <c r="C824" s="193">
        <f t="shared" si="67"/>
        <v>40723</v>
      </c>
      <c r="D824" s="193" t="s">
        <v>1194</v>
      </c>
      <c r="E824" s="37">
        <v>40723</v>
      </c>
      <c r="F824" s="40" t="s">
        <v>995</v>
      </c>
      <c r="G824" s="40"/>
      <c r="H824" s="653" t="s">
        <v>1158</v>
      </c>
      <c r="I824" s="317">
        <v>170</v>
      </c>
      <c r="J824" s="881">
        <v>2471.7647058823532</v>
      </c>
      <c r="K824" s="639">
        <f t="shared" si="68"/>
        <v>420200</v>
      </c>
      <c r="L824" s="39" t="s">
        <v>186</v>
      </c>
      <c r="M824" s="776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hidden="1" customHeight="1">
      <c r="A825" s="206" t="str">
        <f>IF(B825&lt;&gt;"",IF(AND(B825&gt;=_TM1,B825&lt;=_TM2,OR(TH!L825="1111",TH!M825="1111")),TH!D825,""),"")</f>
        <v/>
      </c>
      <c r="B825" s="36">
        <f t="shared" si="66"/>
        <v>6</v>
      </c>
      <c r="C825" s="193">
        <f t="shared" si="67"/>
        <v>40723</v>
      </c>
      <c r="D825" s="193" t="s">
        <v>1194</v>
      </c>
      <c r="E825" s="37">
        <v>40723</v>
      </c>
      <c r="F825" s="307" t="s">
        <v>807</v>
      </c>
      <c r="G825" s="40"/>
      <c r="H825" s="653" t="s">
        <v>1158</v>
      </c>
      <c r="I825" s="317">
        <v>442</v>
      </c>
      <c r="J825" s="264">
        <v>18786.513574660632</v>
      </c>
      <c r="K825" s="639">
        <f t="shared" si="68"/>
        <v>8303639</v>
      </c>
      <c r="L825" s="39" t="s">
        <v>186</v>
      </c>
      <c r="M825" s="776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hidden="1" customHeight="1">
      <c r="A826" s="206" t="str">
        <f>IF(B826&lt;&gt;"",IF(AND(B826&gt;=_TM1,B826&lt;=_TM2,OR(TH!L826="1111",TH!M826="1111")),TH!D826,""),"")</f>
        <v/>
      </c>
      <c r="B826" s="36">
        <f t="shared" si="66"/>
        <v>6</v>
      </c>
      <c r="C826" s="193">
        <f t="shared" ref="C826:C858" si="69">E826</f>
        <v>40723</v>
      </c>
      <c r="D826" s="193" t="s">
        <v>1194</v>
      </c>
      <c r="E826" s="37">
        <v>40723</v>
      </c>
      <c r="F826" s="191" t="s">
        <v>1000</v>
      </c>
      <c r="G826" s="40"/>
      <c r="H826" s="653" t="s">
        <v>1158</v>
      </c>
      <c r="I826" s="317">
        <v>36</v>
      </c>
      <c r="J826" s="881">
        <v>17039.5</v>
      </c>
      <c r="K826" s="639">
        <f t="shared" ref="K826:K856" si="70">ROUND(I826*J826,0)</f>
        <v>613422</v>
      </c>
      <c r="L826" s="39" t="s">
        <v>186</v>
      </c>
      <c r="M826" s="776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hidden="1" customHeight="1">
      <c r="A827" s="206" t="str">
        <f>IF(B827&lt;&gt;"",IF(AND(B827&gt;=_TM1,B827&lt;=_TM2,OR(TH!L827="1111",TH!M827="1111")),TH!D827,""),"")</f>
        <v/>
      </c>
      <c r="B827" s="36">
        <f t="shared" si="66"/>
        <v>6</v>
      </c>
      <c r="C827" s="193">
        <f t="shared" si="69"/>
        <v>40723</v>
      </c>
      <c r="D827" s="193" t="s">
        <v>1194</v>
      </c>
      <c r="E827" s="37">
        <v>40723</v>
      </c>
      <c r="F827" s="191" t="s">
        <v>995</v>
      </c>
      <c r="G827" s="40"/>
      <c r="H827" s="653" t="s">
        <v>1158</v>
      </c>
      <c r="I827" s="317">
        <v>90</v>
      </c>
      <c r="J827" s="881">
        <v>2471.7666666666669</v>
      </c>
      <c r="K827" s="639">
        <f t="shared" si="70"/>
        <v>222459</v>
      </c>
      <c r="L827" s="39" t="s">
        <v>186</v>
      </c>
      <c r="M827" s="776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hidden="1" customHeight="1">
      <c r="A828" s="206" t="str">
        <f>IF(B828&lt;&gt;"",IF(AND(B828&gt;=_TM1,B828&lt;=_TM2,OR(TH!L828="1111",TH!M828="1111")),TH!D828,""),"")</f>
        <v/>
      </c>
      <c r="B828" s="36">
        <f t="shared" si="66"/>
        <v>6</v>
      </c>
      <c r="C828" s="193">
        <f t="shared" si="69"/>
        <v>40723</v>
      </c>
      <c r="D828" s="193" t="s">
        <v>1194</v>
      </c>
      <c r="E828" s="37">
        <v>40723</v>
      </c>
      <c r="F828" s="40" t="s">
        <v>995</v>
      </c>
      <c r="G828" s="40"/>
      <c r="H828" s="653" t="s">
        <v>1158</v>
      </c>
      <c r="I828" s="317">
        <v>164</v>
      </c>
      <c r="J828" s="881">
        <v>2471.7621951219512</v>
      </c>
      <c r="K828" s="639">
        <f t="shared" si="70"/>
        <v>405369</v>
      </c>
      <c r="L828" s="39" t="s">
        <v>186</v>
      </c>
      <c r="M828" s="776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hidden="1" customHeight="1">
      <c r="A829" s="206" t="str">
        <f>IF(B829&lt;&gt;"",IF(AND(B829&gt;=_TM1,B829&lt;=_TM2,OR(TH!L829="1111",TH!M829="1111")),TH!D829,""),"")</f>
        <v/>
      </c>
      <c r="B829" s="36">
        <f t="shared" si="66"/>
        <v>6</v>
      </c>
      <c r="C829" s="193">
        <f t="shared" si="69"/>
        <v>40723</v>
      </c>
      <c r="D829" s="193" t="s">
        <v>1194</v>
      </c>
      <c r="E829" s="37">
        <v>40723</v>
      </c>
      <c r="F829" s="307" t="s">
        <v>808</v>
      </c>
      <c r="G829" s="40"/>
      <c r="H829" s="653" t="s">
        <v>1158</v>
      </c>
      <c r="I829" s="317">
        <v>639</v>
      </c>
      <c r="J829" s="264">
        <v>18443.433489827858</v>
      </c>
      <c r="K829" s="639">
        <f t="shared" si="70"/>
        <v>11785354</v>
      </c>
      <c r="L829" s="39" t="s">
        <v>186</v>
      </c>
      <c r="M829" s="776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hidden="1" customHeight="1">
      <c r="A830" s="206" t="str">
        <f>IF(B830&lt;&gt;"",IF(AND(B830&gt;=_TM1,B830&lt;=_TM2,OR(TH!L830="1111",TH!M830="1111")),TH!D830,""),"")</f>
        <v/>
      </c>
      <c r="B830" s="36">
        <f t="shared" si="66"/>
        <v>6</v>
      </c>
      <c r="C830" s="193">
        <f t="shared" si="69"/>
        <v>40723</v>
      </c>
      <c r="D830" s="193" t="s">
        <v>1194</v>
      </c>
      <c r="E830" s="37">
        <v>40723</v>
      </c>
      <c r="F830" s="40" t="s">
        <v>995</v>
      </c>
      <c r="G830" s="40"/>
      <c r="H830" s="653" t="s">
        <v>1158</v>
      </c>
      <c r="I830" s="317">
        <v>210</v>
      </c>
      <c r="J830" s="881">
        <v>5808.5142857142855</v>
      </c>
      <c r="K830" s="639">
        <f t="shared" si="70"/>
        <v>1219788</v>
      </c>
      <c r="L830" s="39" t="s">
        <v>186</v>
      </c>
      <c r="M830" s="776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hidden="1" customHeight="1">
      <c r="A831" s="206" t="str">
        <f>IF(B831&lt;&gt;"",IF(AND(B831&gt;=_TM1,B831&lt;=_TM2,OR(TH!L831="1111",TH!M831="1111")),TH!D831,""),"")</f>
        <v/>
      </c>
      <c r="B831" s="36">
        <f t="shared" si="66"/>
        <v>6</v>
      </c>
      <c r="C831" s="193">
        <f t="shared" si="69"/>
        <v>40723</v>
      </c>
      <c r="D831" s="193" t="s">
        <v>1194</v>
      </c>
      <c r="E831" s="37">
        <v>40723</v>
      </c>
      <c r="F831" s="40" t="s">
        <v>995</v>
      </c>
      <c r="G831" s="40"/>
      <c r="H831" s="653" t="s">
        <v>1158</v>
      </c>
      <c r="I831" s="317">
        <v>422</v>
      </c>
      <c r="J831" s="881">
        <v>3584.0118483412321</v>
      </c>
      <c r="K831" s="639">
        <f t="shared" si="70"/>
        <v>1512453</v>
      </c>
      <c r="L831" s="39" t="s">
        <v>186</v>
      </c>
      <c r="M831" s="776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hidden="1" customHeight="1">
      <c r="A832" s="206" t="str">
        <f>IF(B832&lt;&gt;"",IF(AND(B832&gt;=_TM1,B832&lt;=_TM2,OR(TH!L832="1111",TH!M832="1111")),TH!D832,""),"")</f>
        <v/>
      </c>
      <c r="B832" s="36">
        <f t="shared" si="66"/>
        <v>6</v>
      </c>
      <c r="C832" s="193">
        <f t="shared" si="69"/>
        <v>40723</v>
      </c>
      <c r="D832" s="193" t="s">
        <v>1195</v>
      </c>
      <c r="E832" s="37">
        <v>40723</v>
      </c>
      <c r="F832" s="471" t="s">
        <v>806</v>
      </c>
      <c r="G832" s="40"/>
      <c r="H832" s="653" t="s">
        <v>1158</v>
      </c>
      <c r="I832" s="317">
        <v>209</v>
      </c>
      <c r="J832" s="881">
        <v>17381.808612440193</v>
      </c>
      <c r="K832" s="639">
        <f t="shared" si="70"/>
        <v>3632798</v>
      </c>
      <c r="L832" s="39" t="s">
        <v>186</v>
      </c>
      <c r="M832" s="776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hidden="1" customHeight="1">
      <c r="A833" s="206" t="str">
        <f>IF(B833&lt;&gt;"",IF(AND(B833&gt;=_TM1,B833&lt;=_TM2,OR(TH!L833="1111",TH!M833="1111")),TH!D833,""),"")</f>
        <v/>
      </c>
      <c r="B833" s="36">
        <f t="shared" si="66"/>
        <v>6</v>
      </c>
      <c r="C833" s="193">
        <f t="shared" si="69"/>
        <v>40723</v>
      </c>
      <c r="D833" s="193" t="s">
        <v>1195</v>
      </c>
      <c r="E833" s="37">
        <v>40723</v>
      </c>
      <c r="F833" s="309" t="s">
        <v>1001</v>
      </c>
      <c r="G833" s="40"/>
      <c r="H833" s="653" t="s">
        <v>1158</v>
      </c>
      <c r="I833" s="317">
        <v>55</v>
      </c>
      <c r="J833" s="881">
        <v>17595.436363636363</v>
      </c>
      <c r="K833" s="639">
        <f t="shared" si="70"/>
        <v>967749</v>
      </c>
      <c r="L833" s="39" t="s">
        <v>186</v>
      </c>
      <c r="M833" s="776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hidden="1" customHeight="1">
      <c r="A834" s="206" t="str">
        <f>IF(B834&lt;&gt;"",IF(AND(B834&gt;=_TM1,B834&lt;=_TM2,OR(TH!L834="1111",TH!M834="1111")),TH!D834,""),"")</f>
        <v/>
      </c>
      <c r="B834" s="36">
        <f t="shared" si="66"/>
        <v>6</v>
      </c>
      <c r="C834" s="193">
        <f t="shared" si="69"/>
        <v>40723</v>
      </c>
      <c r="D834" s="193" t="s">
        <v>1195</v>
      </c>
      <c r="E834" s="37">
        <v>40723</v>
      </c>
      <c r="F834" s="40" t="s">
        <v>1002</v>
      </c>
      <c r="G834" s="40"/>
      <c r="H834" s="653" t="s">
        <v>1158</v>
      </c>
      <c r="I834" s="317">
        <v>40</v>
      </c>
      <c r="J834" s="881">
        <v>13362.025</v>
      </c>
      <c r="K834" s="639">
        <f t="shared" si="70"/>
        <v>534481</v>
      </c>
      <c r="L834" s="39" t="s">
        <v>186</v>
      </c>
      <c r="M834" s="776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hidden="1" customHeight="1">
      <c r="A835" s="206" t="str">
        <f>IF(B835&lt;&gt;"",IF(AND(B835&gt;=_TM1,B835&lt;=_TM2,OR(TH!L835="1111",TH!M835="1111")),TH!D835,""),"")</f>
        <v/>
      </c>
      <c r="B835" s="36">
        <f t="shared" si="66"/>
        <v>6</v>
      </c>
      <c r="C835" s="193">
        <f t="shared" si="69"/>
        <v>40723</v>
      </c>
      <c r="D835" s="193" t="s">
        <v>1195</v>
      </c>
      <c r="E835" s="37">
        <v>40723</v>
      </c>
      <c r="F835" s="40" t="s">
        <v>970</v>
      </c>
      <c r="G835" s="40"/>
      <c r="H835" s="653" t="s">
        <v>1158</v>
      </c>
      <c r="I835" s="317">
        <v>2</v>
      </c>
      <c r="J835" s="909">
        <v>8566.5</v>
      </c>
      <c r="K835" s="639">
        <f t="shared" si="70"/>
        <v>17133</v>
      </c>
      <c r="L835" s="39" t="s">
        <v>186</v>
      </c>
      <c r="M835" s="776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hidden="1" customHeight="1">
      <c r="A836" s="206" t="str">
        <f>IF(B836&lt;&gt;"",IF(AND(B836&gt;=_TM1,B836&lt;=_TM2,OR(TH!L836="1111",TH!M836="1111")),TH!D836,""),"")</f>
        <v/>
      </c>
      <c r="B836" s="36">
        <f t="shared" si="66"/>
        <v>6</v>
      </c>
      <c r="C836" s="193">
        <f t="shared" si="69"/>
        <v>40723</v>
      </c>
      <c r="D836" s="193" t="s">
        <v>1195</v>
      </c>
      <c r="E836" s="37">
        <v>40723</v>
      </c>
      <c r="F836" s="40" t="s">
        <v>1003</v>
      </c>
      <c r="G836" s="40"/>
      <c r="H836" s="653" t="s">
        <v>1158</v>
      </c>
      <c r="I836" s="317">
        <v>207</v>
      </c>
      <c r="J836" s="879">
        <v>23151.830917874395</v>
      </c>
      <c r="K836" s="639">
        <f t="shared" si="70"/>
        <v>4792429</v>
      </c>
      <c r="L836" s="39" t="s">
        <v>186</v>
      </c>
      <c r="M836" s="776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hidden="1" customHeight="1">
      <c r="A837" s="206" t="str">
        <f>IF(B837&lt;&gt;"",IF(AND(B837&gt;=_TM1,B837&lt;=_TM2,OR(TH!L837="1111",TH!M837="1111")),TH!D837,""),"")</f>
        <v/>
      </c>
      <c r="B837" s="36">
        <f t="shared" si="66"/>
        <v>6</v>
      </c>
      <c r="C837" s="193">
        <f t="shared" si="69"/>
        <v>40723</v>
      </c>
      <c r="D837" s="193" t="s">
        <v>1195</v>
      </c>
      <c r="E837" s="37">
        <v>40723</v>
      </c>
      <c r="F837" s="191" t="s">
        <v>995</v>
      </c>
      <c r="G837" s="40"/>
      <c r="H837" s="653" t="s">
        <v>1158</v>
      </c>
      <c r="I837" s="317">
        <v>203</v>
      </c>
      <c r="J837" s="881">
        <v>10599.807881773399</v>
      </c>
      <c r="K837" s="639">
        <f t="shared" si="70"/>
        <v>2151761</v>
      </c>
      <c r="L837" s="39" t="s">
        <v>186</v>
      </c>
      <c r="M837" s="776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hidden="1" customHeight="1">
      <c r="A838" s="206" t="str">
        <f>IF(B838&lt;&gt;"",IF(AND(B838&gt;=_TM1,B838&lt;=_TM2,OR(TH!L838="1111",TH!M838="1111")),TH!D838,""),"")</f>
        <v/>
      </c>
      <c r="B838" s="36">
        <f t="shared" si="66"/>
        <v>6</v>
      </c>
      <c r="C838" s="193">
        <f t="shared" si="69"/>
        <v>40723</v>
      </c>
      <c r="D838" s="193" t="s">
        <v>1195</v>
      </c>
      <c r="E838" s="37">
        <v>40723</v>
      </c>
      <c r="F838" s="40" t="s">
        <v>1004</v>
      </c>
      <c r="G838" s="40"/>
      <c r="H838" s="653" t="s">
        <v>1158</v>
      </c>
      <c r="I838" s="317">
        <v>9</v>
      </c>
      <c r="J838" s="909">
        <v>18786.555555555555</v>
      </c>
      <c r="K838" s="639">
        <f t="shared" si="70"/>
        <v>169079</v>
      </c>
      <c r="L838" s="39" t="s">
        <v>186</v>
      </c>
      <c r="M838" s="776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hidden="1" customHeight="1">
      <c r="A839" s="206" t="str">
        <f>IF(B839&lt;&gt;"",IF(AND(B839&gt;=_TM1,B839&lt;=_TM2,OR(TH!L839="1111",TH!M839="1111")),TH!D839,""),"")</f>
        <v/>
      </c>
      <c r="B839" s="36">
        <f t="shared" si="66"/>
        <v>6</v>
      </c>
      <c r="C839" s="193">
        <f t="shared" si="69"/>
        <v>40723</v>
      </c>
      <c r="D839" s="193" t="s">
        <v>1195</v>
      </c>
      <c r="E839" s="37">
        <v>40723</v>
      </c>
      <c r="F839" s="309" t="s">
        <v>817</v>
      </c>
      <c r="G839" s="40"/>
      <c r="H839" s="653" t="s">
        <v>1158</v>
      </c>
      <c r="I839" s="317">
        <v>1</v>
      </c>
      <c r="J839" s="879">
        <v>15439</v>
      </c>
      <c r="K839" s="639">
        <f t="shared" si="70"/>
        <v>15439</v>
      </c>
      <c r="L839" s="39" t="s">
        <v>186</v>
      </c>
      <c r="M839" s="776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hidden="1" customHeight="1">
      <c r="A840" s="206" t="str">
        <f>IF(B840&lt;&gt;"",IF(AND(B840&gt;=_TM1,B840&lt;=_TM2,OR(TH!L840="1111",TH!M840="1111")),TH!D840,""),"")</f>
        <v/>
      </c>
      <c r="B840" s="36">
        <f t="shared" si="66"/>
        <v>6</v>
      </c>
      <c r="C840" s="193">
        <f t="shared" si="69"/>
        <v>40723</v>
      </c>
      <c r="D840" s="193" t="s">
        <v>1195</v>
      </c>
      <c r="E840" s="37">
        <v>40723</v>
      </c>
      <c r="F840" s="40" t="s">
        <v>1005</v>
      </c>
      <c r="G840" s="40"/>
      <c r="H840" s="653" t="s">
        <v>1158</v>
      </c>
      <c r="I840" s="317">
        <v>3</v>
      </c>
      <c r="J840" s="881">
        <v>19142.666666666668</v>
      </c>
      <c r="K840" s="639">
        <f t="shared" si="70"/>
        <v>57428</v>
      </c>
      <c r="L840" s="39" t="s">
        <v>186</v>
      </c>
      <c r="M840" s="776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hidden="1" customHeight="1">
      <c r="A841" s="206" t="str">
        <f>IF(B841&lt;&gt;"",IF(AND(B841&gt;=_TM1,B841&lt;=_TM2,OR(TH!L841="1111",TH!M841="1111")),TH!D841,""),"")</f>
        <v/>
      </c>
      <c r="B841" s="36">
        <f t="shared" si="66"/>
        <v>6</v>
      </c>
      <c r="C841" s="193">
        <f t="shared" si="69"/>
        <v>40723</v>
      </c>
      <c r="D841" s="193" t="s">
        <v>1196</v>
      </c>
      <c r="E841" s="37">
        <v>40723</v>
      </c>
      <c r="F841" s="191" t="s">
        <v>816</v>
      </c>
      <c r="G841" s="40"/>
      <c r="H841" s="653" t="s">
        <v>1158</v>
      </c>
      <c r="I841" s="317">
        <v>11</v>
      </c>
      <c r="J841" s="881">
        <v>13362</v>
      </c>
      <c r="K841" s="639">
        <f t="shared" si="70"/>
        <v>146982</v>
      </c>
      <c r="L841" s="39" t="s">
        <v>186</v>
      </c>
      <c r="M841" s="776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hidden="1" customHeight="1">
      <c r="A842" s="206" t="str">
        <f>IF(B842&lt;&gt;"",IF(AND(B842&gt;=_TM1,B842&lt;=_TM2,OR(TH!L842="1111",TH!M842="1111")),TH!D842,""),"")</f>
        <v/>
      </c>
      <c r="B842" s="36">
        <f t="shared" si="66"/>
        <v>6</v>
      </c>
      <c r="C842" s="193">
        <f t="shared" si="69"/>
        <v>40723</v>
      </c>
      <c r="D842" s="193" t="s">
        <v>1196</v>
      </c>
      <c r="E842" s="37">
        <v>40723</v>
      </c>
      <c r="F842" s="191" t="s">
        <v>969</v>
      </c>
      <c r="G842" s="40"/>
      <c r="H842" s="653" t="s">
        <v>1158</v>
      </c>
      <c r="I842" s="317">
        <v>26</v>
      </c>
      <c r="J842" s="881">
        <v>8566.5</v>
      </c>
      <c r="K842" s="639">
        <f t="shared" si="70"/>
        <v>222729</v>
      </c>
      <c r="L842" s="39" t="s">
        <v>186</v>
      </c>
      <c r="M842" s="776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hidden="1" customHeight="1">
      <c r="A843" s="206" t="str">
        <f>IF(B843&lt;&gt;"",IF(AND(B843&gt;=_TM1,B843&lt;=_TM2,OR(TH!L843="1111",TH!M843="1111")),TH!D843,""),"")</f>
        <v/>
      </c>
      <c r="B843" s="36">
        <f t="shared" si="66"/>
        <v>6</v>
      </c>
      <c r="C843" s="193">
        <f t="shared" si="69"/>
        <v>40723</v>
      </c>
      <c r="D843" s="193" t="s">
        <v>1196</v>
      </c>
      <c r="E843" s="37">
        <v>40723</v>
      </c>
      <c r="F843" s="191" t="s">
        <v>1006</v>
      </c>
      <c r="G843" s="40"/>
      <c r="H843" s="653" t="s">
        <v>1158</v>
      </c>
      <c r="I843" s="317">
        <v>20</v>
      </c>
      <c r="J843" s="881">
        <v>18019.5</v>
      </c>
      <c r="K843" s="639">
        <f t="shared" si="70"/>
        <v>360390</v>
      </c>
      <c r="L843" s="39" t="s">
        <v>186</v>
      </c>
      <c r="M843" s="776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hidden="1" customHeight="1">
      <c r="A844" s="206" t="str">
        <f>IF(B844&lt;&gt;"",IF(AND(B844&gt;=_TM1,B844&lt;=_TM2,OR(TH!L844="1111",TH!M844="1111")),TH!D844,""),"")</f>
        <v/>
      </c>
      <c r="B844" s="36">
        <f t="shared" si="66"/>
        <v>6</v>
      </c>
      <c r="C844" s="193">
        <f t="shared" si="69"/>
        <v>40723</v>
      </c>
      <c r="D844" s="193" t="s">
        <v>1196</v>
      </c>
      <c r="E844" s="37">
        <v>40723</v>
      </c>
      <c r="F844" s="191" t="s">
        <v>1007</v>
      </c>
      <c r="G844" s="40"/>
      <c r="H844" s="653" t="s">
        <v>1158</v>
      </c>
      <c r="I844" s="317">
        <v>61</v>
      </c>
      <c r="J844" s="881">
        <v>19878.065573770491</v>
      </c>
      <c r="K844" s="639">
        <f t="shared" si="70"/>
        <v>1212562</v>
      </c>
      <c r="L844" s="39" t="s">
        <v>186</v>
      </c>
      <c r="M844" s="776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hidden="1" customHeight="1">
      <c r="A845" s="206" t="str">
        <f>IF(B845&lt;&gt;"",IF(AND(B845&gt;=_TM1,B845&lt;=_TM2,OR(TH!L845="1111",TH!M845="1111")),TH!D845,""),"")</f>
        <v/>
      </c>
      <c r="B845" s="36">
        <f t="shared" si="66"/>
        <v>6</v>
      </c>
      <c r="C845" s="193">
        <f t="shared" si="69"/>
        <v>40723</v>
      </c>
      <c r="D845" s="193" t="s">
        <v>1196</v>
      </c>
      <c r="E845" s="37">
        <v>40723</v>
      </c>
      <c r="F845" s="194" t="s">
        <v>821</v>
      </c>
      <c r="G845" s="40"/>
      <c r="H845" s="653" t="s">
        <v>1158</v>
      </c>
      <c r="I845" s="317">
        <v>140</v>
      </c>
      <c r="J845" s="264">
        <v>2471.7642857142855</v>
      </c>
      <c r="K845" s="639">
        <f t="shared" si="70"/>
        <v>346047</v>
      </c>
      <c r="L845" s="39" t="s">
        <v>186</v>
      </c>
      <c r="M845" s="776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hidden="1" customHeight="1">
      <c r="A846" s="206" t="str">
        <f>IF(B846&lt;&gt;"",IF(AND(B846&gt;=_TM1,B846&lt;=_TM2,OR(TH!L846="1111",TH!M846="1111")),TH!D846,""),"")</f>
        <v/>
      </c>
      <c r="B846" s="36">
        <f t="shared" si="66"/>
        <v>6</v>
      </c>
      <c r="C846" s="193">
        <f t="shared" si="69"/>
        <v>40723</v>
      </c>
      <c r="D846" s="193" t="s">
        <v>1196</v>
      </c>
      <c r="E846" s="37">
        <v>40723</v>
      </c>
      <c r="F846" s="191" t="s">
        <v>1000</v>
      </c>
      <c r="G846" s="40"/>
      <c r="H846" s="653" t="s">
        <v>1158</v>
      </c>
      <c r="I846" s="317">
        <v>40</v>
      </c>
      <c r="J846" s="881">
        <v>17179.525000000001</v>
      </c>
      <c r="K846" s="639">
        <f t="shared" si="70"/>
        <v>687181</v>
      </c>
      <c r="L846" s="39" t="s">
        <v>186</v>
      </c>
      <c r="M846" s="776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hidden="1" customHeight="1">
      <c r="A847" s="206" t="str">
        <f>IF(B847&lt;&gt;"",IF(AND(B847&gt;=_TM1,B847&lt;=_TM2,OR(TH!L847="1111",TH!M847="1111")),TH!D847,""),"")</f>
        <v/>
      </c>
      <c r="B847" s="36">
        <f t="shared" si="66"/>
        <v>6</v>
      </c>
      <c r="C847" s="193">
        <f t="shared" si="69"/>
        <v>40723</v>
      </c>
      <c r="D847" s="193" t="s">
        <v>1196</v>
      </c>
      <c r="E847" s="37">
        <v>40723</v>
      </c>
      <c r="F847" s="309" t="s">
        <v>809</v>
      </c>
      <c r="G847" s="40"/>
      <c r="H847" s="653" t="s">
        <v>1158</v>
      </c>
      <c r="I847" s="317">
        <v>95</v>
      </c>
      <c r="J847" s="881">
        <v>13488.357894736842</v>
      </c>
      <c r="K847" s="639">
        <f t="shared" si="70"/>
        <v>1281394</v>
      </c>
      <c r="L847" s="39" t="s">
        <v>186</v>
      </c>
      <c r="M847" s="776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hidden="1" customHeight="1">
      <c r="A848" s="206" t="str">
        <f>IF(B848&lt;&gt;"",IF(AND(B848&gt;=_TM1,B848&lt;=_TM2,OR(TH!L848="1111",TH!M848="1111")),TH!D848,""),"")</f>
        <v/>
      </c>
      <c r="B848" s="36">
        <f t="shared" si="66"/>
        <v>6</v>
      </c>
      <c r="C848" s="193">
        <f t="shared" si="69"/>
        <v>40723</v>
      </c>
      <c r="D848" s="193" t="s">
        <v>1196</v>
      </c>
      <c r="E848" s="37">
        <v>40723</v>
      </c>
      <c r="F848" s="191" t="s">
        <v>973</v>
      </c>
      <c r="G848" s="40"/>
      <c r="H848" s="653" t="s">
        <v>1158</v>
      </c>
      <c r="I848" s="317">
        <v>2000</v>
      </c>
      <c r="J848" s="881">
        <v>5951.5129999999999</v>
      </c>
      <c r="K848" s="639">
        <f t="shared" si="70"/>
        <v>11903026</v>
      </c>
      <c r="L848" s="39" t="s">
        <v>186</v>
      </c>
      <c r="M848" s="776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hidden="1" customHeight="1">
      <c r="A849" s="206" t="str">
        <f>IF(B849&lt;&gt;"",IF(AND(B849&gt;=_TM1,B849&lt;=_TM2,OR(TH!L849="1111",TH!M849="1111")),TH!D849,""),"")</f>
        <v/>
      </c>
      <c r="B849" s="36">
        <f t="shared" si="66"/>
        <v>6</v>
      </c>
      <c r="C849" s="193">
        <f t="shared" si="69"/>
        <v>40723</v>
      </c>
      <c r="D849" s="193" t="s">
        <v>1196</v>
      </c>
      <c r="E849" s="37">
        <v>40723</v>
      </c>
      <c r="F849" s="309" t="s">
        <v>1008</v>
      </c>
      <c r="G849" s="40"/>
      <c r="H849" s="653" t="s">
        <v>1158</v>
      </c>
      <c r="I849" s="317">
        <v>306</v>
      </c>
      <c r="J849" s="881">
        <v>13362.013071895424</v>
      </c>
      <c r="K849" s="639">
        <f t="shared" si="70"/>
        <v>4088776</v>
      </c>
      <c r="L849" s="39" t="s">
        <v>186</v>
      </c>
      <c r="M849" s="776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hidden="1" customHeight="1">
      <c r="A850" s="206" t="str">
        <f>IF(B850&lt;&gt;"",IF(AND(B850&gt;=_TM1,B850&lt;=_TM2,OR(TH!L850="1111",TH!M850="1111")),TH!D850,""),"")</f>
        <v/>
      </c>
      <c r="B850" s="36">
        <f t="shared" si="66"/>
        <v>6</v>
      </c>
      <c r="C850" s="193">
        <f t="shared" si="69"/>
        <v>40723</v>
      </c>
      <c r="D850" s="193" t="s">
        <v>1197</v>
      </c>
      <c r="E850" s="37">
        <v>40723</v>
      </c>
      <c r="F850" s="309" t="s">
        <v>895</v>
      </c>
      <c r="G850" s="40"/>
      <c r="H850" s="653" t="s">
        <v>1158</v>
      </c>
      <c r="I850" s="317">
        <v>391</v>
      </c>
      <c r="J850" s="881">
        <v>7483.5140664961637</v>
      </c>
      <c r="K850" s="639">
        <f t="shared" si="70"/>
        <v>2926054</v>
      </c>
      <c r="L850" s="39" t="s">
        <v>186</v>
      </c>
      <c r="M850" s="776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hidden="1" customHeight="1">
      <c r="A851" s="206" t="str">
        <f>IF(B851&lt;&gt;"",IF(AND(B851&gt;=_TM1,B851&lt;=_TM2,OR(TH!L851="1111",TH!M851="1111")),TH!D851,""),"")</f>
        <v/>
      </c>
      <c r="B851" s="36">
        <f t="shared" si="66"/>
        <v>6</v>
      </c>
      <c r="C851" s="193">
        <f t="shared" si="69"/>
        <v>40723</v>
      </c>
      <c r="D851" s="193" t="s">
        <v>1197</v>
      </c>
      <c r="E851" s="37">
        <v>40723</v>
      </c>
      <c r="F851" s="309" t="s">
        <v>888</v>
      </c>
      <c r="G851" s="40"/>
      <c r="H851" s="653" t="s">
        <v>1158</v>
      </c>
      <c r="I851" s="317">
        <v>297</v>
      </c>
      <c r="J851" s="881">
        <v>7385.5117845117848</v>
      </c>
      <c r="K851" s="639">
        <f t="shared" si="70"/>
        <v>2193497</v>
      </c>
      <c r="L851" s="39" t="s">
        <v>186</v>
      </c>
      <c r="M851" s="776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hidden="1" customHeight="1">
      <c r="A852" s="206" t="str">
        <f>IF(B852&lt;&gt;"",IF(AND(B852&gt;=_TM1,B852&lt;=_TM2,OR(TH!L852="1111",TH!M852="1111")),TH!D852,""),"")</f>
        <v/>
      </c>
      <c r="B852" s="36">
        <f t="shared" si="66"/>
        <v>6</v>
      </c>
      <c r="C852" s="193">
        <f t="shared" si="69"/>
        <v>40723</v>
      </c>
      <c r="D852" s="193" t="s">
        <v>1197</v>
      </c>
      <c r="E852" s="37">
        <v>40723</v>
      </c>
      <c r="F852" s="40" t="s">
        <v>1010</v>
      </c>
      <c r="G852" s="40"/>
      <c r="H852" s="653" t="s">
        <v>1158</v>
      </c>
      <c r="I852" s="317">
        <v>101</v>
      </c>
      <c r="J852" s="881">
        <v>7385.5148514851489</v>
      </c>
      <c r="K852" s="639">
        <f t="shared" si="70"/>
        <v>745937</v>
      </c>
      <c r="L852" s="39" t="s">
        <v>186</v>
      </c>
      <c r="M852" s="776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hidden="1" customHeight="1">
      <c r="A853" s="206" t="str">
        <f>IF(B853&lt;&gt;"",IF(AND(B853&gt;=_TM1,B853&lt;=_TM2,OR(TH!L853="1111",TH!M853="1111")),TH!D853,""),"")</f>
        <v/>
      </c>
      <c r="B853" s="36">
        <f t="shared" si="66"/>
        <v>6</v>
      </c>
      <c r="C853" s="193">
        <f t="shared" si="69"/>
        <v>40723</v>
      </c>
      <c r="D853" s="193" t="s">
        <v>1197</v>
      </c>
      <c r="E853" s="37">
        <v>40723</v>
      </c>
      <c r="F853" s="309" t="s">
        <v>1009</v>
      </c>
      <c r="G853" s="40"/>
      <c r="H853" s="653" t="s">
        <v>1158</v>
      </c>
      <c r="I853" s="317">
        <v>103</v>
      </c>
      <c r="J853" s="881">
        <v>7385.5145631067962</v>
      </c>
      <c r="K853" s="639">
        <f t="shared" si="70"/>
        <v>760708</v>
      </c>
      <c r="L853" s="39" t="s">
        <v>186</v>
      </c>
      <c r="M853" s="776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hidden="1" customHeight="1">
      <c r="A854" s="206" t="str">
        <f>IF(B854&lt;&gt;"",IF(AND(B854&gt;=_TM1,B854&lt;=_TM2,OR(TH!L854="1111",TH!M854="1111")),TH!D854,""),"")</f>
        <v/>
      </c>
      <c r="B854" s="36">
        <f t="shared" si="66"/>
        <v>6</v>
      </c>
      <c r="C854" s="193">
        <f t="shared" si="69"/>
        <v>40723</v>
      </c>
      <c r="D854" s="193" t="s">
        <v>1197</v>
      </c>
      <c r="E854" s="37">
        <v>40723</v>
      </c>
      <c r="F854" s="307" t="s">
        <v>885</v>
      </c>
      <c r="G854" s="40"/>
      <c r="H854" s="653" t="s">
        <v>1158</v>
      </c>
      <c r="I854" s="317">
        <v>109</v>
      </c>
      <c r="J854" s="264">
        <v>16526.394495412846</v>
      </c>
      <c r="K854" s="639">
        <f t="shared" si="70"/>
        <v>1801377</v>
      </c>
      <c r="L854" s="39" t="s">
        <v>186</v>
      </c>
      <c r="M854" s="776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hidden="1" customHeight="1">
      <c r="A855" s="206" t="str">
        <f>IF(B855&lt;&gt;"",IF(AND(B855&gt;=_TM1,B855&lt;=_TM2,OR(TH!L855="1111",TH!M855="1111")),TH!D855,""),"")</f>
        <v/>
      </c>
      <c r="B855" s="36">
        <f t="shared" si="66"/>
        <v>6</v>
      </c>
      <c r="C855" s="193">
        <f t="shared" si="69"/>
        <v>40723</v>
      </c>
      <c r="D855" s="193" t="s">
        <v>1197</v>
      </c>
      <c r="E855" s="37">
        <v>40723</v>
      </c>
      <c r="F855" s="191" t="s">
        <v>1011</v>
      </c>
      <c r="G855" s="40"/>
      <c r="H855" s="653" t="s">
        <v>1158</v>
      </c>
      <c r="I855" s="317">
        <v>104</v>
      </c>
      <c r="J855" s="909">
        <v>21595.509615384617</v>
      </c>
      <c r="K855" s="639">
        <f t="shared" si="70"/>
        <v>2245933</v>
      </c>
      <c r="L855" s="39" t="s">
        <v>186</v>
      </c>
      <c r="M855" s="776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hidden="1" customHeight="1">
      <c r="A856" s="206" t="str">
        <f>IF(B856&lt;&gt;"",IF(AND(B856&gt;=_TM1,B856&lt;=_TM2,OR(TH!L856="1111",TH!M856="1111")),TH!D856,""),"")</f>
        <v/>
      </c>
      <c r="B856" s="36">
        <f t="shared" si="66"/>
        <v>6</v>
      </c>
      <c r="C856" s="193">
        <f t="shared" si="69"/>
        <v>40724</v>
      </c>
      <c r="D856" s="193" t="s">
        <v>1198</v>
      </c>
      <c r="E856" s="37">
        <v>40724</v>
      </c>
      <c r="F856" s="309" t="s">
        <v>973</v>
      </c>
      <c r="G856" s="40"/>
      <c r="H856" s="653" t="s">
        <v>1158</v>
      </c>
      <c r="I856" s="317">
        <v>778</v>
      </c>
      <c r="J856" s="879">
        <v>7385.5128534704372</v>
      </c>
      <c r="K856" s="639">
        <f t="shared" si="70"/>
        <v>5745929</v>
      </c>
      <c r="L856" s="39" t="s">
        <v>186</v>
      </c>
      <c r="M856" s="776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hidden="1" customHeight="1">
      <c r="A857" s="206" t="str">
        <f>IF(B857&lt;&gt;"",IF(AND(B857&gt;=_TM1,B857&lt;=_TM2,OR(TH!L857="1111",TH!M857="1111")),TH!D857,""),"")</f>
        <v/>
      </c>
      <c r="B857" s="36">
        <f t="shared" si="66"/>
        <v>7</v>
      </c>
      <c r="C857" s="772">
        <f t="shared" si="69"/>
        <v>40725</v>
      </c>
      <c r="D857" s="772" t="s">
        <v>397</v>
      </c>
      <c r="E857" s="894">
        <v>40725</v>
      </c>
      <c r="F857" s="773" t="s">
        <v>848</v>
      </c>
      <c r="G857" s="774"/>
      <c r="H857" s="653"/>
      <c r="I857" s="509"/>
      <c r="J857" s="509"/>
      <c r="K857" s="639">
        <v>18250000</v>
      </c>
      <c r="L857" s="776" t="s">
        <v>184</v>
      </c>
      <c r="M857" s="776" t="s">
        <v>302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6" ht="15.75" hidden="1" customHeight="1">
      <c r="A858" s="206" t="str">
        <f>IF(B858&lt;&gt;"",IF(AND(B858&gt;=_TM1,B858&lt;=_TM2,OR(TH!L858="1111",TH!M858="1111")),TH!D858,""),"")</f>
        <v/>
      </c>
      <c r="B858" s="36">
        <f t="shared" ref="B858:B922" si="71">IF(C858&lt;&gt;"",MONTH(C858),"")</f>
        <v>7</v>
      </c>
      <c r="C858" s="772">
        <f t="shared" si="69"/>
        <v>40725</v>
      </c>
      <c r="D858" s="772" t="s">
        <v>397</v>
      </c>
      <c r="E858" s="894">
        <v>40725</v>
      </c>
      <c r="F858" s="773" t="s">
        <v>849</v>
      </c>
      <c r="G858" s="774"/>
      <c r="H858" s="653"/>
      <c r="I858" s="509"/>
      <c r="J858" s="509"/>
      <c r="K858" s="639">
        <v>3164845</v>
      </c>
      <c r="L858" s="776" t="s">
        <v>184</v>
      </c>
      <c r="M858" s="776" t="s">
        <v>833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6" ht="15.75" hidden="1" customHeight="1">
      <c r="A859" s="206" t="str">
        <f>IF(B859&lt;&gt;"",IF(AND(B859&gt;=_TM1,B859&lt;=_TM2,OR(TH!L859="1111",TH!M859="1111")),TH!D859,""),"")</f>
        <v/>
      </c>
      <c r="B859" s="36">
        <f t="shared" si="71"/>
        <v>7</v>
      </c>
      <c r="C859" s="193">
        <v>40729</v>
      </c>
      <c r="D859" s="186" t="s">
        <v>499</v>
      </c>
      <c r="E859" s="193">
        <v>40729</v>
      </c>
      <c r="F859" s="309" t="s">
        <v>1202</v>
      </c>
      <c r="G859" s="513" t="s">
        <v>1203</v>
      </c>
      <c r="H859" s="7" t="s">
        <v>436</v>
      </c>
      <c r="I859" s="264">
        <v>40</v>
      </c>
      <c r="J859" s="264">
        <v>67000</v>
      </c>
      <c r="K859" s="639">
        <v>2680000</v>
      </c>
      <c r="L859" s="196" t="s">
        <v>184</v>
      </c>
      <c r="M859" s="196" t="s">
        <v>48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>x</v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hidden="1" customHeight="1">
      <c r="A860" s="206" t="str">
        <f>IF(B860&lt;&gt;"",IF(AND(B860&gt;=_TM1,B860&lt;=_TM2,OR(TH!L860="1111",TH!M860="1111")),TH!D860,""),"")</f>
        <v/>
      </c>
      <c r="B860" s="36">
        <f t="shared" si="71"/>
        <v>7</v>
      </c>
      <c r="C860" s="193">
        <v>40729</v>
      </c>
      <c r="D860" s="186" t="s">
        <v>499</v>
      </c>
      <c r="E860" s="193">
        <v>40729</v>
      </c>
      <c r="F860" s="309" t="s">
        <v>1204</v>
      </c>
      <c r="G860" s="513" t="s">
        <v>1203</v>
      </c>
      <c r="H860" s="7" t="s">
        <v>436</v>
      </c>
      <c r="I860" s="264"/>
      <c r="J860" s="264"/>
      <c r="K860" s="38">
        <v>268000</v>
      </c>
      <c r="L860" s="196" t="s">
        <v>9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>x</v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hidden="1" customHeight="1">
      <c r="A861" s="206" t="str">
        <f>IF(B861&lt;&gt;"",IF(AND(B861&gt;=_TM1,B861&lt;=_TM2,OR(TH!L861="1111",TH!M861="1111")),TH!D861,""),"")</f>
        <v/>
      </c>
      <c r="B861" s="36">
        <f t="shared" si="71"/>
        <v>7</v>
      </c>
      <c r="C861" s="186">
        <v>40735</v>
      </c>
      <c r="D861" s="186" t="s">
        <v>393</v>
      </c>
      <c r="E861" s="186">
        <v>40735</v>
      </c>
      <c r="F861" s="191" t="s">
        <v>395</v>
      </c>
      <c r="G861" s="641" t="s">
        <v>390</v>
      </c>
      <c r="H861" s="195" t="s">
        <v>798</v>
      </c>
      <c r="I861" s="264"/>
      <c r="J861" s="264"/>
      <c r="K861" s="639">
        <v>109673711</v>
      </c>
      <c r="L861" s="640" t="s">
        <v>24</v>
      </c>
      <c r="M861" s="640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hidden="1" customHeight="1">
      <c r="A862" s="206" t="str">
        <f>IF(B862&lt;&gt;"",IF(AND(B862&gt;=_TM1,B862&lt;=_TM2,OR(TH!L862="1111",TH!M862="1111")),TH!D862,""),"")</f>
        <v/>
      </c>
      <c r="B862" s="36">
        <f t="shared" si="71"/>
        <v>7</v>
      </c>
      <c r="C862" s="186">
        <v>40736</v>
      </c>
      <c r="D862" s="186" t="s">
        <v>500</v>
      </c>
      <c r="E862" s="186">
        <v>40736</v>
      </c>
      <c r="F862" s="191" t="s">
        <v>427</v>
      </c>
      <c r="G862" s="641" t="s">
        <v>390</v>
      </c>
      <c r="H862" s="195" t="s">
        <v>428</v>
      </c>
      <c r="I862" s="264"/>
      <c r="J862" s="264"/>
      <c r="K862" s="639">
        <v>114504000</v>
      </c>
      <c r="L862" s="640" t="s">
        <v>24</v>
      </c>
      <c r="M862" s="640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>x</v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hidden="1" customHeight="1">
      <c r="A863" s="206" t="str">
        <f>IF(B863&lt;&gt;"",IF(AND(B863&gt;=_TM1,B863&lt;=_TM2,OR(TH!L863="1111",TH!M863="1111")),TH!D863,""),"")</f>
        <v/>
      </c>
      <c r="B863" s="36">
        <f t="shared" si="71"/>
        <v>7</v>
      </c>
      <c r="C863" s="186">
        <v>40736</v>
      </c>
      <c r="D863" s="186" t="s">
        <v>394</v>
      </c>
      <c r="E863" s="186">
        <v>40736</v>
      </c>
      <c r="F863" s="191" t="s">
        <v>432</v>
      </c>
      <c r="G863" s="641" t="s">
        <v>390</v>
      </c>
      <c r="H863" s="7" t="s">
        <v>624</v>
      </c>
      <c r="I863" s="264"/>
      <c r="J863" s="264"/>
      <c r="K863" s="639">
        <v>114504000</v>
      </c>
      <c r="L863" s="640" t="s">
        <v>8</v>
      </c>
      <c r="M863" s="640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hidden="1" customHeight="1">
      <c r="A864" s="206" t="str">
        <f>IF(B864&lt;&gt;"",IF(AND(B864&gt;=_TM1,B864&lt;=_TM2,OR(TH!L864="1111",TH!M864="1111")),TH!D864,""),"")</f>
        <v/>
      </c>
      <c r="B864" s="36">
        <f t="shared" si="71"/>
        <v>7</v>
      </c>
      <c r="C864" s="186">
        <v>40736</v>
      </c>
      <c r="D864" s="186" t="s">
        <v>394</v>
      </c>
      <c r="E864" s="186">
        <v>40736</v>
      </c>
      <c r="F864" s="191" t="s">
        <v>432</v>
      </c>
      <c r="G864" s="641" t="s">
        <v>390</v>
      </c>
      <c r="H864" s="7" t="s">
        <v>564</v>
      </c>
      <c r="I864" s="264"/>
      <c r="J864" s="264"/>
      <c r="K864" s="639">
        <v>58400000</v>
      </c>
      <c r="L864" s="640" t="s">
        <v>8</v>
      </c>
      <c r="M864" s="640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hidden="1" customHeight="1">
      <c r="A865" s="206" t="str">
        <f>IF(B865&lt;&gt;"",IF(AND(B865&gt;=_TM1,B865&lt;=_TM2,OR(TH!L865="1111",TH!M865="1111")),TH!D865,""),"")</f>
        <v/>
      </c>
      <c r="B865" s="36">
        <f t="shared" si="71"/>
        <v>7</v>
      </c>
      <c r="C865" s="186">
        <v>40736</v>
      </c>
      <c r="D865" s="186" t="s">
        <v>394</v>
      </c>
      <c r="E865" s="186">
        <v>40736</v>
      </c>
      <c r="F865" s="191" t="s">
        <v>435</v>
      </c>
      <c r="G865" s="641" t="s">
        <v>390</v>
      </c>
      <c r="H865" s="7"/>
      <c r="I865" s="264"/>
      <c r="J865" s="264"/>
      <c r="K865" s="639">
        <v>17100</v>
      </c>
      <c r="L865" s="640" t="s">
        <v>84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hidden="1" customHeight="1">
      <c r="A866" s="206" t="str">
        <f>IF(B866&lt;&gt;"",IF(AND(B866&gt;=_TM1,B866&lt;=_TM2,OR(TH!L866="1111",TH!M866="1111")),TH!D866,""),"")</f>
        <v/>
      </c>
      <c r="B866" s="36">
        <f t="shared" si="71"/>
        <v>7</v>
      </c>
      <c r="C866" s="186">
        <v>40736</v>
      </c>
      <c r="D866" s="186" t="s">
        <v>394</v>
      </c>
      <c r="E866" s="186">
        <v>40736</v>
      </c>
      <c r="F866" s="191" t="s">
        <v>435</v>
      </c>
      <c r="G866" s="641" t="s">
        <v>390</v>
      </c>
      <c r="H866" s="7"/>
      <c r="I866" s="264"/>
      <c r="J866" s="264"/>
      <c r="K866" s="639">
        <v>1378</v>
      </c>
      <c r="L866" s="640" t="s">
        <v>9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hidden="1" customHeight="1">
      <c r="A867" s="206" t="str">
        <f>IF(B867&lt;&gt;"",IF(AND(B867&gt;=_TM1,B867&lt;=_TM2,OR(TH!L867="1111",TH!M867="1111")),TH!D867,""),"")</f>
        <v/>
      </c>
      <c r="B867" s="36">
        <f t="shared" si="71"/>
        <v>7</v>
      </c>
      <c r="C867" s="186">
        <v>40736</v>
      </c>
      <c r="D867" s="186" t="s">
        <v>394</v>
      </c>
      <c r="E867" s="186">
        <v>40736</v>
      </c>
      <c r="F867" s="191" t="s">
        <v>396</v>
      </c>
      <c r="G867" s="641" t="s">
        <v>390</v>
      </c>
      <c r="H867" s="7"/>
      <c r="I867" s="264"/>
      <c r="J867" s="264"/>
      <c r="K867" s="639">
        <v>10000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hidden="1" customHeight="1">
      <c r="A868" s="206" t="str">
        <f>IF(B868&lt;&gt;"",IF(AND(B868&gt;=_TM1,B868&lt;=_TM2,OR(TH!L868="1111",TH!M868="1111")),TH!D868,""),"")</f>
        <v/>
      </c>
      <c r="B868" s="36">
        <f t="shared" si="71"/>
        <v>7</v>
      </c>
      <c r="C868" s="186">
        <v>40737</v>
      </c>
      <c r="D868" s="186" t="s">
        <v>393</v>
      </c>
      <c r="E868" s="186">
        <v>40737</v>
      </c>
      <c r="F868" s="191" t="s">
        <v>395</v>
      </c>
      <c r="G868" s="641" t="s">
        <v>390</v>
      </c>
      <c r="H868" s="195" t="s">
        <v>798</v>
      </c>
      <c r="I868" s="264"/>
      <c r="J868" s="264"/>
      <c r="K868" s="639">
        <v>14691258</v>
      </c>
      <c r="L868" s="640" t="s">
        <v>24</v>
      </c>
      <c r="M868" s="640" t="s">
        <v>300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hidden="1" customHeight="1">
      <c r="A869" s="206" t="str">
        <f>IF(B869&lt;&gt;"",IF(AND(B869&gt;=_TM1,B869&lt;=_TM2,OR(TH!L869="1111",TH!M869="1111")),TH!D869,""),"")</f>
        <v/>
      </c>
      <c r="B869" s="36">
        <f t="shared" si="71"/>
        <v>7</v>
      </c>
      <c r="C869" s="193">
        <v>40738</v>
      </c>
      <c r="D869" s="186" t="s">
        <v>501</v>
      </c>
      <c r="E869" s="193">
        <v>40738</v>
      </c>
      <c r="F869" s="194" t="s">
        <v>1205</v>
      </c>
      <c r="G869" s="513" t="s">
        <v>651</v>
      </c>
      <c r="H869" s="895" t="s">
        <v>1206</v>
      </c>
      <c r="I869" s="267"/>
      <c r="J869" s="267"/>
      <c r="K869" s="639">
        <v>1090909</v>
      </c>
      <c r="L869" s="196" t="s">
        <v>184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>x</v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hidden="1" customHeight="1">
      <c r="A870" s="206" t="str">
        <f>IF(B870&lt;&gt;"",IF(AND(B870&gt;=_TM1,B870&lt;=_TM2,OR(TH!L870="1111",TH!M870="1111")),TH!D870,""),"")</f>
        <v/>
      </c>
      <c r="B870" s="36">
        <f t="shared" si="71"/>
        <v>7</v>
      </c>
      <c r="C870" s="193">
        <v>40738</v>
      </c>
      <c r="D870" s="186" t="s">
        <v>501</v>
      </c>
      <c r="E870" s="193">
        <v>40738</v>
      </c>
      <c r="F870" s="194" t="s">
        <v>1207</v>
      </c>
      <c r="G870" s="513" t="s">
        <v>651</v>
      </c>
      <c r="H870" s="895" t="s">
        <v>1206</v>
      </c>
      <c r="I870" s="267"/>
      <c r="J870" s="267"/>
      <c r="K870" s="38">
        <v>109091</v>
      </c>
      <c r="L870" s="196" t="s">
        <v>9</v>
      </c>
      <c r="M870" s="196" t="s">
        <v>48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>x</v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hidden="1" customHeight="1">
      <c r="A871" s="206" t="str">
        <f>IF(B871&lt;&gt;"",IF(AND(B871&gt;=_TM1,B871&lt;=_TM2,OR(TH!L871="1111",TH!M871="1111")),TH!D871,""),"")</f>
        <v/>
      </c>
      <c r="B871" s="36">
        <f t="shared" si="71"/>
        <v>7</v>
      </c>
      <c r="C871" s="186">
        <v>40739</v>
      </c>
      <c r="D871" s="186" t="s">
        <v>393</v>
      </c>
      <c r="E871" s="186">
        <v>40739</v>
      </c>
      <c r="F871" s="191" t="s">
        <v>395</v>
      </c>
      <c r="G871" s="641" t="s">
        <v>390</v>
      </c>
      <c r="H871" s="195" t="s">
        <v>799</v>
      </c>
      <c r="I871" s="264"/>
      <c r="J871" s="264"/>
      <c r="K871" s="639">
        <v>18227209</v>
      </c>
      <c r="L871" s="640" t="s">
        <v>24</v>
      </c>
      <c r="M871" s="640" t="s">
        <v>300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hidden="1" customHeight="1">
      <c r="A872" s="206" t="str">
        <f>IF(B872&lt;&gt;"",IF(AND(B872&gt;=_TM1,B872&lt;=_TM2,OR(TH!L872="1111",TH!M872="1111")),TH!D872,""),"")</f>
        <v/>
      </c>
      <c r="B872" s="36">
        <f t="shared" si="71"/>
        <v>7</v>
      </c>
      <c r="C872" s="186">
        <v>40739</v>
      </c>
      <c r="D872" s="186" t="s">
        <v>394</v>
      </c>
      <c r="E872" s="186">
        <v>40739</v>
      </c>
      <c r="F872" s="191" t="s">
        <v>432</v>
      </c>
      <c r="G872" s="641" t="s">
        <v>390</v>
      </c>
      <c r="H872" s="7" t="s">
        <v>613</v>
      </c>
      <c r="I872" s="264"/>
      <c r="J872" s="264"/>
      <c r="K872" s="639">
        <v>23400000</v>
      </c>
      <c r="L872" s="640" t="s">
        <v>8</v>
      </c>
      <c r="M872" s="640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hidden="1" customHeight="1">
      <c r="A873" s="206" t="str">
        <f>IF(B873&lt;&gt;"",IF(AND(B873&gt;=_TM1,B873&lt;=_TM2,OR(TH!L873="1111",TH!M873="1111")),TH!D873,""),"")</f>
        <v/>
      </c>
      <c r="B873" s="36">
        <f t="shared" si="71"/>
        <v>7</v>
      </c>
      <c r="C873" s="193">
        <v>40739</v>
      </c>
      <c r="D873" s="193" t="s">
        <v>397</v>
      </c>
      <c r="E873" s="193">
        <v>40739</v>
      </c>
      <c r="F873" s="194" t="s">
        <v>821</v>
      </c>
      <c r="G873" s="513" t="s">
        <v>1239</v>
      </c>
      <c r="H873" s="195" t="s">
        <v>798</v>
      </c>
      <c r="I873" s="266"/>
      <c r="J873" s="266"/>
      <c r="K873" s="639">
        <v>23207671</v>
      </c>
      <c r="L873" s="196" t="s">
        <v>300</v>
      </c>
      <c r="M873" s="196" t="s">
        <v>198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hidden="1" customHeight="1">
      <c r="A874" s="206" t="str">
        <f>IF(B874&lt;&gt;"",IF(AND(B874&gt;=_TM1,B874&lt;=_TM2,OR(TH!L874="1111",TH!M874="1111")),TH!D874,""),"")</f>
        <v/>
      </c>
      <c r="B874" s="36">
        <f t="shared" si="71"/>
        <v>7</v>
      </c>
      <c r="C874" s="193">
        <v>40739</v>
      </c>
      <c r="D874" s="193" t="s">
        <v>397</v>
      </c>
      <c r="E874" s="193">
        <v>40739</v>
      </c>
      <c r="F874" s="194" t="s">
        <v>1240</v>
      </c>
      <c r="G874" s="513" t="s">
        <v>1239</v>
      </c>
      <c r="H874" s="195" t="s">
        <v>798</v>
      </c>
      <c r="I874" s="264"/>
      <c r="J874" s="264"/>
      <c r="K874" s="639">
        <v>2320767</v>
      </c>
      <c r="L874" s="196" t="s">
        <v>300</v>
      </c>
      <c r="M874" s="196" t="s">
        <v>796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hidden="1" customHeight="1">
      <c r="A875" s="206" t="str">
        <f>IF(B875&lt;&gt;"",IF(AND(B875&gt;=_TM1,B875&lt;=_TM2,OR(TH!L875="1111",TH!M875="1111")),TH!D875,""),"")</f>
        <v/>
      </c>
      <c r="B875" s="36">
        <f t="shared" si="71"/>
        <v>7</v>
      </c>
      <c r="C875" s="186">
        <v>40740</v>
      </c>
      <c r="D875" s="186" t="s">
        <v>497</v>
      </c>
      <c r="E875" s="186">
        <v>40740</v>
      </c>
      <c r="F875" s="191" t="s">
        <v>431</v>
      </c>
      <c r="G875" s="641" t="s">
        <v>390</v>
      </c>
      <c r="H875" s="195" t="s">
        <v>428</v>
      </c>
      <c r="I875" s="264"/>
      <c r="J875" s="264"/>
      <c r="K875" s="639">
        <v>62000000</v>
      </c>
      <c r="L875" s="640" t="s">
        <v>48</v>
      </c>
      <c r="M875" s="640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>x</v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hidden="1" customHeight="1">
      <c r="A876" s="206" t="str">
        <f>IF(B876&lt;&gt;"",IF(AND(B876&gt;=_TM1,B876&lt;=_TM2,OR(TH!L876="1111",TH!M876="1111")),TH!D876,""),"")</f>
        <v/>
      </c>
      <c r="B876" s="36">
        <f t="shared" si="71"/>
        <v>7</v>
      </c>
      <c r="C876" s="193">
        <v>40741</v>
      </c>
      <c r="D876" s="193" t="s">
        <v>397</v>
      </c>
      <c r="E876" s="193">
        <v>40741</v>
      </c>
      <c r="F876" s="194" t="s">
        <v>1272</v>
      </c>
      <c r="G876" s="513" t="s">
        <v>1241</v>
      </c>
      <c r="H876" s="195" t="s">
        <v>798</v>
      </c>
      <c r="I876" s="264"/>
      <c r="J876" s="264"/>
      <c r="K876" s="639">
        <v>15553293</v>
      </c>
      <c r="L876" s="196" t="s">
        <v>300</v>
      </c>
      <c r="M876" s="196" t="s">
        <v>198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hidden="1" customHeight="1">
      <c r="A877" s="206" t="str">
        <f>IF(B877&lt;&gt;"",IF(AND(B877&gt;=_TM1,B877&lt;=_TM2,OR(TH!L877="1111",TH!M877="1111")),TH!D877,""),"")</f>
        <v/>
      </c>
      <c r="B877" s="36">
        <f t="shared" si="71"/>
        <v>7</v>
      </c>
      <c r="C877" s="193">
        <v>40741</v>
      </c>
      <c r="D877" s="193" t="s">
        <v>397</v>
      </c>
      <c r="E877" s="193">
        <v>40741</v>
      </c>
      <c r="F877" s="194" t="s">
        <v>1242</v>
      </c>
      <c r="G877" s="513" t="s">
        <v>1241</v>
      </c>
      <c r="H877" s="195" t="s">
        <v>798</v>
      </c>
      <c r="I877" s="264"/>
      <c r="J877" s="264"/>
      <c r="K877" s="639">
        <v>1555329</v>
      </c>
      <c r="L877" s="196" t="s">
        <v>300</v>
      </c>
      <c r="M877" s="196" t="s">
        <v>796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hidden="1" customHeight="1">
      <c r="A878" s="206" t="str">
        <f>IF(B878&lt;&gt;"",IF(AND(B878&gt;=_TM1,B878&lt;=_TM2,OR(TH!L878="1111",TH!M878="1111")),TH!D878,""),"")</f>
        <v/>
      </c>
      <c r="B878" s="36">
        <f t="shared" si="71"/>
        <v>7</v>
      </c>
      <c r="C878" s="193">
        <v>40742</v>
      </c>
      <c r="D878" s="186" t="s">
        <v>502</v>
      </c>
      <c r="E878" s="193">
        <v>40742</v>
      </c>
      <c r="F878" s="194" t="s">
        <v>513</v>
      </c>
      <c r="G878" s="513" t="s">
        <v>1208</v>
      </c>
      <c r="H878" s="45" t="s">
        <v>516</v>
      </c>
      <c r="I878" s="264"/>
      <c r="J878" s="264"/>
      <c r="K878" s="639">
        <v>1093440</v>
      </c>
      <c r="L878" s="196" t="s">
        <v>184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hidden="1" customHeight="1">
      <c r="A879" s="206" t="str">
        <f>IF(B879&lt;&gt;"",IF(AND(B879&gt;=_TM1,B879&lt;=_TM2,OR(TH!L879="1111",TH!M879="1111")),TH!D879,""),"")</f>
        <v/>
      </c>
      <c r="B879" s="36">
        <f t="shared" si="71"/>
        <v>7</v>
      </c>
      <c r="C879" s="193">
        <v>40742</v>
      </c>
      <c r="D879" s="186" t="s">
        <v>502</v>
      </c>
      <c r="E879" s="193">
        <v>40742</v>
      </c>
      <c r="F879" s="194" t="s">
        <v>514</v>
      </c>
      <c r="G879" s="513" t="s">
        <v>1208</v>
      </c>
      <c r="H879" s="45" t="s">
        <v>516</v>
      </c>
      <c r="I879" s="264"/>
      <c r="J879" s="264"/>
      <c r="K879" s="38">
        <v>109344</v>
      </c>
      <c r="L879" s="196" t="s">
        <v>9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hidden="1" customHeight="1">
      <c r="A880" s="206" t="str">
        <f>IF(B880&lt;&gt;"",IF(AND(B880&gt;=_TM1,B880&lt;=_TM2,OR(TH!L880="1111",TH!M880="1111")),TH!D880,""),"")</f>
        <v/>
      </c>
      <c r="B880" s="36">
        <f t="shared" si="71"/>
        <v>7</v>
      </c>
      <c r="C880" s="193">
        <v>40744</v>
      </c>
      <c r="D880" s="193" t="s">
        <v>397</v>
      </c>
      <c r="E880" s="193">
        <v>40744</v>
      </c>
      <c r="F880" s="194" t="s">
        <v>1272</v>
      </c>
      <c r="G880" s="513" t="s">
        <v>1243</v>
      </c>
      <c r="H880" s="195" t="s">
        <v>798</v>
      </c>
      <c r="I880" s="264"/>
      <c r="J880" s="264"/>
      <c r="K880" s="639">
        <v>1529700</v>
      </c>
      <c r="L880" s="196" t="s">
        <v>300</v>
      </c>
      <c r="M880" s="196" t="s">
        <v>198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hidden="1" customHeight="1">
      <c r="A881" s="206" t="str">
        <f>IF(B881&lt;&gt;"",IF(AND(B881&gt;=_TM1,B881&lt;=_TM2,OR(TH!L881="1111",TH!M881="1111")),TH!D881,""),"")</f>
        <v/>
      </c>
      <c r="B881" s="36">
        <f t="shared" si="71"/>
        <v>7</v>
      </c>
      <c r="C881" s="193">
        <v>40744</v>
      </c>
      <c r="D881" s="193" t="s">
        <v>397</v>
      </c>
      <c r="E881" s="193">
        <v>40744</v>
      </c>
      <c r="F881" s="194" t="s">
        <v>1242</v>
      </c>
      <c r="G881" s="513" t="s">
        <v>1243</v>
      </c>
      <c r="H881" s="195" t="s">
        <v>798</v>
      </c>
      <c r="I881" s="264"/>
      <c r="J881" s="264"/>
      <c r="K881" s="639">
        <v>152970</v>
      </c>
      <c r="L881" s="196" t="s">
        <v>300</v>
      </c>
      <c r="M881" s="196" t="s">
        <v>796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hidden="1" customHeight="1">
      <c r="A882" s="206" t="str">
        <f>IF(B882&lt;&gt;"",IF(AND(B882&gt;=_TM1,B882&lt;=_TM2,OR(TH!L882="1111",TH!M882="1111")),TH!D882,""),"")</f>
        <v/>
      </c>
      <c r="B882" s="36">
        <f t="shared" si="71"/>
        <v>7</v>
      </c>
      <c r="C882" s="193">
        <v>40745</v>
      </c>
      <c r="D882" s="186" t="s">
        <v>759</v>
      </c>
      <c r="E882" s="871">
        <v>40745</v>
      </c>
      <c r="F882" s="191" t="s">
        <v>453</v>
      </c>
      <c r="G882" s="513" t="s">
        <v>1209</v>
      </c>
      <c r="H882" s="7" t="s">
        <v>456</v>
      </c>
      <c r="I882" s="264">
        <v>50</v>
      </c>
      <c r="J882" s="264">
        <v>24000</v>
      </c>
      <c r="K882" s="639">
        <v>1200000</v>
      </c>
      <c r="L882" s="196" t="s">
        <v>178</v>
      </c>
      <c r="M882" s="1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>x</v>
      </c>
      <c r="Z882" s="52" t="str">
        <f>IF(AND(B882&lt;=NKC!$N$8,B882&gt;=NKC!$M$8),"x","")</f>
        <v/>
      </c>
    </row>
    <row r="883" spans="1:26" ht="15.75" hidden="1" customHeight="1">
      <c r="A883" s="206" t="str">
        <f>IF(B883&lt;&gt;"",IF(AND(B883&gt;=_TM1,B883&lt;=_TM2,OR(TH!L883="1111",TH!M883="1111")),TH!D883,""),"")</f>
        <v/>
      </c>
      <c r="B883" s="36">
        <f t="shared" si="71"/>
        <v>7</v>
      </c>
      <c r="C883" s="193">
        <v>40745</v>
      </c>
      <c r="D883" s="186" t="s">
        <v>759</v>
      </c>
      <c r="E883" s="871">
        <v>40745</v>
      </c>
      <c r="F883" s="191" t="s">
        <v>454</v>
      </c>
      <c r="G883" s="513" t="s">
        <v>1209</v>
      </c>
      <c r="H883" s="7" t="s">
        <v>456</v>
      </c>
      <c r="I883" s="264"/>
      <c r="J883" s="264"/>
      <c r="K883" s="38">
        <v>120000</v>
      </c>
      <c r="L883" s="196" t="s">
        <v>9</v>
      </c>
      <c r="M883" s="1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hidden="1" customHeight="1">
      <c r="A884" s="206" t="str">
        <f>IF(B884&lt;&gt;"",IF(AND(B884&gt;=_TM1,B884&lt;=_TM2,OR(TH!L884="1111",TH!M884="1111")),TH!D884,""),"")</f>
        <v/>
      </c>
      <c r="B884" s="36">
        <f t="shared" si="71"/>
        <v>7</v>
      </c>
      <c r="C884" s="193">
        <v>40745</v>
      </c>
      <c r="D884" s="186" t="s">
        <v>503</v>
      </c>
      <c r="E884" s="871">
        <v>40745</v>
      </c>
      <c r="F884" s="194" t="s">
        <v>702</v>
      </c>
      <c r="G884" s="513" t="s">
        <v>1209</v>
      </c>
      <c r="H884" s="7" t="s">
        <v>456</v>
      </c>
      <c r="I884" s="266"/>
      <c r="J884" s="266"/>
      <c r="K884" s="38">
        <v>1320000</v>
      </c>
      <c r="L884" s="196" t="s">
        <v>8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>x</v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hidden="1" customHeight="1">
      <c r="A885" s="206" t="str">
        <f>IF(B885&lt;&gt;"",IF(AND(B885&gt;=_TM1,B885&lt;=_TM2,OR(TH!L885="1111",TH!M885="1111")),TH!D885,""),"")</f>
        <v/>
      </c>
      <c r="B885" s="36">
        <f t="shared" si="71"/>
        <v>7</v>
      </c>
      <c r="C885" s="193">
        <v>40745</v>
      </c>
      <c r="D885" s="193" t="s">
        <v>397</v>
      </c>
      <c r="E885" s="193">
        <v>40745</v>
      </c>
      <c r="F885" s="194" t="s">
        <v>1272</v>
      </c>
      <c r="G885" s="513" t="s">
        <v>1244</v>
      </c>
      <c r="H885" s="195" t="s">
        <v>798</v>
      </c>
      <c r="I885" s="264"/>
      <c r="J885" s="264"/>
      <c r="K885" s="639">
        <v>3018709</v>
      </c>
      <c r="L885" s="196" t="s">
        <v>300</v>
      </c>
      <c r="M885" s="196" t="s">
        <v>198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hidden="1" customHeight="1">
      <c r="A886" s="206" t="str">
        <f>IF(B886&lt;&gt;"",IF(AND(B886&gt;=_TM1,B886&lt;=_TM2,OR(TH!L886="1111",TH!M886="1111")),TH!D886,""),"")</f>
        <v/>
      </c>
      <c r="B886" s="36">
        <f t="shared" si="71"/>
        <v>7</v>
      </c>
      <c r="C886" s="193">
        <v>40745</v>
      </c>
      <c r="D886" s="193" t="s">
        <v>397</v>
      </c>
      <c r="E886" s="193">
        <v>40745</v>
      </c>
      <c r="F886" s="194" t="s">
        <v>1242</v>
      </c>
      <c r="G886" s="513" t="s">
        <v>1244</v>
      </c>
      <c r="H886" s="195" t="s">
        <v>798</v>
      </c>
      <c r="I886" s="264"/>
      <c r="J886" s="264"/>
      <c r="K886" s="639">
        <v>301871</v>
      </c>
      <c r="L886" s="196" t="s">
        <v>300</v>
      </c>
      <c r="M886" s="196" t="s">
        <v>796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hidden="1" customHeight="1">
      <c r="A887" s="206" t="str">
        <f>IF(B887&lt;&gt;"",IF(AND(B887&gt;=_TM1,B887&lt;=_TM2,OR(TH!L887="1111",TH!M887="1111")),TH!D887,""),"")</f>
        <v/>
      </c>
      <c r="B887" s="36">
        <f t="shared" si="71"/>
        <v>7</v>
      </c>
      <c r="C887" s="193">
        <v>40745</v>
      </c>
      <c r="D887" s="193" t="s">
        <v>397</v>
      </c>
      <c r="E887" s="193">
        <v>40745</v>
      </c>
      <c r="F887" s="194" t="s">
        <v>1272</v>
      </c>
      <c r="G887" s="513" t="s">
        <v>1245</v>
      </c>
      <c r="H887" s="195" t="s">
        <v>798</v>
      </c>
      <c r="I887" s="264"/>
      <c r="J887" s="264"/>
      <c r="K887" s="639">
        <v>15632747</v>
      </c>
      <c r="L887" s="196" t="s">
        <v>300</v>
      </c>
      <c r="M887" s="196" t="s">
        <v>198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hidden="1" customHeight="1">
      <c r="A888" s="206" t="str">
        <f>IF(B888&lt;&gt;"",IF(AND(B888&gt;=_TM1,B888&lt;=_TM2,OR(TH!L888="1111",TH!M888="1111")),TH!D888,""),"")</f>
        <v/>
      </c>
      <c r="B888" s="36">
        <f t="shared" si="71"/>
        <v>7</v>
      </c>
      <c r="C888" s="193">
        <v>40745</v>
      </c>
      <c r="D888" s="193" t="s">
        <v>397</v>
      </c>
      <c r="E888" s="193">
        <v>40745</v>
      </c>
      <c r="F888" s="194" t="s">
        <v>1242</v>
      </c>
      <c r="G888" s="513" t="s">
        <v>1245</v>
      </c>
      <c r="H888" s="195" t="s">
        <v>798</v>
      </c>
      <c r="I888" s="264"/>
      <c r="J888" s="264"/>
      <c r="K888" s="639">
        <v>1563275</v>
      </c>
      <c r="L888" s="196" t="s">
        <v>300</v>
      </c>
      <c r="M888" s="196" t="s">
        <v>796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hidden="1" customHeight="1">
      <c r="A889" s="206" t="str">
        <f>IF(B889&lt;&gt;"",IF(AND(B889&gt;=_TM1,B889&lt;=_TM2,OR(TH!L889="1111",TH!M889="1111")),TH!D889,""),"")</f>
        <v/>
      </c>
      <c r="B889" s="36">
        <f t="shared" si="71"/>
        <v>7</v>
      </c>
      <c r="C889" s="193">
        <v>40746</v>
      </c>
      <c r="D889" s="193" t="s">
        <v>397</v>
      </c>
      <c r="E889" s="193">
        <v>40746</v>
      </c>
      <c r="F889" s="194" t="s">
        <v>1272</v>
      </c>
      <c r="G889" s="513" t="s">
        <v>1246</v>
      </c>
      <c r="H889" s="195" t="s">
        <v>798</v>
      </c>
      <c r="I889" s="264"/>
      <c r="J889" s="264"/>
      <c r="K889" s="639">
        <v>2882242</v>
      </c>
      <c r="L889" s="196" t="s">
        <v>300</v>
      </c>
      <c r="M889" s="196" t="s">
        <v>198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hidden="1" customHeight="1">
      <c r="A890" s="206" t="str">
        <f>IF(B890&lt;&gt;"",IF(AND(B890&gt;=_TM1,B890&lt;=_TM2,OR(TH!L890="1111",TH!M890="1111")),TH!D890,""),"")</f>
        <v/>
      </c>
      <c r="B890" s="36">
        <f t="shared" si="71"/>
        <v>7</v>
      </c>
      <c r="C890" s="193">
        <v>40746</v>
      </c>
      <c r="D890" s="193" t="s">
        <v>397</v>
      </c>
      <c r="E890" s="193">
        <v>40746</v>
      </c>
      <c r="F890" s="194" t="s">
        <v>1242</v>
      </c>
      <c r="G890" s="513" t="s">
        <v>1246</v>
      </c>
      <c r="H890" s="195" t="s">
        <v>798</v>
      </c>
      <c r="I890" s="264"/>
      <c r="J890" s="264"/>
      <c r="K890" s="639">
        <v>288224</v>
      </c>
      <c r="L890" s="196" t="s">
        <v>300</v>
      </c>
      <c r="M890" s="196" t="s">
        <v>796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hidden="1" customHeight="1">
      <c r="A891" s="206" t="str">
        <f>IF(B891&lt;&gt;"",IF(AND(B891&gt;=_TM1,B891&lt;=_TM2,OR(TH!L891="1111",TH!M891="1111")),TH!D891,""),"")</f>
        <v/>
      </c>
      <c r="B891" s="36">
        <f t="shared" si="71"/>
        <v>7</v>
      </c>
      <c r="C891" s="193">
        <v>40747</v>
      </c>
      <c r="D891" s="193" t="s">
        <v>397</v>
      </c>
      <c r="E891" s="193">
        <v>40747</v>
      </c>
      <c r="F891" s="194" t="s">
        <v>1272</v>
      </c>
      <c r="G891" s="513" t="s">
        <v>1247</v>
      </c>
      <c r="H891" s="195" t="s">
        <v>798</v>
      </c>
      <c r="I891" s="264"/>
      <c r="J891" s="264"/>
      <c r="K891" s="639">
        <v>3903884</v>
      </c>
      <c r="L891" s="196" t="s">
        <v>300</v>
      </c>
      <c r="M891" s="196" t="s">
        <v>198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hidden="1" customHeight="1">
      <c r="A892" s="206" t="str">
        <f>IF(B892&lt;&gt;"",IF(AND(B892&gt;=_TM1,B892&lt;=_TM2,OR(TH!L892="1111",TH!M892="1111")),TH!D892,""),"")</f>
        <v/>
      </c>
      <c r="B892" s="36">
        <f t="shared" si="71"/>
        <v>7</v>
      </c>
      <c r="C892" s="193">
        <v>40747</v>
      </c>
      <c r="D892" s="193" t="s">
        <v>397</v>
      </c>
      <c r="E892" s="193">
        <v>40747</v>
      </c>
      <c r="F892" s="194" t="s">
        <v>1242</v>
      </c>
      <c r="G892" s="513" t="s">
        <v>1247</v>
      </c>
      <c r="H892" s="195" t="s">
        <v>798</v>
      </c>
      <c r="I892" s="264"/>
      <c r="J892" s="264"/>
      <c r="K892" s="639">
        <v>390388</v>
      </c>
      <c r="L892" s="196" t="s">
        <v>300</v>
      </c>
      <c r="M892" s="196" t="s">
        <v>796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hidden="1" customHeight="1">
      <c r="A893" s="206" t="str">
        <f>IF(B893&lt;&gt;"",IF(AND(B893&gt;=_TM1,B893&lt;=_TM2,OR(TH!L893="1111",TH!M893="1111")),TH!D893,""),"")</f>
        <v/>
      </c>
      <c r="B893" s="36">
        <f t="shared" si="71"/>
        <v>7</v>
      </c>
      <c r="C893" s="193">
        <v>40748</v>
      </c>
      <c r="D893" s="193" t="s">
        <v>397</v>
      </c>
      <c r="E893" s="193">
        <v>40748</v>
      </c>
      <c r="F893" s="194" t="s">
        <v>1272</v>
      </c>
      <c r="G893" s="513" t="s">
        <v>1248</v>
      </c>
      <c r="H893" s="195" t="s">
        <v>798</v>
      </c>
      <c r="I893" s="264"/>
      <c r="J893" s="264"/>
      <c r="K893" s="639">
        <v>205898</v>
      </c>
      <c r="L893" s="196" t="s">
        <v>300</v>
      </c>
      <c r="M893" s="196" t="s">
        <v>198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hidden="1" customHeight="1">
      <c r="A894" s="206" t="str">
        <f>IF(B894&lt;&gt;"",IF(AND(B894&gt;=_TM1,B894&lt;=_TM2,OR(TH!L894="1111",TH!M894="1111")),TH!D894,""),"")</f>
        <v/>
      </c>
      <c r="B894" s="36">
        <f t="shared" si="71"/>
        <v>7</v>
      </c>
      <c r="C894" s="193">
        <v>40748</v>
      </c>
      <c r="D894" s="193" t="s">
        <v>397</v>
      </c>
      <c r="E894" s="193">
        <v>40748</v>
      </c>
      <c r="F894" s="194" t="s">
        <v>1242</v>
      </c>
      <c r="G894" s="513" t="s">
        <v>1248</v>
      </c>
      <c r="H894" s="195" t="s">
        <v>798</v>
      </c>
      <c r="I894" s="264"/>
      <c r="J894" s="264"/>
      <c r="K894" s="639">
        <v>20590</v>
      </c>
      <c r="L894" s="196" t="s">
        <v>300</v>
      </c>
      <c r="M894" s="196" t="s">
        <v>796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hidden="1" customHeight="1">
      <c r="A895" s="206" t="str">
        <f>IF(B895&lt;&gt;"",IF(AND(B895&gt;=_TM1,B895&lt;=_TM2,OR(TH!L895="1111",TH!M895="1111")),TH!D895,""),"")</f>
        <v/>
      </c>
      <c r="B895" s="36">
        <f t="shared" si="71"/>
        <v>7</v>
      </c>
      <c r="C895" s="186">
        <v>40749</v>
      </c>
      <c r="D895" s="186" t="s">
        <v>393</v>
      </c>
      <c r="E895" s="186">
        <v>40749</v>
      </c>
      <c r="F895" s="191" t="s">
        <v>429</v>
      </c>
      <c r="G895" s="641" t="s">
        <v>390</v>
      </c>
      <c r="H895" s="195"/>
      <c r="I895" s="264"/>
      <c r="J895" s="264"/>
      <c r="K895" s="639">
        <v>32191</v>
      </c>
      <c r="L895" s="640" t="s">
        <v>24</v>
      </c>
      <c r="M895" s="640" t="s">
        <v>40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hidden="1" customHeight="1">
      <c r="A896" s="206" t="str">
        <f>IF(B896&lt;&gt;"",IF(AND(B896&gt;=_TM1,B896&lt;=_TM2,OR(TH!L896="1111",TH!M896="1111")),TH!D896,""),"")</f>
        <v/>
      </c>
      <c r="B896" s="36">
        <f t="shared" si="71"/>
        <v>7</v>
      </c>
      <c r="C896" s="193">
        <v>40749</v>
      </c>
      <c r="D896" s="193" t="s">
        <v>397</v>
      </c>
      <c r="E896" s="193">
        <v>40749</v>
      </c>
      <c r="F896" s="194" t="s">
        <v>1274</v>
      </c>
      <c r="G896" s="513" t="s">
        <v>1249</v>
      </c>
      <c r="H896" s="195" t="s">
        <v>799</v>
      </c>
      <c r="I896" s="264"/>
      <c r="J896" s="264"/>
      <c r="K896" s="639">
        <v>5027230</v>
      </c>
      <c r="L896" s="196" t="s">
        <v>300</v>
      </c>
      <c r="M896" s="196" t="s">
        <v>198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hidden="1" customHeight="1">
      <c r="A897" s="206" t="str">
        <f>IF(B897&lt;&gt;"",IF(AND(B897&gt;=_TM1,B897&lt;=_TM2,OR(TH!L897="1111",TH!M897="1111")),TH!D897,""),"")</f>
        <v/>
      </c>
      <c r="B897" s="36">
        <f t="shared" si="71"/>
        <v>7</v>
      </c>
      <c r="C897" s="193">
        <v>40749</v>
      </c>
      <c r="D897" s="193" t="s">
        <v>397</v>
      </c>
      <c r="E897" s="193">
        <v>40749</v>
      </c>
      <c r="F897" s="194" t="s">
        <v>1242</v>
      </c>
      <c r="G897" s="513" t="s">
        <v>1249</v>
      </c>
      <c r="H897" s="195" t="s">
        <v>799</v>
      </c>
      <c r="I897" s="264"/>
      <c r="J897" s="264"/>
      <c r="K897" s="639">
        <v>502723</v>
      </c>
      <c r="L897" s="196" t="s">
        <v>300</v>
      </c>
      <c r="M897" s="196" t="s">
        <v>796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hidden="1" customHeight="1">
      <c r="A898" s="206" t="str">
        <f>IF(B898&lt;&gt;"",IF(AND(B898&gt;=_TM1,B898&lt;=_TM2,OR(TH!L898="1111",TH!M898="1111")),TH!D898,""),"")</f>
        <v/>
      </c>
      <c r="B898" s="36">
        <f t="shared" si="71"/>
        <v>7</v>
      </c>
      <c r="C898" s="193">
        <v>40750</v>
      </c>
      <c r="D898" s="193" t="s">
        <v>397</v>
      </c>
      <c r="E898" s="193">
        <v>40750</v>
      </c>
      <c r="F898" s="194" t="s">
        <v>1274</v>
      </c>
      <c r="G898" s="513" t="s">
        <v>1250</v>
      </c>
      <c r="H898" s="195" t="s">
        <v>799</v>
      </c>
      <c r="I898" s="264"/>
      <c r="J898" s="264"/>
      <c r="K898" s="639">
        <v>4041900</v>
      </c>
      <c r="L898" s="196" t="s">
        <v>300</v>
      </c>
      <c r="M898" s="196" t="s">
        <v>198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hidden="1" customHeight="1">
      <c r="A899" s="206" t="str">
        <f>IF(B899&lt;&gt;"",IF(AND(B899&gt;=_TM1,B899&lt;=_TM2,OR(TH!L899="1111",TH!M899="1111")),TH!D899,""),"")</f>
        <v/>
      </c>
      <c r="B899" s="36">
        <f t="shared" si="71"/>
        <v>7</v>
      </c>
      <c r="C899" s="193">
        <v>40750</v>
      </c>
      <c r="D899" s="193" t="s">
        <v>397</v>
      </c>
      <c r="E899" s="193">
        <v>40750</v>
      </c>
      <c r="F899" s="194" t="s">
        <v>1242</v>
      </c>
      <c r="G899" s="513" t="s">
        <v>1250</v>
      </c>
      <c r="H899" s="195" t="s">
        <v>799</v>
      </c>
      <c r="I899" s="266"/>
      <c r="J899" s="266"/>
      <c r="K899" s="639">
        <v>404190</v>
      </c>
      <c r="L899" s="196" t="s">
        <v>300</v>
      </c>
      <c r="M899" s="196" t="s">
        <v>796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hidden="1" customHeight="1">
      <c r="A900" s="206" t="str">
        <f>IF(B900&lt;&gt;"",IF(AND(B900&gt;=_TM1,B900&lt;=_TM2,OR(TH!L900="1111",TH!M900="1111")),TH!D900,""),"")</f>
        <v/>
      </c>
      <c r="B900" s="36">
        <f t="shared" si="71"/>
        <v>7</v>
      </c>
      <c r="C900" s="772">
        <v>40755</v>
      </c>
      <c r="D900" s="772" t="s">
        <v>397</v>
      </c>
      <c r="E900" s="894">
        <v>40755</v>
      </c>
      <c r="F900" s="773" t="s">
        <v>1013</v>
      </c>
      <c r="G900" s="774"/>
      <c r="H900" s="653"/>
      <c r="I900" s="509"/>
      <c r="J900" s="509"/>
      <c r="K900" s="775">
        <v>7070000</v>
      </c>
      <c r="L900" s="776" t="s">
        <v>84</v>
      </c>
      <c r="M900" s="776" t="s">
        <v>304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hidden="1" customHeight="1">
      <c r="A901" s="206" t="str">
        <f>IF(B901&lt;&gt;"",IF(AND(B901&gt;=_TM1,B901&lt;=_TM2,OR(TH!L901="1111",TH!M901="1111")),TH!D901,""),"")</f>
        <v/>
      </c>
      <c r="B901" s="36">
        <f t="shared" si="71"/>
        <v>7</v>
      </c>
      <c r="C901" s="772">
        <v>40755</v>
      </c>
      <c r="D901" s="772" t="s">
        <v>397</v>
      </c>
      <c r="E901" s="894">
        <v>40755</v>
      </c>
      <c r="F901" s="773" t="s">
        <v>851</v>
      </c>
      <c r="G901" s="774"/>
      <c r="H901" s="653"/>
      <c r="I901" s="509"/>
      <c r="J901" s="509"/>
      <c r="K901" s="639">
        <v>6270000</v>
      </c>
      <c r="L901" s="776" t="s">
        <v>184</v>
      </c>
      <c r="M901" s="776" t="s">
        <v>304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hidden="1" customHeight="1">
      <c r="A902" s="206" t="str">
        <f>IF(B902&lt;&gt;"",IF(AND(B902&gt;=_TM1,B902&lt;=_TM2,OR(TH!L902="1111",TH!M902="1111")),TH!D902,""),"")</f>
        <v/>
      </c>
      <c r="B902" s="36">
        <f t="shared" si="71"/>
        <v>7</v>
      </c>
      <c r="C902" s="772">
        <v>40755</v>
      </c>
      <c r="D902" s="772" t="s">
        <v>504</v>
      </c>
      <c r="E902" s="894">
        <v>40755</v>
      </c>
      <c r="F902" s="773" t="s">
        <v>1199</v>
      </c>
      <c r="G902" s="774"/>
      <c r="H902" s="653" t="s">
        <v>428</v>
      </c>
      <c r="I902" s="509"/>
      <c r="J902" s="509"/>
      <c r="K902" s="775">
        <v>13340000</v>
      </c>
      <c r="L902" s="776" t="s">
        <v>304</v>
      </c>
      <c r="M902" s="776" t="s">
        <v>48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>x</v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hidden="1" customHeight="1">
      <c r="A903" s="206" t="str">
        <f>IF(B903&lt;&gt;"",IF(AND(B903&gt;=_TM1,B903&lt;=_TM2,OR(TH!L903="1111",TH!M903="1111")),TH!D903,""),"")</f>
        <v/>
      </c>
      <c r="B903" s="36">
        <f t="shared" si="71"/>
        <v>7</v>
      </c>
      <c r="C903" s="193">
        <v>40755</v>
      </c>
      <c r="D903" s="772" t="s">
        <v>505</v>
      </c>
      <c r="E903" s="193">
        <v>40755</v>
      </c>
      <c r="F903" s="194" t="s">
        <v>1210</v>
      </c>
      <c r="G903" s="513" t="s">
        <v>1211</v>
      </c>
      <c r="H903" s="195" t="s">
        <v>1212</v>
      </c>
      <c r="I903" s="264"/>
      <c r="J903" s="264"/>
      <c r="K903" s="38">
        <v>455629</v>
      </c>
      <c r="L903" s="196" t="s">
        <v>303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>x</v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641</v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hidden="1" customHeight="1">
      <c r="A904" s="206" t="str">
        <f>IF(B904&lt;&gt;"",IF(AND(B904&gt;=_TM1,B904&lt;=_TM2,OR(TH!L904="1111",TH!M904="1111")),TH!D904,""),"")</f>
        <v/>
      </c>
      <c r="B904" s="36">
        <f t="shared" si="71"/>
        <v>7</v>
      </c>
      <c r="C904" s="193">
        <v>40755</v>
      </c>
      <c r="D904" s="772" t="s">
        <v>505</v>
      </c>
      <c r="E904" s="193">
        <v>40755</v>
      </c>
      <c r="F904" s="194" t="s">
        <v>1213</v>
      </c>
      <c r="G904" s="513" t="s">
        <v>1211</v>
      </c>
      <c r="H904" s="195" t="s">
        <v>1212</v>
      </c>
      <c r="I904" s="264"/>
      <c r="J904" s="264"/>
      <c r="K904" s="38">
        <v>44378</v>
      </c>
      <c r="L904" s="196" t="s">
        <v>9</v>
      </c>
      <c r="M904" s="19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>x</v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hidden="1" customHeight="1">
      <c r="A905" s="206" t="str">
        <f>IF(B905&lt;&gt;"",IF(AND(B905&gt;=_TM1,B905&lt;=_TM2,OR(TH!L905="1111",TH!M905="1111")),TH!D905,""),"")</f>
        <v/>
      </c>
      <c r="B905" s="36">
        <f t="shared" si="71"/>
        <v>8</v>
      </c>
      <c r="C905" s="193">
        <v>40758</v>
      </c>
      <c r="D905" s="772" t="s">
        <v>506</v>
      </c>
      <c r="E905" s="871">
        <v>40758</v>
      </c>
      <c r="F905" s="194" t="s">
        <v>1210</v>
      </c>
      <c r="G905" s="513" t="s">
        <v>1214</v>
      </c>
      <c r="H905" s="195" t="s">
        <v>1212</v>
      </c>
      <c r="I905" s="264"/>
      <c r="J905" s="264"/>
      <c r="K905" s="38">
        <v>384545</v>
      </c>
      <c r="L905" s="196" t="s">
        <v>303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>x</v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641</v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hidden="1" customHeight="1">
      <c r="A906" s="206" t="str">
        <f>IF(B906&lt;&gt;"",IF(AND(B906&gt;=_TM1,B906&lt;=_TM2,OR(TH!L906="1111",TH!M906="1111")),TH!D906,""),"")</f>
        <v/>
      </c>
      <c r="B906" s="36">
        <f t="shared" si="71"/>
        <v>8</v>
      </c>
      <c r="C906" s="193">
        <v>40758</v>
      </c>
      <c r="D906" s="772" t="s">
        <v>506</v>
      </c>
      <c r="E906" s="871">
        <v>40758</v>
      </c>
      <c r="F906" s="194" t="s">
        <v>1213</v>
      </c>
      <c r="G906" s="513" t="s">
        <v>1214</v>
      </c>
      <c r="H906" s="195" t="s">
        <v>1212</v>
      </c>
      <c r="I906" s="264"/>
      <c r="J906" s="264"/>
      <c r="K906" s="38">
        <v>37455</v>
      </c>
      <c r="L906" s="196" t="s">
        <v>9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>x</v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hidden="1" customHeight="1">
      <c r="A907" s="206" t="str">
        <f>IF(B907&lt;&gt;"",IF(AND(B907&gt;=_TM1,B907&lt;=_TM2,OR(TH!L907="1111",TH!M907="1111")),TH!D907,""),"")</f>
        <v/>
      </c>
      <c r="B907" s="36">
        <f t="shared" si="71"/>
        <v>8</v>
      </c>
      <c r="C907" s="193">
        <v>40758</v>
      </c>
      <c r="D907" s="772" t="s">
        <v>507</v>
      </c>
      <c r="E907" s="193">
        <v>40758</v>
      </c>
      <c r="F907" s="309" t="s">
        <v>437</v>
      </c>
      <c r="G907" s="513" t="s">
        <v>1215</v>
      </c>
      <c r="H907" s="7" t="s">
        <v>436</v>
      </c>
      <c r="I907" s="264">
        <v>40</v>
      </c>
      <c r="J907" s="264">
        <v>40000</v>
      </c>
      <c r="K907" s="639">
        <v>1600000</v>
      </c>
      <c r="L907" s="196" t="s">
        <v>184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>x</v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hidden="1" customHeight="1">
      <c r="A908" s="206" t="str">
        <f>IF(B908&lt;&gt;"",IF(AND(B908&gt;=_TM1,B908&lt;=_TM2,OR(TH!L908="1111",TH!M908="1111")),TH!D908,""),"")</f>
        <v/>
      </c>
      <c r="B908" s="36">
        <f t="shared" si="71"/>
        <v>8</v>
      </c>
      <c r="C908" s="193">
        <v>40758</v>
      </c>
      <c r="D908" s="772" t="s">
        <v>507</v>
      </c>
      <c r="E908" s="193">
        <v>40758</v>
      </c>
      <c r="F908" s="309" t="s">
        <v>1216</v>
      </c>
      <c r="G908" s="513" t="s">
        <v>1215</v>
      </c>
      <c r="H908" s="7" t="s">
        <v>436</v>
      </c>
      <c r="I908" s="264"/>
      <c r="J908" s="264"/>
      <c r="K908" s="38">
        <v>160000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>x</v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hidden="1" customHeight="1">
      <c r="A909" s="206" t="str">
        <f>IF(B909&lt;&gt;"",IF(AND(B909&gt;=_TM1,B909&lt;=_TM2,OR(TH!L909="1111",TH!M909="1111")),TH!D909,""),"")</f>
        <v/>
      </c>
      <c r="B909" s="36">
        <f t="shared" si="71"/>
        <v>8</v>
      </c>
      <c r="C909" s="186">
        <v>40760</v>
      </c>
      <c r="D909" s="186" t="s">
        <v>393</v>
      </c>
      <c r="E909" s="186">
        <v>40760</v>
      </c>
      <c r="F909" s="191" t="s">
        <v>395</v>
      </c>
      <c r="G909" s="641" t="s">
        <v>390</v>
      </c>
      <c r="H909" s="195" t="s">
        <v>798</v>
      </c>
      <c r="I909" s="264"/>
      <c r="J909" s="264"/>
      <c r="K909" s="639">
        <v>72527558</v>
      </c>
      <c r="L909" s="640" t="s">
        <v>24</v>
      </c>
      <c r="M909" s="640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hidden="1" customHeight="1">
      <c r="A910" s="206" t="str">
        <f>IF(B910&lt;&gt;"",IF(AND(B910&gt;=_TM1,B910&lt;=_TM2,OR(TH!L910="1111",TH!M910="1111")),TH!D910,""),"")</f>
        <v/>
      </c>
      <c r="B910" s="36">
        <f t="shared" si="71"/>
        <v>8</v>
      </c>
      <c r="C910" s="193">
        <v>40762</v>
      </c>
      <c r="D910" s="186" t="s">
        <v>722</v>
      </c>
      <c r="E910" s="193">
        <v>40762</v>
      </c>
      <c r="F910" s="194" t="s">
        <v>1210</v>
      </c>
      <c r="G910" s="513" t="s">
        <v>1217</v>
      </c>
      <c r="H910" s="195" t="s">
        <v>1212</v>
      </c>
      <c r="I910" s="264"/>
      <c r="J910" s="264"/>
      <c r="K910" s="38">
        <v>455629</v>
      </c>
      <c r="L910" s="196" t="s">
        <v>303</v>
      </c>
      <c r="M910" s="196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>x</v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641</v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hidden="1" customHeight="1">
      <c r="A911" s="206" t="str">
        <f>IF(B911&lt;&gt;"",IF(AND(B911&gt;=_TM1,B911&lt;=_TM2,OR(TH!L911="1111",TH!M911="1111")),TH!D911,""),"")</f>
        <v/>
      </c>
      <c r="B911" s="36">
        <f t="shared" si="71"/>
        <v>8</v>
      </c>
      <c r="C911" s="193">
        <v>40762</v>
      </c>
      <c r="D911" s="186" t="s">
        <v>722</v>
      </c>
      <c r="E911" s="193">
        <v>40762</v>
      </c>
      <c r="F911" s="194" t="s">
        <v>1213</v>
      </c>
      <c r="G911" s="513" t="s">
        <v>1217</v>
      </c>
      <c r="H911" s="195" t="s">
        <v>1212</v>
      </c>
      <c r="I911" s="264"/>
      <c r="J911" s="264"/>
      <c r="K911" s="38">
        <v>44378</v>
      </c>
      <c r="L911" s="196" t="s">
        <v>9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>x</v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hidden="1" customHeight="1">
      <c r="A912" s="206" t="str">
        <f>IF(B912&lt;&gt;"",IF(AND(B912&gt;=_TM1,B912&lt;=_TM2,OR(TH!L912="1111",TH!M912="1111")),TH!D912,""),"")</f>
        <v/>
      </c>
      <c r="B912" s="36">
        <f t="shared" si="71"/>
        <v>8</v>
      </c>
      <c r="C912" s="193">
        <v>40764</v>
      </c>
      <c r="D912" s="193" t="s">
        <v>498</v>
      </c>
      <c r="E912" s="193">
        <v>40764</v>
      </c>
      <c r="F912" s="194" t="s">
        <v>1082</v>
      </c>
      <c r="G912" s="513" t="s">
        <v>1251</v>
      </c>
      <c r="H912" s="195" t="s">
        <v>825</v>
      </c>
      <c r="I912" s="264">
        <v>980</v>
      </c>
      <c r="J912" s="264">
        <v>11000</v>
      </c>
      <c r="K912" s="639">
        <v>10780000</v>
      </c>
      <c r="L912" s="196" t="s">
        <v>48</v>
      </c>
      <c r="M912" s="196" t="s">
        <v>198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>x</v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hidden="1" customHeight="1">
      <c r="A913" s="206" t="str">
        <f>IF(B913&lt;&gt;"",IF(AND(B913&gt;=_TM1,B913&lt;=_TM2,OR(TH!L913="1111",TH!M913="1111")),TH!D913,""),"")</f>
        <v/>
      </c>
      <c r="B913" s="36">
        <f t="shared" si="71"/>
        <v>8</v>
      </c>
      <c r="C913" s="193">
        <v>40764</v>
      </c>
      <c r="D913" s="193" t="s">
        <v>498</v>
      </c>
      <c r="E913" s="193">
        <v>40764</v>
      </c>
      <c r="F913" s="194" t="s">
        <v>1242</v>
      </c>
      <c r="G913" s="513" t="s">
        <v>1251</v>
      </c>
      <c r="H913" s="195" t="s">
        <v>825</v>
      </c>
      <c r="I913" s="264"/>
      <c r="J913" s="264"/>
      <c r="K913" s="639">
        <v>1078000</v>
      </c>
      <c r="L913" s="196" t="s">
        <v>48</v>
      </c>
      <c r="M913" s="196" t="s">
        <v>796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>x</v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hidden="1" customHeight="1">
      <c r="A914" s="206" t="str">
        <f>IF(B914&lt;&gt;"",IF(AND(B914&gt;=_TM1,B914&lt;=_TM2,OR(TH!L914="1111",TH!M914="1111")),TH!D914,""),"")</f>
        <v/>
      </c>
      <c r="B914" s="36">
        <f t="shared" si="71"/>
        <v>8</v>
      </c>
      <c r="C914" s="186">
        <v>40766</v>
      </c>
      <c r="D914" s="186" t="s">
        <v>394</v>
      </c>
      <c r="E914" s="186">
        <v>40766</v>
      </c>
      <c r="F914" s="191" t="s">
        <v>432</v>
      </c>
      <c r="G914" s="641" t="s">
        <v>390</v>
      </c>
      <c r="H914" s="7" t="s">
        <v>624</v>
      </c>
      <c r="I914" s="264"/>
      <c r="J914" s="264"/>
      <c r="K914" s="639">
        <v>10000000</v>
      </c>
      <c r="L914" s="640" t="s">
        <v>8</v>
      </c>
      <c r="M914" s="640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hidden="1" customHeight="1">
      <c r="A915" s="206" t="str">
        <f>IF(B915&lt;&gt;"",IF(AND(B915&gt;=_TM1,B915&lt;=_TM2,OR(TH!L915="1111",TH!M915="1111")),TH!D915,""),"")</f>
        <v/>
      </c>
      <c r="B915" s="36">
        <f t="shared" si="71"/>
        <v>8</v>
      </c>
      <c r="C915" s="186">
        <v>40766</v>
      </c>
      <c r="D915" s="186" t="s">
        <v>394</v>
      </c>
      <c r="E915" s="186">
        <v>40766</v>
      </c>
      <c r="F915" s="191" t="s">
        <v>432</v>
      </c>
      <c r="G915" s="641" t="s">
        <v>390</v>
      </c>
      <c r="H915" s="7" t="s">
        <v>613</v>
      </c>
      <c r="I915" s="264"/>
      <c r="J915" s="264"/>
      <c r="K915" s="639">
        <v>23410000</v>
      </c>
      <c r="L915" s="640" t="s">
        <v>8</v>
      </c>
      <c r="M915" s="640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hidden="1" customHeight="1">
      <c r="A916" s="206" t="str">
        <f>IF(B916&lt;&gt;"",IF(AND(B916&gt;=_TM1,B916&lt;=_TM2,OR(TH!L916="1111",TH!M916="1111")),TH!D916,""),"")</f>
        <v/>
      </c>
      <c r="B916" s="36">
        <f t="shared" si="71"/>
        <v>8</v>
      </c>
      <c r="C916" s="186">
        <v>40766</v>
      </c>
      <c r="D916" s="186" t="s">
        <v>394</v>
      </c>
      <c r="E916" s="186">
        <v>40766</v>
      </c>
      <c r="F916" s="191" t="s">
        <v>396</v>
      </c>
      <c r="G916" s="641" t="s">
        <v>390</v>
      </c>
      <c r="H916" s="7"/>
      <c r="I916" s="264"/>
      <c r="J916" s="264"/>
      <c r="K916" s="639">
        <v>10000</v>
      </c>
      <c r="L916" s="640" t="s">
        <v>84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hidden="1" customHeight="1">
      <c r="A917" s="206" t="str">
        <f>IF(B917&lt;&gt;"",IF(AND(B917&gt;=_TM1,B917&lt;=_TM2,OR(TH!L917="1111",TH!M917="1111")),TH!D917,""),"")</f>
        <v/>
      </c>
      <c r="B917" s="36">
        <f t="shared" si="71"/>
        <v>8</v>
      </c>
      <c r="C917" s="186">
        <v>40766</v>
      </c>
      <c r="D917" s="186" t="s">
        <v>725</v>
      </c>
      <c r="E917" s="186">
        <v>40766</v>
      </c>
      <c r="F917" s="191" t="s">
        <v>431</v>
      </c>
      <c r="G917" s="641" t="s">
        <v>390</v>
      </c>
      <c r="H917" s="195" t="s">
        <v>428</v>
      </c>
      <c r="I917" s="264"/>
      <c r="J917" s="264"/>
      <c r="K917" s="639">
        <v>35000000</v>
      </c>
      <c r="L917" s="640" t="s">
        <v>48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>x</v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hidden="1" customHeight="1">
      <c r="A918" s="206" t="str">
        <f>IF(B918&lt;&gt;"",IF(AND(B918&gt;=_TM1,B918&lt;=_TM2,OR(TH!L918="1111",TH!M918="1111")),TH!D918,""),"")</f>
        <v/>
      </c>
      <c r="B918" s="36">
        <f t="shared" si="71"/>
        <v>8</v>
      </c>
      <c r="C918" s="186">
        <v>40772</v>
      </c>
      <c r="D918" s="186" t="s">
        <v>393</v>
      </c>
      <c r="E918" s="186">
        <v>40772</v>
      </c>
      <c r="F918" s="191" t="s">
        <v>395</v>
      </c>
      <c r="G918" s="641" t="s">
        <v>390</v>
      </c>
      <c r="H918" s="195" t="s">
        <v>799</v>
      </c>
      <c r="I918" s="264"/>
      <c r="J918" s="264"/>
      <c r="K918" s="639">
        <v>9976043</v>
      </c>
      <c r="L918" s="640" t="s">
        <v>24</v>
      </c>
      <c r="M918" s="640" t="s">
        <v>300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hidden="1" customHeight="1">
      <c r="A919" s="206" t="str">
        <f>IF(B919&lt;&gt;"",IF(AND(B919&gt;=_TM1,B919&lt;=_TM2,OR(TH!L919="1111",TH!M919="1111")),TH!D919,""),"")</f>
        <v/>
      </c>
      <c r="B919" s="36">
        <f t="shared" si="71"/>
        <v>8</v>
      </c>
      <c r="C919" s="193">
        <v>40772</v>
      </c>
      <c r="D919" s="186" t="s">
        <v>723</v>
      </c>
      <c r="E919" s="193">
        <v>40772</v>
      </c>
      <c r="F919" s="194" t="s">
        <v>569</v>
      </c>
      <c r="G919" s="513" t="s">
        <v>1218</v>
      </c>
      <c r="H919" s="7" t="s">
        <v>436</v>
      </c>
      <c r="I919" s="264">
        <v>20</v>
      </c>
      <c r="J919" s="264">
        <v>68000</v>
      </c>
      <c r="K919" s="639">
        <v>1360000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>x</v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hidden="1" customHeight="1">
      <c r="A920" s="206" t="str">
        <f>IF(B920&lt;&gt;"",IF(AND(B920&gt;=_TM1,B920&lt;=_TM2,OR(TH!L920="1111",TH!M920="1111")),TH!D920,""),"")</f>
        <v/>
      </c>
      <c r="B920" s="36">
        <f t="shared" si="71"/>
        <v>8</v>
      </c>
      <c r="C920" s="193">
        <v>40772</v>
      </c>
      <c r="D920" s="186" t="s">
        <v>723</v>
      </c>
      <c r="E920" s="193">
        <v>40772</v>
      </c>
      <c r="F920" s="194" t="s">
        <v>1219</v>
      </c>
      <c r="G920" s="513" t="s">
        <v>1218</v>
      </c>
      <c r="H920" s="7" t="s">
        <v>436</v>
      </c>
      <c r="I920" s="264"/>
      <c r="J920" s="264"/>
      <c r="K920" s="38">
        <v>136000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>x</v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hidden="1" customHeight="1">
      <c r="A921" s="206" t="str">
        <f>IF(B921&lt;&gt;"",IF(AND(B921&gt;=_TM1,B921&lt;=_TM2,OR(TH!L921="1111",TH!M921="1111")),TH!D921,""),"")</f>
        <v/>
      </c>
      <c r="B921" s="36">
        <f t="shared" si="71"/>
        <v>8</v>
      </c>
      <c r="C921" s="193">
        <v>40772</v>
      </c>
      <c r="D921" s="193" t="s">
        <v>731</v>
      </c>
      <c r="E921" s="193">
        <v>40772</v>
      </c>
      <c r="F921" s="194" t="s">
        <v>1083</v>
      </c>
      <c r="G921" s="513" t="s">
        <v>1252</v>
      </c>
      <c r="H921" s="195" t="s">
        <v>825</v>
      </c>
      <c r="I921" s="264">
        <v>1000</v>
      </c>
      <c r="J921" s="264">
        <v>11000</v>
      </c>
      <c r="K921" s="639">
        <v>11000000</v>
      </c>
      <c r="L921" s="196" t="s">
        <v>48</v>
      </c>
      <c r="M921" s="196" t="s">
        <v>198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>x</v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hidden="1" customHeight="1">
      <c r="A922" s="206" t="str">
        <f>IF(B922&lt;&gt;"",IF(AND(B922&gt;=_TM1,B922&lt;=_TM2,OR(TH!L922="1111",TH!M922="1111")),TH!D922,""),"")</f>
        <v/>
      </c>
      <c r="B922" s="36">
        <f t="shared" si="71"/>
        <v>8</v>
      </c>
      <c r="C922" s="193">
        <v>40772</v>
      </c>
      <c r="D922" s="193" t="s">
        <v>731</v>
      </c>
      <c r="E922" s="193">
        <v>40772</v>
      </c>
      <c r="F922" s="194" t="s">
        <v>1242</v>
      </c>
      <c r="G922" s="513" t="s">
        <v>1252</v>
      </c>
      <c r="H922" s="195" t="s">
        <v>825</v>
      </c>
      <c r="I922" s="264"/>
      <c r="J922" s="264"/>
      <c r="K922" s="639">
        <v>1100000</v>
      </c>
      <c r="L922" s="196" t="s">
        <v>48</v>
      </c>
      <c r="M922" s="196" t="s">
        <v>796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>x</v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hidden="1" customHeight="1">
      <c r="A923" s="206" t="str">
        <f>IF(B923&lt;&gt;"",IF(AND(B923&gt;=_TM1,B923&lt;=_TM2,OR(TH!L923="1111",TH!M923="1111")),TH!D923,""),"")</f>
        <v/>
      </c>
      <c r="B923" s="36">
        <f t="shared" ref="B923:B986" si="72">IF(C923&lt;&gt;"",MONTH(C923),"")</f>
        <v>8</v>
      </c>
      <c r="C923" s="193">
        <v>40772</v>
      </c>
      <c r="D923" s="193" t="s">
        <v>397</v>
      </c>
      <c r="E923" s="193">
        <v>40772</v>
      </c>
      <c r="F923" s="194" t="s">
        <v>1280</v>
      </c>
      <c r="G923" s="513" t="s">
        <v>1253</v>
      </c>
      <c r="H923" s="7" t="s">
        <v>798</v>
      </c>
      <c r="I923" s="264"/>
      <c r="J923" s="264"/>
      <c r="K923" s="639">
        <v>10297985</v>
      </c>
      <c r="L923" s="196" t="s">
        <v>300</v>
      </c>
      <c r="M923" s="196" t="s">
        <v>198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hidden="1" customHeight="1">
      <c r="A924" s="206" t="str">
        <f>IF(B924&lt;&gt;"",IF(AND(B924&gt;=_TM1,B924&lt;=_TM2,OR(TH!L924="1111",TH!M924="1111")),TH!D924,""),"")</f>
        <v/>
      </c>
      <c r="B924" s="36">
        <f t="shared" si="72"/>
        <v>8</v>
      </c>
      <c r="C924" s="193">
        <v>40772</v>
      </c>
      <c r="D924" s="193" t="s">
        <v>397</v>
      </c>
      <c r="E924" s="193">
        <v>40772</v>
      </c>
      <c r="F924" s="194" t="s">
        <v>901</v>
      </c>
      <c r="G924" s="513" t="s">
        <v>1253</v>
      </c>
      <c r="H924" s="7" t="s">
        <v>798</v>
      </c>
      <c r="I924" s="264"/>
      <c r="J924" s="264"/>
      <c r="K924" s="38">
        <v>1029799</v>
      </c>
      <c r="L924" s="196" t="s">
        <v>300</v>
      </c>
      <c r="M924" s="196" t="s">
        <v>796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hidden="1" customHeight="1">
      <c r="A925" s="206" t="str">
        <f>IF(B925&lt;&gt;"",IF(AND(B925&gt;=_TM1,B925&lt;=_TM2,OR(TH!L925="1111",TH!M925="1111")),TH!D925,""),"")</f>
        <v/>
      </c>
      <c r="B925" s="36">
        <f t="shared" si="72"/>
        <v>8</v>
      </c>
      <c r="C925" s="193">
        <v>40774</v>
      </c>
      <c r="D925" s="193" t="s">
        <v>397</v>
      </c>
      <c r="E925" s="193">
        <v>40774</v>
      </c>
      <c r="F925" s="194" t="s">
        <v>821</v>
      </c>
      <c r="G925" s="513" t="s">
        <v>1254</v>
      </c>
      <c r="H925" s="7" t="s">
        <v>798</v>
      </c>
      <c r="I925" s="264"/>
      <c r="J925" s="264"/>
      <c r="K925" s="639">
        <v>14441631</v>
      </c>
      <c r="L925" s="196" t="s">
        <v>300</v>
      </c>
      <c r="M925" s="196" t="s">
        <v>198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hidden="1" customHeight="1">
      <c r="A926" s="206" t="str">
        <f>IF(B926&lt;&gt;"",IF(AND(B926&gt;=_TM1,B926&lt;=_TM2,OR(TH!L926="1111",TH!M926="1111")),TH!D926,""),"")</f>
        <v/>
      </c>
      <c r="B926" s="36">
        <f t="shared" si="72"/>
        <v>8</v>
      </c>
      <c r="C926" s="193">
        <v>40774</v>
      </c>
      <c r="D926" s="193" t="s">
        <v>397</v>
      </c>
      <c r="E926" s="193">
        <v>40774</v>
      </c>
      <c r="F926" s="194" t="s">
        <v>901</v>
      </c>
      <c r="G926" s="513" t="s">
        <v>1254</v>
      </c>
      <c r="H926" s="7" t="s">
        <v>798</v>
      </c>
      <c r="I926" s="264"/>
      <c r="J926" s="264"/>
      <c r="K926" s="38">
        <v>1444163</v>
      </c>
      <c r="L926" s="196" t="s">
        <v>300</v>
      </c>
      <c r="M926" s="196" t="s">
        <v>796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hidden="1" customHeight="1">
      <c r="A927" s="206" t="str">
        <f>IF(B927&lt;&gt;"",IF(AND(B927&gt;=_TM1,B927&lt;=_TM2,OR(TH!L927="1111",TH!M927="1111")),TH!D927,""),"")</f>
        <v/>
      </c>
      <c r="B927" s="36">
        <f t="shared" si="72"/>
        <v>8</v>
      </c>
      <c r="C927" s="193">
        <v>40775</v>
      </c>
      <c r="D927" s="186" t="s">
        <v>724</v>
      </c>
      <c r="E927" s="193">
        <v>40775</v>
      </c>
      <c r="F927" s="194" t="s">
        <v>513</v>
      </c>
      <c r="G927" s="513" t="s">
        <v>1220</v>
      </c>
      <c r="H927" s="45" t="s">
        <v>516</v>
      </c>
      <c r="I927" s="264"/>
      <c r="J927" s="264"/>
      <c r="K927" s="639">
        <v>569500</v>
      </c>
      <c r="L927" s="196" t="s">
        <v>184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>x</v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hidden="1" customHeight="1">
      <c r="A928" s="206" t="str">
        <f>IF(B928&lt;&gt;"",IF(AND(B928&gt;=_TM1,B928&lt;=_TM2,OR(TH!L928="1111",TH!M928="1111")),TH!D928,""),"")</f>
        <v/>
      </c>
      <c r="B928" s="36">
        <f t="shared" si="72"/>
        <v>8</v>
      </c>
      <c r="C928" s="193">
        <v>40775</v>
      </c>
      <c r="D928" s="186" t="s">
        <v>724</v>
      </c>
      <c r="E928" s="193">
        <v>40775</v>
      </c>
      <c r="F928" s="194" t="s">
        <v>514</v>
      </c>
      <c r="G928" s="513" t="s">
        <v>1220</v>
      </c>
      <c r="H928" s="45" t="s">
        <v>516</v>
      </c>
      <c r="I928" s="264"/>
      <c r="J928" s="264"/>
      <c r="K928" s="38">
        <v>56950</v>
      </c>
      <c r="L928" s="196" t="s">
        <v>9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hidden="1" customHeight="1">
      <c r="A929" s="206" t="str">
        <f>IF(B929&lt;&gt;"",IF(AND(B929&gt;=_TM1,B929&lt;=_TM2,OR(TH!L929="1111",TH!M929="1111")),TH!D929,""),"")</f>
        <v/>
      </c>
      <c r="B929" s="36">
        <f t="shared" si="72"/>
        <v>8</v>
      </c>
      <c r="C929" s="193">
        <v>40775</v>
      </c>
      <c r="D929" s="186" t="s">
        <v>726</v>
      </c>
      <c r="E929" s="193">
        <v>40775</v>
      </c>
      <c r="F929" s="194" t="s">
        <v>533</v>
      </c>
      <c r="G929" s="510" t="s">
        <v>1221</v>
      </c>
      <c r="H929" s="45" t="s">
        <v>537</v>
      </c>
      <c r="I929" s="266"/>
      <c r="J929" s="264"/>
      <c r="K929" s="38">
        <v>752211</v>
      </c>
      <c r="L929" s="196" t="s">
        <v>84</v>
      </c>
      <c r="M929" s="640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>x</v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hidden="1" customHeight="1">
      <c r="A930" s="206" t="str">
        <f>IF(B930&lt;&gt;"",IF(AND(B930&gt;=_TM1,B930&lt;=_TM2,OR(TH!L930="1111",TH!M930="1111")),TH!D930,""),"")</f>
        <v/>
      </c>
      <c r="B930" s="36">
        <f t="shared" si="72"/>
        <v>8</v>
      </c>
      <c r="C930" s="193">
        <v>40775</v>
      </c>
      <c r="D930" s="186" t="s">
        <v>726</v>
      </c>
      <c r="E930" s="193">
        <v>40775</v>
      </c>
      <c r="F930" s="194" t="s">
        <v>536</v>
      </c>
      <c r="G930" s="510" t="s">
        <v>1221</v>
      </c>
      <c r="H930" s="45" t="s">
        <v>537</v>
      </c>
      <c r="I930" s="266"/>
      <c r="J930" s="264"/>
      <c r="K930" s="38">
        <v>75221</v>
      </c>
      <c r="L930" s="196" t="s">
        <v>9</v>
      </c>
      <c r="M930" s="640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>x</v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hidden="1" customHeight="1">
      <c r="A931" s="206" t="str">
        <f>IF(B931&lt;&gt;"",IF(AND(B931&gt;=_TM1,B931&lt;=_TM2,OR(TH!L931="1111",TH!M931="1111")),TH!D931,""),"")</f>
        <v/>
      </c>
      <c r="B931" s="36">
        <f t="shared" si="72"/>
        <v>8</v>
      </c>
      <c r="C931" s="186">
        <v>40780</v>
      </c>
      <c r="D931" s="186" t="s">
        <v>393</v>
      </c>
      <c r="E931" s="186">
        <v>40780</v>
      </c>
      <c r="F931" s="191" t="s">
        <v>429</v>
      </c>
      <c r="G931" s="641" t="s">
        <v>390</v>
      </c>
      <c r="H931" s="7"/>
      <c r="I931" s="264"/>
      <c r="J931" s="264"/>
      <c r="K931" s="639">
        <v>49637</v>
      </c>
      <c r="L931" s="640" t="s">
        <v>24</v>
      </c>
      <c r="M931" s="640" t="s">
        <v>40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hidden="1" customHeight="1">
      <c r="A932" s="206" t="str">
        <f>IF(B932&lt;&gt;"",IF(AND(B932&gt;=_TM1,B932&lt;=_TM2,OR(TH!L932="1111",TH!M932="1111")),TH!D932,""),"")</f>
        <v/>
      </c>
      <c r="B932" s="36">
        <f t="shared" si="72"/>
        <v>8</v>
      </c>
      <c r="C932" s="193">
        <v>40780</v>
      </c>
      <c r="D932" s="193" t="s">
        <v>880</v>
      </c>
      <c r="E932" s="193">
        <v>40780</v>
      </c>
      <c r="F932" s="194" t="s">
        <v>1084</v>
      </c>
      <c r="G932" s="513" t="s">
        <v>1255</v>
      </c>
      <c r="H932" s="195" t="s">
        <v>825</v>
      </c>
      <c r="I932" s="264">
        <v>989</v>
      </c>
      <c r="J932" s="264">
        <v>9000</v>
      </c>
      <c r="K932" s="639">
        <v>8901000</v>
      </c>
      <c r="L932" s="196" t="s">
        <v>48</v>
      </c>
      <c r="M932" s="196" t="s">
        <v>198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>x</v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hidden="1" customHeight="1">
      <c r="A933" s="206" t="str">
        <f>IF(B933&lt;&gt;"",IF(AND(B933&gt;=_TM1,B933&lt;=_TM2,OR(TH!L933="1111",TH!M933="1111")),TH!D933,""),"")</f>
        <v/>
      </c>
      <c r="B933" s="36">
        <f t="shared" si="72"/>
        <v>8</v>
      </c>
      <c r="C933" s="193">
        <v>40780</v>
      </c>
      <c r="D933" s="193" t="s">
        <v>880</v>
      </c>
      <c r="E933" s="193">
        <v>40780</v>
      </c>
      <c r="F933" s="194" t="s">
        <v>1242</v>
      </c>
      <c r="G933" s="513" t="s">
        <v>1255</v>
      </c>
      <c r="H933" s="195" t="s">
        <v>825</v>
      </c>
      <c r="I933" s="266"/>
      <c r="J933" s="266"/>
      <c r="K933" s="639">
        <v>890100</v>
      </c>
      <c r="L933" s="196" t="s">
        <v>48</v>
      </c>
      <c r="M933" s="196" t="s">
        <v>796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>x</v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hidden="1" customHeight="1">
      <c r="A934" s="206" t="str">
        <f>IF(B934&lt;&gt;"",IF(AND(B934&gt;=_TM1,B934&lt;=_TM2,OR(TH!L934="1111",TH!M934="1111")),TH!D934,""),"")</f>
        <v/>
      </c>
      <c r="B934" s="36">
        <f t="shared" si="72"/>
        <v>8</v>
      </c>
      <c r="C934" s="193">
        <v>40781</v>
      </c>
      <c r="D934" s="193" t="s">
        <v>397</v>
      </c>
      <c r="E934" s="193">
        <v>40781</v>
      </c>
      <c r="F934" s="194" t="s">
        <v>1275</v>
      </c>
      <c r="G934" s="513" t="s">
        <v>1256</v>
      </c>
      <c r="H934" s="7" t="s">
        <v>798</v>
      </c>
      <c r="I934" s="264"/>
      <c r="J934" s="264"/>
      <c r="K934" s="639">
        <v>9047240</v>
      </c>
      <c r="L934" s="196" t="s">
        <v>300</v>
      </c>
      <c r="M934" s="196" t="s">
        <v>198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hidden="1" customHeight="1">
      <c r="A935" s="206" t="str">
        <f>IF(B935&lt;&gt;"",IF(AND(B935&gt;=_TM1,B935&lt;=_TM2,OR(TH!L935="1111",TH!M935="1111")),TH!D935,""),"")</f>
        <v/>
      </c>
      <c r="B935" s="36">
        <f t="shared" si="72"/>
        <v>8</v>
      </c>
      <c r="C935" s="193">
        <v>40781</v>
      </c>
      <c r="D935" s="193" t="s">
        <v>397</v>
      </c>
      <c r="E935" s="193">
        <v>40781</v>
      </c>
      <c r="F935" s="194" t="s">
        <v>914</v>
      </c>
      <c r="G935" s="513" t="s">
        <v>1256</v>
      </c>
      <c r="H935" s="7" t="s">
        <v>798</v>
      </c>
      <c r="I935" s="264"/>
      <c r="J935" s="264"/>
      <c r="K935" s="38">
        <v>904724</v>
      </c>
      <c r="L935" s="196" t="s">
        <v>300</v>
      </c>
      <c r="M935" s="196" t="s">
        <v>796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hidden="1" customHeight="1">
      <c r="A936" s="206" t="str">
        <f>IF(B936&lt;&gt;"",IF(AND(B936&gt;=_TM1,B936&lt;=_TM2,OR(TH!L936="1111",TH!M936="1111")),TH!D936,""),"")</f>
        <v/>
      </c>
      <c r="B936" s="36">
        <f t="shared" si="72"/>
        <v>8</v>
      </c>
      <c r="C936" s="193">
        <v>40781</v>
      </c>
      <c r="D936" s="193" t="s">
        <v>397</v>
      </c>
      <c r="E936" s="193">
        <v>40781</v>
      </c>
      <c r="F936" s="194" t="s">
        <v>1281</v>
      </c>
      <c r="G936" s="513" t="s">
        <v>1257</v>
      </c>
      <c r="H936" s="7" t="s">
        <v>798</v>
      </c>
      <c r="I936" s="264"/>
      <c r="J936" s="264"/>
      <c r="K936" s="639">
        <v>23371474</v>
      </c>
      <c r="L936" s="196" t="s">
        <v>300</v>
      </c>
      <c r="M936" s="196" t="s">
        <v>198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hidden="1" customHeight="1">
      <c r="A937" s="206" t="str">
        <f>IF(B937&lt;&gt;"",IF(AND(B937&gt;=_TM1,B937&lt;=_TM2,OR(TH!L937="1111",TH!M937="1111")),TH!D937,""),"")</f>
        <v/>
      </c>
      <c r="B937" s="36">
        <f t="shared" si="72"/>
        <v>8</v>
      </c>
      <c r="C937" s="193">
        <v>40781</v>
      </c>
      <c r="D937" s="193" t="s">
        <v>397</v>
      </c>
      <c r="E937" s="193">
        <v>40781</v>
      </c>
      <c r="F937" s="194" t="s">
        <v>914</v>
      </c>
      <c r="G937" s="513" t="s">
        <v>1257</v>
      </c>
      <c r="H937" s="7" t="s">
        <v>798</v>
      </c>
      <c r="I937" s="264"/>
      <c r="J937" s="264"/>
      <c r="K937" s="38">
        <v>2337147</v>
      </c>
      <c r="L937" s="196" t="s">
        <v>300</v>
      </c>
      <c r="M937" s="196" t="s">
        <v>796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hidden="1" customHeight="1">
      <c r="A938" s="206" t="str">
        <f>IF(B938&lt;&gt;"",IF(AND(B938&gt;=_TM1,B938&lt;=_TM2,OR(TH!L938="1111",TH!M938="1111")),TH!D938,""),"")</f>
        <v/>
      </c>
      <c r="B938" s="36">
        <f t="shared" si="72"/>
        <v>8</v>
      </c>
      <c r="C938" s="193">
        <v>40782</v>
      </c>
      <c r="D938" s="193" t="s">
        <v>397</v>
      </c>
      <c r="E938" s="193">
        <v>40782</v>
      </c>
      <c r="F938" s="194" t="s">
        <v>1272</v>
      </c>
      <c r="G938" s="513" t="s">
        <v>1258</v>
      </c>
      <c r="H938" s="7" t="s">
        <v>798</v>
      </c>
      <c r="I938" s="264"/>
      <c r="J938" s="264"/>
      <c r="K938" s="639">
        <v>8562903</v>
      </c>
      <c r="L938" s="196" t="s">
        <v>300</v>
      </c>
      <c r="M938" s="196" t="s">
        <v>198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hidden="1" customHeight="1">
      <c r="A939" s="206" t="str">
        <f>IF(B939&lt;&gt;"",IF(AND(B939&gt;=_TM1,B939&lt;=_TM2,OR(TH!L939="1111",TH!M939="1111")),TH!D939,""),"")</f>
        <v/>
      </c>
      <c r="B939" s="36">
        <f t="shared" si="72"/>
        <v>8</v>
      </c>
      <c r="C939" s="193">
        <v>40782</v>
      </c>
      <c r="D939" s="193" t="s">
        <v>397</v>
      </c>
      <c r="E939" s="193">
        <v>40782</v>
      </c>
      <c r="F939" s="194" t="s">
        <v>914</v>
      </c>
      <c r="G939" s="513" t="s">
        <v>1258</v>
      </c>
      <c r="H939" s="7" t="s">
        <v>798</v>
      </c>
      <c r="I939" s="264"/>
      <c r="J939" s="264"/>
      <c r="K939" s="38">
        <v>856290</v>
      </c>
      <c r="L939" s="196" t="s">
        <v>300</v>
      </c>
      <c r="M939" s="196" t="s">
        <v>796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hidden="1" customHeight="1">
      <c r="A940" s="206" t="str">
        <f>IF(B940&lt;&gt;"",IF(AND(B940&gt;=_TM1,B940&lt;=_TM2,OR(TH!L940="1111",TH!M940="1111")),TH!D940,""),"")</f>
        <v/>
      </c>
      <c r="B940" s="36">
        <f t="shared" si="72"/>
        <v>8</v>
      </c>
      <c r="C940" s="772">
        <v>40786</v>
      </c>
      <c r="D940" s="772" t="s">
        <v>397</v>
      </c>
      <c r="E940" s="894">
        <v>40786</v>
      </c>
      <c r="F940" s="773" t="s">
        <v>1013</v>
      </c>
      <c r="G940" s="774"/>
      <c r="H940" s="653"/>
      <c r="I940" s="509"/>
      <c r="J940" s="509"/>
      <c r="K940" s="775">
        <v>7115000</v>
      </c>
      <c r="L940" s="776" t="s">
        <v>84</v>
      </c>
      <c r="M940" s="776" t="s">
        <v>304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hidden="1" customHeight="1">
      <c r="A941" s="206" t="str">
        <f>IF(B941&lt;&gt;"",IF(AND(B941&gt;=_TM1,B941&lt;=_TM2,OR(TH!L941="1111",TH!M941="1111")),TH!D941,""),"")</f>
        <v/>
      </c>
      <c r="B941" s="36">
        <f t="shared" si="72"/>
        <v>8</v>
      </c>
      <c r="C941" s="772">
        <v>40786</v>
      </c>
      <c r="D941" s="772" t="s">
        <v>397</v>
      </c>
      <c r="E941" s="894">
        <v>40786</v>
      </c>
      <c r="F941" s="773" t="s">
        <v>851</v>
      </c>
      <c r="G941" s="774"/>
      <c r="H941" s="653"/>
      <c r="I941" s="509"/>
      <c r="J941" s="509"/>
      <c r="K941" s="639">
        <v>6315000</v>
      </c>
      <c r="L941" s="776" t="s">
        <v>184</v>
      </c>
      <c r="M941" s="776" t="s">
        <v>304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hidden="1" customHeight="1">
      <c r="A942" s="206" t="str">
        <f>IF(B942&lt;&gt;"",IF(AND(B942&gt;=_TM1,B942&lt;=_TM2,OR(TH!L942="1111",TH!M942="1111")),TH!D942,""),"")</f>
        <v/>
      </c>
      <c r="B942" s="36">
        <f t="shared" si="72"/>
        <v>8</v>
      </c>
      <c r="C942" s="772">
        <v>40786</v>
      </c>
      <c r="D942" s="772" t="s">
        <v>727</v>
      </c>
      <c r="E942" s="894">
        <v>40786</v>
      </c>
      <c r="F942" s="773" t="s">
        <v>1200</v>
      </c>
      <c r="G942" s="774"/>
      <c r="H942" s="653" t="s">
        <v>428</v>
      </c>
      <c r="I942" s="509"/>
      <c r="J942" s="509"/>
      <c r="K942" s="775">
        <v>13430000</v>
      </c>
      <c r="L942" s="776" t="s">
        <v>304</v>
      </c>
      <c r="M942" s="776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>x</v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hidden="1" customHeight="1">
      <c r="A943" s="206" t="str">
        <f>IF(B943&lt;&gt;"",IF(AND(B943&gt;=_TM1,B943&lt;=_TM2,OR(TH!L943="1111",TH!M943="1111")),TH!D943,""),"")</f>
        <v/>
      </c>
      <c r="B943" s="36">
        <f t="shared" si="72"/>
        <v>9</v>
      </c>
      <c r="C943" s="186">
        <v>40794</v>
      </c>
      <c r="D943" s="186" t="s">
        <v>393</v>
      </c>
      <c r="E943" s="186">
        <v>40794</v>
      </c>
      <c r="F943" s="191" t="s">
        <v>395</v>
      </c>
      <c r="G943" s="641" t="s">
        <v>390</v>
      </c>
      <c r="H943" s="195" t="s">
        <v>798</v>
      </c>
      <c r="I943" s="264"/>
      <c r="J943" s="264"/>
      <c r="K943" s="639">
        <v>72293456</v>
      </c>
      <c r="L943" s="640" t="s">
        <v>24</v>
      </c>
      <c r="M943" s="640" t="s">
        <v>300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hidden="1" customHeight="1">
      <c r="A944" s="206" t="str">
        <f>IF(B944&lt;&gt;"",IF(AND(B944&gt;=_TM1,B944&lt;=_TM2,OR(TH!L944="1111",TH!M944="1111")),TH!D944,""),"")</f>
        <v/>
      </c>
      <c r="B944" s="36">
        <f t="shared" si="72"/>
        <v>9</v>
      </c>
      <c r="C944" s="186">
        <v>40798</v>
      </c>
      <c r="D944" s="186" t="s">
        <v>1020</v>
      </c>
      <c r="E944" s="186">
        <v>40798</v>
      </c>
      <c r="F944" s="191" t="s">
        <v>1222</v>
      </c>
      <c r="G944" s="641" t="s">
        <v>390</v>
      </c>
      <c r="H944" s="195" t="s">
        <v>428</v>
      </c>
      <c r="I944" s="264"/>
      <c r="J944" s="264"/>
      <c r="K944" s="639">
        <v>86000000</v>
      </c>
      <c r="L944" s="640" t="s">
        <v>48</v>
      </c>
      <c r="M944" s="640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>x</v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hidden="1" customHeight="1">
      <c r="A945" s="206" t="str">
        <f>IF(B945&lt;&gt;"",IF(AND(B945&gt;=_TM1,B945&lt;=_TM2,OR(TH!L945="1111",TH!M945="1111")),TH!D945,""),"")</f>
        <v/>
      </c>
      <c r="B945" s="36">
        <f t="shared" si="72"/>
        <v>9</v>
      </c>
      <c r="C945" s="193">
        <v>40799</v>
      </c>
      <c r="D945" s="186" t="s">
        <v>729</v>
      </c>
      <c r="E945" s="193">
        <v>40799</v>
      </c>
      <c r="F945" s="194" t="s">
        <v>1223</v>
      </c>
      <c r="G945" s="513" t="s">
        <v>1224</v>
      </c>
      <c r="H945" s="195" t="s">
        <v>1225</v>
      </c>
      <c r="I945" s="264"/>
      <c r="J945" s="264"/>
      <c r="K945" s="38">
        <v>6089091</v>
      </c>
      <c r="L945" s="196" t="s">
        <v>833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>x</v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hidden="1" customHeight="1">
      <c r="A946" s="206" t="str">
        <f>IF(B946&lt;&gt;"",IF(AND(B946&gt;=_TM1,B946&lt;=_TM2,OR(TH!L946="1111",TH!M946="1111")),TH!D946,""),"")</f>
        <v/>
      </c>
      <c r="B946" s="36">
        <f t="shared" si="72"/>
        <v>9</v>
      </c>
      <c r="C946" s="193">
        <v>40799</v>
      </c>
      <c r="D946" s="186" t="s">
        <v>729</v>
      </c>
      <c r="E946" s="193">
        <v>40799</v>
      </c>
      <c r="F946" s="194" t="s">
        <v>1226</v>
      </c>
      <c r="G946" s="513" t="s">
        <v>1224</v>
      </c>
      <c r="H946" s="195" t="s">
        <v>1225</v>
      </c>
      <c r="I946" s="264"/>
      <c r="J946" s="264"/>
      <c r="K946" s="38">
        <v>608909</v>
      </c>
      <c r="L946" s="196" t="s">
        <v>9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>x</v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hidden="1" customHeight="1">
      <c r="A947" s="206" t="str">
        <f>IF(B947&lt;&gt;"",IF(AND(B947&gt;=_TM1,B947&lt;=_TM2,OR(TH!L947="1111",TH!M947="1111")),TH!D947,""),"")</f>
        <v/>
      </c>
      <c r="B947" s="36">
        <f t="shared" si="72"/>
        <v>9</v>
      </c>
      <c r="C947" s="193">
        <v>40801</v>
      </c>
      <c r="D947" s="193" t="s">
        <v>1016</v>
      </c>
      <c r="E947" s="193">
        <v>40801</v>
      </c>
      <c r="F947" s="194" t="s">
        <v>1085</v>
      </c>
      <c r="G947" s="513" t="s">
        <v>1259</v>
      </c>
      <c r="H947" s="195" t="s">
        <v>825</v>
      </c>
      <c r="I947" s="264">
        <v>590</v>
      </c>
      <c r="J947" s="264">
        <v>11000</v>
      </c>
      <c r="K947" s="639">
        <v>6490000</v>
      </c>
      <c r="L947" s="196" t="s">
        <v>48</v>
      </c>
      <c r="M947" s="196" t="s">
        <v>198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>x</v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hidden="1" customHeight="1">
      <c r="A948" s="206" t="str">
        <f>IF(B948&lt;&gt;"",IF(AND(B948&gt;=_TM1,B948&lt;=_TM2,OR(TH!L948="1111",TH!M948="1111")),TH!D948,""),"")</f>
        <v/>
      </c>
      <c r="B948" s="36">
        <f t="shared" si="72"/>
        <v>9</v>
      </c>
      <c r="C948" s="193">
        <v>40801</v>
      </c>
      <c r="D948" s="193" t="s">
        <v>1016</v>
      </c>
      <c r="E948" s="193">
        <v>40801</v>
      </c>
      <c r="F948" s="194" t="s">
        <v>1242</v>
      </c>
      <c r="G948" s="513" t="s">
        <v>1259</v>
      </c>
      <c r="H948" s="195" t="s">
        <v>825</v>
      </c>
      <c r="I948" s="264"/>
      <c r="J948" s="264"/>
      <c r="K948" s="639">
        <v>649000</v>
      </c>
      <c r="L948" s="196" t="s">
        <v>48</v>
      </c>
      <c r="M948" s="196" t="s">
        <v>796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>x</v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hidden="1" customHeight="1">
      <c r="A949" s="206" t="str">
        <f>IF(B949&lt;&gt;"",IF(AND(B949&gt;=_TM1,B949&lt;=_TM2,OR(TH!L949="1111",TH!M949="1111")),TH!D949,""),"")</f>
        <v/>
      </c>
      <c r="B949" s="36">
        <f t="shared" si="72"/>
        <v>9</v>
      </c>
      <c r="C949" s="186">
        <v>40802</v>
      </c>
      <c r="D949" s="186" t="s">
        <v>730</v>
      </c>
      <c r="E949" s="186">
        <v>40802</v>
      </c>
      <c r="F949" s="191" t="s">
        <v>427</v>
      </c>
      <c r="G949" s="641" t="s">
        <v>390</v>
      </c>
      <c r="H949" s="195" t="s">
        <v>428</v>
      </c>
      <c r="I949" s="264"/>
      <c r="J949" s="264"/>
      <c r="K949" s="639">
        <v>33000000</v>
      </c>
      <c r="L949" s="640" t="s">
        <v>24</v>
      </c>
      <c r="M949" s="640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hidden="1" customHeight="1">
      <c r="A950" s="206" t="str">
        <f>IF(B950&lt;&gt;"",IF(AND(B950&gt;=_TM1,B950&lt;=_TM2,OR(TH!L950="1111",TH!M950="1111")),TH!D950,""),"")</f>
        <v/>
      </c>
      <c r="B950" s="36">
        <f t="shared" si="72"/>
        <v>9</v>
      </c>
      <c r="C950" s="186">
        <v>40802</v>
      </c>
      <c r="D950" s="186" t="s">
        <v>394</v>
      </c>
      <c r="E950" s="186">
        <v>40802</v>
      </c>
      <c r="F950" s="191" t="s">
        <v>432</v>
      </c>
      <c r="G950" s="641" t="s">
        <v>390</v>
      </c>
      <c r="H950" s="7" t="s">
        <v>613</v>
      </c>
      <c r="I950" s="264"/>
      <c r="J950" s="264"/>
      <c r="K950" s="639">
        <v>23413000</v>
      </c>
      <c r="L950" s="640" t="s">
        <v>8</v>
      </c>
      <c r="M950" s="640" t="s">
        <v>24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hidden="1" customHeight="1">
      <c r="A951" s="206" t="str">
        <f>IF(B951&lt;&gt;"",IF(AND(B951&gt;=_TM1,B951&lt;=_TM2,OR(TH!L951="1111",TH!M951="1111")),TH!D951,""),"")</f>
        <v/>
      </c>
      <c r="B951" s="36">
        <f t="shared" si="72"/>
        <v>9</v>
      </c>
      <c r="C951" s="186">
        <v>40802</v>
      </c>
      <c r="D951" s="186" t="s">
        <v>394</v>
      </c>
      <c r="E951" s="186">
        <v>40802</v>
      </c>
      <c r="F951" s="191" t="s">
        <v>432</v>
      </c>
      <c r="G951" s="641" t="s">
        <v>390</v>
      </c>
      <c r="H951" s="7" t="s">
        <v>564</v>
      </c>
      <c r="I951" s="264"/>
      <c r="J951" s="264"/>
      <c r="K951" s="639">
        <v>10000000</v>
      </c>
      <c r="L951" s="640" t="s">
        <v>8</v>
      </c>
      <c r="M951" s="640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hidden="1" customHeight="1">
      <c r="A952" s="206" t="str">
        <f>IF(B952&lt;&gt;"",IF(AND(B952&gt;=_TM1,B952&lt;=_TM2,OR(TH!L952="1111",TH!M952="1111")),TH!D952,""),"")</f>
        <v/>
      </c>
      <c r="B952" s="36">
        <f t="shared" si="72"/>
        <v>9</v>
      </c>
      <c r="C952" s="186">
        <v>40802</v>
      </c>
      <c r="D952" s="186" t="s">
        <v>394</v>
      </c>
      <c r="E952" s="186">
        <v>40802</v>
      </c>
      <c r="F952" s="191" t="s">
        <v>435</v>
      </c>
      <c r="G952" s="641" t="s">
        <v>390</v>
      </c>
      <c r="H952" s="7"/>
      <c r="I952" s="264"/>
      <c r="J952" s="264"/>
      <c r="K952" s="639">
        <v>10000</v>
      </c>
      <c r="L952" s="640" t="s">
        <v>84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hidden="1" customHeight="1">
      <c r="A953" s="206" t="str">
        <f>IF(B953&lt;&gt;"",IF(AND(B953&gt;=_TM1,B953&lt;=_TM2,OR(TH!L953="1111",TH!M953="1111")),TH!D953,""),"")</f>
        <v/>
      </c>
      <c r="B953" s="36">
        <f t="shared" si="72"/>
        <v>9</v>
      </c>
      <c r="C953" s="186">
        <v>40802</v>
      </c>
      <c r="D953" s="186" t="s">
        <v>394</v>
      </c>
      <c r="E953" s="186">
        <v>40802</v>
      </c>
      <c r="F953" s="191" t="s">
        <v>396</v>
      </c>
      <c r="G953" s="641" t="s">
        <v>390</v>
      </c>
      <c r="H953" s="7"/>
      <c r="I953" s="264"/>
      <c r="J953" s="264"/>
      <c r="K953" s="639">
        <v>10000</v>
      </c>
      <c r="L953" s="640" t="s">
        <v>84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hidden="1" customHeight="1">
      <c r="A954" s="206" t="str">
        <f>IF(B954&lt;&gt;"",IF(AND(B954&gt;=_TM1,B954&lt;=_TM2,OR(TH!L954="1111",TH!M954="1111")),TH!D954,""),"")</f>
        <v/>
      </c>
      <c r="B954" s="36">
        <f t="shared" si="72"/>
        <v>9</v>
      </c>
      <c r="C954" s="193">
        <v>40803</v>
      </c>
      <c r="D954" s="186" t="s">
        <v>732</v>
      </c>
      <c r="E954" s="193">
        <v>40803</v>
      </c>
      <c r="F954" s="194" t="s">
        <v>513</v>
      </c>
      <c r="G954" s="513" t="s">
        <v>1227</v>
      </c>
      <c r="H954" s="45" t="s">
        <v>516</v>
      </c>
      <c r="I954" s="264"/>
      <c r="J954" s="264"/>
      <c r="K954" s="639">
        <v>250580</v>
      </c>
      <c r="L954" s="196" t="s">
        <v>184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>x</v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hidden="1" customHeight="1">
      <c r="A955" s="206" t="str">
        <f>IF(B955&lt;&gt;"",IF(AND(B955&gt;=_TM1,B955&lt;=_TM2,OR(TH!L955="1111",TH!M955="1111")),TH!D955,""),"")</f>
        <v/>
      </c>
      <c r="B955" s="36">
        <f t="shared" si="72"/>
        <v>9</v>
      </c>
      <c r="C955" s="193">
        <v>40803</v>
      </c>
      <c r="D955" s="186" t="s">
        <v>732</v>
      </c>
      <c r="E955" s="193">
        <v>40803</v>
      </c>
      <c r="F955" s="194" t="s">
        <v>514</v>
      </c>
      <c r="G955" s="513" t="s">
        <v>1227</v>
      </c>
      <c r="H955" s="45" t="s">
        <v>516</v>
      </c>
      <c r="I955" s="264"/>
      <c r="J955" s="264"/>
      <c r="K955" s="38">
        <v>25058</v>
      </c>
      <c r="L955" s="196" t="s">
        <v>9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hidden="1" customHeight="1">
      <c r="A956" s="206" t="str">
        <f>IF(B956&lt;&gt;"",IF(AND(B956&gt;=_TM1,B956&lt;=_TM2,OR(TH!L956="1111",TH!M956="1111")),TH!D956,""),"")</f>
        <v/>
      </c>
      <c r="B956" s="36">
        <f t="shared" si="72"/>
        <v>9</v>
      </c>
      <c r="C956" s="193">
        <v>40804</v>
      </c>
      <c r="D956" s="193" t="s">
        <v>397</v>
      </c>
      <c r="E956" s="193">
        <v>40804</v>
      </c>
      <c r="F956" s="194" t="s">
        <v>1272</v>
      </c>
      <c r="G956" s="513" t="s">
        <v>1260</v>
      </c>
      <c r="H956" s="195" t="s">
        <v>798</v>
      </c>
      <c r="I956" s="264"/>
      <c r="J956" s="264"/>
      <c r="K956" s="639">
        <v>12409007</v>
      </c>
      <c r="L956" s="196" t="s">
        <v>300</v>
      </c>
      <c r="M956" s="196" t="s">
        <v>198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hidden="1" customHeight="1">
      <c r="A957" s="206" t="str">
        <f>IF(B957&lt;&gt;"",IF(AND(B957&gt;=_TM1,B957&lt;=_TM2,OR(TH!L957="1111",TH!M957="1111")),TH!D957,""),"")</f>
        <v/>
      </c>
      <c r="B957" s="36">
        <f t="shared" si="72"/>
        <v>9</v>
      </c>
      <c r="C957" s="193">
        <v>40804</v>
      </c>
      <c r="D957" s="193" t="s">
        <v>397</v>
      </c>
      <c r="E957" s="193">
        <v>40804</v>
      </c>
      <c r="F957" s="194" t="s">
        <v>1242</v>
      </c>
      <c r="G957" s="513" t="s">
        <v>1260</v>
      </c>
      <c r="H957" s="195" t="s">
        <v>798</v>
      </c>
      <c r="I957" s="264"/>
      <c r="J957" s="264"/>
      <c r="K957" s="639">
        <v>1240901</v>
      </c>
      <c r="L957" s="196" t="s">
        <v>300</v>
      </c>
      <c r="M957" s="196" t="s">
        <v>796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hidden="1" customHeight="1">
      <c r="A958" s="206" t="str">
        <f>IF(B958&lt;&gt;"",IF(AND(B958&gt;=_TM1,B958&lt;=_TM2,OR(TH!L958="1111",TH!M958="1111")),TH!D958,""),"")</f>
        <v/>
      </c>
      <c r="B958" s="36">
        <f t="shared" si="72"/>
        <v>9</v>
      </c>
      <c r="C958" s="193">
        <v>40805</v>
      </c>
      <c r="D958" s="186" t="s">
        <v>733</v>
      </c>
      <c r="E958" s="193">
        <v>40805</v>
      </c>
      <c r="F958" s="194" t="s">
        <v>1228</v>
      </c>
      <c r="G958" s="513" t="s">
        <v>1229</v>
      </c>
      <c r="H958" s="195" t="s">
        <v>1230</v>
      </c>
      <c r="I958" s="264"/>
      <c r="J958" s="264"/>
      <c r="K958" s="639">
        <v>2640000</v>
      </c>
      <c r="L958" s="196" t="s">
        <v>184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>x</v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hidden="1" customHeight="1">
      <c r="A959" s="206" t="str">
        <f>IF(B959&lt;&gt;"",IF(AND(B959&gt;=_TM1,B959&lt;=_TM2,OR(TH!L959="1111",TH!M959="1111")),TH!D959,""),"")</f>
        <v/>
      </c>
      <c r="B959" s="36">
        <f t="shared" si="72"/>
        <v>9</v>
      </c>
      <c r="C959" s="193">
        <v>40805</v>
      </c>
      <c r="D959" s="186" t="s">
        <v>733</v>
      </c>
      <c r="E959" s="193">
        <v>40805</v>
      </c>
      <c r="F959" s="194" t="s">
        <v>1231</v>
      </c>
      <c r="G959" s="513" t="s">
        <v>1229</v>
      </c>
      <c r="H959" s="195" t="s">
        <v>1230</v>
      </c>
      <c r="I959" s="264"/>
      <c r="J959" s="264"/>
      <c r="K959" s="38">
        <v>264000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>x</v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hidden="1" customHeight="1">
      <c r="A960" s="206" t="str">
        <f>IF(B960&lt;&gt;"",IF(AND(B960&gt;=_TM1,B960&lt;=_TM2,OR(TH!L960="1111",TH!M960="1111")),TH!D960,""),"")</f>
        <v/>
      </c>
      <c r="B960" s="36">
        <f t="shared" si="72"/>
        <v>9</v>
      </c>
      <c r="C960" s="193">
        <v>40807</v>
      </c>
      <c r="D960" s="186" t="s">
        <v>734</v>
      </c>
      <c r="E960" s="193">
        <v>40807</v>
      </c>
      <c r="F960" s="194" t="s">
        <v>533</v>
      </c>
      <c r="G960" s="510" t="s">
        <v>1232</v>
      </c>
      <c r="H960" s="45" t="s">
        <v>537</v>
      </c>
      <c r="I960" s="266"/>
      <c r="J960" s="264"/>
      <c r="K960" s="38">
        <v>642847</v>
      </c>
      <c r="L960" s="196" t="s">
        <v>84</v>
      </c>
      <c r="M960" s="640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>x</v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hidden="1" customHeight="1">
      <c r="A961" s="206" t="str">
        <f>IF(B961&lt;&gt;"",IF(AND(B961&gt;=_TM1,B961&lt;=_TM2,OR(TH!L961="1111",TH!M961="1111")),TH!D961,""),"")</f>
        <v/>
      </c>
      <c r="B961" s="36">
        <f t="shared" si="72"/>
        <v>9</v>
      </c>
      <c r="C961" s="193">
        <v>40807</v>
      </c>
      <c r="D961" s="186" t="s">
        <v>734</v>
      </c>
      <c r="E961" s="193">
        <v>40807</v>
      </c>
      <c r="F961" s="194" t="s">
        <v>536</v>
      </c>
      <c r="G961" s="510" t="s">
        <v>1232</v>
      </c>
      <c r="H961" s="45" t="s">
        <v>537</v>
      </c>
      <c r="I961" s="266"/>
      <c r="J961" s="264"/>
      <c r="K961" s="38">
        <v>64285</v>
      </c>
      <c r="L961" s="196" t="s">
        <v>9</v>
      </c>
      <c r="M961" s="640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>x</v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hidden="1" customHeight="1">
      <c r="A962" s="206" t="str">
        <f>IF(B962&lt;&gt;"",IF(AND(B962&gt;=_TM1,B962&lt;=_TM2,OR(TH!L962="1111",TH!M962="1111")),TH!D962,""),"")</f>
        <v/>
      </c>
      <c r="B962" s="36">
        <f t="shared" si="72"/>
        <v>9</v>
      </c>
      <c r="C962" s="193">
        <v>40808</v>
      </c>
      <c r="D962" s="186" t="s">
        <v>760</v>
      </c>
      <c r="E962" s="193">
        <v>40808</v>
      </c>
      <c r="F962" s="191" t="s">
        <v>453</v>
      </c>
      <c r="G962" s="513" t="s">
        <v>1233</v>
      </c>
      <c r="H962" s="7" t="s">
        <v>456</v>
      </c>
      <c r="I962" s="264">
        <v>50</v>
      </c>
      <c r="J962" s="264">
        <v>25000</v>
      </c>
      <c r="K962" s="639">
        <v>1250000</v>
      </c>
      <c r="L962" s="196" t="s">
        <v>178</v>
      </c>
      <c r="M962" s="196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>x</v>
      </c>
      <c r="Z962" s="52" t="str">
        <f>IF(AND(B962&lt;=NKC!$N$8,B962&gt;=NKC!$M$8),"x","")</f>
        <v/>
      </c>
    </row>
    <row r="963" spans="1:26" ht="15.75" hidden="1" customHeight="1">
      <c r="A963" s="206" t="str">
        <f>IF(B963&lt;&gt;"",IF(AND(B963&gt;=_TM1,B963&lt;=_TM2,OR(TH!L963="1111",TH!M963="1111")),TH!D963,""),"")</f>
        <v/>
      </c>
      <c r="B963" s="36">
        <f t="shared" si="72"/>
        <v>9</v>
      </c>
      <c r="C963" s="193">
        <v>40808</v>
      </c>
      <c r="D963" s="186" t="s">
        <v>760</v>
      </c>
      <c r="E963" s="193">
        <v>40808</v>
      </c>
      <c r="F963" s="191" t="s">
        <v>454</v>
      </c>
      <c r="G963" s="513" t="s">
        <v>1233</v>
      </c>
      <c r="H963" s="7" t="s">
        <v>456</v>
      </c>
      <c r="I963" s="264"/>
      <c r="J963" s="264"/>
      <c r="K963" s="38">
        <v>125000</v>
      </c>
      <c r="L963" s="196" t="s">
        <v>9</v>
      </c>
      <c r="M963" s="196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hidden="1" customHeight="1">
      <c r="A964" s="206" t="str">
        <f>IF(B964&lt;&gt;"",IF(AND(B964&gt;=_TM1,B964&lt;=_TM2,OR(TH!L964="1111",TH!M964="1111")),TH!D964,""),"")</f>
        <v/>
      </c>
      <c r="B964" s="36">
        <f t="shared" si="72"/>
        <v>9</v>
      </c>
      <c r="C964" s="193">
        <v>40808</v>
      </c>
      <c r="D964" s="186" t="s">
        <v>735</v>
      </c>
      <c r="E964" s="193">
        <v>40808</v>
      </c>
      <c r="F964" s="194" t="s">
        <v>702</v>
      </c>
      <c r="G964" s="513" t="s">
        <v>1233</v>
      </c>
      <c r="H964" s="7" t="s">
        <v>456</v>
      </c>
      <c r="I964" s="266"/>
      <c r="J964" s="266"/>
      <c r="K964" s="38">
        <v>1375000</v>
      </c>
      <c r="L964" s="196" t="s">
        <v>8</v>
      </c>
      <c r="M964" s="196" t="s">
        <v>48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>x</v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hidden="1" customHeight="1">
      <c r="A965" s="206" t="str">
        <f>IF(B965&lt;&gt;"",IF(AND(B965&gt;=_TM1,B965&lt;=_TM2,OR(TH!L965="1111",TH!M965="1111")),TH!D965,""),"")</f>
        <v/>
      </c>
      <c r="B965" s="36">
        <f t="shared" si="72"/>
        <v>9</v>
      </c>
      <c r="C965" s="193">
        <v>40808</v>
      </c>
      <c r="D965" s="186" t="s">
        <v>736</v>
      </c>
      <c r="E965" s="193">
        <v>40808</v>
      </c>
      <c r="F965" s="194" t="s">
        <v>1234</v>
      </c>
      <c r="G965" s="513" t="s">
        <v>1235</v>
      </c>
      <c r="H965" s="195" t="s">
        <v>1212</v>
      </c>
      <c r="I965" s="264"/>
      <c r="J965" s="264"/>
      <c r="K965" s="38">
        <v>500011</v>
      </c>
      <c r="L965" s="196" t="s">
        <v>303</v>
      </c>
      <c r="M965" s="640" t="s">
        <v>48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>x</v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>641</v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hidden="1" customHeight="1">
      <c r="A966" s="206" t="str">
        <f>IF(B966&lt;&gt;"",IF(AND(B966&gt;=_TM1,B966&lt;=_TM2,OR(TH!L966="1111",TH!M966="1111")),TH!D966,""),"")</f>
        <v/>
      </c>
      <c r="B966" s="36">
        <f t="shared" si="72"/>
        <v>9</v>
      </c>
      <c r="C966" s="193">
        <v>40809</v>
      </c>
      <c r="D966" s="193" t="s">
        <v>1017</v>
      </c>
      <c r="E966" s="193">
        <v>40809</v>
      </c>
      <c r="F966" s="194" t="s">
        <v>1092</v>
      </c>
      <c r="G966" s="513" t="s">
        <v>1261</v>
      </c>
      <c r="H966" s="212" t="s">
        <v>826</v>
      </c>
      <c r="I966" s="264">
        <v>104</v>
      </c>
      <c r="J966" s="264">
        <v>14076</v>
      </c>
      <c r="K966" s="639">
        <v>1463904</v>
      </c>
      <c r="L966" s="196" t="s">
        <v>48</v>
      </c>
      <c r="M966" s="196" t="s">
        <v>198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>x</v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hidden="1" customHeight="1">
      <c r="A967" s="206" t="str">
        <f>IF(B967&lt;&gt;"",IF(AND(B967&gt;=_TM1,B967&lt;=_TM2,OR(TH!L967="1111",TH!M967="1111")),TH!D967,""),"")</f>
        <v/>
      </c>
      <c r="B967" s="36">
        <f t="shared" si="72"/>
        <v>9</v>
      </c>
      <c r="C967" s="193">
        <v>40809</v>
      </c>
      <c r="D967" s="193" t="s">
        <v>1017</v>
      </c>
      <c r="E967" s="193">
        <v>40809</v>
      </c>
      <c r="F967" s="194" t="s">
        <v>1262</v>
      </c>
      <c r="G967" s="513" t="s">
        <v>1261</v>
      </c>
      <c r="H967" s="212" t="s">
        <v>826</v>
      </c>
      <c r="I967" s="264"/>
      <c r="J967" s="264"/>
      <c r="K967" s="639">
        <v>146390</v>
      </c>
      <c r="L967" s="196" t="s">
        <v>48</v>
      </c>
      <c r="M967" s="196" t="s">
        <v>796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>x</v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hidden="1" customHeight="1">
      <c r="A968" s="206" t="str">
        <f>IF(B968&lt;&gt;"",IF(AND(B968&gt;=_TM1,B968&lt;=_TM2,OR(TH!L968="1111",TH!M968="1111")),TH!D968,""),"")</f>
        <v/>
      </c>
      <c r="B968" s="36">
        <f t="shared" si="72"/>
        <v>9</v>
      </c>
      <c r="C968" s="186">
        <v>40810</v>
      </c>
      <c r="D968" s="186" t="s">
        <v>393</v>
      </c>
      <c r="E968" s="186">
        <v>40810</v>
      </c>
      <c r="F968" s="191" t="s">
        <v>429</v>
      </c>
      <c r="G968" s="641" t="s">
        <v>390</v>
      </c>
      <c r="H968" s="7"/>
      <c r="I968" s="264"/>
      <c r="J968" s="264"/>
      <c r="K968" s="639">
        <v>44733</v>
      </c>
      <c r="L968" s="640" t="s">
        <v>24</v>
      </c>
      <c r="M968" s="640" t="s">
        <v>40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hidden="1" customHeight="1">
      <c r="A969" s="206" t="str">
        <f>IF(B969&lt;&gt;"",IF(AND(B969&gt;=_TM1,B969&lt;=_TM2,OR(TH!L969="1111",TH!M969="1111")),TH!D969,""),"")</f>
        <v/>
      </c>
      <c r="B969" s="36">
        <f t="shared" si="72"/>
        <v>9</v>
      </c>
      <c r="C969" s="193">
        <v>40810</v>
      </c>
      <c r="D969" s="193" t="s">
        <v>1018</v>
      </c>
      <c r="E969" s="193">
        <v>40810</v>
      </c>
      <c r="F969" s="194" t="s">
        <v>1277</v>
      </c>
      <c r="G969" s="513" t="s">
        <v>1263</v>
      </c>
      <c r="H969" s="212" t="s">
        <v>827</v>
      </c>
      <c r="I969" s="264"/>
      <c r="J969" s="264"/>
      <c r="K969" s="639">
        <v>4616860</v>
      </c>
      <c r="L969" s="196" t="s">
        <v>48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>x</v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hidden="1" customHeight="1">
      <c r="A970" s="206" t="str">
        <f>IF(B970&lt;&gt;"",IF(AND(B970&gt;=_TM1,B970&lt;=_TM2,OR(TH!L970="1111",TH!M970="1111")),TH!D970,""),"")</f>
        <v/>
      </c>
      <c r="B970" s="36">
        <f t="shared" si="72"/>
        <v>9</v>
      </c>
      <c r="C970" s="193">
        <v>40810</v>
      </c>
      <c r="D970" s="193" t="s">
        <v>1018</v>
      </c>
      <c r="E970" s="193">
        <v>40810</v>
      </c>
      <c r="F970" s="194" t="s">
        <v>1242</v>
      </c>
      <c r="G970" s="513" t="s">
        <v>1263</v>
      </c>
      <c r="H970" s="212" t="s">
        <v>827</v>
      </c>
      <c r="I970" s="264"/>
      <c r="J970" s="264"/>
      <c r="K970" s="639">
        <v>461686</v>
      </c>
      <c r="L970" s="196" t="s">
        <v>48</v>
      </c>
      <c r="M970" s="196" t="s">
        <v>796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>x</v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hidden="1" customHeight="1">
      <c r="A971" s="206" t="str">
        <f>IF(B971&lt;&gt;"",IF(AND(B971&gt;=_TM1,B971&lt;=_TM2,OR(TH!L971="1111",TH!M971="1111")),TH!D971,""),"")</f>
        <v/>
      </c>
      <c r="B971" s="36">
        <f t="shared" si="72"/>
        <v>9</v>
      </c>
      <c r="C971" s="193">
        <v>40810</v>
      </c>
      <c r="D971" s="193" t="s">
        <v>397</v>
      </c>
      <c r="E971" s="193">
        <v>40810</v>
      </c>
      <c r="F971" s="194" t="s">
        <v>1272</v>
      </c>
      <c r="G971" s="513" t="s">
        <v>1264</v>
      </c>
      <c r="H971" s="195" t="s">
        <v>798</v>
      </c>
      <c r="I971" s="264"/>
      <c r="J971" s="264"/>
      <c r="K971" s="639">
        <v>67948122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hidden="1" customHeight="1">
      <c r="A972" s="206" t="str">
        <f>IF(B972&lt;&gt;"",IF(AND(B972&gt;=_TM1,B972&lt;=_TM2,OR(TH!L972="1111",TH!M972="1111")),TH!D972,""),"")</f>
        <v/>
      </c>
      <c r="B972" s="36">
        <f t="shared" si="72"/>
        <v>9</v>
      </c>
      <c r="C972" s="193">
        <v>40810</v>
      </c>
      <c r="D972" s="193" t="s">
        <v>397</v>
      </c>
      <c r="E972" s="193">
        <v>40810</v>
      </c>
      <c r="F972" s="194" t="s">
        <v>1242</v>
      </c>
      <c r="G972" s="513" t="s">
        <v>1264</v>
      </c>
      <c r="H972" s="195" t="s">
        <v>798</v>
      </c>
      <c r="I972" s="264"/>
      <c r="J972" s="264"/>
      <c r="K972" s="639">
        <v>6794812</v>
      </c>
      <c r="L972" s="196" t="s">
        <v>300</v>
      </c>
      <c r="M972" s="196" t="s">
        <v>796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hidden="1" customHeight="1">
      <c r="A973" s="206" t="str">
        <f>IF(B973&lt;&gt;"",IF(AND(B973&gt;=_TM1,B973&lt;=_TM2,OR(TH!L973="1111",TH!M973="1111")),TH!D973,""),"")</f>
        <v/>
      </c>
      <c r="B973" s="36">
        <f t="shared" si="72"/>
        <v>9</v>
      </c>
      <c r="C973" s="193">
        <v>40811</v>
      </c>
      <c r="D973" s="193" t="s">
        <v>397</v>
      </c>
      <c r="E973" s="193">
        <v>40811</v>
      </c>
      <c r="F973" s="194" t="s">
        <v>1272</v>
      </c>
      <c r="G973" s="513" t="s">
        <v>1265</v>
      </c>
      <c r="H973" s="195" t="s">
        <v>798</v>
      </c>
      <c r="I973" s="264"/>
      <c r="J973" s="264"/>
      <c r="K973" s="639">
        <v>5877546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hidden="1" customHeight="1">
      <c r="A974" s="206" t="str">
        <f>IF(B974&lt;&gt;"",IF(AND(B974&gt;=_TM1,B974&lt;=_TM2,OR(TH!L974="1111",TH!M974="1111")),TH!D974,""),"")</f>
        <v/>
      </c>
      <c r="B974" s="36">
        <f t="shared" si="72"/>
        <v>9</v>
      </c>
      <c r="C974" s="193">
        <v>40811</v>
      </c>
      <c r="D974" s="193" t="s">
        <v>397</v>
      </c>
      <c r="E974" s="193">
        <v>40811</v>
      </c>
      <c r="F974" s="194" t="s">
        <v>1242</v>
      </c>
      <c r="G974" s="513" t="s">
        <v>1265</v>
      </c>
      <c r="H974" s="195" t="s">
        <v>798</v>
      </c>
      <c r="I974" s="264"/>
      <c r="J974" s="264"/>
      <c r="K974" s="639">
        <v>587755</v>
      </c>
      <c r="L974" s="196" t="s">
        <v>300</v>
      </c>
      <c r="M974" s="196" t="s">
        <v>796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hidden="1" customHeight="1">
      <c r="A975" s="206" t="str">
        <f>IF(B975&lt;&gt;"",IF(AND(B975&gt;=_TM1,B975&lt;=_TM2,OR(TH!L975="1111",TH!M975="1111")),TH!D975,""),"")</f>
        <v/>
      </c>
      <c r="B975" s="36">
        <f t="shared" si="72"/>
        <v>9</v>
      </c>
      <c r="C975" s="193">
        <v>40812</v>
      </c>
      <c r="D975" s="193" t="s">
        <v>397</v>
      </c>
      <c r="E975" s="193">
        <v>40812</v>
      </c>
      <c r="F975" s="194" t="s">
        <v>1272</v>
      </c>
      <c r="G975" s="513" t="s">
        <v>1266</v>
      </c>
      <c r="H975" s="195" t="s">
        <v>798</v>
      </c>
      <c r="I975" s="264"/>
      <c r="J975" s="264"/>
      <c r="K975" s="639">
        <v>198575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hidden="1" customHeight="1">
      <c r="A976" s="206" t="str">
        <f>IF(B976&lt;&gt;"",IF(AND(B976&gt;=_TM1,B976&lt;=_TM2,OR(TH!L976="1111",TH!M976="1111")),TH!D976,""),"")</f>
        <v/>
      </c>
      <c r="B976" s="36">
        <f t="shared" si="72"/>
        <v>9</v>
      </c>
      <c r="C976" s="193">
        <v>40812</v>
      </c>
      <c r="D976" s="193" t="s">
        <v>397</v>
      </c>
      <c r="E976" s="193">
        <v>40812</v>
      </c>
      <c r="F976" s="194" t="s">
        <v>1242</v>
      </c>
      <c r="G976" s="513" t="s">
        <v>1266</v>
      </c>
      <c r="H976" s="195" t="s">
        <v>798</v>
      </c>
      <c r="I976" s="264"/>
      <c r="J976" s="264"/>
      <c r="K976" s="639">
        <v>19858</v>
      </c>
      <c r="L976" s="196" t="s">
        <v>300</v>
      </c>
      <c r="M976" s="196" t="s">
        <v>796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72"/>
        <v>9</v>
      </c>
      <c r="C977" s="193">
        <v>40813</v>
      </c>
      <c r="D977" s="193" t="s">
        <v>1019</v>
      </c>
      <c r="E977" s="193">
        <v>40813</v>
      </c>
      <c r="F977" s="194" t="s">
        <v>1272</v>
      </c>
      <c r="G977" s="513" t="s">
        <v>1268</v>
      </c>
      <c r="H977" s="893" t="s">
        <v>831</v>
      </c>
      <c r="I977" s="264"/>
      <c r="J977" s="264"/>
      <c r="K977" s="639">
        <v>17271560</v>
      </c>
      <c r="L977" s="196" t="s">
        <v>48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>x</v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72"/>
        <v>9</v>
      </c>
      <c r="C978" s="193">
        <v>40813</v>
      </c>
      <c r="D978" s="193" t="s">
        <v>1019</v>
      </c>
      <c r="E978" s="193">
        <v>40813</v>
      </c>
      <c r="F978" s="194" t="s">
        <v>1273</v>
      </c>
      <c r="G978" s="513" t="s">
        <v>1268</v>
      </c>
      <c r="H978" s="893" t="s">
        <v>831</v>
      </c>
      <c r="I978" s="264"/>
      <c r="J978" s="264"/>
      <c r="K978" s="639">
        <v>1727156</v>
      </c>
      <c r="L978" s="196" t="s">
        <v>48</v>
      </c>
      <c r="M978" s="196" t="s">
        <v>796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>x</v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72"/>
        <v>9</v>
      </c>
      <c r="C979" s="193">
        <v>40813</v>
      </c>
      <c r="D979" s="193" t="s">
        <v>397</v>
      </c>
      <c r="E979" s="193">
        <v>40813</v>
      </c>
      <c r="F979" s="194" t="s">
        <v>1272</v>
      </c>
      <c r="G979" s="513" t="s">
        <v>1270</v>
      </c>
      <c r="H979" s="893" t="s">
        <v>831</v>
      </c>
      <c r="I979" s="264"/>
      <c r="J979" s="264"/>
      <c r="K979" s="639">
        <v>15409045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72"/>
        <v>9</v>
      </c>
      <c r="C980" s="193">
        <v>40813</v>
      </c>
      <c r="D980" s="193" t="s">
        <v>397</v>
      </c>
      <c r="E980" s="193">
        <v>40813</v>
      </c>
      <c r="F980" s="194" t="s">
        <v>1273</v>
      </c>
      <c r="G980" s="513" t="s">
        <v>1270</v>
      </c>
      <c r="H980" s="893" t="s">
        <v>831</v>
      </c>
      <c r="I980" s="264"/>
      <c r="J980" s="264"/>
      <c r="K980" s="639">
        <v>1540905</v>
      </c>
      <c r="L980" s="196" t="s">
        <v>300</v>
      </c>
      <c r="M980" s="196" t="s">
        <v>796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72"/>
        <v>9</v>
      </c>
      <c r="C981" s="193">
        <v>40813</v>
      </c>
      <c r="D981" s="193" t="s">
        <v>397</v>
      </c>
      <c r="E981" s="193">
        <v>40813</v>
      </c>
      <c r="F981" s="194" t="s">
        <v>1272</v>
      </c>
      <c r="G981" s="513" t="s">
        <v>1271</v>
      </c>
      <c r="H981" s="893" t="s">
        <v>831</v>
      </c>
      <c r="I981" s="264"/>
      <c r="J981" s="264"/>
      <c r="K981" s="639">
        <v>10764845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72"/>
        <v>9</v>
      </c>
      <c r="C982" s="193">
        <v>40813</v>
      </c>
      <c r="D982" s="193" t="s">
        <v>397</v>
      </c>
      <c r="E982" s="193">
        <v>40813</v>
      </c>
      <c r="F982" s="194" t="s">
        <v>1273</v>
      </c>
      <c r="G982" s="513" t="s">
        <v>1271</v>
      </c>
      <c r="H982" s="893" t="s">
        <v>831</v>
      </c>
      <c r="I982" s="264"/>
      <c r="J982" s="264"/>
      <c r="K982" s="639">
        <v>1076485</v>
      </c>
      <c r="L982" s="196" t="s">
        <v>300</v>
      </c>
      <c r="M982" s="196" t="s">
        <v>796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72"/>
        <v>9</v>
      </c>
      <c r="C983" s="772">
        <v>40816</v>
      </c>
      <c r="D983" s="772" t="s">
        <v>397</v>
      </c>
      <c r="E983" s="894">
        <v>40816</v>
      </c>
      <c r="F983" s="773" t="s">
        <v>1013</v>
      </c>
      <c r="G983" s="774"/>
      <c r="H983" s="653"/>
      <c r="I983" s="509"/>
      <c r="J983" s="509"/>
      <c r="K983" s="775">
        <v>7025000</v>
      </c>
      <c r="L983" s="776" t="s">
        <v>84</v>
      </c>
      <c r="M983" s="776" t="s">
        <v>304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72"/>
        <v>9</v>
      </c>
      <c r="C984" s="772">
        <v>40816</v>
      </c>
      <c r="D984" s="772" t="s">
        <v>397</v>
      </c>
      <c r="E984" s="894">
        <v>40816</v>
      </c>
      <c r="F984" s="773" t="s">
        <v>851</v>
      </c>
      <c r="G984" s="774"/>
      <c r="H984" s="653"/>
      <c r="I984" s="509"/>
      <c r="J984" s="509"/>
      <c r="K984" s="639">
        <v>6225000</v>
      </c>
      <c r="L984" s="776" t="s">
        <v>184</v>
      </c>
      <c r="M984" s="776" t="s">
        <v>304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72"/>
        <v>9</v>
      </c>
      <c r="C985" s="772">
        <v>40816</v>
      </c>
      <c r="D985" s="772" t="s">
        <v>737</v>
      </c>
      <c r="E985" s="894">
        <v>40816</v>
      </c>
      <c r="F985" s="773" t="s">
        <v>1201</v>
      </c>
      <c r="G985" s="774"/>
      <c r="H985" s="653" t="s">
        <v>428</v>
      </c>
      <c r="I985" s="509"/>
      <c r="J985" s="509"/>
      <c r="K985" s="775">
        <v>13250000</v>
      </c>
      <c r="L985" s="776" t="s">
        <v>304</v>
      </c>
      <c r="M985" s="776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>x</v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/>
      </c>
      <c r="B986" s="36">
        <f t="shared" si="72"/>
        <v>9</v>
      </c>
      <c r="C986" s="186">
        <v>40816</v>
      </c>
      <c r="D986" s="772" t="s">
        <v>738</v>
      </c>
      <c r="E986" s="186">
        <v>40816</v>
      </c>
      <c r="F986" s="191" t="s">
        <v>427</v>
      </c>
      <c r="G986" s="641" t="s">
        <v>390</v>
      </c>
      <c r="H986" s="195" t="s">
        <v>428</v>
      </c>
      <c r="I986" s="264"/>
      <c r="J986" s="264"/>
      <c r="K986" s="639">
        <v>105600000</v>
      </c>
      <c r="L986" s="640" t="s">
        <v>24</v>
      </c>
      <c r="M986" s="640" t="s">
        <v>48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>x</v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ref="B987:B1050" si="73">IF(C987&lt;&gt;"",MONTH(C987),"")</f>
        <v>9</v>
      </c>
      <c r="C987" s="186">
        <v>40816</v>
      </c>
      <c r="D987" s="186" t="s">
        <v>394</v>
      </c>
      <c r="E987" s="186">
        <v>40816</v>
      </c>
      <c r="F987" s="191" t="s">
        <v>434</v>
      </c>
      <c r="G987" s="641" t="s">
        <v>390</v>
      </c>
      <c r="H987" s="7" t="s">
        <v>596</v>
      </c>
      <c r="I987" s="264"/>
      <c r="J987" s="264"/>
      <c r="K987" s="639">
        <v>105600000</v>
      </c>
      <c r="L987" s="640" t="s">
        <v>8</v>
      </c>
      <c r="M987" s="640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73"/>
        <v>9</v>
      </c>
      <c r="C988" s="186">
        <v>40816</v>
      </c>
      <c r="D988" s="186" t="s">
        <v>394</v>
      </c>
      <c r="E988" s="186">
        <v>40816</v>
      </c>
      <c r="F988" s="191" t="s">
        <v>435</v>
      </c>
      <c r="G988" s="641" t="s">
        <v>390</v>
      </c>
      <c r="H988" s="7"/>
      <c r="I988" s="264"/>
      <c r="J988" s="264"/>
      <c r="K988" s="639">
        <v>18039</v>
      </c>
      <c r="L988" s="640" t="s">
        <v>84</v>
      </c>
      <c r="M988" s="640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/>
      </c>
      <c r="B989" s="36">
        <f t="shared" si="73"/>
        <v>9</v>
      </c>
      <c r="C989" s="193">
        <v>40816</v>
      </c>
      <c r="D989" s="186" t="s">
        <v>739</v>
      </c>
      <c r="E989" s="193">
        <v>40816</v>
      </c>
      <c r="F989" s="309" t="s">
        <v>1236</v>
      </c>
      <c r="G989" s="513" t="s">
        <v>1237</v>
      </c>
      <c r="H989" s="7" t="s">
        <v>436</v>
      </c>
      <c r="I989" s="264">
        <v>20</v>
      </c>
      <c r="J989" s="264">
        <v>58000</v>
      </c>
      <c r="K989" s="639">
        <v>1160000</v>
      </c>
      <c r="L989" s="196" t="s">
        <v>184</v>
      </c>
      <c r="M989" s="19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>x</v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73"/>
        <v>9</v>
      </c>
      <c r="C990" s="193">
        <v>40816</v>
      </c>
      <c r="D990" s="186" t="s">
        <v>739</v>
      </c>
      <c r="E990" s="193">
        <v>40816</v>
      </c>
      <c r="F990" s="309" t="s">
        <v>1238</v>
      </c>
      <c r="G990" s="513" t="s">
        <v>1237</v>
      </c>
      <c r="H990" s="7" t="s">
        <v>436</v>
      </c>
      <c r="I990" s="266"/>
      <c r="J990" s="266"/>
      <c r="K990" s="38">
        <v>116000</v>
      </c>
      <c r="L990" s="196" t="s">
        <v>9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73"/>
        <v>7</v>
      </c>
      <c r="C991" s="37">
        <f t="shared" ref="C991:C1054" si="74">E991</f>
        <v>40725</v>
      </c>
      <c r="D991" s="37" t="s">
        <v>1021</v>
      </c>
      <c r="E991" s="37">
        <v>40725</v>
      </c>
      <c r="F991" s="40" t="s">
        <v>453</v>
      </c>
      <c r="G991" s="40"/>
      <c r="H991" s="653" t="s">
        <v>1158</v>
      </c>
      <c r="I991" s="264">
        <v>50</v>
      </c>
      <c r="J991" s="264">
        <v>23500</v>
      </c>
      <c r="K991" s="639">
        <f t="shared" ref="K991:K1054" si="75">ROUND(I991*J991,0)</f>
        <v>1175000</v>
      </c>
      <c r="L991" s="39" t="s">
        <v>184</v>
      </c>
      <c r="M991" s="39" t="s">
        <v>178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>x</v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73"/>
        <v>7</v>
      </c>
      <c r="C992" s="37">
        <f t="shared" si="74"/>
        <v>40745</v>
      </c>
      <c r="D992" s="37" t="s">
        <v>1022</v>
      </c>
      <c r="E992" s="37">
        <v>40745</v>
      </c>
      <c r="F992" s="40" t="s">
        <v>453</v>
      </c>
      <c r="G992" s="40"/>
      <c r="H992" s="653" t="s">
        <v>1158</v>
      </c>
      <c r="I992" s="264">
        <v>50</v>
      </c>
      <c r="J992" s="264">
        <v>24000</v>
      </c>
      <c r="K992" s="639">
        <f t="shared" si="75"/>
        <v>1200000</v>
      </c>
      <c r="L992" s="39" t="s">
        <v>184</v>
      </c>
      <c r="M992" s="39" t="s">
        <v>178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>x</v>
      </c>
      <c r="Z992" s="52" t="str">
        <f>IF(AND(B992&lt;=NKC!$N$8,B992&gt;=NKC!$M$8),"x","")</f>
        <v/>
      </c>
    </row>
    <row r="993" spans="1:27" ht="15.75" hidden="1" customHeight="1">
      <c r="A993" s="206" t="str">
        <f>IF(B993&lt;&gt;"",IF(AND(B993&gt;=_TM1,B993&lt;=_TM2,OR(TH!L993="1111",TH!M993="1111")),TH!D993,""),"")</f>
        <v/>
      </c>
      <c r="B993" s="36">
        <f t="shared" si="73"/>
        <v>7</v>
      </c>
      <c r="C993" s="37">
        <f t="shared" si="74"/>
        <v>40725</v>
      </c>
      <c r="D993" s="37" t="s">
        <v>1021</v>
      </c>
      <c r="E993" s="37">
        <v>40725</v>
      </c>
      <c r="F993" s="40" t="s">
        <v>400</v>
      </c>
      <c r="G993" s="40"/>
      <c r="H993" s="653" t="s">
        <v>1158</v>
      </c>
      <c r="I993" s="264">
        <v>28</v>
      </c>
      <c r="J993" s="264">
        <v>42000</v>
      </c>
      <c r="K993" s="639">
        <f t="shared" si="75"/>
        <v>1176000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hidden="1" customHeight="1">
      <c r="A994" s="206" t="str">
        <f>IF(B994&lt;&gt;"",IF(AND(B994&gt;=_TM1,B994&lt;=_TM2,OR(TH!L994="1111",TH!M994="1111")),TH!D994,""),"")</f>
        <v/>
      </c>
      <c r="B994" s="36">
        <f t="shared" si="73"/>
        <v>7</v>
      </c>
      <c r="C994" s="37">
        <f t="shared" si="74"/>
        <v>40725</v>
      </c>
      <c r="D994" s="37" t="s">
        <v>1021</v>
      </c>
      <c r="E994" s="37">
        <v>40725</v>
      </c>
      <c r="F994" s="40" t="s">
        <v>540</v>
      </c>
      <c r="G994" s="40"/>
      <c r="H994" s="653" t="s">
        <v>1158</v>
      </c>
      <c r="I994" s="264">
        <v>6413.5</v>
      </c>
      <c r="J994" s="264">
        <v>220</v>
      </c>
      <c r="K994" s="639">
        <f t="shared" si="75"/>
        <v>1410970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hidden="1" customHeight="1">
      <c r="A995" s="206" t="str">
        <f>IF(B995&lt;&gt;"",IF(AND(B995&gt;=_TM1,B995&lt;=_TM2,OR(TH!L995="1111",TH!M995="1111")),TH!D995,""),"")</f>
        <v/>
      </c>
      <c r="B995" s="36">
        <f t="shared" si="73"/>
        <v>7</v>
      </c>
      <c r="C995" s="37">
        <f t="shared" si="74"/>
        <v>40729</v>
      </c>
      <c r="D995" s="37" t="s">
        <v>1157</v>
      </c>
      <c r="E995" s="847">
        <v>40729</v>
      </c>
      <c r="F995" s="309" t="s">
        <v>544</v>
      </c>
      <c r="G995" s="40"/>
      <c r="H995" s="653" t="s">
        <v>1158</v>
      </c>
      <c r="I995" s="264">
        <v>124</v>
      </c>
      <c r="J995" s="264">
        <v>6026</v>
      </c>
      <c r="K995" s="639">
        <f t="shared" si="75"/>
        <v>747224</v>
      </c>
      <c r="L995" s="39" t="s">
        <v>184</v>
      </c>
      <c r="M995" s="39" t="s">
        <v>176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hidden="1" customHeight="1">
      <c r="A996" s="206" t="str">
        <f>IF(B996&lt;&gt;"",IF(AND(B996&gt;=_TM1,B996&lt;=_TM2,OR(TH!L996="1111",TH!M996="1111")),TH!D996,""),"")</f>
        <v/>
      </c>
      <c r="B996" s="36">
        <f t="shared" si="73"/>
        <v>7</v>
      </c>
      <c r="C996" s="37">
        <f t="shared" si="74"/>
        <v>40729</v>
      </c>
      <c r="D996" s="37" t="s">
        <v>1157</v>
      </c>
      <c r="E996" s="847">
        <v>40729</v>
      </c>
      <c r="F996" s="40" t="s">
        <v>675</v>
      </c>
      <c r="G996" s="40"/>
      <c r="H996" s="653" t="s">
        <v>1158</v>
      </c>
      <c r="I996" s="264">
        <v>487</v>
      </c>
      <c r="J996" s="264">
        <v>22484</v>
      </c>
      <c r="K996" s="639">
        <f t="shared" si="75"/>
        <v>10949708</v>
      </c>
      <c r="L996" s="39" t="s">
        <v>184</v>
      </c>
      <c r="M996" s="39" t="s">
        <v>176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hidden="1" customHeight="1">
      <c r="A997" s="206" t="str">
        <f>IF(B997&lt;&gt;"",IF(AND(B997&gt;=_TM1,B997&lt;=_TM2,OR(TH!L997="1111",TH!M997="1111")),TH!D997,""),"")</f>
        <v/>
      </c>
      <c r="B997" s="36">
        <f t="shared" si="73"/>
        <v>7</v>
      </c>
      <c r="C997" s="37">
        <f t="shared" si="74"/>
        <v>40729</v>
      </c>
      <c r="D997" s="37" t="s">
        <v>1157</v>
      </c>
      <c r="E997" s="847">
        <v>40729</v>
      </c>
      <c r="F997" s="40" t="s">
        <v>693</v>
      </c>
      <c r="G997" s="40"/>
      <c r="H997" s="653" t="s">
        <v>1158</v>
      </c>
      <c r="I997" s="898">
        <v>13</v>
      </c>
      <c r="J997" s="264">
        <v>32985</v>
      </c>
      <c r="K997" s="639">
        <f t="shared" si="75"/>
        <v>428805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hidden="1" customHeight="1">
      <c r="A998" s="206" t="str">
        <f>IF(B998&lt;&gt;"",IF(AND(B998&gt;=_TM1,B998&lt;=_TM2,OR(TH!L998="1111",TH!M998="1111")),TH!D998,""),"")</f>
        <v/>
      </c>
      <c r="B998" s="36">
        <f t="shared" si="73"/>
        <v>7</v>
      </c>
      <c r="C998" s="37">
        <f t="shared" si="74"/>
        <v>40729</v>
      </c>
      <c r="D998" s="37" t="s">
        <v>1157</v>
      </c>
      <c r="E998" s="847">
        <v>40729</v>
      </c>
      <c r="F998" s="191" t="s">
        <v>452</v>
      </c>
      <c r="G998" s="40"/>
      <c r="H998" s="653" t="s">
        <v>1158</v>
      </c>
      <c r="I998" s="898">
        <v>60</v>
      </c>
      <c r="J998" s="264">
        <v>4449</v>
      </c>
      <c r="K998" s="639">
        <f t="shared" si="75"/>
        <v>266940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>x</v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hidden="1" customHeight="1">
      <c r="A999" s="206" t="str">
        <f>IF(B999&lt;&gt;"",IF(AND(B999&gt;=_TM1,B999&lt;=_TM2,OR(TH!L999="1111",TH!M999="1111")),TH!D999,""),"")</f>
        <v/>
      </c>
      <c r="B999" s="36">
        <f t="shared" si="73"/>
        <v>7</v>
      </c>
      <c r="C999" s="37">
        <f t="shared" si="74"/>
        <v>40729</v>
      </c>
      <c r="D999" s="37" t="s">
        <v>1157</v>
      </c>
      <c r="E999" s="847">
        <v>40729</v>
      </c>
      <c r="F999" s="191" t="s">
        <v>452</v>
      </c>
      <c r="G999" s="40"/>
      <c r="H999" s="653" t="s">
        <v>1158</v>
      </c>
      <c r="I999" s="898">
        <v>60</v>
      </c>
      <c r="J999" s="264">
        <v>4449</v>
      </c>
      <c r="K999" s="639">
        <f t="shared" si="75"/>
        <v>266940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>x</v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73"/>
        <v>7</v>
      </c>
      <c r="C1000" s="37">
        <f t="shared" si="74"/>
        <v>40729</v>
      </c>
      <c r="D1000" s="37" t="s">
        <v>1157</v>
      </c>
      <c r="E1000" s="847">
        <v>40729</v>
      </c>
      <c r="F1000" s="309" t="s">
        <v>543</v>
      </c>
      <c r="G1000" s="40"/>
      <c r="H1000" s="653" t="s">
        <v>1158</v>
      </c>
      <c r="I1000" s="264">
        <v>17</v>
      </c>
      <c r="J1000" s="264">
        <v>4592</v>
      </c>
      <c r="K1000" s="639">
        <f t="shared" si="75"/>
        <v>78064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73"/>
        <v>7</v>
      </c>
      <c r="C1001" s="37">
        <f t="shared" si="74"/>
        <v>40729</v>
      </c>
      <c r="D1001" s="37" t="s">
        <v>1157</v>
      </c>
      <c r="E1001" s="847">
        <v>40729</v>
      </c>
      <c r="F1001" s="191" t="s">
        <v>452</v>
      </c>
      <c r="G1001" s="40"/>
      <c r="H1001" s="653" t="s">
        <v>1158</v>
      </c>
      <c r="I1001" s="898">
        <v>100</v>
      </c>
      <c r="J1001" s="264">
        <v>4448.97</v>
      </c>
      <c r="K1001" s="639">
        <f t="shared" si="75"/>
        <v>444897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27"/>
    </row>
    <row r="1002" spans="1:27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73"/>
        <v>7</v>
      </c>
      <c r="C1002" s="37">
        <f t="shared" si="74"/>
        <v>40729</v>
      </c>
      <c r="D1002" s="37" t="s">
        <v>1157</v>
      </c>
      <c r="E1002" s="847">
        <v>40729</v>
      </c>
      <c r="F1002" s="191" t="s">
        <v>452</v>
      </c>
      <c r="G1002" s="40"/>
      <c r="H1002" s="653" t="s">
        <v>1158</v>
      </c>
      <c r="I1002" s="898">
        <v>6</v>
      </c>
      <c r="J1002" s="264">
        <v>4449</v>
      </c>
      <c r="K1002" s="639">
        <f t="shared" si="75"/>
        <v>26694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>x</v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73"/>
        <v>7</v>
      </c>
      <c r="C1003" s="37">
        <f t="shared" si="74"/>
        <v>40733</v>
      </c>
      <c r="D1003" s="37" t="s">
        <v>1159</v>
      </c>
      <c r="E1003" s="849">
        <v>40733</v>
      </c>
      <c r="F1003" s="40" t="s">
        <v>691</v>
      </c>
      <c r="G1003" s="40"/>
      <c r="H1003" s="653" t="s">
        <v>1158</v>
      </c>
      <c r="I1003" s="264">
        <v>3</v>
      </c>
      <c r="J1003" s="264">
        <v>23975</v>
      </c>
      <c r="K1003" s="639">
        <f t="shared" si="75"/>
        <v>71925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73"/>
        <v>7</v>
      </c>
      <c r="C1004" s="37">
        <f t="shared" si="74"/>
        <v>40733</v>
      </c>
      <c r="D1004" s="37" t="s">
        <v>1159</v>
      </c>
      <c r="E1004" s="849">
        <v>40733</v>
      </c>
      <c r="F1004" s="191" t="s">
        <v>464</v>
      </c>
      <c r="G1004" s="40"/>
      <c r="H1004" s="653" t="s">
        <v>1158</v>
      </c>
      <c r="I1004" s="264">
        <v>50</v>
      </c>
      <c r="J1004" s="264">
        <v>15998</v>
      </c>
      <c r="K1004" s="639">
        <f t="shared" si="75"/>
        <v>799900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73"/>
        <v>7</v>
      </c>
      <c r="C1005" s="37">
        <f t="shared" si="74"/>
        <v>40733</v>
      </c>
      <c r="D1005" s="37" t="s">
        <v>1159</v>
      </c>
      <c r="E1005" s="849">
        <v>40733</v>
      </c>
      <c r="F1005" s="40" t="s">
        <v>655</v>
      </c>
      <c r="G1005" s="40"/>
      <c r="H1005" s="653" t="s">
        <v>1158</v>
      </c>
      <c r="I1005" s="264">
        <v>60.5</v>
      </c>
      <c r="J1005" s="264">
        <v>35812</v>
      </c>
      <c r="K1005" s="639">
        <f t="shared" si="75"/>
        <v>2166626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73"/>
        <v>7</v>
      </c>
      <c r="C1006" s="37">
        <f t="shared" si="74"/>
        <v>40733</v>
      </c>
      <c r="D1006" s="37" t="s">
        <v>1159</v>
      </c>
      <c r="E1006" s="849">
        <v>40733</v>
      </c>
      <c r="F1006" s="191" t="s">
        <v>553</v>
      </c>
      <c r="G1006" s="40"/>
      <c r="H1006" s="653" t="s">
        <v>1158</v>
      </c>
      <c r="I1006" s="264">
        <v>83</v>
      </c>
      <c r="J1006" s="264">
        <v>16172.963855421687</v>
      </c>
      <c r="K1006" s="639">
        <f t="shared" si="75"/>
        <v>1342356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73"/>
        <v>7</v>
      </c>
      <c r="C1007" s="37">
        <f t="shared" si="74"/>
        <v>40733</v>
      </c>
      <c r="D1007" s="37" t="s">
        <v>1159</v>
      </c>
      <c r="E1007" s="849">
        <v>40733</v>
      </c>
      <c r="F1007" s="191" t="s">
        <v>553</v>
      </c>
      <c r="G1007" s="40"/>
      <c r="H1007" s="653" t="s">
        <v>1158</v>
      </c>
      <c r="I1007" s="264">
        <v>0.5</v>
      </c>
      <c r="J1007" s="264">
        <v>16173</v>
      </c>
      <c r="K1007" s="639">
        <f t="shared" si="75"/>
        <v>8087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73"/>
        <v>7</v>
      </c>
      <c r="C1008" s="37">
        <f t="shared" si="74"/>
        <v>40733</v>
      </c>
      <c r="D1008" s="37" t="s">
        <v>1159</v>
      </c>
      <c r="E1008" s="849">
        <v>40733</v>
      </c>
      <c r="F1008" s="40" t="s">
        <v>655</v>
      </c>
      <c r="G1008" s="40"/>
      <c r="H1008" s="653" t="s">
        <v>1158</v>
      </c>
      <c r="I1008" s="264">
        <v>40</v>
      </c>
      <c r="J1008" s="264">
        <v>35812</v>
      </c>
      <c r="K1008" s="639">
        <f t="shared" si="75"/>
        <v>1432480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73"/>
        <v>7</v>
      </c>
      <c r="C1009" s="37">
        <f t="shared" si="74"/>
        <v>40733</v>
      </c>
      <c r="D1009" s="37" t="s">
        <v>1159</v>
      </c>
      <c r="E1009" s="849">
        <v>40733</v>
      </c>
      <c r="F1009" s="191" t="s">
        <v>630</v>
      </c>
      <c r="G1009" s="40"/>
      <c r="H1009" s="653" t="s">
        <v>1158</v>
      </c>
      <c r="I1009" s="264">
        <v>78</v>
      </c>
      <c r="J1009" s="264">
        <v>29579</v>
      </c>
      <c r="K1009" s="639">
        <f t="shared" si="75"/>
        <v>2307162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73"/>
        <v>7</v>
      </c>
      <c r="C1010" s="37">
        <f t="shared" si="74"/>
        <v>40733</v>
      </c>
      <c r="D1010" s="37" t="s">
        <v>1159</v>
      </c>
      <c r="E1010" s="849">
        <v>40733</v>
      </c>
      <c r="F1010" s="191" t="s">
        <v>584</v>
      </c>
      <c r="G1010" s="40"/>
      <c r="H1010" s="653" t="s">
        <v>1158</v>
      </c>
      <c r="I1010" s="264">
        <v>305</v>
      </c>
      <c r="J1010" s="264">
        <v>10603</v>
      </c>
      <c r="K1010" s="639">
        <f t="shared" si="75"/>
        <v>3233915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73"/>
        <v>7</v>
      </c>
      <c r="C1011" s="37">
        <f t="shared" si="74"/>
        <v>40737</v>
      </c>
      <c r="D1011" s="37" t="s">
        <v>1160</v>
      </c>
      <c r="E1011" s="849">
        <v>40737</v>
      </c>
      <c r="F1011" s="191" t="s">
        <v>643</v>
      </c>
      <c r="G1011" s="40"/>
      <c r="H1011" s="653" t="s">
        <v>1158</v>
      </c>
      <c r="I1011" s="264">
        <v>82</v>
      </c>
      <c r="J1011" s="264">
        <v>10344</v>
      </c>
      <c r="K1011" s="639">
        <f t="shared" si="75"/>
        <v>848208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73"/>
        <v>7</v>
      </c>
      <c r="C1012" s="37">
        <f t="shared" si="74"/>
        <v>40737</v>
      </c>
      <c r="D1012" s="37" t="s">
        <v>1160</v>
      </c>
      <c r="E1012" s="849">
        <v>40737</v>
      </c>
      <c r="F1012" s="191" t="s">
        <v>643</v>
      </c>
      <c r="G1012" s="40"/>
      <c r="H1012" s="653" t="s">
        <v>1158</v>
      </c>
      <c r="I1012" s="264">
        <v>0.5</v>
      </c>
      <c r="J1012" s="264">
        <v>10344</v>
      </c>
      <c r="K1012" s="639">
        <f t="shared" si="75"/>
        <v>5172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73"/>
        <v>7</v>
      </c>
      <c r="C1013" s="37">
        <f t="shared" si="74"/>
        <v>40737</v>
      </c>
      <c r="D1013" s="37" t="s">
        <v>1160</v>
      </c>
      <c r="E1013" s="849">
        <v>40737</v>
      </c>
      <c r="F1013" s="191" t="s">
        <v>452</v>
      </c>
      <c r="G1013" s="40"/>
      <c r="H1013" s="653" t="s">
        <v>1158</v>
      </c>
      <c r="I1013" s="898">
        <v>0.5</v>
      </c>
      <c r="J1013" s="264">
        <v>4449</v>
      </c>
      <c r="K1013" s="639">
        <f t="shared" si="75"/>
        <v>2225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73"/>
        <v>7</v>
      </c>
      <c r="C1014" s="37">
        <f t="shared" si="74"/>
        <v>40737</v>
      </c>
      <c r="D1014" s="37" t="s">
        <v>1160</v>
      </c>
      <c r="E1014" s="849">
        <v>40737</v>
      </c>
      <c r="F1014" s="191" t="s">
        <v>452</v>
      </c>
      <c r="G1014" s="40"/>
      <c r="H1014" s="653" t="s">
        <v>1158</v>
      </c>
      <c r="I1014" s="898">
        <v>1</v>
      </c>
      <c r="J1014" s="264">
        <v>4449</v>
      </c>
      <c r="K1014" s="639">
        <f t="shared" si="75"/>
        <v>4449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73"/>
        <v>7</v>
      </c>
      <c r="C1015" s="37">
        <f t="shared" si="74"/>
        <v>40737</v>
      </c>
      <c r="D1015" s="37" t="s">
        <v>1160</v>
      </c>
      <c r="E1015" s="849">
        <v>40737</v>
      </c>
      <c r="F1015" s="191" t="s">
        <v>617</v>
      </c>
      <c r="G1015" s="40"/>
      <c r="H1015" s="653" t="s">
        <v>1158</v>
      </c>
      <c r="I1015" s="264">
        <v>3</v>
      </c>
      <c r="J1015" s="264">
        <v>11247</v>
      </c>
      <c r="K1015" s="639">
        <f t="shared" si="75"/>
        <v>33741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73"/>
        <v>7</v>
      </c>
      <c r="C1016" s="37">
        <f t="shared" si="74"/>
        <v>40737</v>
      </c>
      <c r="D1016" s="37" t="s">
        <v>1160</v>
      </c>
      <c r="E1016" s="849">
        <v>40737</v>
      </c>
      <c r="F1016" s="191" t="s">
        <v>452</v>
      </c>
      <c r="G1016" s="40"/>
      <c r="H1016" s="653" t="s">
        <v>1158</v>
      </c>
      <c r="I1016" s="898">
        <v>1</v>
      </c>
      <c r="J1016" s="264">
        <v>4449</v>
      </c>
      <c r="K1016" s="639">
        <f t="shared" si="75"/>
        <v>4449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73"/>
        <v>7</v>
      </c>
      <c r="C1017" s="37">
        <f t="shared" si="74"/>
        <v>40737</v>
      </c>
      <c r="D1017" s="37" t="s">
        <v>1160</v>
      </c>
      <c r="E1017" s="849">
        <v>40737</v>
      </c>
      <c r="F1017" s="309" t="s">
        <v>544</v>
      </c>
      <c r="G1017" s="40"/>
      <c r="H1017" s="653" t="s">
        <v>1158</v>
      </c>
      <c r="I1017" s="264">
        <v>3</v>
      </c>
      <c r="J1017" s="264">
        <v>6026</v>
      </c>
      <c r="K1017" s="639">
        <f t="shared" si="75"/>
        <v>18078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73"/>
        <v>7</v>
      </c>
      <c r="C1018" s="37">
        <f t="shared" si="74"/>
        <v>40737</v>
      </c>
      <c r="D1018" s="37" t="s">
        <v>1160</v>
      </c>
      <c r="E1018" s="849">
        <v>40737</v>
      </c>
      <c r="F1018" s="40" t="s">
        <v>667</v>
      </c>
      <c r="G1018" s="40"/>
      <c r="H1018" s="653" t="s">
        <v>1158</v>
      </c>
      <c r="I1018" s="264">
        <v>6</v>
      </c>
      <c r="J1018" s="264">
        <v>13090</v>
      </c>
      <c r="K1018" s="639">
        <f t="shared" si="75"/>
        <v>78540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73"/>
        <v>7</v>
      </c>
      <c r="C1019" s="37">
        <f t="shared" si="74"/>
        <v>40739</v>
      </c>
      <c r="D1019" s="37" t="s">
        <v>1161</v>
      </c>
      <c r="E1019" s="849">
        <v>40739</v>
      </c>
      <c r="F1019" s="40" t="s">
        <v>666</v>
      </c>
      <c r="G1019" s="40"/>
      <c r="H1019" s="653" t="s">
        <v>1158</v>
      </c>
      <c r="I1019" s="264">
        <v>2.5</v>
      </c>
      <c r="J1019" s="264">
        <v>16302.8</v>
      </c>
      <c r="K1019" s="639">
        <f t="shared" si="75"/>
        <v>40757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73"/>
        <v>7</v>
      </c>
      <c r="C1020" s="37">
        <f t="shared" si="74"/>
        <v>40739</v>
      </c>
      <c r="D1020" s="37" t="s">
        <v>1161</v>
      </c>
      <c r="E1020" s="849">
        <v>40739</v>
      </c>
      <c r="F1020" s="40" t="s">
        <v>666</v>
      </c>
      <c r="G1020" s="40"/>
      <c r="H1020" s="653" t="s">
        <v>1158</v>
      </c>
      <c r="I1020" s="264">
        <v>0.5</v>
      </c>
      <c r="J1020" s="264">
        <v>16303</v>
      </c>
      <c r="K1020" s="639">
        <f t="shared" si="75"/>
        <v>8152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73"/>
        <v>7</v>
      </c>
      <c r="C1021" s="37">
        <f t="shared" si="74"/>
        <v>40739</v>
      </c>
      <c r="D1021" s="37" t="s">
        <v>1161</v>
      </c>
      <c r="E1021" s="849">
        <v>40739</v>
      </c>
      <c r="F1021" s="191" t="s">
        <v>553</v>
      </c>
      <c r="G1021" s="40"/>
      <c r="H1021" s="653" t="s">
        <v>1158</v>
      </c>
      <c r="I1021" s="264">
        <v>0.5</v>
      </c>
      <c r="J1021" s="264">
        <v>16173</v>
      </c>
      <c r="K1021" s="639">
        <f t="shared" si="75"/>
        <v>8087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73"/>
        <v>7</v>
      </c>
      <c r="C1022" s="37">
        <f t="shared" si="74"/>
        <v>40739</v>
      </c>
      <c r="D1022" s="37" t="s">
        <v>1161</v>
      </c>
      <c r="E1022" s="849">
        <v>40739</v>
      </c>
      <c r="F1022" s="40" t="s">
        <v>687</v>
      </c>
      <c r="G1022" s="40"/>
      <c r="H1022" s="653" t="s">
        <v>1158</v>
      </c>
      <c r="I1022" s="264">
        <v>9</v>
      </c>
      <c r="J1022" s="264">
        <v>23906</v>
      </c>
      <c r="K1022" s="639">
        <f t="shared" si="75"/>
        <v>215154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si="73"/>
        <v>7</v>
      </c>
      <c r="C1023" s="37">
        <f t="shared" si="74"/>
        <v>40739</v>
      </c>
      <c r="D1023" s="37" t="s">
        <v>1161</v>
      </c>
      <c r="E1023" s="849">
        <v>40739</v>
      </c>
      <c r="F1023" s="191" t="s">
        <v>558</v>
      </c>
      <c r="G1023" s="40"/>
      <c r="H1023" s="653" t="s">
        <v>1158</v>
      </c>
      <c r="I1023" s="264">
        <v>83</v>
      </c>
      <c r="J1023" s="264">
        <v>22806</v>
      </c>
      <c r="K1023" s="639">
        <f t="shared" si="75"/>
        <v>1892898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73"/>
        <v>7</v>
      </c>
      <c r="C1024" s="37">
        <f t="shared" si="74"/>
        <v>40739</v>
      </c>
      <c r="D1024" s="37" t="s">
        <v>1161</v>
      </c>
      <c r="E1024" s="849">
        <v>40739</v>
      </c>
      <c r="F1024" s="40" t="s">
        <v>669</v>
      </c>
      <c r="G1024" s="40"/>
      <c r="H1024" s="653" t="s">
        <v>1158</v>
      </c>
      <c r="I1024" s="264">
        <v>1</v>
      </c>
      <c r="J1024" s="264">
        <v>14280</v>
      </c>
      <c r="K1024" s="639">
        <f t="shared" si="75"/>
        <v>14280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73"/>
        <v>7</v>
      </c>
      <c r="C1025" s="37">
        <f t="shared" si="74"/>
        <v>40739</v>
      </c>
      <c r="D1025" s="37" t="s">
        <v>1161</v>
      </c>
      <c r="E1025" s="849">
        <v>40739</v>
      </c>
      <c r="F1025" s="40" t="s">
        <v>666</v>
      </c>
      <c r="G1025" s="40"/>
      <c r="H1025" s="653" t="s">
        <v>1158</v>
      </c>
      <c r="I1025" s="264">
        <v>0.5</v>
      </c>
      <c r="J1025" s="264">
        <v>16303</v>
      </c>
      <c r="K1025" s="639">
        <f t="shared" si="75"/>
        <v>8152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73"/>
        <v>7</v>
      </c>
      <c r="C1026" s="37">
        <f t="shared" si="74"/>
        <v>40739</v>
      </c>
      <c r="D1026" s="37" t="s">
        <v>1161</v>
      </c>
      <c r="E1026" s="849">
        <v>40739</v>
      </c>
      <c r="F1026" s="191" t="s">
        <v>584</v>
      </c>
      <c r="G1026" s="40"/>
      <c r="H1026" s="653" t="s">
        <v>1158</v>
      </c>
      <c r="I1026" s="264">
        <v>4</v>
      </c>
      <c r="J1026" s="264">
        <v>10603</v>
      </c>
      <c r="K1026" s="639">
        <f t="shared" si="75"/>
        <v>42412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73"/>
        <v>7</v>
      </c>
      <c r="C1027" s="37">
        <f t="shared" si="74"/>
        <v>40739</v>
      </c>
      <c r="D1027" s="37" t="s">
        <v>1161</v>
      </c>
      <c r="E1027" s="849">
        <v>40739</v>
      </c>
      <c r="F1027" s="191" t="s">
        <v>557</v>
      </c>
      <c r="G1027" s="40"/>
      <c r="H1027" s="653" t="s">
        <v>1158</v>
      </c>
      <c r="I1027" s="264">
        <v>1.5</v>
      </c>
      <c r="J1027" s="264">
        <v>23716</v>
      </c>
      <c r="K1027" s="639">
        <f t="shared" si="75"/>
        <v>35574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73"/>
        <v>7</v>
      </c>
      <c r="C1028" s="37">
        <f t="shared" si="74"/>
        <v>40739</v>
      </c>
      <c r="D1028" s="37" t="s">
        <v>1161</v>
      </c>
      <c r="E1028" s="849">
        <v>40739</v>
      </c>
      <c r="F1028" s="191" t="s">
        <v>557</v>
      </c>
      <c r="G1028" s="40"/>
      <c r="H1028" s="653" t="s">
        <v>1158</v>
      </c>
      <c r="I1028" s="264">
        <v>1.5</v>
      </c>
      <c r="J1028" s="264">
        <v>23716</v>
      </c>
      <c r="K1028" s="639">
        <f t="shared" si="75"/>
        <v>35574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73"/>
        <v>7</v>
      </c>
      <c r="C1029" s="37">
        <f t="shared" si="74"/>
        <v>40741</v>
      </c>
      <c r="D1029" s="37" t="s">
        <v>1162</v>
      </c>
      <c r="E1029" s="849">
        <v>40741</v>
      </c>
      <c r="F1029" s="191" t="s">
        <v>558</v>
      </c>
      <c r="G1029" s="40"/>
      <c r="H1029" s="653" t="s">
        <v>1158</v>
      </c>
      <c r="I1029" s="264">
        <v>54</v>
      </c>
      <c r="J1029" s="264">
        <v>22806</v>
      </c>
      <c r="K1029" s="639">
        <f t="shared" si="75"/>
        <v>1231524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73"/>
        <v>7</v>
      </c>
      <c r="C1030" s="37">
        <f t="shared" si="74"/>
        <v>40741</v>
      </c>
      <c r="D1030" s="37" t="s">
        <v>1162</v>
      </c>
      <c r="E1030" s="849">
        <v>40741</v>
      </c>
      <c r="F1030" s="191" t="s">
        <v>616</v>
      </c>
      <c r="G1030" s="40"/>
      <c r="H1030" s="653" t="s">
        <v>1158</v>
      </c>
      <c r="I1030" s="264">
        <v>41</v>
      </c>
      <c r="J1030" s="264">
        <v>16973</v>
      </c>
      <c r="K1030" s="639">
        <f t="shared" si="75"/>
        <v>695893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73"/>
        <v>7</v>
      </c>
      <c r="C1031" s="37">
        <f t="shared" si="74"/>
        <v>40741</v>
      </c>
      <c r="D1031" s="37" t="s">
        <v>1162</v>
      </c>
      <c r="E1031" s="849">
        <v>40741</v>
      </c>
      <c r="F1031" s="191" t="s">
        <v>643</v>
      </c>
      <c r="G1031" s="40"/>
      <c r="H1031" s="653" t="s">
        <v>1158</v>
      </c>
      <c r="I1031" s="264">
        <v>25.5</v>
      </c>
      <c r="J1031" s="264">
        <v>10344</v>
      </c>
      <c r="K1031" s="639">
        <f t="shared" si="75"/>
        <v>263772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73"/>
        <v>7</v>
      </c>
      <c r="C1032" s="37">
        <f t="shared" si="74"/>
        <v>40741</v>
      </c>
      <c r="D1032" s="37" t="s">
        <v>1162</v>
      </c>
      <c r="E1032" s="849">
        <v>40741</v>
      </c>
      <c r="F1032" s="309" t="s">
        <v>544</v>
      </c>
      <c r="G1032" s="40"/>
      <c r="H1032" s="653" t="s">
        <v>1158</v>
      </c>
      <c r="I1032" s="264">
        <v>90</v>
      </c>
      <c r="J1032" s="264">
        <v>6026</v>
      </c>
      <c r="K1032" s="639">
        <f t="shared" si="75"/>
        <v>542340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73"/>
        <v>7</v>
      </c>
      <c r="C1033" s="37">
        <f t="shared" si="74"/>
        <v>40741</v>
      </c>
      <c r="D1033" s="37" t="s">
        <v>1162</v>
      </c>
      <c r="E1033" s="849">
        <v>40741</v>
      </c>
      <c r="F1033" s="191" t="s">
        <v>696</v>
      </c>
      <c r="G1033" s="40"/>
      <c r="H1033" s="653" t="s">
        <v>1158</v>
      </c>
      <c r="I1033" s="264">
        <v>335</v>
      </c>
      <c r="J1033" s="264">
        <v>21455</v>
      </c>
      <c r="K1033" s="639">
        <f t="shared" si="75"/>
        <v>7187425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73"/>
        <v>7</v>
      </c>
      <c r="C1034" s="37">
        <f t="shared" si="74"/>
        <v>40741</v>
      </c>
      <c r="D1034" s="37" t="s">
        <v>1162</v>
      </c>
      <c r="E1034" s="849">
        <v>40741</v>
      </c>
      <c r="F1034" s="309" t="s">
        <v>544</v>
      </c>
      <c r="G1034" s="40"/>
      <c r="H1034" s="653" t="s">
        <v>1158</v>
      </c>
      <c r="I1034" s="264">
        <v>176</v>
      </c>
      <c r="J1034" s="264">
        <v>6026</v>
      </c>
      <c r="K1034" s="639">
        <f t="shared" si="75"/>
        <v>1060576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73"/>
        <v>7</v>
      </c>
      <c r="C1035" s="37">
        <f t="shared" si="74"/>
        <v>40743</v>
      </c>
      <c r="D1035" s="37" t="s">
        <v>1163</v>
      </c>
      <c r="E1035" s="849">
        <v>40743</v>
      </c>
      <c r="F1035" s="309" t="s">
        <v>544</v>
      </c>
      <c r="G1035" s="40"/>
      <c r="H1035" s="653" t="s">
        <v>1158</v>
      </c>
      <c r="I1035" s="264">
        <v>50</v>
      </c>
      <c r="J1035" s="264">
        <v>6026</v>
      </c>
      <c r="K1035" s="639">
        <f t="shared" si="75"/>
        <v>301300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si="73"/>
        <v>7</v>
      </c>
      <c r="C1036" s="37">
        <f t="shared" si="74"/>
        <v>40743</v>
      </c>
      <c r="D1036" s="37" t="s">
        <v>1163</v>
      </c>
      <c r="E1036" s="849">
        <v>40743</v>
      </c>
      <c r="F1036" s="40" t="s">
        <v>689</v>
      </c>
      <c r="G1036" s="40"/>
      <c r="H1036" s="653" t="s">
        <v>1158</v>
      </c>
      <c r="I1036" s="264">
        <v>23</v>
      </c>
      <c r="J1036" s="264">
        <v>23688</v>
      </c>
      <c r="K1036" s="639">
        <f t="shared" si="75"/>
        <v>544824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73"/>
        <v>7</v>
      </c>
      <c r="C1037" s="37">
        <f t="shared" si="74"/>
        <v>40743</v>
      </c>
      <c r="D1037" s="37" t="s">
        <v>1163</v>
      </c>
      <c r="E1037" s="849">
        <v>40743</v>
      </c>
      <c r="F1037" s="191" t="s">
        <v>616</v>
      </c>
      <c r="G1037" s="40"/>
      <c r="H1037" s="653" t="s">
        <v>1158</v>
      </c>
      <c r="I1037" s="264">
        <v>34</v>
      </c>
      <c r="J1037" s="264">
        <v>16973</v>
      </c>
      <c r="K1037" s="639">
        <f t="shared" si="75"/>
        <v>577082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73"/>
        <v>7</v>
      </c>
      <c r="C1038" s="37">
        <f t="shared" si="74"/>
        <v>40743</v>
      </c>
      <c r="D1038" s="37" t="s">
        <v>1163</v>
      </c>
      <c r="E1038" s="849">
        <v>40743</v>
      </c>
      <c r="F1038" s="191" t="s">
        <v>558</v>
      </c>
      <c r="G1038" s="40"/>
      <c r="H1038" s="653" t="s">
        <v>1158</v>
      </c>
      <c r="I1038" s="264">
        <v>25</v>
      </c>
      <c r="J1038" s="264">
        <v>22806</v>
      </c>
      <c r="K1038" s="639">
        <f t="shared" si="75"/>
        <v>570150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si="73"/>
        <v>7</v>
      </c>
      <c r="C1039" s="37">
        <f t="shared" si="74"/>
        <v>40743</v>
      </c>
      <c r="D1039" s="37" t="s">
        <v>1163</v>
      </c>
      <c r="E1039" s="849">
        <v>40743</v>
      </c>
      <c r="F1039" s="40" t="s">
        <v>666</v>
      </c>
      <c r="G1039" s="40"/>
      <c r="H1039" s="653" t="s">
        <v>1158</v>
      </c>
      <c r="I1039" s="264">
        <v>1</v>
      </c>
      <c r="J1039" s="264">
        <v>16303</v>
      </c>
      <c r="K1039" s="639">
        <f t="shared" si="75"/>
        <v>16303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73"/>
        <v>7</v>
      </c>
      <c r="C1040" s="37">
        <f t="shared" si="74"/>
        <v>40743</v>
      </c>
      <c r="D1040" s="37" t="s">
        <v>1163</v>
      </c>
      <c r="E1040" s="849">
        <v>40743</v>
      </c>
      <c r="F1040" s="191" t="s">
        <v>557</v>
      </c>
      <c r="G1040" s="40"/>
      <c r="H1040" s="653" t="s">
        <v>1158</v>
      </c>
      <c r="I1040" s="264">
        <v>0.5</v>
      </c>
      <c r="J1040" s="264">
        <v>23716</v>
      </c>
      <c r="K1040" s="639">
        <f t="shared" si="75"/>
        <v>11858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73"/>
        <v>7</v>
      </c>
      <c r="C1041" s="37">
        <f t="shared" si="74"/>
        <v>40743</v>
      </c>
      <c r="D1041" s="37" t="s">
        <v>1163</v>
      </c>
      <c r="E1041" s="849">
        <v>40743</v>
      </c>
      <c r="F1041" s="40" t="s">
        <v>666</v>
      </c>
      <c r="G1041" s="40"/>
      <c r="H1041" s="653" t="s">
        <v>1158</v>
      </c>
      <c r="I1041" s="264">
        <v>2.5</v>
      </c>
      <c r="J1041" s="264">
        <v>16302.8</v>
      </c>
      <c r="K1041" s="639">
        <f t="shared" si="75"/>
        <v>40757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73"/>
        <v>7</v>
      </c>
      <c r="C1042" s="37">
        <f t="shared" si="74"/>
        <v>40743</v>
      </c>
      <c r="D1042" s="37" t="s">
        <v>1163</v>
      </c>
      <c r="E1042" s="849">
        <v>40743</v>
      </c>
      <c r="F1042" s="191" t="s">
        <v>588</v>
      </c>
      <c r="G1042" s="40"/>
      <c r="H1042" s="653" t="s">
        <v>1158</v>
      </c>
      <c r="I1042" s="264">
        <v>6</v>
      </c>
      <c r="J1042" s="264">
        <v>7268</v>
      </c>
      <c r="K1042" s="639">
        <f t="shared" si="75"/>
        <v>43608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73"/>
        <v>7</v>
      </c>
      <c r="C1043" s="37">
        <f t="shared" si="74"/>
        <v>40744</v>
      </c>
      <c r="D1043" s="37" t="s">
        <v>1164</v>
      </c>
      <c r="E1043" s="849">
        <v>40744</v>
      </c>
      <c r="F1043" s="191" t="s">
        <v>558</v>
      </c>
      <c r="G1043" s="40"/>
      <c r="H1043" s="653" t="s">
        <v>1158</v>
      </c>
      <c r="I1043" s="264">
        <v>5</v>
      </c>
      <c r="J1043" s="264">
        <v>22806</v>
      </c>
      <c r="K1043" s="639">
        <f t="shared" si="75"/>
        <v>114030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73"/>
        <v>7</v>
      </c>
      <c r="C1044" s="37">
        <f t="shared" si="74"/>
        <v>40744</v>
      </c>
      <c r="D1044" s="37" t="s">
        <v>1164</v>
      </c>
      <c r="E1044" s="849">
        <v>40744</v>
      </c>
      <c r="F1044" s="40" t="s">
        <v>692</v>
      </c>
      <c r="G1044" s="40"/>
      <c r="H1044" s="653" t="s">
        <v>1158</v>
      </c>
      <c r="I1044" s="264">
        <v>160</v>
      </c>
      <c r="J1044" s="264">
        <v>16703</v>
      </c>
      <c r="K1044" s="639">
        <f t="shared" si="75"/>
        <v>2672480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73"/>
        <v>7</v>
      </c>
      <c r="C1045" s="37">
        <f t="shared" si="74"/>
        <v>40744</v>
      </c>
      <c r="D1045" s="37" t="s">
        <v>1164</v>
      </c>
      <c r="E1045" s="849">
        <v>40744</v>
      </c>
      <c r="F1045" s="191" t="s">
        <v>452</v>
      </c>
      <c r="G1045" s="40"/>
      <c r="H1045" s="653" t="s">
        <v>1158</v>
      </c>
      <c r="I1045" s="898">
        <v>28</v>
      </c>
      <c r="J1045" s="264">
        <v>4449</v>
      </c>
      <c r="K1045" s="639">
        <f t="shared" si="75"/>
        <v>124572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>x</v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73"/>
        <v>7</v>
      </c>
      <c r="C1046" s="37">
        <f t="shared" si="74"/>
        <v>40744</v>
      </c>
      <c r="D1046" s="37" t="s">
        <v>1164</v>
      </c>
      <c r="E1046" s="849">
        <v>40744</v>
      </c>
      <c r="F1046" s="40" t="s">
        <v>666</v>
      </c>
      <c r="G1046" s="40"/>
      <c r="H1046" s="653" t="s">
        <v>1158</v>
      </c>
      <c r="I1046" s="264">
        <v>4</v>
      </c>
      <c r="J1046" s="264">
        <v>16302.5</v>
      </c>
      <c r="K1046" s="639">
        <f t="shared" si="75"/>
        <v>65210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73"/>
        <v>7</v>
      </c>
      <c r="C1047" s="37">
        <f t="shared" si="74"/>
        <v>40744</v>
      </c>
      <c r="D1047" s="37" t="s">
        <v>1164</v>
      </c>
      <c r="E1047" s="849">
        <v>40744</v>
      </c>
      <c r="F1047" s="191" t="s">
        <v>452</v>
      </c>
      <c r="G1047" s="40"/>
      <c r="H1047" s="653" t="s">
        <v>1158</v>
      </c>
      <c r="I1047" s="898">
        <v>0.5</v>
      </c>
      <c r="J1047" s="264">
        <v>4449</v>
      </c>
      <c r="K1047" s="639">
        <f t="shared" si="75"/>
        <v>2225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73"/>
        <v>7</v>
      </c>
      <c r="C1048" s="37">
        <f t="shared" si="74"/>
        <v>40744</v>
      </c>
      <c r="D1048" s="37" t="s">
        <v>1164</v>
      </c>
      <c r="E1048" s="849">
        <v>40744</v>
      </c>
      <c r="F1048" s="191" t="s">
        <v>452</v>
      </c>
      <c r="G1048" s="40"/>
      <c r="H1048" s="653" t="s">
        <v>1158</v>
      </c>
      <c r="I1048" s="898">
        <v>1</v>
      </c>
      <c r="J1048" s="264">
        <v>4449</v>
      </c>
      <c r="K1048" s="639">
        <f t="shared" si="75"/>
        <v>4449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73"/>
        <v>7</v>
      </c>
      <c r="C1049" s="37">
        <f t="shared" si="74"/>
        <v>40744</v>
      </c>
      <c r="D1049" s="37" t="s">
        <v>1164</v>
      </c>
      <c r="E1049" s="849">
        <v>40744</v>
      </c>
      <c r="F1049" s="309" t="s">
        <v>544</v>
      </c>
      <c r="G1049" s="40"/>
      <c r="H1049" s="653" t="s">
        <v>1158</v>
      </c>
      <c r="I1049" s="264">
        <v>2</v>
      </c>
      <c r="J1049" s="264">
        <v>6026</v>
      </c>
      <c r="K1049" s="639">
        <f t="shared" si="75"/>
        <v>12052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73"/>
        <v>7</v>
      </c>
      <c r="C1050" s="37">
        <f t="shared" si="74"/>
        <v>40744</v>
      </c>
      <c r="D1050" s="37" t="s">
        <v>1164</v>
      </c>
      <c r="E1050" s="849">
        <v>40744</v>
      </c>
      <c r="F1050" s="40" t="s">
        <v>666</v>
      </c>
      <c r="G1050" s="40"/>
      <c r="H1050" s="653" t="s">
        <v>1158</v>
      </c>
      <c r="I1050" s="264">
        <v>1</v>
      </c>
      <c r="J1050" s="264">
        <v>16303</v>
      </c>
      <c r="K1050" s="639">
        <f t="shared" si="75"/>
        <v>16303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ref="B1051:B1114" si="76">IF(C1051&lt;&gt;"",MONTH(C1051),"")</f>
        <v>7</v>
      </c>
      <c r="C1051" s="37">
        <f t="shared" si="74"/>
        <v>40746</v>
      </c>
      <c r="D1051" s="37" t="s">
        <v>1165</v>
      </c>
      <c r="E1051" s="849">
        <v>40746</v>
      </c>
      <c r="F1051" s="191" t="s">
        <v>452</v>
      </c>
      <c r="G1051" s="40"/>
      <c r="H1051" s="653" t="s">
        <v>1158</v>
      </c>
      <c r="I1051" s="898">
        <v>11</v>
      </c>
      <c r="J1051" s="264">
        <v>4449</v>
      </c>
      <c r="K1051" s="639">
        <f t="shared" si="75"/>
        <v>48939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76"/>
        <v>7</v>
      </c>
      <c r="C1052" s="37">
        <f t="shared" si="74"/>
        <v>40746</v>
      </c>
      <c r="D1052" s="37" t="s">
        <v>1165</v>
      </c>
      <c r="E1052" s="849">
        <v>40746</v>
      </c>
      <c r="F1052" s="191" t="s">
        <v>557</v>
      </c>
      <c r="G1052" s="40"/>
      <c r="H1052" s="653" t="s">
        <v>1158</v>
      </c>
      <c r="I1052" s="264">
        <v>0.5</v>
      </c>
      <c r="J1052" s="264">
        <v>23716</v>
      </c>
      <c r="K1052" s="639">
        <f t="shared" si="75"/>
        <v>11858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76"/>
        <v>7</v>
      </c>
      <c r="C1053" s="37">
        <f t="shared" si="74"/>
        <v>40746</v>
      </c>
      <c r="D1053" s="37" t="s">
        <v>1165</v>
      </c>
      <c r="E1053" s="849">
        <v>40746</v>
      </c>
      <c r="F1053" s="40" t="s">
        <v>691</v>
      </c>
      <c r="G1053" s="40"/>
      <c r="H1053" s="653" t="s">
        <v>1158</v>
      </c>
      <c r="I1053" s="264">
        <v>3</v>
      </c>
      <c r="J1053" s="264">
        <v>23975</v>
      </c>
      <c r="K1053" s="639">
        <f t="shared" si="75"/>
        <v>71925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76"/>
        <v>7</v>
      </c>
      <c r="C1054" s="37">
        <f t="shared" si="74"/>
        <v>40746</v>
      </c>
      <c r="D1054" s="37" t="s">
        <v>1165</v>
      </c>
      <c r="E1054" s="849">
        <v>40746</v>
      </c>
      <c r="F1054" s="191" t="s">
        <v>588</v>
      </c>
      <c r="G1054" s="40"/>
      <c r="H1054" s="653" t="s">
        <v>1158</v>
      </c>
      <c r="I1054" s="264">
        <v>1</v>
      </c>
      <c r="J1054" s="264">
        <v>7268</v>
      </c>
      <c r="K1054" s="639">
        <f t="shared" si="75"/>
        <v>7268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76"/>
        <v>7</v>
      </c>
      <c r="C1055" s="37">
        <f t="shared" ref="C1055:C1118" si="77">E1055</f>
        <v>40746</v>
      </c>
      <c r="D1055" s="37" t="s">
        <v>1165</v>
      </c>
      <c r="E1055" s="849">
        <v>40746</v>
      </c>
      <c r="F1055" s="40" t="s">
        <v>666</v>
      </c>
      <c r="G1055" s="40"/>
      <c r="H1055" s="653" t="s">
        <v>1158</v>
      </c>
      <c r="I1055" s="264">
        <v>0.5</v>
      </c>
      <c r="J1055" s="264">
        <v>16303</v>
      </c>
      <c r="K1055" s="639">
        <f t="shared" ref="K1055:K1118" si="78">ROUND(I1055*J1055,0)</f>
        <v>8152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76"/>
        <v>7</v>
      </c>
      <c r="C1056" s="37">
        <f t="shared" si="77"/>
        <v>40747</v>
      </c>
      <c r="D1056" s="37" t="s">
        <v>1166</v>
      </c>
      <c r="E1056" s="849">
        <v>40747</v>
      </c>
      <c r="F1056" s="40" t="s">
        <v>665</v>
      </c>
      <c r="G1056" s="40"/>
      <c r="H1056" s="653" t="s">
        <v>1158</v>
      </c>
      <c r="I1056" s="264">
        <v>55</v>
      </c>
      <c r="J1056" s="264">
        <v>24276</v>
      </c>
      <c r="K1056" s="639">
        <f t="shared" si="78"/>
        <v>1335180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76"/>
        <v>7</v>
      </c>
      <c r="C1057" s="37">
        <f t="shared" si="77"/>
        <v>40747</v>
      </c>
      <c r="D1057" s="37" t="s">
        <v>1166</v>
      </c>
      <c r="E1057" s="849">
        <v>40747</v>
      </c>
      <c r="F1057" s="40" t="s">
        <v>693</v>
      </c>
      <c r="G1057" s="40"/>
      <c r="H1057" s="653" t="s">
        <v>1158</v>
      </c>
      <c r="I1057" s="898">
        <v>48.5</v>
      </c>
      <c r="J1057" s="264">
        <v>32985</v>
      </c>
      <c r="K1057" s="639">
        <f t="shared" si="78"/>
        <v>1599773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76"/>
        <v>7</v>
      </c>
      <c r="C1058" s="37">
        <f t="shared" si="77"/>
        <v>40747</v>
      </c>
      <c r="D1058" s="37" t="s">
        <v>1166</v>
      </c>
      <c r="E1058" s="849">
        <v>40747</v>
      </c>
      <c r="F1058" s="40" t="s">
        <v>655</v>
      </c>
      <c r="G1058" s="40"/>
      <c r="H1058" s="653" t="s">
        <v>1158</v>
      </c>
      <c r="I1058" s="264">
        <v>27.5</v>
      </c>
      <c r="J1058" s="264">
        <v>35812</v>
      </c>
      <c r="K1058" s="639">
        <f t="shared" si="78"/>
        <v>984830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76"/>
        <v>7</v>
      </c>
      <c r="C1059" s="37">
        <f t="shared" si="77"/>
        <v>40748</v>
      </c>
      <c r="D1059" s="37" t="s">
        <v>1167</v>
      </c>
      <c r="E1059" s="849">
        <v>40748</v>
      </c>
      <c r="F1059" s="191" t="s">
        <v>643</v>
      </c>
      <c r="G1059" s="40"/>
      <c r="H1059" s="653" t="s">
        <v>1158</v>
      </c>
      <c r="I1059" s="264">
        <v>249.5</v>
      </c>
      <c r="J1059" s="264">
        <v>10344</v>
      </c>
      <c r="K1059" s="639">
        <f t="shared" si="78"/>
        <v>2580828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76"/>
        <v>8</v>
      </c>
      <c r="C1060" s="37">
        <f t="shared" si="77"/>
        <v>40756</v>
      </c>
      <c r="D1060" s="37" t="s">
        <v>1168</v>
      </c>
      <c r="E1060" s="849">
        <v>40756</v>
      </c>
      <c r="F1060" s="40" t="s">
        <v>654</v>
      </c>
      <c r="G1060" s="40"/>
      <c r="H1060" s="653" t="s">
        <v>1158</v>
      </c>
      <c r="I1060" s="264">
        <v>330</v>
      </c>
      <c r="J1060" s="264">
        <v>22961</v>
      </c>
      <c r="K1060" s="639">
        <f t="shared" si="78"/>
        <v>7577130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76"/>
        <v>8</v>
      </c>
      <c r="C1061" s="37">
        <f t="shared" si="77"/>
        <v>40760</v>
      </c>
      <c r="D1061" s="37" t="s">
        <v>1169</v>
      </c>
      <c r="E1061" s="849">
        <v>40760</v>
      </c>
      <c r="F1061" s="191" t="s">
        <v>609</v>
      </c>
      <c r="G1061" s="40"/>
      <c r="H1061" s="653" t="s">
        <v>1158</v>
      </c>
      <c r="I1061" s="264">
        <v>200</v>
      </c>
      <c r="J1061" s="264">
        <v>26854</v>
      </c>
      <c r="K1061" s="639">
        <f t="shared" si="78"/>
        <v>5370800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76"/>
        <v>8</v>
      </c>
      <c r="C1062" s="37">
        <f t="shared" si="77"/>
        <v>40760</v>
      </c>
      <c r="D1062" s="37" t="s">
        <v>1169</v>
      </c>
      <c r="E1062" s="849">
        <v>40760</v>
      </c>
      <c r="F1062" s="40" t="s">
        <v>679</v>
      </c>
      <c r="G1062" s="40"/>
      <c r="H1062" s="653" t="s">
        <v>1158</v>
      </c>
      <c r="I1062" s="264">
        <v>2</v>
      </c>
      <c r="J1062" s="264">
        <v>31360</v>
      </c>
      <c r="K1062" s="639">
        <f t="shared" si="78"/>
        <v>62720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76"/>
        <v>8</v>
      </c>
      <c r="C1063" s="37">
        <f t="shared" si="77"/>
        <v>40760</v>
      </c>
      <c r="D1063" s="37" t="s">
        <v>1169</v>
      </c>
      <c r="E1063" s="849">
        <v>40760</v>
      </c>
      <c r="F1063" s="191" t="s">
        <v>452</v>
      </c>
      <c r="G1063" s="40"/>
      <c r="H1063" s="653" t="s">
        <v>1158</v>
      </c>
      <c r="I1063" s="898">
        <v>1</v>
      </c>
      <c r="J1063" s="264">
        <v>4449</v>
      </c>
      <c r="K1063" s="639">
        <f t="shared" si="78"/>
        <v>4449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>x</v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76"/>
        <v>8</v>
      </c>
      <c r="C1064" s="37">
        <f t="shared" si="77"/>
        <v>40760</v>
      </c>
      <c r="D1064" s="37" t="s">
        <v>1169</v>
      </c>
      <c r="E1064" s="849">
        <v>40760</v>
      </c>
      <c r="F1064" s="40" t="s">
        <v>664</v>
      </c>
      <c r="G1064" s="40"/>
      <c r="H1064" s="653" t="s">
        <v>1158</v>
      </c>
      <c r="I1064" s="264">
        <v>1</v>
      </c>
      <c r="J1064" s="264">
        <v>26894</v>
      </c>
      <c r="K1064" s="639">
        <f t="shared" si="78"/>
        <v>26894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76"/>
        <v>8</v>
      </c>
      <c r="C1065" s="37">
        <f t="shared" si="77"/>
        <v>40760</v>
      </c>
      <c r="D1065" s="37" t="s">
        <v>1169</v>
      </c>
      <c r="E1065" s="849">
        <v>40760</v>
      </c>
      <c r="F1065" s="191" t="s">
        <v>553</v>
      </c>
      <c r="G1065" s="40"/>
      <c r="H1065" s="653" t="s">
        <v>1158</v>
      </c>
      <c r="I1065" s="264">
        <v>1</v>
      </c>
      <c r="J1065" s="264">
        <v>16173</v>
      </c>
      <c r="K1065" s="639">
        <f t="shared" si="78"/>
        <v>16173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76"/>
        <v>8</v>
      </c>
      <c r="C1066" s="37">
        <f t="shared" si="77"/>
        <v>40760</v>
      </c>
      <c r="D1066" s="37" t="s">
        <v>1169</v>
      </c>
      <c r="E1066" s="849">
        <v>40760</v>
      </c>
      <c r="F1066" s="191" t="s">
        <v>553</v>
      </c>
      <c r="G1066" s="40"/>
      <c r="H1066" s="653" t="s">
        <v>1158</v>
      </c>
      <c r="I1066" s="264">
        <v>0.5</v>
      </c>
      <c r="J1066" s="264">
        <v>16173</v>
      </c>
      <c r="K1066" s="639">
        <f t="shared" si="78"/>
        <v>8087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76"/>
        <v>8</v>
      </c>
      <c r="C1067" s="37">
        <f t="shared" si="77"/>
        <v>40760</v>
      </c>
      <c r="D1067" s="37" t="s">
        <v>1169</v>
      </c>
      <c r="E1067" s="849">
        <v>40760</v>
      </c>
      <c r="F1067" s="191" t="s">
        <v>588</v>
      </c>
      <c r="G1067" s="40"/>
      <c r="H1067" s="653" t="s">
        <v>1158</v>
      </c>
      <c r="I1067" s="264">
        <v>1</v>
      </c>
      <c r="J1067" s="264">
        <v>7268</v>
      </c>
      <c r="K1067" s="639">
        <f t="shared" si="78"/>
        <v>7268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76"/>
        <v>8</v>
      </c>
      <c r="C1068" s="37">
        <f t="shared" si="77"/>
        <v>40760</v>
      </c>
      <c r="D1068" s="37" t="s">
        <v>1169</v>
      </c>
      <c r="E1068" s="849">
        <v>40760</v>
      </c>
      <c r="F1068" s="191" t="s">
        <v>553</v>
      </c>
      <c r="G1068" s="40"/>
      <c r="H1068" s="653" t="s">
        <v>1158</v>
      </c>
      <c r="I1068" s="264">
        <v>1</v>
      </c>
      <c r="J1068" s="264">
        <v>16173</v>
      </c>
      <c r="K1068" s="639">
        <f t="shared" si="78"/>
        <v>16173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76"/>
        <v>8</v>
      </c>
      <c r="C1069" s="37">
        <f t="shared" si="77"/>
        <v>40760</v>
      </c>
      <c r="D1069" s="37" t="s">
        <v>1169</v>
      </c>
      <c r="E1069" s="849">
        <v>40760</v>
      </c>
      <c r="F1069" s="191" t="s">
        <v>696</v>
      </c>
      <c r="G1069" s="40"/>
      <c r="H1069" s="653" t="s">
        <v>1158</v>
      </c>
      <c r="I1069" s="264">
        <v>350</v>
      </c>
      <c r="J1069" s="264">
        <v>21455</v>
      </c>
      <c r="K1069" s="639">
        <f t="shared" si="78"/>
        <v>7509250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76"/>
        <v>8</v>
      </c>
      <c r="C1070" s="37">
        <f t="shared" si="77"/>
        <v>40763</v>
      </c>
      <c r="D1070" s="37" t="s">
        <v>1170</v>
      </c>
      <c r="E1070" s="849">
        <v>40763</v>
      </c>
      <c r="F1070" s="40" t="s">
        <v>621</v>
      </c>
      <c r="G1070" s="40"/>
      <c r="H1070" s="653" t="s">
        <v>1158</v>
      </c>
      <c r="I1070" s="264">
        <v>33</v>
      </c>
      <c r="J1070" s="264">
        <v>22372</v>
      </c>
      <c r="K1070" s="639">
        <f t="shared" si="78"/>
        <v>738276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76"/>
        <v>8</v>
      </c>
      <c r="C1071" s="37">
        <f t="shared" si="77"/>
        <v>40763</v>
      </c>
      <c r="D1071" s="37" t="s">
        <v>1170</v>
      </c>
      <c r="E1071" s="849">
        <v>40763</v>
      </c>
      <c r="F1071" s="191" t="s">
        <v>643</v>
      </c>
      <c r="G1071" s="40"/>
      <c r="H1071" s="653" t="s">
        <v>1158</v>
      </c>
      <c r="I1071" s="264">
        <v>69</v>
      </c>
      <c r="J1071" s="264">
        <v>10344</v>
      </c>
      <c r="K1071" s="639">
        <f t="shared" si="78"/>
        <v>713736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76"/>
        <v>8</v>
      </c>
      <c r="C1072" s="37">
        <f t="shared" si="77"/>
        <v>40763</v>
      </c>
      <c r="D1072" s="37" t="s">
        <v>1170</v>
      </c>
      <c r="E1072" s="849">
        <v>40763</v>
      </c>
      <c r="F1072" s="191" t="s">
        <v>450</v>
      </c>
      <c r="G1072" s="40"/>
      <c r="H1072" s="653" t="s">
        <v>1158</v>
      </c>
      <c r="I1072" s="264">
        <v>279</v>
      </c>
      <c r="J1072" s="264">
        <v>6124</v>
      </c>
      <c r="K1072" s="639">
        <f t="shared" si="78"/>
        <v>1708596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76"/>
        <v>8</v>
      </c>
      <c r="C1073" s="37">
        <f t="shared" si="77"/>
        <v>40763</v>
      </c>
      <c r="D1073" s="37" t="s">
        <v>1170</v>
      </c>
      <c r="E1073" s="849">
        <v>40763</v>
      </c>
      <c r="F1073" s="191" t="s">
        <v>616</v>
      </c>
      <c r="G1073" s="40"/>
      <c r="H1073" s="653" t="s">
        <v>1158</v>
      </c>
      <c r="I1073" s="264">
        <v>20</v>
      </c>
      <c r="J1073" s="264">
        <v>16973</v>
      </c>
      <c r="K1073" s="639">
        <f t="shared" si="78"/>
        <v>339460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76"/>
        <v>8</v>
      </c>
      <c r="C1074" s="37">
        <f t="shared" si="77"/>
        <v>40763</v>
      </c>
      <c r="D1074" s="37" t="s">
        <v>1170</v>
      </c>
      <c r="E1074" s="849">
        <v>40763</v>
      </c>
      <c r="F1074" s="191" t="s">
        <v>649</v>
      </c>
      <c r="G1074" s="40"/>
      <c r="H1074" s="653" t="s">
        <v>1158</v>
      </c>
      <c r="I1074" s="264">
        <v>40</v>
      </c>
      <c r="J1074" s="264">
        <v>32686</v>
      </c>
      <c r="K1074" s="639">
        <f t="shared" si="78"/>
        <v>1307440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76"/>
        <v>8</v>
      </c>
      <c r="C1075" s="37">
        <f t="shared" si="77"/>
        <v>40763</v>
      </c>
      <c r="D1075" s="37" t="s">
        <v>1170</v>
      </c>
      <c r="E1075" s="849">
        <v>40763</v>
      </c>
      <c r="F1075" s="191" t="s">
        <v>634</v>
      </c>
      <c r="G1075" s="40"/>
      <c r="H1075" s="653" t="s">
        <v>1158</v>
      </c>
      <c r="I1075" s="264">
        <v>104</v>
      </c>
      <c r="J1075" s="264">
        <v>25524</v>
      </c>
      <c r="K1075" s="639">
        <f t="shared" si="78"/>
        <v>2654496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76"/>
        <v>8</v>
      </c>
      <c r="C1076" s="37">
        <f t="shared" si="77"/>
        <v>40763</v>
      </c>
      <c r="D1076" s="37" t="s">
        <v>1170</v>
      </c>
      <c r="E1076" s="849">
        <v>40763</v>
      </c>
      <c r="F1076" s="191" t="s">
        <v>696</v>
      </c>
      <c r="G1076" s="40"/>
      <c r="H1076" s="653" t="s">
        <v>1158</v>
      </c>
      <c r="I1076" s="264">
        <v>82</v>
      </c>
      <c r="J1076" s="264">
        <v>21455</v>
      </c>
      <c r="K1076" s="639">
        <f t="shared" si="78"/>
        <v>1759310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76"/>
        <v>8</v>
      </c>
      <c r="C1077" s="37">
        <f t="shared" si="77"/>
        <v>40763</v>
      </c>
      <c r="D1077" s="37" t="s">
        <v>1170</v>
      </c>
      <c r="E1077" s="849">
        <v>40763</v>
      </c>
      <c r="F1077" s="191" t="s">
        <v>452</v>
      </c>
      <c r="G1077" s="40"/>
      <c r="H1077" s="653" t="s">
        <v>1158</v>
      </c>
      <c r="I1077" s="898">
        <v>22.5</v>
      </c>
      <c r="J1077" s="264">
        <v>4449</v>
      </c>
      <c r="K1077" s="639">
        <f t="shared" si="78"/>
        <v>100103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>x</v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76"/>
        <v>8</v>
      </c>
      <c r="C1078" s="37">
        <f t="shared" si="77"/>
        <v>40768</v>
      </c>
      <c r="D1078" s="37" t="s">
        <v>1171</v>
      </c>
      <c r="E1078" s="849">
        <v>40768</v>
      </c>
      <c r="F1078" s="191" t="s">
        <v>450</v>
      </c>
      <c r="G1078" s="40"/>
      <c r="H1078" s="653" t="s">
        <v>1158</v>
      </c>
      <c r="I1078" s="264">
        <v>989</v>
      </c>
      <c r="J1078" s="264">
        <v>6124</v>
      </c>
      <c r="K1078" s="639">
        <f t="shared" si="78"/>
        <v>6056636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76"/>
        <v>8</v>
      </c>
      <c r="C1079" s="37">
        <f t="shared" si="77"/>
        <v>40768</v>
      </c>
      <c r="D1079" s="37" t="s">
        <v>1171</v>
      </c>
      <c r="E1079" s="849">
        <v>40768</v>
      </c>
      <c r="F1079" s="191" t="s">
        <v>584</v>
      </c>
      <c r="G1079" s="40"/>
      <c r="H1079" s="653" t="s">
        <v>1158</v>
      </c>
      <c r="I1079" s="264">
        <v>97</v>
      </c>
      <c r="J1079" s="264">
        <v>10603</v>
      </c>
      <c r="K1079" s="639">
        <f t="shared" si="78"/>
        <v>1028491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76"/>
        <v>8</v>
      </c>
      <c r="C1080" s="37">
        <f t="shared" si="77"/>
        <v>40768</v>
      </c>
      <c r="D1080" s="37" t="s">
        <v>1171</v>
      </c>
      <c r="E1080" s="849">
        <v>40768</v>
      </c>
      <c r="F1080" s="191" t="s">
        <v>643</v>
      </c>
      <c r="G1080" s="40"/>
      <c r="H1080" s="653" t="s">
        <v>1158</v>
      </c>
      <c r="I1080" s="264">
        <v>53</v>
      </c>
      <c r="J1080" s="264">
        <v>10344</v>
      </c>
      <c r="K1080" s="639">
        <f t="shared" si="78"/>
        <v>548232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76"/>
        <v>8</v>
      </c>
      <c r="C1081" s="37">
        <f t="shared" si="77"/>
        <v>40768</v>
      </c>
      <c r="D1081" s="37" t="s">
        <v>1171</v>
      </c>
      <c r="E1081" s="849">
        <v>40768</v>
      </c>
      <c r="F1081" s="191" t="s">
        <v>452</v>
      </c>
      <c r="G1081" s="40"/>
      <c r="H1081" s="653" t="s">
        <v>1158</v>
      </c>
      <c r="I1081" s="898">
        <v>75</v>
      </c>
      <c r="J1081" s="264">
        <v>4449</v>
      </c>
      <c r="K1081" s="639">
        <f t="shared" si="78"/>
        <v>333675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>x</v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76"/>
        <v>8</v>
      </c>
      <c r="C1082" s="37">
        <f t="shared" si="77"/>
        <v>40768</v>
      </c>
      <c r="D1082" s="37" t="s">
        <v>1171</v>
      </c>
      <c r="E1082" s="849">
        <v>40768</v>
      </c>
      <c r="F1082" s="191" t="s">
        <v>452</v>
      </c>
      <c r="G1082" s="40"/>
      <c r="H1082" s="653" t="s">
        <v>1158</v>
      </c>
      <c r="I1082" s="898">
        <v>0.5</v>
      </c>
      <c r="J1082" s="264">
        <v>4449</v>
      </c>
      <c r="K1082" s="639">
        <f t="shared" si="78"/>
        <v>2225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>x</v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76"/>
        <v>8</v>
      </c>
      <c r="C1083" s="37">
        <f t="shared" si="77"/>
        <v>40768</v>
      </c>
      <c r="D1083" s="37" t="s">
        <v>1171</v>
      </c>
      <c r="E1083" s="849">
        <v>40768</v>
      </c>
      <c r="F1083" s="191" t="s">
        <v>643</v>
      </c>
      <c r="G1083" s="40"/>
      <c r="H1083" s="653" t="s">
        <v>1158</v>
      </c>
      <c r="I1083" s="264">
        <v>66.5</v>
      </c>
      <c r="J1083" s="264">
        <v>10344</v>
      </c>
      <c r="K1083" s="639">
        <f t="shared" si="78"/>
        <v>687876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76"/>
        <v>8</v>
      </c>
      <c r="C1084" s="37">
        <f t="shared" si="77"/>
        <v>40768</v>
      </c>
      <c r="D1084" s="37" t="s">
        <v>1171</v>
      </c>
      <c r="E1084" s="849">
        <v>40768</v>
      </c>
      <c r="F1084" s="191" t="s">
        <v>450</v>
      </c>
      <c r="G1084" s="40"/>
      <c r="H1084" s="653" t="s">
        <v>1158</v>
      </c>
      <c r="I1084" s="264">
        <v>141</v>
      </c>
      <c r="J1084" s="264">
        <v>6124</v>
      </c>
      <c r="K1084" s="639">
        <f t="shared" si="78"/>
        <v>863484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76"/>
        <v>8</v>
      </c>
      <c r="C1085" s="37">
        <f t="shared" si="77"/>
        <v>40768</v>
      </c>
      <c r="D1085" s="37" t="s">
        <v>1171</v>
      </c>
      <c r="E1085" s="849">
        <v>40768</v>
      </c>
      <c r="F1085" s="309" t="s">
        <v>544</v>
      </c>
      <c r="G1085" s="40"/>
      <c r="H1085" s="653" t="s">
        <v>1158</v>
      </c>
      <c r="I1085" s="264">
        <v>291</v>
      </c>
      <c r="J1085" s="264">
        <v>6026</v>
      </c>
      <c r="K1085" s="639">
        <f t="shared" si="78"/>
        <v>1753566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76"/>
        <v>8</v>
      </c>
      <c r="C1086" s="37">
        <f t="shared" si="77"/>
        <v>40768</v>
      </c>
      <c r="D1086" s="37" t="s">
        <v>1171</v>
      </c>
      <c r="E1086" s="849">
        <v>40768</v>
      </c>
      <c r="F1086" s="40" t="s">
        <v>666</v>
      </c>
      <c r="G1086" s="40"/>
      <c r="H1086" s="653" t="s">
        <v>1158</v>
      </c>
      <c r="I1086" s="264">
        <v>0.5</v>
      </c>
      <c r="J1086" s="264">
        <v>16303</v>
      </c>
      <c r="K1086" s="639">
        <f t="shared" si="78"/>
        <v>8152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76"/>
        <v>8</v>
      </c>
      <c r="C1087" s="37">
        <f t="shared" si="77"/>
        <v>40771</v>
      </c>
      <c r="D1087" s="37" t="s">
        <v>1172</v>
      </c>
      <c r="E1087" s="849">
        <v>40771</v>
      </c>
      <c r="F1087" s="191" t="s">
        <v>588</v>
      </c>
      <c r="G1087" s="40"/>
      <c r="H1087" s="653" t="s">
        <v>1158</v>
      </c>
      <c r="I1087" s="264">
        <v>1</v>
      </c>
      <c r="J1087" s="264">
        <v>7268</v>
      </c>
      <c r="K1087" s="639">
        <f t="shared" si="78"/>
        <v>7268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76"/>
        <v>8</v>
      </c>
      <c r="C1088" s="37">
        <f t="shared" si="77"/>
        <v>40771</v>
      </c>
      <c r="D1088" s="37" t="s">
        <v>1172</v>
      </c>
      <c r="E1088" s="849">
        <v>40771</v>
      </c>
      <c r="F1088" s="191" t="s">
        <v>553</v>
      </c>
      <c r="G1088" s="40"/>
      <c r="H1088" s="653" t="s">
        <v>1158</v>
      </c>
      <c r="I1088" s="264">
        <v>0.5</v>
      </c>
      <c r="J1088" s="264">
        <v>16173</v>
      </c>
      <c r="K1088" s="639">
        <f t="shared" si="78"/>
        <v>8087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76"/>
        <v>8</v>
      </c>
      <c r="C1089" s="37">
        <f t="shared" si="77"/>
        <v>40771</v>
      </c>
      <c r="D1089" s="37" t="s">
        <v>1172</v>
      </c>
      <c r="E1089" s="849">
        <v>40771</v>
      </c>
      <c r="F1089" s="191" t="s">
        <v>696</v>
      </c>
      <c r="G1089" s="40"/>
      <c r="H1089" s="653" t="s">
        <v>1158</v>
      </c>
      <c r="I1089" s="264">
        <v>412</v>
      </c>
      <c r="J1089" s="264">
        <v>21455</v>
      </c>
      <c r="K1089" s="639">
        <f t="shared" si="78"/>
        <v>8839460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76"/>
        <v>8</v>
      </c>
      <c r="C1090" s="37">
        <f t="shared" si="77"/>
        <v>40771</v>
      </c>
      <c r="D1090" s="37" t="s">
        <v>1172</v>
      </c>
      <c r="E1090" s="849">
        <v>40771</v>
      </c>
      <c r="F1090" s="191" t="s">
        <v>450</v>
      </c>
      <c r="G1090" s="40"/>
      <c r="H1090" s="653" t="s">
        <v>1158</v>
      </c>
      <c r="I1090" s="264">
        <v>2</v>
      </c>
      <c r="J1090" s="264">
        <v>6124</v>
      </c>
      <c r="K1090" s="639">
        <f t="shared" si="78"/>
        <v>12248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76"/>
        <v>8</v>
      </c>
      <c r="C1091" s="37">
        <f t="shared" si="77"/>
        <v>40771</v>
      </c>
      <c r="D1091" s="37" t="s">
        <v>1172</v>
      </c>
      <c r="E1091" s="849">
        <v>40771</v>
      </c>
      <c r="F1091" s="40" t="s">
        <v>666</v>
      </c>
      <c r="G1091" s="40"/>
      <c r="H1091" s="653" t="s">
        <v>1158</v>
      </c>
      <c r="I1091" s="264">
        <v>0.5</v>
      </c>
      <c r="J1091" s="264">
        <v>16303</v>
      </c>
      <c r="K1091" s="639">
        <f t="shared" si="78"/>
        <v>8152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76"/>
        <v>8</v>
      </c>
      <c r="C1092" s="37">
        <f t="shared" si="77"/>
        <v>40771</v>
      </c>
      <c r="D1092" s="37" t="s">
        <v>1172</v>
      </c>
      <c r="E1092" s="849">
        <v>40771</v>
      </c>
      <c r="F1092" s="40" t="s">
        <v>678</v>
      </c>
      <c r="G1092" s="40"/>
      <c r="H1092" s="653" t="s">
        <v>1158</v>
      </c>
      <c r="I1092" s="264">
        <v>375</v>
      </c>
      <c r="J1092" s="264">
        <v>19180</v>
      </c>
      <c r="K1092" s="639">
        <f t="shared" si="78"/>
        <v>7192500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76"/>
        <v>8</v>
      </c>
      <c r="C1093" s="37">
        <f t="shared" si="77"/>
        <v>40771</v>
      </c>
      <c r="D1093" s="37" t="s">
        <v>1172</v>
      </c>
      <c r="E1093" s="849">
        <v>40771</v>
      </c>
      <c r="F1093" s="191" t="s">
        <v>558</v>
      </c>
      <c r="G1093" s="40"/>
      <c r="H1093" s="653" t="s">
        <v>1158</v>
      </c>
      <c r="I1093" s="264">
        <v>35</v>
      </c>
      <c r="J1093" s="264">
        <v>22806</v>
      </c>
      <c r="K1093" s="639">
        <f t="shared" si="78"/>
        <v>798210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76"/>
        <v>8</v>
      </c>
      <c r="C1094" s="37">
        <f t="shared" si="77"/>
        <v>40775</v>
      </c>
      <c r="D1094" s="37" t="s">
        <v>1173</v>
      </c>
      <c r="E1094" s="849">
        <v>40775</v>
      </c>
      <c r="F1094" s="40" t="s">
        <v>662</v>
      </c>
      <c r="G1094" s="40"/>
      <c r="H1094" s="653" t="s">
        <v>1158</v>
      </c>
      <c r="I1094" s="264">
        <v>64</v>
      </c>
      <c r="J1094" s="264">
        <v>25942</v>
      </c>
      <c r="K1094" s="639">
        <f t="shared" si="78"/>
        <v>1660288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76"/>
        <v>8</v>
      </c>
      <c r="C1095" s="37">
        <f t="shared" si="77"/>
        <v>40775</v>
      </c>
      <c r="D1095" s="37" t="s">
        <v>1173</v>
      </c>
      <c r="E1095" s="849">
        <v>40775</v>
      </c>
      <c r="F1095" s="191" t="s">
        <v>633</v>
      </c>
      <c r="G1095" s="40"/>
      <c r="H1095" s="653" t="s">
        <v>1158</v>
      </c>
      <c r="I1095" s="264">
        <v>83</v>
      </c>
      <c r="J1095" s="264">
        <v>24030</v>
      </c>
      <c r="K1095" s="639">
        <f t="shared" si="78"/>
        <v>1994490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76"/>
        <v>8</v>
      </c>
      <c r="C1096" s="37">
        <f t="shared" si="77"/>
        <v>40775</v>
      </c>
      <c r="D1096" s="37" t="s">
        <v>1173</v>
      </c>
      <c r="E1096" s="849">
        <v>40775</v>
      </c>
      <c r="F1096" s="191" t="s">
        <v>584</v>
      </c>
      <c r="G1096" s="40"/>
      <c r="H1096" s="653" t="s">
        <v>1158</v>
      </c>
      <c r="I1096" s="264">
        <v>9</v>
      </c>
      <c r="J1096" s="264">
        <v>10603</v>
      </c>
      <c r="K1096" s="639">
        <f t="shared" si="78"/>
        <v>95427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76"/>
        <v>8</v>
      </c>
      <c r="C1097" s="37">
        <f t="shared" si="77"/>
        <v>40775</v>
      </c>
      <c r="D1097" s="37" t="s">
        <v>1173</v>
      </c>
      <c r="E1097" s="849">
        <v>40775</v>
      </c>
      <c r="F1097" s="191" t="s">
        <v>584</v>
      </c>
      <c r="G1097" s="40"/>
      <c r="H1097" s="653" t="s">
        <v>1158</v>
      </c>
      <c r="I1097" s="264">
        <v>120</v>
      </c>
      <c r="J1097" s="264">
        <v>10603</v>
      </c>
      <c r="K1097" s="639">
        <f t="shared" si="78"/>
        <v>1272360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76"/>
        <v>8</v>
      </c>
      <c r="C1098" s="37">
        <f t="shared" si="77"/>
        <v>40775</v>
      </c>
      <c r="D1098" s="37" t="s">
        <v>1173</v>
      </c>
      <c r="E1098" s="849">
        <v>40775</v>
      </c>
      <c r="F1098" s="191" t="s">
        <v>452</v>
      </c>
      <c r="G1098" s="40"/>
      <c r="H1098" s="653" t="s">
        <v>1158</v>
      </c>
      <c r="I1098" s="898">
        <v>86</v>
      </c>
      <c r="J1098" s="264">
        <v>4449</v>
      </c>
      <c r="K1098" s="639">
        <f t="shared" si="78"/>
        <v>382614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>x</v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76"/>
        <v>8</v>
      </c>
      <c r="C1099" s="37">
        <f t="shared" si="77"/>
        <v>40775</v>
      </c>
      <c r="D1099" s="37" t="s">
        <v>1173</v>
      </c>
      <c r="E1099" s="849">
        <v>40775</v>
      </c>
      <c r="F1099" s="309" t="s">
        <v>543</v>
      </c>
      <c r="G1099" s="40"/>
      <c r="H1099" s="653" t="s">
        <v>1158</v>
      </c>
      <c r="I1099" s="264">
        <v>24</v>
      </c>
      <c r="J1099" s="264">
        <v>4592</v>
      </c>
      <c r="K1099" s="639">
        <f t="shared" si="78"/>
        <v>110208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76"/>
        <v>8</v>
      </c>
      <c r="C1100" s="37">
        <f t="shared" si="77"/>
        <v>40775</v>
      </c>
      <c r="D1100" s="37" t="s">
        <v>1173</v>
      </c>
      <c r="E1100" s="849">
        <v>40775</v>
      </c>
      <c r="F1100" s="309" t="s">
        <v>543</v>
      </c>
      <c r="G1100" s="40"/>
      <c r="H1100" s="653" t="s">
        <v>1158</v>
      </c>
      <c r="I1100" s="264">
        <v>9</v>
      </c>
      <c r="J1100" s="264">
        <v>4592</v>
      </c>
      <c r="K1100" s="639">
        <f t="shared" si="78"/>
        <v>41328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IF(B1101&lt;&gt;"",IF(AND(B1101&gt;=_TM1,B1101&lt;=_TM2,OR(TH!L1101="1111",TH!M1101="1111")),TH!D1101,""),"")</f>
        <v/>
      </c>
      <c r="B1101" s="36">
        <f t="shared" si="76"/>
        <v>9</v>
      </c>
      <c r="C1101" s="37">
        <f t="shared" si="77"/>
        <v>40787</v>
      </c>
      <c r="D1101" s="37" t="s">
        <v>1174</v>
      </c>
      <c r="E1101" s="849">
        <v>40787</v>
      </c>
      <c r="F1101" s="191" t="s">
        <v>559</v>
      </c>
      <c r="G1101" s="40"/>
      <c r="H1101" s="653" t="s">
        <v>1158</v>
      </c>
      <c r="I1101" s="264">
        <v>202</v>
      </c>
      <c r="J1101" s="264">
        <v>19773</v>
      </c>
      <c r="K1101" s="639">
        <f t="shared" si="78"/>
        <v>3994146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IF(B1102&lt;&gt;"",IF(AND(B1102&gt;=_TM1,B1102&lt;=_TM2,OR(TH!L1102="1111",TH!M1102="1111")),TH!D1102,""),"")</f>
        <v/>
      </c>
      <c r="B1102" s="36">
        <f t="shared" si="76"/>
        <v>9</v>
      </c>
      <c r="C1102" s="37">
        <f t="shared" si="77"/>
        <v>40791</v>
      </c>
      <c r="D1102" s="37" t="s">
        <v>1175</v>
      </c>
      <c r="E1102" s="849">
        <v>40791</v>
      </c>
      <c r="F1102" s="40" t="s">
        <v>693</v>
      </c>
      <c r="G1102" s="40"/>
      <c r="H1102" s="653" t="s">
        <v>1158</v>
      </c>
      <c r="I1102" s="898">
        <v>61.5</v>
      </c>
      <c r="J1102" s="264">
        <v>32985</v>
      </c>
      <c r="K1102" s="639">
        <f t="shared" si="78"/>
        <v>2028578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IF(B1103&lt;&gt;"",IF(AND(B1103&gt;=_TM1,B1103&lt;=_TM2,OR(TH!L1103="1111",TH!M1103="1111")),TH!D1103,""),"")</f>
        <v/>
      </c>
      <c r="B1103" s="36">
        <f t="shared" si="76"/>
        <v>9</v>
      </c>
      <c r="C1103" s="37">
        <f t="shared" si="77"/>
        <v>40791</v>
      </c>
      <c r="D1103" s="37" t="s">
        <v>1175</v>
      </c>
      <c r="E1103" s="849">
        <v>40791</v>
      </c>
      <c r="F1103" s="191" t="s">
        <v>607</v>
      </c>
      <c r="G1103" s="40"/>
      <c r="H1103" s="653" t="s">
        <v>1158</v>
      </c>
      <c r="I1103" s="264">
        <v>61</v>
      </c>
      <c r="J1103" s="264">
        <v>19638</v>
      </c>
      <c r="K1103" s="639">
        <f t="shared" si="78"/>
        <v>1197918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IF(B1104&lt;&gt;"",IF(AND(B1104&gt;=_TM1,B1104&lt;=_TM2,OR(TH!L1104="1111",TH!M1104="1111")),TH!D1104,""),"")</f>
        <v/>
      </c>
      <c r="B1104" s="36">
        <f t="shared" si="76"/>
        <v>9</v>
      </c>
      <c r="C1104" s="37">
        <f t="shared" si="77"/>
        <v>40791</v>
      </c>
      <c r="D1104" s="37" t="s">
        <v>1175</v>
      </c>
      <c r="E1104" s="849">
        <v>40791</v>
      </c>
      <c r="F1104" s="309" t="s">
        <v>543</v>
      </c>
      <c r="G1104" s="40"/>
      <c r="H1104" s="653" t="s">
        <v>1158</v>
      </c>
      <c r="I1104" s="264">
        <v>12</v>
      </c>
      <c r="J1104" s="264">
        <v>4592</v>
      </c>
      <c r="K1104" s="639">
        <f t="shared" si="78"/>
        <v>55104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IF(B1105&lt;&gt;"",IF(AND(B1105&gt;=_TM1,B1105&lt;=_TM2,OR(TH!L1105="1111",TH!M1105="1111")),TH!D1105,""),"")</f>
        <v/>
      </c>
      <c r="B1105" s="36">
        <f t="shared" si="76"/>
        <v>9</v>
      </c>
      <c r="C1105" s="37">
        <f t="shared" si="77"/>
        <v>40791</v>
      </c>
      <c r="D1105" s="37" t="s">
        <v>1175</v>
      </c>
      <c r="E1105" s="849">
        <v>40791</v>
      </c>
      <c r="F1105" s="40" t="s">
        <v>669</v>
      </c>
      <c r="G1105" s="40"/>
      <c r="H1105" s="653" t="s">
        <v>1158</v>
      </c>
      <c r="I1105" s="264">
        <v>26</v>
      </c>
      <c r="J1105" s="264">
        <v>14280</v>
      </c>
      <c r="K1105" s="639">
        <f t="shared" si="78"/>
        <v>371280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IF(B1106&lt;&gt;"",IF(AND(B1106&gt;=_TM1,B1106&lt;=_TM2,OR(TH!L1106="1111",TH!M1106="1111")),TH!D1106,""),"")</f>
        <v/>
      </c>
      <c r="B1106" s="36">
        <f t="shared" si="76"/>
        <v>9</v>
      </c>
      <c r="C1106" s="37">
        <f t="shared" si="77"/>
        <v>40791</v>
      </c>
      <c r="D1106" s="37" t="s">
        <v>1175</v>
      </c>
      <c r="E1106" s="849">
        <v>40791</v>
      </c>
      <c r="F1106" s="191" t="s">
        <v>452</v>
      </c>
      <c r="G1106" s="40"/>
      <c r="H1106" s="653" t="s">
        <v>1158</v>
      </c>
      <c r="I1106" s="898">
        <v>5</v>
      </c>
      <c r="J1106" s="264">
        <v>4449</v>
      </c>
      <c r="K1106" s="639">
        <f t="shared" si="78"/>
        <v>22245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>x</v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IF(B1107&lt;&gt;"",IF(AND(B1107&gt;=_TM1,B1107&lt;=_TM2,OR(TH!L1107="1111",TH!M1107="1111")),TH!D1107,""),"")</f>
        <v/>
      </c>
      <c r="B1107" s="36">
        <f t="shared" si="76"/>
        <v>9</v>
      </c>
      <c r="C1107" s="37">
        <f t="shared" si="77"/>
        <v>40791</v>
      </c>
      <c r="D1107" s="37" t="s">
        <v>1175</v>
      </c>
      <c r="E1107" s="849">
        <v>40791</v>
      </c>
      <c r="F1107" s="40" t="s">
        <v>693</v>
      </c>
      <c r="G1107" s="40"/>
      <c r="H1107" s="653" t="s">
        <v>1158</v>
      </c>
      <c r="I1107" s="898">
        <v>71</v>
      </c>
      <c r="J1107" s="264">
        <v>32984.985915492958</v>
      </c>
      <c r="K1107" s="639">
        <f t="shared" si="78"/>
        <v>2341934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IF(B1108&lt;&gt;"",IF(AND(B1108&gt;=_TM1,B1108&lt;=_TM2,OR(TH!L1108="1111",TH!M1108="1111")),TH!D1108,""),"")</f>
        <v/>
      </c>
      <c r="B1108" s="36">
        <f t="shared" si="76"/>
        <v>9</v>
      </c>
      <c r="C1108" s="37">
        <f t="shared" si="77"/>
        <v>40791</v>
      </c>
      <c r="D1108" s="37" t="s">
        <v>1175</v>
      </c>
      <c r="E1108" s="849">
        <v>40791</v>
      </c>
      <c r="F1108" s="191" t="s">
        <v>643</v>
      </c>
      <c r="G1108" s="40"/>
      <c r="H1108" s="653" t="s">
        <v>1158</v>
      </c>
      <c r="I1108" s="264">
        <v>107</v>
      </c>
      <c r="J1108" s="264">
        <v>10344</v>
      </c>
      <c r="K1108" s="639">
        <f t="shared" si="78"/>
        <v>1106808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IF(B1109&lt;&gt;"",IF(AND(B1109&gt;=_TM1,B1109&lt;=_TM2,OR(TH!L1109="1111",TH!M1109="1111")),TH!D1109,""),"")</f>
        <v/>
      </c>
      <c r="B1109" s="36">
        <f t="shared" si="76"/>
        <v>9</v>
      </c>
      <c r="C1109" s="37">
        <f t="shared" si="77"/>
        <v>40791</v>
      </c>
      <c r="D1109" s="37" t="s">
        <v>1175</v>
      </c>
      <c r="E1109" s="849">
        <v>40791</v>
      </c>
      <c r="F1109" s="191" t="s">
        <v>645</v>
      </c>
      <c r="G1109" s="40"/>
      <c r="H1109" s="653" t="s">
        <v>1158</v>
      </c>
      <c r="I1109" s="264">
        <v>70</v>
      </c>
      <c r="J1109" s="264">
        <v>26198</v>
      </c>
      <c r="K1109" s="639">
        <f t="shared" si="78"/>
        <v>1833860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IF(B1110&lt;&gt;"",IF(AND(B1110&gt;=_TM1,B1110&lt;=_TM2,OR(TH!L1110="1111",TH!M1110="1111")),TH!D1110,""),"")</f>
        <v/>
      </c>
      <c r="B1110" s="36">
        <f t="shared" si="76"/>
        <v>9</v>
      </c>
      <c r="C1110" s="37">
        <f t="shared" si="77"/>
        <v>40795</v>
      </c>
      <c r="D1110" s="37" t="s">
        <v>1176</v>
      </c>
      <c r="E1110" s="849">
        <v>40795</v>
      </c>
      <c r="F1110" s="40" t="s">
        <v>670</v>
      </c>
      <c r="G1110" s="40"/>
      <c r="H1110" s="653" t="s">
        <v>1158</v>
      </c>
      <c r="I1110" s="264">
        <v>32</v>
      </c>
      <c r="J1110" s="264">
        <v>27370</v>
      </c>
      <c r="K1110" s="639">
        <f t="shared" si="78"/>
        <v>875840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hidden="1" customHeight="1">
      <c r="A1111" s="206" t="str">
        <f>IF(B1111&lt;&gt;"",IF(AND(B1111&gt;=_TM1,B1111&lt;=_TM2,OR(TH!L1111="1111",TH!M1111="1111")),TH!D1111,""),"")</f>
        <v/>
      </c>
      <c r="B1111" s="36">
        <f t="shared" si="76"/>
        <v>9</v>
      </c>
      <c r="C1111" s="37">
        <f t="shared" si="77"/>
        <v>40797</v>
      </c>
      <c r="D1111" s="37" t="s">
        <v>1177</v>
      </c>
      <c r="E1111" s="849">
        <v>40797</v>
      </c>
      <c r="F1111" s="191" t="s">
        <v>643</v>
      </c>
      <c r="G1111" s="40"/>
      <c r="H1111" s="653" t="s">
        <v>1158</v>
      </c>
      <c r="I1111" s="264">
        <v>100</v>
      </c>
      <c r="J1111" s="264">
        <v>10344</v>
      </c>
      <c r="K1111" s="639">
        <f t="shared" si="78"/>
        <v>1034400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IF(B1112&lt;&gt;"",IF(AND(B1112&gt;=_TM1,B1112&lt;=_TM2,OR(TH!L1112="1111",TH!M1112="1111")),TH!D1112,""),"")</f>
        <v/>
      </c>
      <c r="B1112" s="36">
        <f t="shared" si="76"/>
        <v>9</v>
      </c>
      <c r="C1112" s="37">
        <f t="shared" si="77"/>
        <v>40797</v>
      </c>
      <c r="D1112" s="37" t="s">
        <v>1177</v>
      </c>
      <c r="E1112" s="849">
        <v>40797</v>
      </c>
      <c r="F1112" s="191" t="s">
        <v>584</v>
      </c>
      <c r="G1112" s="40"/>
      <c r="H1112" s="653" t="s">
        <v>1158</v>
      </c>
      <c r="I1112" s="264">
        <v>193</v>
      </c>
      <c r="J1112" s="264">
        <v>10603</v>
      </c>
      <c r="K1112" s="639">
        <f t="shared" si="78"/>
        <v>2046379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IF(B1113&lt;&gt;"",IF(AND(B1113&gt;=_TM1,B1113&lt;=_TM2,OR(TH!L1113="1111",TH!M1113="1111")),TH!D1113,""),"")</f>
        <v/>
      </c>
      <c r="B1113" s="36">
        <f t="shared" si="76"/>
        <v>9</v>
      </c>
      <c r="C1113" s="37">
        <f t="shared" si="77"/>
        <v>40797</v>
      </c>
      <c r="D1113" s="37" t="s">
        <v>1177</v>
      </c>
      <c r="E1113" s="849">
        <v>40797</v>
      </c>
      <c r="F1113" s="191" t="s">
        <v>452</v>
      </c>
      <c r="G1113" s="40"/>
      <c r="H1113" s="653" t="s">
        <v>1158</v>
      </c>
      <c r="I1113" s="898">
        <v>44</v>
      </c>
      <c r="J1113" s="264">
        <v>4449</v>
      </c>
      <c r="K1113" s="639">
        <f t="shared" si="78"/>
        <v>195756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>x</v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IF(B1114&lt;&gt;"",IF(AND(B1114&gt;=_TM1,B1114&lt;=_TM2,OR(TH!L1114="1111",TH!M1114="1111")),TH!D1114,""),"")</f>
        <v/>
      </c>
      <c r="B1114" s="36">
        <f t="shared" si="76"/>
        <v>9</v>
      </c>
      <c r="C1114" s="37">
        <f t="shared" si="77"/>
        <v>40797</v>
      </c>
      <c r="D1114" s="37" t="s">
        <v>1177</v>
      </c>
      <c r="E1114" s="849">
        <v>40797</v>
      </c>
      <c r="F1114" s="191" t="s">
        <v>696</v>
      </c>
      <c r="G1114" s="40"/>
      <c r="H1114" s="653" t="s">
        <v>1158</v>
      </c>
      <c r="I1114" s="264">
        <v>364</v>
      </c>
      <c r="J1114" s="264">
        <v>21455</v>
      </c>
      <c r="K1114" s="639">
        <f t="shared" si="78"/>
        <v>7809620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hidden="1" customHeight="1">
      <c r="A1115" s="206" t="str">
        <f>IF(B1115&lt;&gt;"",IF(AND(B1115&gt;=_TM1,B1115&lt;=_TM2,OR(TH!L1115="1111",TH!M1115="1111")),TH!D1115,""),"")</f>
        <v/>
      </c>
      <c r="B1115" s="36">
        <f t="shared" ref="B1115:B1178" si="79">IF(C1115&lt;&gt;"",MONTH(C1115),"")</f>
        <v>9</v>
      </c>
      <c r="C1115" s="37">
        <f t="shared" si="77"/>
        <v>40797</v>
      </c>
      <c r="D1115" s="37" t="s">
        <v>1177</v>
      </c>
      <c r="E1115" s="849">
        <v>40797</v>
      </c>
      <c r="F1115" s="191" t="s">
        <v>583</v>
      </c>
      <c r="G1115" s="40"/>
      <c r="H1115" s="653" t="s">
        <v>1158</v>
      </c>
      <c r="I1115" s="264">
        <v>840</v>
      </c>
      <c r="J1115" s="264">
        <v>10930</v>
      </c>
      <c r="K1115" s="639">
        <f t="shared" si="78"/>
        <v>9181200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IF(B1116&lt;&gt;"",IF(AND(B1116&gt;=_TM1,B1116&lt;=_TM2,OR(TH!L1116="1111",TH!M1116="1111")),TH!D1116,""),"")</f>
        <v/>
      </c>
      <c r="B1116" s="36">
        <f t="shared" si="79"/>
        <v>9</v>
      </c>
      <c r="C1116" s="37">
        <f t="shared" si="77"/>
        <v>40797</v>
      </c>
      <c r="D1116" s="37" t="s">
        <v>1177</v>
      </c>
      <c r="E1116" s="849">
        <v>40797</v>
      </c>
      <c r="F1116" s="191" t="s">
        <v>697</v>
      </c>
      <c r="G1116" s="40"/>
      <c r="H1116" s="653" t="s">
        <v>1158</v>
      </c>
      <c r="I1116" s="264">
        <v>260</v>
      </c>
      <c r="J1116" s="264">
        <v>11385</v>
      </c>
      <c r="K1116" s="639">
        <f t="shared" si="78"/>
        <v>2960100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IF(B1117&lt;&gt;"",IF(AND(B1117&gt;=_TM1,B1117&lt;=_TM2,OR(TH!L1117="1111",TH!M1117="1111")),TH!D1117,""),"")</f>
        <v/>
      </c>
      <c r="B1117" s="36">
        <f t="shared" si="79"/>
        <v>9</v>
      </c>
      <c r="C1117" s="37">
        <f t="shared" si="77"/>
        <v>40797</v>
      </c>
      <c r="D1117" s="37" t="s">
        <v>1177</v>
      </c>
      <c r="E1117" s="849">
        <v>40797</v>
      </c>
      <c r="F1117" s="191" t="s">
        <v>696</v>
      </c>
      <c r="G1117" s="40"/>
      <c r="H1117" s="653" t="s">
        <v>1158</v>
      </c>
      <c r="I1117" s="264">
        <v>757</v>
      </c>
      <c r="J1117" s="264">
        <v>21455</v>
      </c>
      <c r="K1117" s="639">
        <f t="shared" si="78"/>
        <v>16241435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IF(B1118&lt;&gt;"",IF(AND(B1118&gt;=_TM1,B1118&lt;=_TM2,OR(TH!L1118="1111",TH!M1118="1111")),TH!D1118,""),"")</f>
        <v/>
      </c>
      <c r="B1118" s="36">
        <f t="shared" si="79"/>
        <v>9</v>
      </c>
      <c r="C1118" s="37">
        <f t="shared" si="77"/>
        <v>40797</v>
      </c>
      <c r="D1118" s="37" t="s">
        <v>1177</v>
      </c>
      <c r="E1118" s="849">
        <v>40797</v>
      </c>
      <c r="F1118" s="191" t="s">
        <v>608</v>
      </c>
      <c r="G1118" s="40"/>
      <c r="H1118" s="653" t="s">
        <v>1158</v>
      </c>
      <c r="I1118" s="264">
        <v>130</v>
      </c>
      <c r="J1118" s="264">
        <v>28059</v>
      </c>
      <c r="K1118" s="639">
        <f t="shared" si="78"/>
        <v>3647670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IF(B1119&lt;&gt;"",IF(AND(B1119&gt;=_TM1,B1119&lt;=_TM2,OR(TH!L1119="1111",TH!M1119="1111")),TH!D1119,""),"")</f>
        <v/>
      </c>
      <c r="B1119" s="36">
        <f t="shared" si="79"/>
        <v>9</v>
      </c>
      <c r="C1119" s="37">
        <f t="shared" ref="C1119:C1182" si="80">E1119</f>
        <v>40797</v>
      </c>
      <c r="D1119" s="37" t="s">
        <v>1177</v>
      </c>
      <c r="E1119" s="849">
        <v>40797</v>
      </c>
      <c r="F1119" s="191" t="s">
        <v>633</v>
      </c>
      <c r="G1119" s="40"/>
      <c r="H1119" s="653" t="s">
        <v>1158</v>
      </c>
      <c r="I1119" s="264">
        <v>21</v>
      </c>
      <c r="J1119" s="264">
        <v>24030</v>
      </c>
      <c r="K1119" s="639">
        <f t="shared" ref="K1119:K1182" si="81">ROUND(I1119*J1119,0)</f>
        <v>504630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79"/>
        <v>9</v>
      </c>
      <c r="C1120" s="37">
        <f t="shared" si="80"/>
        <v>40797</v>
      </c>
      <c r="D1120" s="37" t="s">
        <v>1177</v>
      </c>
      <c r="E1120" s="849">
        <v>40797</v>
      </c>
      <c r="F1120" s="191" t="s">
        <v>616</v>
      </c>
      <c r="G1120" s="40"/>
      <c r="H1120" s="653" t="s">
        <v>1158</v>
      </c>
      <c r="I1120" s="264">
        <v>10</v>
      </c>
      <c r="J1120" s="264">
        <v>16973</v>
      </c>
      <c r="K1120" s="639">
        <f t="shared" si="81"/>
        <v>169730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79"/>
        <v>9</v>
      </c>
      <c r="C1121" s="37">
        <f t="shared" si="80"/>
        <v>40803</v>
      </c>
      <c r="D1121" s="37" t="s">
        <v>1286</v>
      </c>
      <c r="E1121" s="849">
        <v>40803</v>
      </c>
      <c r="F1121" s="191" t="s">
        <v>643</v>
      </c>
      <c r="G1121" s="40"/>
      <c r="H1121" s="653" t="s">
        <v>1158</v>
      </c>
      <c r="I1121" s="264">
        <v>53</v>
      </c>
      <c r="J1121" s="264">
        <v>10344</v>
      </c>
      <c r="K1121" s="639">
        <f t="shared" si="81"/>
        <v>548232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hidden="1" customHeight="1">
      <c r="A1122" s="206" t="str">
        <f>IF(B1122&lt;&gt;"",IF(AND(B1122&gt;=_TM1,B1122&lt;=_TM2,OR(TH!L1122="1111",TH!M1122="1111")),TH!D1122,""),"")</f>
        <v/>
      </c>
      <c r="B1122" s="36">
        <f t="shared" si="79"/>
        <v>9</v>
      </c>
      <c r="C1122" s="37">
        <f t="shared" si="80"/>
        <v>40803</v>
      </c>
      <c r="D1122" s="37" t="s">
        <v>1286</v>
      </c>
      <c r="E1122" s="849">
        <v>40803</v>
      </c>
      <c r="F1122" s="309" t="s">
        <v>544</v>
      </c>
      <c r="G1122" s="40"/>
      <c r="H1122" s="653" t="s">
        <v>1158</v>
      </c>
      <c r="I1122" s="264">
        <v>499</v>
      </c>
      <c r="J1122" s="264">
        <v>6026</v>
      </c>
      <c r="K1122" s="639">
        <f t="shared" si="81"/>
        <v>3006974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79"/>
        <v>9</v>
      </c>
      <c r="C1123" s="37">
        <f t="shared" si="80"/>
        <v>40803</v>
      </c>
      <c r="D1123" s="37" t="s">
        <v>1286</v>
      </c>
      <c r="E1123" s="849">
        <v>40803</v>
      </c>
      <c r="F1123" s="191" t="s">
        <v>452</v>
      </c>
      <c r="G1123" s="40"/>
      <c r="H1123" s="653" t="s">
        <v>1158</v>
      </c>
      <c r="I1123" s="898">
        <v>2</v>
      </c>
      <c r="J1123" s="264">
        <v>4449</v>
      </c>
      <c r="K1123" s="639">
        <f t="shared" si="81"/>
        <v>8898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>x</v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79"/>
        <v>9</v>
      </c>
      <c r="C1124" s="37">
        <f t="shared" si="80"/>
        <v>40803</v>
      </c>
      <c r="D1124" s="37" t="s">
        <v>1286</v>
      </c>
      <c r="E1124" s="849">
        <v>40803</v>
      </c>
      <c r="F1124" s="40" t="s">
        <v>667</v>
      </c>
      <c r="G1124" s="40"/>
      <c r="H1124" s="653" t="s">
        <v>1158</v>
      </c>
      <c r="I1124" s="264">
        <v>6</v>
      </c>
      <c r="J1124" s="264">
        <v>13090</v>
      </c>
      <c r="K1124" s="639">
        <f t="shared" si="81"/>
        <v>78540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79"/>
        <v>9</v>
      </c>
      <c r="C1125" s="37">
        <f t="shared" si="80"/>
        <v>40803</v>
      </c>
      <c r="D1125" s="37" t="s">
        <v>1286</v>
      </c>
      <c r="E1125" s="849">
        <v>40803</v>
      </c>
      <c r="F1125" s="191" t="s">
        <v>588</v>
      </c>
      <c r="G1125" s="40"/>
      <c r="H1125" s="653" t="s">
        <v>1158</v>
      </c>
      <c r="I1125" s="264">
        <v>1</v>
      </c>
      <c r="J1125" s="264">
        <v>7268</v>
      </c>
      <c r="K1125" s="639">
        <f t="shared" si="81"/>
        <v>7268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79"/>
        <v>9</v>
      </c>
      <c r="C1126" s="37">
        <f t="shared" si="80"/>
        <v>40803</v>
      </c>
      <c r="D1126" s="37" t="s">
        <v>1286</v>
      </c>
      <c r="E1126" s="849">
        <v>40803</v>
      </c>
      <c r="F1126" s="191" t="s">
        <v>452</v>
      </c>
      <c r="G1126" s="40"/>
      <c r="H1126" s="653" t="s">
        <v>1158</v>
      </c>
      <c r="I1126" s="898">
        <v>6</v>
      </c>
      <c r="J1126" s="264">
        <v>4449</v>
      </c>
      <c r="K1126" s="639">
        <f t="shared" si="81"/>
        <v>26694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>x</v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79"/>
        <v>9</v>
      </c>
      <c r="C1127" s="37">
        <f t="shared" si="80"/>
        <v>40803</v>
      </c>
      <c r="D1127" s="37" t="s">
        <v>1286</v>
      </c>
      <c r="E1127" s="849">
        <v>40803</v>
      </c>
      <c r="F1127" s="191" t="s">
        <v>452</v>
      </c>
      <c r="G1127" s="40"/>
      <c r="H1127" s="653" t="s">
        <v>1158</v>
      </c>
      <c r="I1127" s="898">
        <v>2</v>
      </c>
      <c r="J1127" s="264">
        <v>4449</v>
      </c>
      <c r="K1127" s="639">
        <f t="shared" si="81"/>
        <v>8898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>x</v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79"/>
        <v>9</v>
      </c>
      <c r="C1128" s="37">
        <f t="shared" si="80"/>
        <v>40803</v>
      </c>
      <c r="D1128" s="37" t="s">
        <v>1286</v>
      </c>
      <c r="E1128" s="849">
        <v>40803</v>
      </c>
      <c r="F1128" s="191" t="s">
        <v>452</v>
      </c>
      <c r="G1128" s="40"/>
      <c r="H1128" s="653" t="s">
        <v>1158</v>
      </c>
      <c r="I1128" s="898">
        <v>2</v>
      </c>
      <c r="J1128" s="264">
        <v>4449</v>
      </c>
      <c r="K1128" s="639">
        <f t="shared" si="81"/>
        <v>8898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79"/>
        <v>9</v>
      </c>
      <c r="C1129" s="37">
        <f t="shared" si="80"/>
        <v>40807</v>
      </c>
      <c r="D1129" s="37" t="s">
        <v>1287</v>
      </c>
      <c r="E1129" s="849">
        <v>40807</v>
      </c>
      <c r="F1129" s="191" t="s">
        <v>553</v>
      </c>
      <c r="G1129" s="40"/>
      <c r="H1129" s="653" t="s">
        <v>1158</v>
      </c>
      <c r="I1129" s="264">
        <v>2.5</v>
      </c>
      <c r="J1129" s="264">
        <v>16173</v>
      </c>
      <c r="K1129" s="639">
        <f t="shared" si="81"/>
        <v>40433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79"/>
        <v>9</v>
      </c>
      <c r="C1130" s="37">
        <f t="shared" si="80"/>
        <v>40807</v>
      </c>
      <c r="D1130" s="37" t="s">
        <v>1287</v>
      </c>
      <c r="E1130" s="849">
        <v>40807</v>
      </c>
      <c r="F1130" s="40" t="s">
        <v>666</v>
      </c>
      <c r="G1130" s="40"/>
      <c r="H1130" s="653" t="s">
        <v>1158</v>
      </c>
      <c r="I1130" s="264">
        <v>0.5</v>
      </c>
      <c r="J1130" s="264">
        <v>16303</v>
      </c>
      <c r="K1130" s="639">
        <f t="shared" si="81"/>
        <v>8152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79"/>
        <v>9</v>
      </c>
      <c r="C1131" s="37">
        <f t="shared" si="80"/>
        <v>40807</v>
      </c>
      <c r="D1131" s="37" t="s">
        <v>1287</v>
      </c>
      <c r="E1131" s="849">
        <v>40807</v>
      </c>
      <c r="F1131" s="191" t="s">
        <v>584</v>
      </c>
      <c r="G1131" s="40"/>
      <c r="H1131" s="653" t="s">
        <v>1158</v>
      </c>
      <c r="I1131" s="264">
        <v>1</v>
      </c>
      <c r="J1131" s="264">
        <v>10603</v>
      </c>
      <c r="K1131" s="639">
        <f t="shared" si="81"/>
        <v>10603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79"/>
        <v>9</v>
      </c>
      <c r="C1132" s="37">
        <f t="shared" si="80"/>
        <v>40807</v>
      </c>
      <c r="D1132" s="37" t="s">
        <v>1287</v>
      </c>
      <c r="E1132" s="849">
        <v>40807</v>
      </c>
      <c r="F1132" s="309" t="s">
        <v>544</v>
      </c>
      <c r="G1132" s="40"/>
      <c r="H1132" s="653" t="s">
        <v>1158</v>
      </c>
      <c r="I1132" s="264">
        <v>3</v>
      </c>
      <c r="J1132" s="264">
        <v>6026</v>
      </c>
      <c r="K1132" s="639">
        <f t="shared" si="81"/>
        <v>18078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79"/>
        <v>9</v>
      </c>
      <c r="C1133" s="37">
        <f t="shared" si="80"/>
        <v>40807</v>
      </c>
      <c r="D1133" s="37" t="s">
        <v>1287</v>
      </c>
      <c r="E1133" s="849">
        <v>40807</v>
      </c>
      <c r="F1133" s="309" t="s">
        <v>544</v>
      </c>
      <c r="G1133" s="40"/>
      <c r="H1133" s="653" t="s">
        <v>1158</v>
      </c>
      <c r="I1133" s="264">
        <v>3</v>
      </c>
      <c r="J1133" s="264">
        <v>6026</v>
      </c>
      <c r="K1133" s="639">
        <f t="shared" si="81"/>
        <v>18078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79"/>
        <v>9</v>
      </c>
      <c r="C1134" s="37">
        <f t="shared" si="80"/>
        <v>40807</v>
      </c>
      <c r="D1134" s="37" t="s">
        <v>1287</v>
      </c>
      <c r="E1134" s="849">
        <v>40807</v>
      </c>
      <c r="F1134" s="191" t="s">
        <v>452</v>
      </c>
      <c r="G1134" s="40"/>
      <c r="H1134" s="653" t="s">
        <v>1158</v>
      </c>
      <c r="I1134" s="898">
        <v>1</v>
      </c>
      <c r="J1134" s="264">
        <v>4449</v>
      </c>
      <c r="K1134" s="639">
        <f t="shared" si="81"/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79"/>
        <v>9</v>
      </c>
      <c r="C1135" s="37">
        <f t="shared" si="80"/>
        <v>40807</v>
      </c>
      <c r="D1135" s="37" t="s">
        <v>1287</v>
      </c>
      <c r="E1135" s="849">
        <v>40807</v>
      </c>
      <c r="F1135" s="191" t="s">
        <v>553</v>
      </c>
      <c r="G1135" s="40"/>
      <c r="H1135" s="653" t="s">
        <v>1158</v>
      </c>
      <c r="I1135" s="264">
        <v>0.5</v>
      </c>
      <c r="J1135" s="264">
        <v>16173</v>
      </c>
      <c r="K1135" s="639">
        <f t="shared" si="81"/>
        <v>8087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79"/>
        <v>9</v>
      </c>
      <c r="C1136" s="37">
        <f t="shared" si="80"/>
        <v>40807</v>
      </c>
      <c r="D1136" s="37" t="s">
        <v>1287</v>
      </c>
      <c r="E1136" s="849">
        <v>40807</v>
      </c>
      <c r="F1136" s="191" t="s">
        <v>452</v>
      </c>
      <c r="G1136" s="40"/>
      <c r="H1136" s="653" t="s">
        <v>1158</v>
      </c>
      <c r="I1136" s="898">
        <v>5</v>
      </c>
      <c r="J1136" s="264">
        <v>4449</v>
      </c>
      <c r="K1136" s="639">
        <f t="shared" si="81"/>
        <v>22245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>x</v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79"/>
        <v>9</v>
      </c>
      <c r="C1137" s="37">
        <f t="shared" si="80"/>
        <v>40809</v>
      </c>
      <c r="D1137" s="37" t="s">
        <v>1288</v>
      </c>
      <c r="E1137" s="849">
        <v>40809</v>
      </c>
      <c r="F1137" s="40" t="s">
        <v>685</v>
      </c>
      <c r="G1137" s="40"/>
      <c r="H1137" s="653" t="s">
        <v>1158</v>
      </c>
      <c r="I1137" s="264">
        <v>192</v>
      </c>
      <c r="J1137" s="264">
        <v>20440</v>
      </c>
      <c r="K1137" s="639">
        <f t="shared" si="81"/>
        <v>3924480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79"/>
        <v>9</v>
      </c>
      <c r="C1138" s="37">
        <f t="shared" si="80"/>
        <v>40809</v>
      </c>
      <c r="D1138" s="37" t="s">
        <v>1288</v>
      </c>
      <c r="E1138" s="849">
        <v>40809</v>
      </c>
      <c r="F1138" s="191" t="s">
        <v>647</v>
      </c>
      <c r="G1138" s="40"/>
      <c r="H1138" s="653" t="s">
        <v>1158</v>
      </c>
      <c r="I1138" s="264">
        <v>62.5</v>
      </c>
      <c r="J1138" s="264">
        <v>19639</v>
      </c>
      <c r="K1138" s="639">
        <f t="shared" si="81"/>
        <v>1227438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79"/>
        <v>9</v>
      </c>
      <c r="C1139" s="37">
        <f t="shared" si="80"/>
        <v>40809</v>
      </c>
      <c r="D1139" s="37" t="s">
        <v>1288</v>
      </c>
      <c r="E1139" s="849">
        <v>40809</v>
      </c>
      <c r="F1139" s="40" t="s">
        <v>691</v>
      </c>
      <c r="G1139" s="40"/>
      <c r="H1139" s="653" t="s">
        <v>1158</v>
      </c>
      <c r="I1139" s="264">
        <v>288</v>
      </c>
      <c r="J1139" s="264">
        <v>23975</v>
      </c>
      <c r="K1139" s="639">
        <f t="shared" si="81"/>
        <v>6904800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79"/>
        <v>9</v>
      </c>
      <c r="C1140" s="37">
        <f t="shared" si="80"/>
        <v>40809</v>
      </c>
      <c r="D1140" s="37" t="s">
        <v>1288</v>
      </c>
      <c r="E1140" s="849">
        <v>40809</v>
      </c>
      <c r="F1140" s="40" t="s">
        <v>691</v>
      </c>
      <c r="G1140" s="40"/>
      <c r="H1140" s="653" t="s">
        <v>1158</v>
      </c>
      <c r="I1140" s="264">
        <v>300</v>
      </c>
      <c r="J1140" s="264">
        <v>23975</v>
      </c>
      <c r="K1140" s="639">
        <f t="shared" si="81"/>
        <v>7192500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79"/>
        <v>9</v>
      </c>
      <c r="C1141" s="37">
        <f t="shared" si="80"/>
        <v>40809</v>
      </c>
      <c r="D1141" s="37" t="s">
        <v>1288</v>
      </c>
      <c r="E1141" s="849">
        <v>40809</v>
      </c>
      <c r="F1141" s="191" t="s">
        <v>647</v>
      </c>
      <c r="G1141" s="40"/>
      <c r="H1141" s="653" t="s">
        <v>1158</v>
      </c>
      <c r="I1141" s="264">
        <v>62.5</v>
      </c>
      <c r="J1141" s="264">
        <v>19638.991999999998</v>
      </c>
      <c r="K1141" s="639">
        <f t="shared" si="81"/>
        <v>1227437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79"/>
        <v>9</v>
      </c>
      <c r="C1142" s="37">
        <f t="shared" si="80"/>
        <v>40809</v>
      </c>
      <c r="D1142" s="37" t="s">
        <v>1288</v>
      </c>
      <c r="E1142" s="849">
        <v>40809</v>
      </c>
      <c r="F1142" s="40" t="s">
        <v>689</v>
      </c>
      <c r="G1142" s="40"/>
      <c r="H1142" s="653" t="s">
        <v>1158</v>
      </c>
      <c r="I1142" s="264">
        <v>75</v>
      </c>
      <c r="J1142" s="264">
        <v>23688</v>
      </c>
      <c r="K1142" s="639">
        <f t="shared" si="81"/>
        <v>1776600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79"/>
        <v>9</v>
      </c>
      <c r="C1143" s="37">
        <f t="shared" si="80"/>
        <v>40809</v>
      </c>
      <c r="D1143" s="37" t="s">
        <v>1288</v>
      </c>
      <c r="E1143" s="849">
        <v>40809</v>
      </c>
      <c r="F1143" s="191" t="s">
        <v>620</v>
      </c>
      <c r="G1143" s="40"/>
      <c r="H1143" s="653" t="s">
        <v>1158</v>
      </c>
      <c r="I1143" s="264">
        <v>45</v>
      </c>
      <c r="J1143" s="264">
        <v>15345</v>
      </c>
      <c r="K1143" s="639">
        <f t="shared" si="81"/>
        <v>690525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79"/>
        <v>9</v>
      </c>
      <c r="C1144" s="37">
        <f t="shared" si="80"/>
        <v>40811</v>
      </c>
      <c r="D1144" s="37" t="s">
        <v>1289</v>
      </c>
      <c r="E1144" s="849">
        <v>40811</v>
      </c>
      <c r="F1144" s="191" t="s">
        <v>646</v>
      </c>
      <c r="G1144" s="40"/>
      <c r="H1144" s="653" t="s">
        <v>1158</v>
      </c>
      <c r="I1144" s="264">
        <v>100</v>
      </c>
      <c r="J1144" s="264">
        <v>16787</v>
      </c>
      <c r="K1144" s="639">
        <f t="shared" si="81"/>
        <v>1678700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79"/>
        <v>9</v>
      </c>
      <c r="C1145" s="37">
        <f t="shared" si="80"/>
        <v>40811</v>
      </c>
      <c r="D1145" s="37" t="s">
        <v>1289</v>
      </c>
      <c r="E1145" s="849">
        <v>40811</v>
      </c>
      <c r="F1145" s="309" t="s">
        <v>544</v>
      </c>
      <c r="G1145" s="40"/>
      <c r="H1145" s="653" t="s">
        <v>1158</v>
      </c>
      <c r="I1145" s="264">
        <v>110</v>
      </c>
      <c r="J1145" s="264">
        <v>6026</v>
      </c>
      <c r="K1145" s="639">
        <f t="shared" si="81"/>
        <v>662860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79"/>
        <v>9</v>
      </c>
      <c r="C1146" s="37">
        <f t="shared" si="80"/>
        <v>40811</v>
      </c>
      <c r="D1146" s="37" t="s">
        <v>1289</v>
      </c>
      <c r="E1146" s="849">
        <v>40811</v>
      </c>
      <c r="F1146" s="40" t="s">
        <v>662</v>
      </c>
      <c r="G1146" s="40"/>
      <c r="H1146" s="653" t="s">
        <v>1158</v>
      </c>
      <c r="I1146" s="264">
        <v>138</v>
      </c>
      <c r="J1146" s="264">
        <v>25942</v>
      </c>
      <c r="K1146" s="639">
        <f t="shared" si="81"/>
        <v>3579996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79"/>
        <v>9</v>
      </c>
      <c r="C1147" s="37">
        <f t="shared" si="80"/>
        <v>40811</v>
      </c>
      <c r="D1147" s="37" t="s">
        <v>1289</v>
      </c>
      <c r="E1147" s="849">
        <v>40811</v>
      </c>
      <c r="F1147" s="191" t="s">
        <v>607</v>
      </c>
      <c r="G1147" s="40"/>
      <c r="H1147" s="653" t="s">
        <v>1158</v>
      </c>
      <c r="I1147" s="264">
        <v>115</v>
      </c>
      <c r="J1147" s="264">
        <v>19638</v>
      </c>
      <c r="K1147" s="639">
        <f t="shared" si="81"/>
        <v>2258370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79"/>
        <v>7</v>
      </c>
      <c r="C1148" s="37">
        <f t="shared" si="80"/>
        <v>40739</v>
      </c>
      <c r="D1148" s="37" t="s">
        <v>1178</v>
      </c>
      <c r="E1148" s="37">
        <v>40739</v>
      </c>
      <c r="F1148" s="40" t="s">
        <v>1051</v>
      </c>
      <c r="G1148" s="40"/>
      <c r="H1148" s="653" t="s">
        <v>1158</v>
      </c>
      <c r="I1148" s="264">
        <v>124</v>
      </c>
      <c r="J1148" s="264">
        <v>8248.4067996696067</v>
      </c>
      <c r="K1148" s="639">
        <f t="shared" si="81"/>
        <v>1022802</v>
      </c>
      <c r="L1148" s="39" t="s">
        <v>186</v>
      </c>
      <c r="M1148" s="39" t="s">
        <v>184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79"/>
        <v>7</v>
      </c>
      <c r="C1149" s="37">
        <f t="shared" si="80"/>
        <v>40739</v>
      </c>
      <c r="D1149" s="37" t="s">
        <v>1178</v>
      </c>
      <c r="E1149" s="37">
        <v>40739</v>
      </c>
      <c r="F1149" s="40" t="s">
        <v>1052</v>
      </c>
      <c r="G1149" s="40"/>
      <c r="H1149" s="653" t="s">
        <v>1158</v>
      </c>
      <c r="I1149" s="264">
        <v>1292</v>
      </c>
      <c r="J1149" s="264">
        <v>10697.405701097752</v>
      </c>
      <c r="K1149" s="639">
        <f t="shared" si="81"/>
        <v>13821048</v>
      </c>
      <c r="L1149" s="39" t="s">
        <v>186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79"/>
        <v>7</v>
      </c>
      <c r="C1150" s="37">
        <f t="shared" si="80"/>
        <v>40739</v>
      </c>
      <c r="D1150" s="37" t="s">
        <v>1178</v>
      </c>
      <c r="E1150" s="37">
        <v>40739</v>
      </c>
      <c r="F1150" s="40" t="s">
        <v>1053</v>
      </c>
      <c r="G1150" s="40"/>
      <c r="H1150" s="653" t="s">
        <v>1158</v>
      </c>
      <c r="I1150" s="264">
        <v>27</v>
      </c>
      <c r="J1150" s="264">
        <v>18104.102438857182</v>
      </c>
      <c r="K1150" s="639">
        <f t="shared" si="81"/>
        <v>488811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79"/>
        <v>7</v>
      </c>
      <c r="C1151" s="37">
        <f t="shared" si="80"/>
        <v>40739</v>
      </c>
      <c r="D1151" s="37" t="s">
        <v>1178</v>
      </c>
      <c r="E1151" s="37">
        <v>40739</v>
      </c>
      <c r="F1151" s="40" t="s">
        <v>1054</v>
      </c>
      <c r="G1151" s="40"/>
      <c r="H1151" s="653" t="s">
        <v>1158</v>
      </c>
      <c r="I1151" s="264">
        <v>120</v>
      </c>
      <c r="J1151" s="264">
        <v>4446.9070684868111</v>
      </c>
      <c r="K1151" s="639">
        <f t="shared" si="81"/>
        <v>533629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79"/>
        <v>7</v>
      </c>
      <c r="C1152" s="37">
        <f t="shared" si="80"/>
        <v>40739</v>
      </c>
      <c r="D1152" s="37" t="s">
        <v>1178</v>
      </c>
      <c r="E1152" s="37">
        <v>40739</v>
      </c>
      <c r="F1152" s="40" t="s">
        <v>1055</v>
      </c>
      <c r="G1152" s="40"/>
      <c r="H1152" s="653" t="s">
        <v>1158</v>
      </c>
      <c r="I1152" s="264">
        <v>600</v>
      </c>
      <c r="J1152" s="264">
        <v>2667.3004018201455</v>
      </c>
      <c r="K1152" s="639">
        <f t="shared" si="81"/>
        <v>1600380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79"/>
        <v>7</v>
      </c>
      <c r="C1153" s="37">
        <f t="shared" si="80"/>
        <v>40739</v>
      </c>
      <c r="D1153" s="37" t="s">
        <v>1178</v>
      </c>
      <c r="E1153" s="37">
        <v>40739</v>
      </c>
      <c r="F1153" s="194" t="s">
        <v>1278</v>
      </c>
      <c r="G1153" s="40"/>
      <c r="H1153" s="653" t="s">
        <v>1158</v>
      </c>
      <c r="I1153" s="264">
        <v>170</v>
      </c>
      <c r="J1153" s="264">
        <v>2681.6046175064198</v>
      </c>
      <c r="K1153" s="639">
        <f t="shared" si="81"/>
        <v>455873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79"/>
        <v>7</v>
      </c>
      <c r="C1154" s="37">
        <f t="shared" si="80"/>
        <v>40739</v>
      </c>
      <c r="D1154" s="37" t="s">
        <v>1178</v>
      </c>
      <c r="E1154" s="37">
        <v>40739</v>
      </c>
      <c r="F1154" s="194" t="s">
        <v>821</v>
      </c>
      <c r="G1154" s="40"/>
      <c r="H1154" s="653" t="s">
        <v>1158</v>
      </c>
      <c r="I1154" s="264">
        <v>100</v>
      </c>
      <c r="J1154" s="264">
        <v>6671.3787351534784</v>
      </c>
      <c r="K1154" s="639">
        <f t="shared" si="81"/>
        <v>667138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79"/>
        <v>7</v>
      </c>
      <c r="C1155" s="37">
        <f t="shared" si="80"/>
        <v>40739</v>
      </c>
      <c r="D1155" s="37" t="s">
        <v>1178</v>
      </c>
      <c r="E1155" s="37">
        <v>40739</v>
      </c>
      <c r="F1155" s="194" t="s">
        <v>821</v>
      </c>
      <c r="G1155" s="40"/>
      <c r="H1155" s="653" t="s">
        <v>1158</v>
      </c>
      <c r="I1155" s="264">
        <v>60</v>
      </c>
      <c r="J1155" s="264">
        <v>2667.3154018201449</v>
      </c>
      <c r="K1155" s="639">
        <f t="shared" si="81"/>
        <v>160039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79"/>
        <v>7</v>
      </c>
      <c r="C1156" s="37">
        <f t="shared" si="80"/>
        <v>40741</v>
      </c>
      <c r="D1156" s="37" t="s">
        <v>1179</v>
      </c>
      <c r="E1156" s="37">
        <v>40741</v>
      </c>
      <c r="F1156" s="40" t="s">
        <v>806</v>
      </c>
      <c r="G1156" s="40"/>
      <c r="H1156" s="653" t="s">
        <v>1158</v>
      </c>
      <c r="I1156" s="264">
        <v>6</v>
      </c>
      <c r="J1156" s="264">
        <v>14210.065401820144</v>
      </c>
      <c r="K1156" s="639">
        <f t="shared" si="81"/>
        <v>85260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79"/>
        <v>7</v>
      </c>
      <c r="C1157" s="37">
        <f t="shared" si="80"/>
        <v>40741</v>
      </c>
      <c r="D1157" s="37" t="s">
        <v>1179</v>
      </c>
      <c r="E1157" s="37">
        <v>40741</v>
      </c>
      <c r="F1157" s="40" t="s">
        <v>807</v>
      </c>
      <c r="G1157" s="40"/>
      <c r="H1157" s="653" t="s">
        <v>1158</v>
      </c>
      <c r="I1157" s="264">
        <v>50</v>
      </c>
      <c r="J1157" s="264">
        <v>18220.418735153478</v>
      </c>
      <c r="K1157" s="639">
        <f t="shared" si="81"/>
        <v>911021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79"/>
        <v>7</v>
      </c>
      <c r="C1158" s="37">
        <f t="shared" si="80"/>
        <v>40741</v>
      </c>
      <c r="D1158" s="37" t="s">
        <v>1179</v>
      </c>
      <c r="E1158" s="37">
        <v>40741</v>
      </c>
      <c r="F1158" s="40" t="s">
        <v>1058</v>
      </c>
      <c r="G1158" s="40"/>
      <c r="H1158" s="653" t="s">
        <v>1158</v>
      </c>
      <c r="I1158" s="264">
        <v>121</v>
      </c>
      <c r="J1158" s="264">
        <v>20128.398735153478</v>
      </c>
      <c r="K1158" s="639">
        <f t="shared" si="81"/>
        <v>2435536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79"/>
        <v>7</v>
      </c>
      <c r="C1159" s="37">
        <f t="shared" si="80"/>
        <v>40741</v>
      </c>
      <c r="D1159" s="37" t="s">
        <v>1179</v>
      </c>
      <c r="E1159" s="37">
        <v>40741</v>
      </c>
      <c r="F1159" s="40" t="s">
        <v>808</v>
      </c>
      <c r="G1159" s="40"/>
      <c r="H1159" s="653" t="s">
        <v>1158</v>
      </c>
      <c r="I1159" s="264">
        <v>83</v>
      </c>
      <c r="J1159" s="264">
        <v>18395.362590575161</v>
      </c>
      <c r="K1159" s="639">
        <f t="shared" si="81"/>
        <v>1526815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79"/>
        <v>7</v>
      </c>
      <c r="C1160" s="37">
        <f t="shared" si="80"/>
        <v>40741</v>
      </c>
      <c r="D1160" s="37" t="s">
        <v>1179</v>
      </c>
      <c r="E1160" s="37">
        <v>40741</v>
      </c>
      <c r="F1160" s="40" t="s">
        <v>809</v>
      </c>
      <c r="G1160" s="40"/>
      <c r="H1160" s="653" t="s">
        <v>1158</v>
      </c>
      <c r="I1160" s="264">
        <v>1</v>
      </c>
      <c r="J1160" s="264">
        <v>10309.398735153478</v>
      </c>
      <c r="K1160" s="639">
        <f t="shared" si="81"/>
        <v>10309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79"/>
        <v>7</v>
      </c>
      <c r="C1161" s="37">
        <f t="shared" si="80"/>
        <v>40741</v>
      </c>
      <c r="D1161" s="37" t="s">
        <v>1179</v>
      </c>
      <c r="E1161" s="37">
        <v>40741</v>
      </c>
      <c r="F1161" s="40" t="s">
        <v>1059</v>
      </c>
      <c r="G1161" s="40"/>
      <c r="H1161" s="653" t="s">
        <v>1158</v>
      </c>
      <c r="I1161" s="264">
        <v>80</v>
      </c>
      <c r="J1161" s="264">
        <v>20128.398735153474</v>
      </c>
      <c r="K1161" s="639">
        <f t="shared" si="81"/>
        <v>1610272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79"/>
        <v>7</v>
      </c>
      <c r="C1162" s="37">
        <f t="shared" si="80"/>
        <v>40741</v>
      </c>
      <c r="D1162" s="37" t="s">
        <v>1179</v>
      </c>
      <c r="E1162" s="37">
        <v>40741</v>
      </c>
      <c r="F1162" s="40" t="s">
        <v>1060</v>
      </c>
      <c r="G1162" s="40"/>
      <c r="H1162" s="653" t="s">
        <v>1158</v>
      </c>
      <c r="I1162" s="264">
        <v>156</v>
      </c>
      <c r="J1162" s="264">
        <v>17011.898735153478</v>
      </c>
      <c r="K1162" s="639">
        <f t="shared" si="81"/>
        <v>2653856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79"/>
        <v>7</v>
      </c>
      <c r="C1163" s="37">
        <f t="shared" si="80"/>
        <v>40741</v>
      </c>
      <c r="D1163" s="37" t="s">
        <v>1179</v>
      </c>
      <c r="E1163" s="37">
        <v>40741</v>
      </c>
      <c r="F1163" s="40" t="s">
        <v>1061</v>
      </c>
      <c r="G1163" s="40"/>
      <c r="H1163" s="653" t="s">
        <v>1158</v>
      </c>
      <c r="I1163" s="264">
        <v>610</v>
      </c>
      <c r="J1163" s="264">
        <v>7523.8987351534797</v>
      </c>
      <c r="K1163" s="639">
        <f t="shared" si="81"/>
        <v>4589578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79"/>
        <v>7</v>
      </c>
      <c r="C1164" s="37">
        <f t="shared" si="80"/>
        <v>40744</v>
      </c>
      <c r="D1164" s="37" t="s">
        <v>1180</v>
      </c>
      <c r="E1164" s="37">
        <v>40744</v>
      </c>
      <c r="F1164" s="40" t="s">
        <v>1062</v>
      </c>
      <c r="G1164" s="40"/>
      <c r="H1164" s="653" t="s">
        <v>1158</v>
      </c>
      <c r="I1164" s="264">
        <v>164</v>
      </c>
      <c r="J1164" s="264">
        <v>7394.3987351534788</v>
      </c>
      <c r="K1164" s="639">
        <f t="shared" si="81"/>
        <v>1212681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79"/>
        <v>7</v>
      </c>
      <c r="C1165" s="37">
        <f t="shared" si="80"/>
        <v>40744</v>
      </c>
      <c r="D1165" s="37" t="s">
        <v>1180</v>
      </c>
      <c r="E1165" s="37">
        <v>40744</v>
      </c>
      <c r="F1165" s="194" t="s">
        <v>988</v>
      </c>
      <c r="G1165" s="40"/>
      <c r="H1165" s="653" t="s">
        <v>1158</v>
      </c>
      <c r="I1165" s="264">
        <v>1</v>
      </c>
      <c r="J1165" s="264">
        <v>7394.3987351534788</v>
      </c>
      <c r="K1165" s="639">
        <f t="shared" si="81"/>
        <v>7394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79"/>
        <v>7</v>
      </c>
      <c r="C1166" s="37">
        <f t="shared" si="80"/>
        <v>40744</v>
      </c>
      <c r="D1166" s="37" t="s">
        <v>1180</v>
      </c>
      <c r="E1166" s="37">
        <v>40744</v>
      </c>
      <c r="F1166" s="40" t="s">
        <v>1064</v>
      </c>
      <c r="G1166" s="40"/>
      <c r="H1166" s="653" t="s">
        <v>1158</v>
      </c>
      <c r="I1166" s="264">
        <v>1</v>
      </c>
      <c r="J1166" s="264">
        <v>4447.3987351534788</v>
      </c>
      <c r="K1166" s="639">
        <f t="shared" si="81"/>
        <v>4447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79"/>
        <v>7</v>
      </c>
      <c r="C1167" s="37">
        <f t="shared" si="80"/>
        <v>40744</v>
      </c>
      <c r="D1167" s="37" t="s">
        <v>1180</v>
      </c>
      <c r="E1167" s="37">
        <v>40744</v>
      </c>
      <c r="F1167" s="40" t="s">
        <v>1065</v>
      </c>
      <c r="G1167" s="40"/>
      <c r="H1167" s="653" t="s">
        <v>1158</v>
      </c>
      <c r="I1167" s="264">
        <v>1</v>
      </c>
      <c r="J1167" s="264">
        <v>6671.3987351534788</v>
      </c>
      <c r="K1167" s="639">
        <f t="shared" si="81"/>
        <v>6671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79"/>
        <v>7</v>
      </c>
      <c r="C1168" s="37">
        <f t="shared" si="80"/>
        <v>40744</v>
      </c>
      <c r="D1168" s="37" t="s">
        <v>1180</v>
      </c>
      <c r="E1168" s="37">
        <v>40744</v>
      </c>
      <c r="F1168" s="191" t="s">
        <v>992</v>
      </c>
      <c r="G1168" s="40"/>
      <c r="H1168" s="653" t="s">
        <v>1158</v>
      </c>
      <c r="I1168" s="264">
        <v>6</v>
      </c>
      <c r="J1168" s="264">
        <v>7845.8987351534788</v>
      </c>
      <c r="K1168" s="639">
        <f t="shared" si="81"/>
        <v>47075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79"/>
        <v>7</v>
      </c>
      <c r="C1169" s="37">
        <f t="shared" si="80"/>
        <v>40744</v>
      </c>
      <c r="D1169" s="37" t="s">
        <v>1180</v>
      </c>
      <c r="E1169" s="37">
        <v>40744</v>
      </c>
      <c r="F1169" s="191" t="s">
        <v>990</v>
      </c>
      <c r="G1169" s="40"/>
      <c r="H1169" s="653" t="s">
        <v>1158</v>
      </c>
      <c r="I1169" s="264">
        <v>1</v>
      </c>
      <c r="J1169" s="264">
        <v>6671.3987351534788</v>
      </c>
      <c r="K1169" s="639">
        <f t="shared" si="81"/>
        <v>6671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si="79"/>
        <v>7</v>
      </c>
      <c r="C1170" s="37">
        <f t="shared" si="80"/>
        <v>40744</v>
      </c>
      <c r="D1170" s="37" t="s">
        <v>1180</v>
      </c>
      <c r="E1170" s="37">
        <v>40744</v>
      </c>
      <c r="F1170" s="40" t="s">
        <v>810</v>
      </c>
      <c r="G1170" s="40"/>
      <c r="H1170" s="653" t="s">
        <v>1158</v>
      </c>
      <c r="I1170" s="264">
        <v>3</v>
      </c>
      <c r="J1170" s="264">
        <v>8248.3987351534797</v>
      </c>
      <c r="K1170" s="639">
        <f t="shared" si="81"/>
        <v>24745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79"/>
        <v>7</v>
      </c>
      <c r="C1171" s="37">
        <f t="shared" si="80"/>
        <v>40744</v>
      </c>
      <c r="D1171" s="37" t="s">
        <v>1180</v>
      </c>
      <c r="E1171" s="37">
        <v>40744</v>
      </c>
      <c r="F1171" s="40" t="s">
        <v>811</v>
      </c>
      <c r="G1171" s="40"/>
      <c r="H1171" s="653" t="s">
        <v>1158</v>
      </c>
      <c r="I1171" s="264">
        <v>12</v>
      </c>
      <c r="J1171" s="264">
        <v>8767.3987351534797</v>
      </c>
      <c r="K1171" s="639">
        <f t="shared" si="81"/>
        <v>105209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79"/>
        <v>7</v>
      </c>
      <c r="C1172" s="37">
        <f t="shared" si="80"/>
        <v>40745</v>
      </c>
      <c r="D1172" s="37" t="s">
        <v>1181</v>
      </c>
      <c r="E1172" s="37">
        <v>40745</v>
      </c>
      <c r="F1172" s="40" t="s">
        <v>812</v>
      </c>
      <c r="G1172" s="40"/>
      <c r="H1172" s="653" t="s">
        <v>1158</v>
      </c>
      <c r="I1172" s="264">
        <v>5</v>
      </c>
      <c r="J1172" s="264">
        <v>10373.798735153479</v>
      </c>
      <c r="K1172" s="639">
        <f t="shared" si="81"/>
        <v>51869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79"/>
        <v>7</v>
      </c>
      <c r="C1173" s="37">
        <f t="shared" si="80"/>
        <v>40745</v>
      </c>
      <c r="D1173" s="37" t="s">
        <v>1181</v>
      </c>
      <c r="E1173" s="37">
        <v>40745</v>
      </c>
      <c r="F1173" s="40" t="s">
        <v>813</v>
      </c>
      <c r="G1173" s="40"/>
      <c r="H1173" s="653" t="s">
        <v>1158</v>
      </c>
      <c r="I1173" s="264">
        <v>1</v>
      </c>
      <c r="J1173" s="264">
        <v>10374.398735153478</v>
      </c>
      <c r="K1173" s="639">
        <f t="shared" si="81"/>
        <v>10374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79"/>
        <v>7</v>
      </c>
      <c r="C1174" s="37">
        <f t="shared" si="80"/>
        <v>40745</v>
      </c>
      <c r="D1174" s="37" t="s">
        <v>1181</v>
      </c>
      <c r="E1174" s="37">
        <v>40745</v>
      </c>
      <c r="F1174" s="40" t="s">
        <v>814</v>
      </c>
      <c r="G1174" s="40"/>
      <c r="H1174" s="653" t="s">
        <v>1158</v>
      </c>
      <c r="I1174" s="264">
        <v>1</v>
      </c>
      <c r="J1174" s="264">
        <v>10309.398735153478</v>
      </c>
      <c r="K1174" s="639">
        <f t="shared" si="81"/>
        <v>10309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79"/>
        <v>7</v>
      </c>
      <c r="C1175" s="37">
        <f t="shared" si="80"/>
        <v>40745</v>
      </c>
      <c r="D1175" s="37" t="s">
        <v>1181</v>
      </c>
      <c r="E1175" s="37">
        <v>40745</v>
      </c>
      <c r="F1175" s="40" t="s">
        <v>1068</v>
      </c>
      <c r="G1175" s="40"/>
      <c r="H1175" s="653" t="s">
        <v>1158</v>
      </c>
      <c r="I1175" s="264">
        <v>18</v>
      </c>
      <c r="J1175" s="264">
        <v>14175.39873515348</v>
      </c>
      <c r="K1175" s="639">
        <f t="shared" si="81"/>
        <v>255157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79"/>
        <v>7</v>
      </c>
      <c r="C1176" s="37">
        <f t="shared" si="80"/>
        <v>40745</v>
      </c>
      <c r="D1176" s="37" t="s">
        <v>1181</v>
      </c>
      <c r="E1176" s="37">
        <v>40745</v>
      </c>
      <c r="F1176" s="40" t="s">
        <v>815</v>
      </c>
      <c r="G1176" s="40"/>
      <c r="H1176" s="653" t="s">
        <v>1158</v>
      </c>
      <c r="I1176" s="264">
        <v>166</v>
      </c>
      <c r="J1176" s="264">
        <v>13625.398735153478</v>
      </c>
      <c r="K1176" s="639">
        <f t="shared" si="81"/>
        <v>2261816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79"/>
        <v>7</v>
      </c>
      <c r="C1177" s="37">
        <f t="shared" si="80"/>
        <v>40745</v>
      </c>
      <c r="D1177" s="37" t="s">
        <v>1181</v>
      </c>
      <c r="E1177" s="37">
        <v>40745</v>
      </c>
      <c r="F1177" s="194" t="s">
        <v>1369</v>
      </c>
      <c r="G1177" s="40"/>
      <c r="H1177" s="653" t="s">
        <v>1158</v>
      </c>
      <c r="I1177" s="264">
        <v>2</v>
      </c>
      <c r="J1177" s="264">
        <v>9362.3987351534779</v>
      </c>
      <c r="K1177" s="639">
        <f t="shared" si="81"/>
        <v>18725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79"/>
        <v>7</v>
      </c>
      <c r="C1178" s="37">
        <f t="shared" si="80"/>
        <v>40745</v>
      </c>
      <c r="D1178" s="37" t="s">
        <v>1181</v>
      </c>
      <c r="E1178" s="37">
        <v>40745</v>
      </c>
      <c r="F1178" s="40" t="s">
        <v>1070</v>
      </c>
      <c r="G1178" s="40"/>
      <c r="H1178" s="653" t="s">
        <v>1158</v>
      </c>
      <c r="I1178" s="264">
        <v>1</v>
      </c>
      <c r="J1178" s="264">
        <v>10374.398735153478</v>
      </c>
      <c r="K1178" s="639">
        <f t="shared" si="81"/>
        <v>10374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ref="B1179:B1242" si="82">IF(C1179&lt;&gt;"",MONTH(C1179),"")</f>
        <v>7</v>
      </c>
      <c r="C1179" s="37">
        <f t="shared" si="80"/>
        <v>40745</v>
      </c>
      <c r="D1179" s="37" t="s">
        <v>1181</v>
      </c>
      <c r="E1179" s="37">
        <v>40745</v>
      </c>
      <c r="F1179" s="40" t="s">
        <v>816</v>
      </c>
      <c r="G1179" s="40"/>
      <c r="H1179" s="653" t="s">
        <v>1158</v>
      </c>
      <c r="I1179" s="264">
        <v>4</v>
      </c>
      <c r="J1179" s="264">
        <v>12825.398735153478</v>
      </c>
      <c r="K1179" s="639">
        <f t="shared" si="81"/>
        <v>51302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82"/>
        <v>7</v>
      </c>
      <c r="C1180" s="37">
        <f t="shared" si="80"/>
        <v>40745</v>
      </c>
      <c r="D1180" s="37" t="s">
        <v>1181</v>
      </c>
      <c r="E1180" s="37">
        <v>40745</v>
      </c>
      <c r="F1180" s="40" t="s">
        <v>1071</v>
      </c>
      <c r="G1180" s="40"/>
      <c r="H1180" s="653" t="s">
        <v>1158</v>
      </c>
      <c r="I1180" s="264">
        <v>3</v>
      </c>
      <c r="J1180" s="264">
        <v>14080.398735153476</v>
      </c>
      <c r="K1180" s="639">
        <f t="shared" si="81"/>
        <v>42241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si="82"/>
        <v>7</v>
      </c>
      <c r="C1181" s="37">
        <f t="shared" si="80"/>
        <v>40745</v>
      </c>
      <c r="D1181" s="37" t="s">
        <v>1182</v>
      </c>
      <c r="E1181" s="37">
        <v>40745</v>
      </c>
      <c r="F1181" s="40" t="s">
        <v>817</v>
      </c>
      <c r="G1181" s="40"/>
      <c r="H1181" s="653" t="s">
        <v>1158</v>
      </c>
      <c r="I1181" s="264">
        <v>3</v>
      </c>
      <c r="J1181" s="264">
        <v>14080.398735153476</v>
      </c>
      <c r="K1181" s="639">
        <f t="shared" si="81"/>
        <v>42241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82"/>
        <v>7</v>
      </c>
      <c r="C1182" s="37">
        <f t="shared" si="80"/>
        <v>40745</v>
      </c>
      <c r="D1182" s="37" t="s">
        <v>1182</v>
      </c>
      <c r="E1182" s="37">
        <v>40745</v>
      </c>
      <c r="F1182" s="40" t="s">
        <v>1072</v>
      </c>
      <c r="G1182" s="40"/>
      <c r="H1182" s="653" t="s">
        <v>1158</v>
      </c>
      <c r="I1182" s="264">
        <v>107</v>
      </c>
      <c r="J1182" s="264">
        <v>13731.968828611421</v>
      </c>
      <c r="K1182" s="639">
        <f t="shared" si="81"/>
        <v>1469321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IF(B1183&lt;&gt;"",IF(AND(B1183&gt;=_TM1,B1183&lt;=_TM2,OR(TH!L1183="1111",TH!M1183="1111")),TH!D1183,""),"")</f>
        <v/>
      </c>
      <c r="B1183" s="36">
        <f t="shared" si="82"/>
        <v>7</v>
      </c>
      <c r="C1183" s="37">
        <f t="shared" ref="C1183:C1246" si="83">E1183</f>
        <v>40745</v>
      </c>
      <c r="D1183" s="37" t="s">
        <v>1182</v>
      </c>
      <c r="E1183" s="37">
        <v>40745</v>
      </c>
      <c r="F1183" s="40" t="s">
        <v>1073</v>
      </c>
      <c r="G1183" s="40"/>
      <c r="H1183" s="653" t="s">
        <v>1158</v>
      </c>
      <c r="I1183" s="264">
        <v>83</v>
      </c>
      <c r="J1183" s="264">
        <v>10606.651747201671</v>
      </c>
      <c r="K1183" s="639">
        <f t="shared" ref="K1183:K1246" si="84">ROUND(I1183*J1183,0)</f>
        <v>880352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IF(B1184&lt;&gt;"",IF(AND(B1184&gt;=_TM1,B1184&lt;=_TM2,OR(TH!L1184="1111",TH!M1184="1111")),TH!D1184,""),"")</f>
        <v/>
      </c>
      <c r="B1184" s="36">
        <f t="shared" si="82"/>
        <v>7</v>
      </c>
      <c r="C1184" s="37">
        <f t="shared" si="83"/>
        <v>40745</v>
      </c>
      <c r="D1184" s="37" t="s">
        <v>1182</v>
      </c>
      <c r="E1184" s="37">
        <v>40745</v>
      </c>
      <c r="F1184" s="194" t="s">
        <v>988</v>
      </c>
      <c r="G1184" s="40"/>
      <c r="H1184" s="653" t="s">
        <v>1158</v>
      </c>
      <c r="I1184" s="264">
        <v>51</v>
      </c>
      <c r="J1184" s="264">
        <v>7394.3987351534797</v>
      </c>
      <c r="K1184" s="639">
        <f t="shared" si="84"/>
        <v>377114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IF(B1185&lt;&gt;"",IF(AND(B1185&gt;=_TM1,B1185&lt;=_TM2,OR(TH!L1185="1111",TH!M1185="1111")),TH!D1185,""),"")</f>
        <v/>
      </c>
      <c r="B1185" s="36">
        <f t="shared" si="82"/>
        <v>7</v>
      </c>
      <c r="C1185" s="37">
        <f t="shared" si="83"/>
        <v>40745</v>
      </c>
      <c r="D1185" s="37" t="s">
        <v>1182</v>
      </c>
      <c r="E1185" s="37">
        <v>40745</v>
      </c>
      <c r="F1185" s="191" t="s">
        <v>992</v>
      </c>
      <c r="G1185" s="40"/>
      <c r="H1185" s="653" t="s">
        <v>1158</v>
      </c>
      <c r="I1185" s="264">
        <v>90</v>
      </c>
      <c r="J1185" s="264">
        <v>8248.3987351534779</v>
      </c>
      <c r="K1185" s="639">
        <f t="shared" si="84"/>
        <v>742356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IF(B1186&lt;&gt;"",IF(AND(B1186&gt;=_TM1,B1186&lt;=_TM2,OR(TH!L1186="1111",TH!M1186="1111")),TH!D1186,""),"")</f>
        <v/>
      </c>
      <c r="B1186" s="36">
        <f t="shared" si="82"/>
        <v>7</v>
      </c>
      <c r="C1186" s="37">
        <f t="shared" si="83"/>
        <v>40745</v>
      </c>
      <c r="D1186" s="37" t="s">
        <v>1182</v>
      </c>
      <c r="E1186" s="37">
        <v>40745</v>
      </c>
      <c r="F1186" s="40" t="s">
        <v>1068</v>
      </c>
      <c r="G1186" s="40"/>
      <c r="H1186" s="653" t="s">
        <v>1158</v>
      </c>
      <c r="I1186" s="264">
        <v>669</v>
      </c>
      <c r="J1186" s="264">
        <v>12965.933862208785</v>
      </c>
      <c r="K1186" s="639">
        <f t="shared" si="84"/>
        <v>8674210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IF(B1187&lt;&gt;"",IF(AND(B1187&gt;=_TM1,B1187&lt;=_TM2,OR(TH!L1187="1111",TH!M1187="1111")),TH!D1187,""),"")</f>
        <v/>
      </c>
      <c r="B1187" s="36">
        <f t="shared" si="82"/>
        <v>7</v>
      </c>
      <c r="C1187" s="37">
        <f t="shared" si="83"/>
        <v>40745</v>
      </c>
      <c r="D1187" s="37" t="s">
        <v>1182</v>
      </c>
      <c r="E1187" s="37">
        <v>40745</v>
      </c>
      <c r="F1187" s="40" t="s">
        <v>811</v>
      </c>
      <c r="G1187" s="40"/>
      <c r="H1187" s="653" t="s">
        <v>1158</v>
      </c>
      <c r="I1187" s="264">
        <v>176</v>
      </c>
      <c r="J1187" s="264">
        <v>8248.3987351534761</v>
      </c>
      <c r="K1187" s="639">
        <f t="shared" si="84"/>
        <v>1451718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IF(B1188&lt;&gt;"",IF(AND(B1188&gt;=_TM1,B1188&lt;=_TM2,OR(TH!L1188="1111",TH!M1188="1111")),TH!D1188,""),"")</f>
        <v/>
      </c>
      <c r="B1188" s="36">
        <f t="shared" si="82"/>
        <v>7</v>
      </c>
      <c r="C1188" s="37">
        <f t="shared" si="83"/>
        <v>40746</v>
      </c>
      <c r="D1188" s="37" t="s">
        <v>1183</v>
      </c>
      <c r="E1188" s="37">
        <v>40746</v>
      </c>
      <c r="F1188" s="40" t="s">
        <v>1061</v>
      </c>
      <c r="G1188" s="40"/>
      <c r="H1188" s="653" t="s">
        <v>1158</v>
      </c>
      <c r="I1188" s="264">
        <v>50</v>
      </c>
      <c r="J1188" s="264">
        <v>8248.3987351534779</v>
      </c>
      <c r="K1188" s="639">
        <f t="shared" si="84"/>
        <v>412420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82"/>
        <v>7</v>
      </c>
      <c r="C1189" s="37">
        <f t="shared" si="83"/>
        <v>40746</v>
      </c>
      <c r="D1189" s="37" t="s">
        <v>1183</v>
      </c>
      <c r="E1189" s="37">
        <v>40746</v>
      </c>
      <c r="F1189" s="40" t="s">
        <v>816</v>
      </c>
      <c r="G1189" s="40"/>
      <c r="H1189" s="653" t="s">
        <v>1158</v>
      </c>
      <c r="I1189" s="264">
        <v>46</v>
      </c>
      <c r="J1189" s="264">
        <v>14066.398735153482</v>
      </c>
      <c r="K1189" s="639">
        <f t="shared" si="84"/>
        <v>647054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82"/>
        <v>7</v>
      </c>
      <c r="C1190" s="37">
        <f t="shared" si="83"/>
        <v>40746</v>
      </c>
      <c r="D1190" s="37" t="s">
        <v>1183</v>
      </c>
      <c r="E1190" s="37">
        <v>40746</v>
      </c>
      <c r="F1190" s="40" t="s">
        <v>1075</v>
      </c>
      <c r="G1190" s="40"/>
      <c r="H1190" s="653" t="s">
        <v>1158</v>
      </c>
      <c r="I1190" s="264">
        <v>68</v>
      </c>
      <c r="J1190" s="264">
        <v>10708.898735153478</v>
      </c>
      <c r="K1190" s="639">
        <f t="shared" si="84"/>
        <v>728205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82"/>
        <v>7</v>
      </c>
      <c r="C1191" s="37">
        <f t="shared" si="83"/>
        <v>40746</v>
      </c>
      <c r="D1191" s="37" t="s">
        <v>1183</v>
      </c>
      <c r="E1191" s="37">
        <v>40746</v>
      </c>
      <c r="F1191" s="40" t="s">
        <v>818</v>
      </c>
      <c r="G1191" s="40"/>
      <c r="H1191" s="653" t="s">
        <v>1158</v>
      </c>
      <c r="I1191" s="264">
        <v>50</v>
      </c>
      <c r="J1191" s="264">
        <v>13625.398735153478</v>
      </c>
      <c r="K1191" s="639">
        <f t="shared" si="84"/>
        <v>681270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82"/>
        <v>7</v>
      </c>
      <c r="C1192" s="37">
        <f t="shared" si="83"/>
        <v>40746</v>
      </c>
      <c r="D1192" s="37" t="s">
        <v>1183</v>
      </c>
      <c r="E1192" s="37">
        <v>40746</v>
      </c>
      <c r="F1192" s="40" t="s">
        <v>819</v>
      </c>
      <c r="G1192" s="40"/>
      <c r="H1192" s="653" t="s">
        <v>1158</v>
      </c>
      <c r="I1192" s="264">
        <v>2</v>
      </c>
      <c r="J1192" s="264">
        <v>10373.898735153478</v>
      </c>
      <c r="K1192" s="639">
        <f t="shared" si="84"/>
        <v>20748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82"/>
        <v>7</v>
      </c>
      <c r="C1193" s="37">
        <f t="shared" si="83"/>
        <v>40746</v>
      </c>
      <c r="D1193" s="37" t="s">
        <v>1183</v>
      </c>
      <c r="E1193" s="37">
        <v>40746</v>
      </c>
      <c r="F1193" s="40" t="s">
        <v>1076</v>
      </c>
      <c r="G1193" s="40"/>
      <c r="H1193" s="653" t="s">
        <v>1158</v>
      </c>
      <c r="I1193" s="264">
        <v>1</v>
      </c>
      <c r="J1193" s="264">
        <v>14080.398735153478</v>
      </c>
      <c r="K1193" s="639">
        <f t="shared" si="84"/>
        <v>14080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82"/>
        <v>7</v>
      </c>
      <c r="C1194" s="37">
        <f t="shared" si="83"/>
        <v>40746</v>
      </c>
      <c r="D1194" s="37" t="s">
        <v>1183</v>
      </c>
      <c r="E1194" s="37">
        <v>40746</v>
      </c>
      <c r="F1194" s="40" t="s">
        <v>820</v>
      </c>
      <c r="G1194" s="40"/>
      <c r="H1194" s="653" t="s">
        <v>1158</v>
      </c>
      <c r="I1194" s="264">
        <v>5</v>
      </c>
      <c r="J1194" s="264">
        <v>10373.798735153479</v>
      </c>
      <c r="K1194" s="639">
        <f t="shared" si="84"/>
        <v>51869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82"/>
        <v>7</v>
      </c>
      <c r="C1195" s="37">
        <f t="shared" si="83"/>
        <v>40746</v>
      </c>
      <c r="D1195" s="37" t="s">
        <v>1183</v>
      </c>
      <c r="E1195" s="37">
        <v>40746</v>
      </c>
      <c r="F1195" s="40" t="s">
        <v>813</v>
      </c>
      <c r="G1195" s="40"/>
      <c r="H1195" s="653" t="s">
        <v>1158</v>
      </c>
      <c r="I1195" s="264">
        <v>6</v>
      </c>
      <c r="J1195" s="264">
        <v>9490.3987351534797</v>
      </c>
      <c r="K1195" s="639">
        <f t="shared" si="84"/>
        <v>56942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82"/>
        <v>7</v>
      </c>
      <c r="C1196" s="37">
        <f t="shared" si="83"/>
        <v>40747</v>
      </c>
      <c r="D1196" s="37" t="s">
        <v>1184</v>
      </c>
      <c r="E1196" s="37">
        <v>40747</v>
      </c>
      <c r="F1196" s="40" t="s">
        <v>1071</v>
      </c>
      <c r="G1196" s="40"/>
      <c r="H1196" s="653" t="s">
        <v>1158</v>
      </c>
      <c r="I1196" s="264">
        <v>10</v>
      </c>
      <c r="J1196" s="264">
        <v>13625.39873515348</v>
      </c>
      <c r="K1196" s="639">
        <f t="shared" si="84"/>
        <v>136254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82"/>
        <v>7</v>
      </c>
      <c r="C1197" s="37">
        <f t="shared" si="83"/>
        <v>40747</v>
      </c>
      <c r="D1197" s="37" t="s">
        <v>1184</v>
      </c>
      <c r="E1197" s="37">
        <v>40747</v>
      </c>
      <c r="F1197" s="40" t="s">
        <v>1059</v>
      </c>
      <c r="G1197" s="40"/>
      <c r="H1197" s="653" t="s">
        <v>1158</v>
      </c>
      <c r="I1197" s="264">
        <v>160</v>
      </c>
      <c r="J1197" s="264">
        <v>18925.398735153474</v>
      </c>
      <c r="K1197" s="639">
        <f t="shared" si="84"/>
        <v>3028064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82"/>
        <v>7</v>
      </c>
      <c r="C1198" s="37">
        <f t="shared" si="83"/>
        <v>40747</v>
      </c>
      <c r="D1198" s="37" t="s">
        <v>1184</v>
      </c>
      <c r="E1198" s="37">
        <v>40747</v>
      </c>
      <c r="F1198" s="194" t="s">
        <v>821</v>
      </c>
      <c r="G1198" s="40"/>
      <c r="H1198" s="653" t="s">
        <v>1158</v>
      </c>
      <c r="I1198" s="264">
        <v>55</v>
      </c>
      <c r="J1198" s="264">
        <v>4487.3441896989325</v>
      </c>
      <c r="K1198" s="639">
        <f t="shared" si="84"/>
        <v>246804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82"/>
        <v>7</v>
      </c>
      <c r="C1199" s="37">
        <f t="shared" si="83"/>
        <v>40747</v>
      </c>
      <c r="D1199" s="37" t="s">
        <v>1184</v>
      </c>
      <c r="E1199" s="37">
        <v>40747</v>
      </c>
      <c r="F1199" s="40" t="s">
        <v>814</v>
      </c>
      <c r="G1199" s="40"/>
      <c r="H1199" s="653" t="s">
        <v>1158</v>
      </c>
      <c r="I1199" s="264">
        <v>8</v>
      </c>
      <c r="J1199" s="264">
        <v>10373.648735153478</v>
      </c>
      <c r="K1199" s="639">
        <f t="shared" si="84"/>
        <v>82989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82"/>
        <v>7</v>
      </c>
      <c r="C1200" s="37">
        <f t="shared" si="83"/>
        <v>40747</v>
      </c>
      <c r="D1200" s="37" t="s">
        <v>1184</v>
      </c>
      <c r="E1200" s="37">
        <v>40747</v>
      </c>
      <c r="F1200" s="40" t="s">
        <v>822</v>
      </c>
      <c r="G1200" s="40"/>
      <c r="H1200" s="653" t="s">
        <v>1158</v>
      </c>
      <c r="I1200" s="264">
        <v>1</v>
      </c>
      <c r="J1200" s="264">
        <v>4447.3987351534788</v>
      </c>
      <c r="K1200" s="639">
        <f t="shared" si="84"/>
        <v>4447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82"/>
        <v>7</v>
      </c>
      <c r="C1201" s="37">
        <f t="shared" si="83"/>
        <v>40747</v>
      </c>
      <c r="D1201" s="37" t="s">
        <v>1184</v>
      </c>
      <c r="E1201" s="37">
        <v>40747</v>
      </c>
      <c r="F1201" s="191" t="s">
        <v>990</v>
      </c>
      <c r="G1201" s="40"/>
      <c r="H1201" s="653" t="s">
        <v>1158</v>
      </c>
      <c r="I1201" s="264">
        <v>1</v>
      </c>
      <c r="J1201" s="264">
        <v>6671.3987351534788</v>
      </c>
      <c r="K1201" s="639">
        <f t="shared" si="84"/>
        <v>6671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82"/>
        <v>7</v>
      </c>
      <c r="C1202" s="37">
        <f t="shared" si="83"/>
        <v>40747</v>
      </c>
      <c r="D1202" s="37" t="s">
        <v>1184</v>
      </c>
      <c r="E1202" s="37">
        <v>40747</v>
      </c>
      <c r="F1202" s="40" t="s">
        <v>810</v>
      </c>
      <c r="G1202" s="40"/>
      <c r="H1202" s="653" t="s">
        <v>1158</v>
      </c>
      <c r="I1202" s="264">
        <v>2</v>
      </c>
      <c r="J1202" s="264">
        <v>8248.3987351534779</v>
      </c>
      <c r="K1202" s="639">
        <f t="shared" si="84"/>
        <v>16497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82"/>
        <v>7</v>
      </c>
      <c r="C1203" s="37">
        <f t="shared" si="83"/>
        <v>40747</v>
      </c>
      <c r="D1203" s="37" t="s">
        <v>1184</v>
      </c>
      <c r="E1203" s="37">
        <v>40747</v>
      </c>
      <c r="F1203" s="40" t="s">
        <v>812</v>
      </c>
      <c r="G1203" s="40"/>
      <c r="H1203" s="653" t="s">
        <v>1158</v>
      </c>
      <c r="I1203" s="264">
        <v>2</v>
      </c>
      <c r="J1203" s="264">
        <v>10373.898735153478</v>
      </c>
      <c r="K1203" s="639">
        <f t="shared" si="84"/>
        <v>20748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82"/>
        <v>7</v>
      </c>
      <c r="C1204" s="37">
        <f t="shared" si="83"/>
        <v>40748</v>
      </c>
      <c r="D1204" s="37" t="s">
        <v>1185</v>
      </c>
      <c r="E1204" s="37">
        <v>40748</v>
      </c>
      <c r="F1204" s="40" t="s">
        <v>823</v>
      </c>
      <c r="G1204" s="40"/>
      <c r="H1204" s="653" t="s">
        <v>1158</v>
      </c>
      <c r="I1204" s="264">
        <v>11</v>
      </c>
      <c r="J1204" s="264">
        <v>6671.398735153477</v>
      </c>
      <c r="K1204" s="639">
        <f t="shared" si="84"/>
        <v>73385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82"/>
        <v>7</v>
      </c>
      <c r="C1205" s="37">
        <f t="shared" si="83"/>
        <v>40748</v>
      </c>
      <c r="D1205" s="37" t="s">
        <v>1185</v>
      </c>
      <c r="E1205" s="37">
        <v>40748</v>
      </c>
      <c r="F1205" s="40" t="s">
        <v>824</v>
      </c>
      <c r="G1205" s="40"/>
      <c r="H1205" s="653" t="s">
        <v>1158</v>
      </c>
      <c r="I1205" s="264">
        <v>1</v>
      </c>
      <c r="J1205" s="264">
        <v>14080.398735153478</v>
      </c>
      <c r="K1205" s="639">
        <f t="shared" si="84"/>
        <v>14080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82"/>
        <v>7</v>
      </c>
      <c r="C1206" s="37">
        <f t="shared" si="83"/>
        <v>40748</v>
      </c>
      <c r="D1206" s="37" t="s">
        <v>1185</v>
      </c>
      <c r="E1206" s="37">
        <v>40748</v>
      </c>
      <c r="F1206" s="40" t="s">
        <v>1077</v>
      </c>
      <c r="G1206" s="40"/>
      <c r="H1206" s="653" t="s">
        <v>1158</v>
      </c>
      <c r="I1206" s="264">
        <v>5</v>
      </c>
      <c r="J1206" s="264">
        <v>16607.398735153474</v>
      </c>
      <c r="K1206" s="639">
        <f t="shared" si="84"/>
        <v>83037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82"/>
        <v>7</v>
      </c>
      <c r="C1207" s="37">
        <f t="shared" si="83"/>
        <v>40748</v>
      </c>
      <c r="D1207" s="37" t="s">
        <v>1185</v>
      </c>
      <c r="E1207" s="37">
        <v>40748</v>
      </c>
      <c r="F1207" s="194" t="s">
        <v>1369</v>
      </c>
      <c r="G1207" s="40"/>
      <c r="H1207" s="653" t="s">
        <v>1158</v>
      </c>
      <c r="I1207" s="264">
        <v>1</v>
      </c>
      <c r="J1207" s="264">
        <v>9490.3987351534779</v>
      </c>
      <c r="K1207" s="639">
        <f t="shared" si="84"/>
        <v>9490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82"/>
        <v>7</v>
      </c>
      <c r="C1208" s="37">
        <f t="shared" si="83"/>
        <v>40748</v>
      </c>
      <c r="D1208" s="37" t="s">
        <v>1185</v>
      </c>
      <c r="E1208" s="37">
        <v>40748</v>
      </c>
      <c r="F1208" s="40" t="s">
        <v>1070</v>
      </c>
      <c r="G1208" s="40"/>
      <c r="H1208" s="653" t="s">
        <v>1158</v>
      </c>
      <c r="I1208" s="264">
        <v>1</v>
      </c>
      <c r="J1208" s="264">
        <v>10374.398735153478</v>
      </c>
      <c r="K1208" s="639">
        <f t="shared" si="84"/>
        <v>10374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82"/>
        <v>7</v>
      </c>
      <c r="C1209" s="37">
        <f t="shared" si="83"/>
        <v>40749</v>
      </c>
      <c r="D1209" s="37" t="s">
        <v>1186</v>
      </c>
      <c r="E1209" s="37">
        <v>40749</v>
      </c>
      <c r="F1209" s="40" t="s">
        <v>1078</v>
      </c>
      <c r="G1209" s="40"/>
      <c r="H1209" s="653" t="s">
        <v>1158</v>
      </c>
      <c r="I1209" s="264">
        <v>108</v>
      </c>
      <c r="J1209" s="264">
        <v>14585.176512931257</v>
      </c>
      <c r="K1209" s="639">
        <f t="shared" si="84"/>
        <v>1575199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82"/>
        <v>7</v>
      </c>
      <c r="C1210" s="37">
        <f t="shared" si="83"/>
        <v>40749</v>
      </c>
      <c r="D1210" s="37" t="s">
        <v>1186</v>
      </c>
      <c r="E1210" s="37">
        <v>40749</v>
      </c>
      <c r="F1210" s="40" t="s">
        <v>1079</v>
      </c>
      <c r="G1210" s="40"/>
      <c r="H1210" s="653" t="s">
        <v>1158</v>
      </c>
      <c r="I1210" s="264">
        <v>97</v>
      </c>
      <c r="J1210" s="264">
        <v>18714.903889792655</v>
      </c>
      <c r="K1210" s="639">
        <f t="shared" si="84"/>
        <v>1815346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82"/>
        <v>7</v>
      </c>
      <c r="C1211" s="37">
        <f t="shared" si="83"/>
        <v>40749</v>
      </c>
      <c r="D1211" s="37" t="s">
        <v>1186</v>
      </c>
      <c r="E1211" s="37">
        <v>40749</v>
      </c>
      <c r="F1211" s="40" t="s">
        <v>1080</v>
      </c>
      <c r="G1211" s="40"/>
      <c r="H1211" s="653" t="s">
        <v>1158</v>
      </c>
      <c r="I1211" s="264">
        <v>55</v>
      </c>
      <c r="J1211" s="264">
        <v>20128.398735153482</v>
      </c>
      <c r="K1211" s="639">
        <f t="shared" si="84"/>
        <v>1107062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82"/>
        <v>7</v>
      </c>
      <c r="C1212" s="37">
        <f t="shared" si="83"/>
        <v>40750</v>
      </c>
      <c r="D1212" s="37" t="s">
        <v>1187</v>
      </c>
      <c r="E1212" s="37">
        <v>40750</v>
      </c>
      <c r="F1212" s="40" t="s">
        <v>1081</v>
      </c>
      <c r="G1212" s="40"/>
      <c r="H1212" s="653" t="s">
        <v>1158</v>
      </c>
      <c r="I1212" s="264">
        <v>499</v>
      </c>
      <c r="J1212" s="264">
        <v>7394.3987351534797</v>
      </c>
      <c r="K1212" s="639">
        <f t="shared" si="84"/>
        <v>3689805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82"/>
        <v>8</v>
      </c>
      <c r="C1213" s="37">
        <f t="shared" si="83"/>
        <v>40764</v>
      </c>
      <c r="D1213" s="37" t="s">
        <v>1188</v>
      </c>
      <c r="E1213" s="37">
        <v>40764</v>
      </c>
      <c r="F1213" s="40" t="s">
        <v>1082</v>
      </c>
      <c r="G1213" s="40"/>
      <c r="H1213" s="653" t="s">
        <v>1158</v>
      </c>
      <c r="I1213" s="264">
        <v>980</v>
      </c>
      <c r="J1213" s="264">
        <v>9954.164041275928</v>
      </c>
      <c r="K1213" s="639">
        <f t="shared" si="84"/>
        <v>9755081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82"/>
        <v>8</v>
      </c>
      <c r="C1214" s="37">
        <f t="shared" si="83"/>
        <v>40772</v>
      </c>
      <c r="D1214" s="37" t="s">
        <v>1189</v>
      </c>
      <c r="E1214" s="37">
        <v>40772</v>
      </c>
      <c r="F1214" s="40" t="s">
        <v>1083</v>
      </c>
      <c r="G1214" s="40"/>
      <c r="H1214" s="653" t="s">
        <v>1158</v>
      </c>
      <c r="I1214" s="264">
        <v>1000</v>
      </c>
      <c r="J1214" s="264">
        <v>7593.1987351534799</v>
      </c>
      <c r="K1214" s="639">
        <f t="shared" si="84"/>
        <v>7593199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82"/>
        <v>8</v>
      </c>
      <c r="C1215" s="37">
        <f t="shared" si="83"/>
        <v>40772</v>
      </c>
      <c r="D1215" s="37" t="s">
        <v>1189</v>
      </c>
      <c r="E1215" s="37">
        <v>40772</v>
      </c>
      <c r="F1215" s="40" t="s">
        <v>1106</v>
      </c>
      <c r="G1215" s="40"/>
      <c r="H1215" s="653" t="s">
        <v>1158</v>
      </c>
      <c r="I1215" s="264">
        <v>4</v>
      </c>
      <c r="J1215" s="264">
        <v>17902.398735153478</v>
      </c>
      <c r="K1215" s="639">
        <f t="shared" si="84"/>
        <v>71610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82"/>
        <v>8</v>
      </c>
      <c r="C1216" s="37">
        <f t="shared" si="83"/>
        <v>40772</v>
      </c>
      <c r="D1216" s="37" t="s">
        <v>1189</v>
      </c>
      <c r="E1216" s="37">
        <v>40772</v>
      </c>
      <c r="F1216" s="40" t="s">
        <v>1107</v>
      </c>
      <c r="G1216" s="40"/>
      <c r="H1216" s="653" t="s">
        <v>1158</v>
      </c>
      <c r="I1216" s="264">
        <v>1</v>
      </c>
      <c r="J1216" s="264">
        <v>6671.3987351534788</v>
      </c>
      <c r="K1216" s="639">
        <f t="shared" si="84"/>
        <v>6671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82"/>
        <v>8</v>
      </c>
      <c r="C1217" s="37">
        <f t="shared" si="83"/>
        <v>40772</v>
      </c>
      <c r="D1217" s="37" t="s">
        <v>1189</v>
      </c>
      <c r="E1217" s="37">
        <v>40772</v>
      </c>
      <c r="F1217" s="40" t="s">
        <v>1108</v>
      </c>
      <c r="G1217" s="40"/>
      <c r="H1217" s="653" t="s">
        <v>1158</v>
      </c>
      <c r="I1217" s="264">
        <v>3</v>
      </c>
      <c r="J1217" s="264">
        <v>11187.065401820146</v>
      </c>
      <c r="K1217" s="639">
        <f t="shared" si="84"/>
        <v>33561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82"/>
        <v>8</v>
      </c>
      <c r="C1218" s="37">
        <f t="shared" si="83"/>
        <v>40772</v>
      </c>
      <c r="D1218" s="37" t="s">
        <v>1189</v>
      </c>
      <c r="E1218" s="37">
        <v>40772</v>
      </c>
      <c r="F1218" s="40" t="s">
        <v>1109</v>
      </c>
      <c r="G1218" s="40"/>
      <c r="H1218" s="653" t="s">
        <v>1158</v>
      </c>
      <c r="I1218" s="264">
        <v>2</v>
      </c>
      <c r="J1218" s="264">
        <v>10308.898735153478</v>
      </c>
      <c r="K1218" s="639">
        <f t="shared" si="84"/>
        <v>20618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82"/>
        <v>8</v>
      </c>
      <c r="C1219" s="37">
        <f t="shared" si="83"/>
        <v>40772</v>
      </c>
      <c r="D1219" s="37" t="s">
        <v>1189</v>
      </c>
      <c r="E1219" s="37">
        <v>40772</v>
      </c>
      <c r="F1219" s="40" t="s">
        <v>1110</v>
      </c>
      <c r="G1219" s="40"/>
      <c r="H1219" s="653" t="s">
        <v>1158</v>
      </c>
      <c r="I1219" s="264">
        <v>1</v>
      </c>
      <c r="J1219" s="264">
        <v>10309.398735153478</v>
      </c>
      <c r="K1219" s="639">
        <f t="shared" si="84"/>
        <v>10309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82"/>
        <v>8</v>
      </c>
      <c r="C1220" s="37">
        <f t="shared" si="83"/>
        <v>40772</v>
      </c>
      <c r="D1220" s="37" t="s">
        <v>1189</v>
      </c>
      <c r="E1220" s="37">
        <v>40772</v>
      </c>
      <c r="F1220" s="40" t="s">
        <v>1111</v>
      </c>
      <c r="G1220" s="40"/>
      <c r="H1220" s="653" t="s">
        <v>1158</v>
      </c>
      <c r="I1220" s="264">
        <v>1</v>
      </c>
      <c r="J1220" s="264">
        <v>9490.3987351534779</v>
      </c>
      <c r="K1220" s="639">
        <f t="shared" si="84"/>
        <v>9490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82"/>
        <v>8</v>
      </c>
      <c r="C1221" s="37">
        <f t="shared" si="83"/>
        <v>40772</v>
      </c>
      <c r="D1221" s="37" t="s">
        <v>1189</v>
      </c>
      <c r="E1221" s="37">
        <v>40772</v>
      </c>
      <c r="F1221" s="40" t="s">
        <v>1112</v>
      </c>
      <c r="G1221" s="40"/>
      <c r="H1221" s="653" t="s">
        <v>1158</v>
      </c>
      <c r="I1221" s="264">
        <v>2</v>
      </c>
      <c r="J1221" s="264">
        <v>10308.898735153478</v>
      </c>
      <c r="K1221" s="639">
        <f t="shared" si="84"/>
        <v>20618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82"/>
        <v>8</v>
      </c>
      <c r="C1222" s="37">
        <f t="shared" si="83"/>
        <v>40772</v>
      </c>
      <c r="D1222" s="37" t="s">
        <v>1189</v>
      </c>
      <c r="E1222" s="37">
        <v>40772</v>
      </c>
      <c r="F1222" s="40" t="s">
        <v>1113</v>
      </c>
      <c r="G1222" s="40"/>
      <c r="H1222" s="653" t="s">
        <v>1158</v>
      </c>
      <c r="I1222" s="264">
        <v>700</v>
      </c>
      <c r="J1222" s="264">
        <v>12949.898735153478</v>
      </c>
      <c r="K1222" s="639">
        <f t="shared" si="84"/>
        <v>9064929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82"/>
        <v>8</v>
      </c>
      <c r="C1223" s="37">
        <f t="shared" si="83"/>
        <v>40774</v>
      </c>
      <c r="D1223" s="37" t="s">
        <v>1190</v>
      </c>
      <c r="E1223" s="37">
        <v>40774</v>
      </c>
      <c r="F1223" s="40" t="s">
        <v>1114</v>
      </c>
      <c r="G1223" s="40"/>
      <c r="H1223" s="653" t="s">
        <v>1158</v>
      </c>
      <c r="I1223" s="264">
        <v>63</v>
      </c>
      <c r="J1223" s="264">
        <v>13941.065401820146</v>
      </c>
      <c r="K1223" s="639">
        <f t="shared" si="84"/>
        <v>878287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82"/>
        <v>8</v>
      </c>
      <c r="C1224" s="37">
        <f t="shared" si="83"/>
        <v>40774</v>
      </c>
      <c r="D1224" s="37" t="s">
        <v>1190</v>
      </c>
      <c r="E1224" s="37">
        <v>40774</v>
      </c>
      <c r="F1224" s="40" t="s">
        <v>1115</v>
      </c>
      <c r="G1224" s="40"/>
      <c r="H1224" s="653" t="s">
        <v>1158</v>
      </c>
      <c r="I1224" s="264">
        <v>138</v>
      </c>
      <c r="J1224" s="264">
        <v>7394.3987351534779</v>
      </c>
      <c r="K1224" s="639">
        <f t="shared" si="84"/>
        <v>1020427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82"/>
        <v>8</v>
      </c>
      <c r="C1225" s="37">
        <f t="shared" si="83"/>
        <v>40774</v>
      </c>
      <c r="D1225" s="37" t="s">
        <v>1190</v>
      </c>
      <c r="E1225" s="37">
        <v>40774</v>
      </c>
      <c r="F1225" s="40" t="s">
        <v>1116</v>
      </c>
      <c r="G1225" s="40"/>
      <c r="H1225" s="653" t="s">
        <v>1158</v>
      </c>
      <c r="I1225" s="264">
        <v>279</v>
      </c>
      <c r="J1225" s="264">
        <v>8346.3987351534779</v>
      </c>
      <c r="K1225" s="639">
        <f t="shared" si="84"/>
        <v>2328645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82"/>
        <v>8</v>
      </c>
      <c r="C1226" s="37">
        <f t="shared" si="83"/>
        <v>40774</v>
      </c>
      <c r="D1226" s="37" t="s">
        <v>1190</v>
      </c>
      <c r="E1226" s="37">
        <v>40774</v>
      </c>
      <c r="F1226" s="40" t="s">
        <v>1117</v>
      </c>
      <c r="G1226" s="40"/>
      <c r="H1226" s="653" t="s">
        <v>1158</v>
      </c>
      <c r="I1226" s="264">
        <v>41</v>
      </c>
      <c r="J1226" s="264">
        <v>10501.91093027543</v>
      </c>
      <c r="K1226" s="639">
        <f t="shared" si="84"/>
        <v>430578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82"/>
        <v>8</v>
      </c>
      <c r="C1227" s="37">
        <f t="shared" si="83"/>
        <v>40774</v>
      </c>
      <c r="D1227" s="37" t="s">
        <v>1190</v>
      </c>
      <c r="E1227" s="37">
        <v>40774</v>
      </c>
      <c r="F1227" s="40" t="s">
        <v>1118</v>
      </c>
      <c r="G1227" s="40"/>
      <c r="H1227" s="653" t="s">
        <v>1158</v>
      </c>
      <c r="I1227" s="264">
        <v>151</v>
      </c>
      <c r="J1227" s="264">
        <v>10880.941781511094</v>
      </c>
      <c r="K1227" s="639">
        <f t="shared" si="84"/>
        <v>1643022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82"/>
        <v>8</v>
      </c>
      <c r="C1228" s="37">
        <f t="shared" si="83"/>
        <v>40774</v>
      </c>
      <c r="D1228" s="37" t="s">
        <v>1190</v>
      </c>
      <c r="E1228" s="37">
        <v>40774</v>
      </c>
      <c r="F1228" s="40" t="s">
        <v>1119</v>
      </c>
      <c r="G1228" s="40"/>
      <c r="H1228" s="653" t="s">
        <v>1158</v>
      </c>
      <c r="I1228" s="264">
        <v>463</v>
      </c>
      <c r="J1228" s="264">
        <v>7955.6514349374957</v>
      </c>
      <c r="K1228" s="639">
        <f t="shared" si="84"/>
        <v>3683467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82"/>
        <v>8</v>
      </c>
      <c r="C1229" s="37">
        <f t="shared" si="83"/>
        <v>40774</v>
      </c>
      <c r="D1229" s="37" t="s">
        <v>1190</v>
      </c>
      <c r="E1229" s="37">
        <v>40774</v>
      </c>
      <c r="F1229" s="40" t="s">
        <v>1120</v>
      </c>
      <c r="G1229" s="40"/>
      <c r="H1229" s="653" t="s">
        <v>1158</v>
      </c>
      <c r="I1229" s="264">
        <v>163</v>
      </c>
      <c r="J1229" s="264">
        <v>13015.711618589061</v>
      </c>
      <c r="K1229" s="639">
        <f t="shared" si="84"/>
        <v>2121561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82"/>
        <v>8</v>
      </c>
      <c r="C1230" s="37">
        <f t="shared" si="83"/>
        <v>40774</v>
      </c>
      <c r="D1230" s="37" t="s">
        <v>1190</v>
      </c>
      <c r="E1230" s="37">
        <v>40774</v>
      </c>
      <c r="F1230" s="194" t="s">
        <v>821</v>
      </c>
      <c r="G1230" s="40"/>
      <c r="H1230" s="653" t="s">
        <v>1158</v>
      </c>
      <c r="I1230" s="264">
        <v>45</v>
      </c>
      <c r="J1230" s="264">
        <v>4446.9098462645898</v>
      </c>
      <c r="K1230" s="639">
        <f t="shared" si="84"/>
        <v>200111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82"/>
        <v>8</v>
      </c>
      <c r="C1231" s="37">
        <f t="shared" si="83"/>
        <v>40780</v>
      </c>
      <c r="D1231" s="37" t="s">
        <v>1191</v>
      </c>
      <c r="E1231" s="37">
        <v>40780</v>
      </c>
      <c r="F1231" s="40" t="s">
        <v>1084</v>
      </c>
      <c r="G1231" s="40"/>
      <c r="H1231" s="653" t="s">
        <v>1158</v>
      </c>
      <c r="I1231" s="264">
        <v>989</v>
      </c>
      <c r="J1231" s="264">
        <v>8346.3987351534779</v>
      </c>
      <c r="K1231" s="639">
        <f t="shared" si="84"/>
        <v>8254588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82"/>
        <v>8</v>
      </c>
      <c r="C1232" s="37">
        <f t="shared" si="83"/>
        <v>40781</v>
      </c>
      <c r="D1232" s="37" t="s">
        <v>1192</v>
      </c>
      <c r="E1232" s="37">
        <v>40781</v>
      </c>
      <c r="F1232" s="40" t="s">
        <v>1121</v>
      </c>
      <c r="G1232" s="40"/>
      <c r="H1232" s="653" t="s">
        <v>1158</v>
      </c>
      <c r="I1232" s="264">
        <v>194</v>
      </c>
      <c r="J1232" s="264">
        <v>7523.8987351534788</v>
      </c>
      <c r="K1232" s="639">
        <f t="shared" si="84"/>
        <v>1459636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82"/>
        <v>8</v>
      </c>
      <c r="C1233" s="37">
        <f t="shared" si="83"/>
        <v>40781</v>
      </c>
      <c r="D1233" s="37" t="s">
        <v>1192</v>
      </c>
      <c r="E1233" s="37">
        <v>40781</v>
      </c>
      <c r="F1233" s="40" t="s">
        <v>1122</v>
      </c>
      <c r="G1233" s="40"/>
      <c r="H1233" s="653" t="s">
        <v>1158</v>
      </c>
      <c r="I1233" s="264">
        <v>106</v>
      </c>
      <c r="J1233" s="264">
        <v>7394.3987351534788</v>
      </c>
      <c r="K1233" s="639">
        <f t="shared" si="84"/>
        <v>783806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82"/>
        <v>8</v>
      </c>
      <c r="C1234" s="37">
        <f t="shared" si="83"/>
        <v>40781</v>
      </c>
      <c r="D1234" s="37" t="s">
        <v>1192</v>
      </c>
      <c r="E1234" s="37">
        <v>40781</v>
      </c>
      <c r="F1234" s="40" t="s">
        <v>1123</v>
      </c>
      <c r="G1234" s="40"/>
      <c r="H1234" s="653" t="s">
        <v>1158</v>
      </c>
      <c r="I1234" s="264">
        <v>150</v>
      </c>
      <c r="J1234" s="264">
        <v>4446.8987351534779</v>
      </c>
      <c r="K1234" s="639">
        <f t="shared" si="84"/>
        <v>667035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82"/>
        <v>8</v>
      </c>
      <c r="C1235" s="37">
        <f t="shared" si="83"/>
        <v>40781</v>
      </c>
      <c r="D1235" s="37" t="s">
        <v>1192</v>
      </c>
      <c r="E1235" s="37">
        <v>40781</v>
      </c>
      <c r="F1235" s="40" t="s">
        <v>1124</v>
      </c>
      <c r="G1235" s="40"/>
      <c r="H1235" s="653" t="s">
        <v>1158</v>
      </c>
      <c r="I1235" s="264">
        <v>1</v>
      </c>
      <c r="J1235" s="264">
        <v>4447.3987351534788</v>
      </c>
      <c r="K1235" s="639">
        <f t="shared" si="84"/>
        <v>4447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82"/>
        <v>8</v>
      </c>
      <c r="C1236" s="37">
        <f t="shared" si="83"/>
        <v>40781</v>
      </c>
      <c r="D1236" s="37" t="s">
        <v>1192</v>
      </c>
      <c r="E1236" s="37">
        <v>40781</v>
      </c>
      <c r="F1236" s="40" t="s">
        <v>1125</v>
      </c>
      <c r="G1236" s="40"/>
      <c r="H1236" s="653" t="s">
        <v>1158</v>
      </c>
      <c r="I1236" s="264">
        <v>133</v>
      </c>
      <c r="J1236" s="264">
        <v>7394.3987351534779</v>
      </c>
      <c r="K1236" s="639">
        <f t="shared" si="84"/>
        <v>983455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82"/>
        <v>8</v>
      </c>
      <c r="C1237" s="37">
        <f t="shared" si="83"/>
        <v>40781</v>
      </c>
      <c r="D1237" s="37" t="s">
        <v>1192</v>
      </c>
      <c r="E1237" s="37">
        <v>40781</v>
      </c>
      <c r="F1237" s="40" t="s">
        <v>1126</v>
      </c>
      <c r="G1237" s="40"/>
      <c r="H1237" s="653" t="s">
        <v>1158</v>
      </c>
      <c r="I1237" s="264">
        <v>141</v>
      </c>
      <c r="J1237" s="264">
        <v>8346.3987351534779</v>
      </c>
      <c r="K1237" s="639">
        <f t="shared" si="84"/>
        <v>1176842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82"/>
        <v>8</v>
      </c>
      <c r="C1238" s="37">
        <f t="shared" si="83"/>
        <v>40781</v>
      </c>
      <c r="D1238" s="37" t="s">
        <v>1192</v>
      </c>
      <c r="E1238" s="37">
        <v>40781</v>
      </c>
      <c r="F1238" s="40" t="s">
        <v>1127</v>
      </c>
      <c r="G1238" s="40"/>
      <c r="H1238" s="653" t="s">
        <v>1158</v>
      </c>
      <c r="I1238" s="264">
        <v>292</v>
      </c>
      <c r="J1238" s="264">
        <v>8227.7617488521064</v>
      </c>
      <c r="K1238" s="639">
        <f t="shared" si="84"/>
        <v>2402506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82"/>
        <v>8</v>
      </c>
      <c r="C1239" s="37">
        <f t="shared" si="83"/>
        <v>40781</v>
      </c>
      <c r="D1239" s="37" t="s">
        <v>1192</v>
      </c>
      <c r="E1239" s="37">
        <v>40781</v>
      </c>
      <c r="F1239" s="40" t="s">
        <v>1128</v>
      </c>
      <c r="G1239" s="40"/>
      <c r="H1239" s="653" t="s">
        <v>1158</v>
      </c>
      <c r="I1239" s="264">
        <v>1</v>
      </c>
      <c r="J1239" s="264">
        <v>10374.398735153478</v>
      </c>
      <c r="K1239" s="639">
        <f t="shared" si="84"/>
        <v>10374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82"/>
        <v>8</v>
      </c>
      <c r="C1240" s="37">
        <f t="shared" si="83"/>
        <v>40781</v>
      </c>
      <c r="D1240" s="37" t="s">
        <v>1192</v>
      </c>
      <c r="E1240" s="37">
        <v>40781</v>
      </c>
      <c r="F1240" s="40" t="s">
        <v>1129</v>
      </c>
      <c r="G1240" s="40"/>
      <c r="H1240" s="653" t="s">
        <v>1158</v>
      </c>
      <c r="I1240" s="264">
        <v>1</v>
      </c>
      <c r="J1240" s="264">
        <v>9490.3987351534779</v>
      </c>
      <c r="K1240" s="639">
        <f t="shared" si="84"/>
        <v>9490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82"/>
        <v>8</v>
      </c>
      <c r="C1241" s="37">
        <f t="shared" si="83"/>
        <v>40781</v>
      </c>
      <c r="D1241" s="37" t="s">
        <v>1193</v>
      </c>
      <c r="E1241" s="37">
        <v>40781</v>
      </c>
      <c r="F1241" s="40" t="s">
        <v>1130</v>
      </c>
      <c r="G1241" s="40"/>
      <c r="H1241" s="653" t="s">
        <v>1158</v>
      </c>
      <c r="I1241" s="264">
        <v>1</v>
      </c>
      <c r="J1241" s="264">
        <v>10309.398735153478</v>
      </c>
      <c r="K1241" s="639">
        <f t="shared" si="84"/>
        <v>10309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82"/>
        <v>8</v>
      </c>
      <c r="C1242" s="37">
        <f t="shared" si="83"/>
        <v>40781</v>
      </c>
      <c r="D1242" s="37" t="s">
        <v>1193</v>
      </c>
      <c r="E1242" s="37">
        <v>40781</v>
      </c>
      <c r="F1242" s="40" t="s">
        <v>1131</v>
      </c>
      <c r="G1242" s="40"/>
      <c r="H1242" s="653" t="s">
        <v>1158</v>
      </c>
      <c r="I1242" s="264">
        <v>824</v>
      </c>
      <c r="J1242" s="264">
        <v>12949.898735153478</v>
      </c>
      <c r="K1242" s="639">
        <f t="shared" si="84"/>
        <v>10670717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ref="B1243:B1306" si="85">IF(C1243&lt;&gt;"",MONTH(C1243),"")</f>
        <v>8</v>
      </c>
      <c r="C1243" s="37">
        <f t="shared" si="83"/>
        <v>40781</v>
      </c>
      <c r="D1243" s="37" t="s">
        <v>1193</v>
      </c>
      <c r="E1243" s="37">
        <v>40781</v>
      </c>
      <c r="F1243" s="40" t="s">
        <v>1132</v>
      </c>
      <c r="G1243" s="40"/>
      <c r="H1243" s="653" t="s">
        <v>1158</v>
      </c>
      <c r="I1243" s="264">
        <v>2</v>
      </c>
      <c r="J1243" s="264">
        <v>8346.3987351534797</v>
      </c>
      <c r="K1243" s="639">
        <f t="shared" si="84"/>
        <v>16693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85"/>
        <v>8</v>
      </c>
      <c r="C1244" s="37">
        <f t="shared" si="83"/>
        <v>40781</v>
      </c>
      <c r="D1244" s="37" t="s">
        <v>1193</v>
      </c>
      <c r="E1244" s="37">
        <v>40781</v>
      </c>
      <c r="F1244" s="40" t="s">
        <v>1133</v>
      </c>
      <c r="G1244" s="40"/>
      <c r="H1244" s="653" t="s">
        <v>1158</v>
      </c>
      <c r="I1244" s="264">
        <v>1</v>
      </c>
      <c r="J1244" s="264">
        <v>10374.398735153478</v>
      </c>
      <c r="K1244" s="639">
        <f t="shared" si="84"/>
        <v>10374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85"/>
        <v>8</v>
      </c>
      <c r="C1245" s="37">
        <f t="shared" si="83"/>
        <v>40781</v>
      </c>
      <c r="D1245" s="37" t="s">
        <v>1193</v>
      </c>
      <c r="E1245" s="37">
        <v>40781</v>
      </c>
      <c r="F1245" s="40" t="s">
        <v>1134</v>
      </c>
      <c r="G1245" s="40"/>
      <c r="H1245" s="653" t="s">
        <v>1158</v>
      </c>
      <c r="I1245" s="264">
        <v>747</v>
      </c>
      <c r="J1245" s="264">
        <v>11850.912791378378</v>
      </c>
      <c r="K1245" s="639">
        <f t="shared" si="84"/>
        <v>8852632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85"/>
        <v>8</v>
      </c>
      <c r="C1246" s="37">
        <f t="shared" si="83"/>
        <v>40781</v>
      </c>
      <c r="D1246" s="37" t="s">
        <v>1193</v>
      </c>
      <c r="E1246" s="37">
        <v>40781</v>
      </c>
      <c r="F1246" s="40" t="s">
        <v>1135</v>
      </c>
      <c r="G1246" s="40"/>
      <c r="H1246" s="653" t="s">
        <v>1158</v>
      </c>
      <c r="I1246" s="264">
        <v>70</v>
      </c>
      <c r="J1246" s="264">
        <v>13625.39873515348</v>
      </c>
      <c r="K1246" s="639">
        <f t="shared" si="84"/>
        <v>953778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85"/>
        <v>8</v>
      </c>
      <c r="C1247" s="37">
        <f t="shared" ref="C1247:C1310" si="86">E1247</f>
        <v>40782</v>
      </c>
      <c r="D1247" s="37" t="s">
        <v>1194</v>
      </c>
      <c r="E1247" s="37">
        <v>40782</v>
      </c>
      <c r="F1247" s="40" t="s">
        <v>1136</v>
      </c>
      <c r="G1247" s="40"/>
      <c r="H1247" s="653" t="s">
        <v>1158</v>
      </c>
      <c r="I1247" s="264">
        <v>126</v>
      </c>
      <c r="J1247" s="264">
        <v>15399.287624042368</v>
      </c>
      <c r="K1247" s="639">
        <f t="shared" ref="K1247:K1310" si="87">ROUND(I1247*J1247,0)</f>
        <v>1940310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85"/>
        <v>8</v>
      </c>
      <c r="C1248" s="37">
        <f t="shared" si="86"/>
        <v>40782</v>
      </c>
      <c r="D1248" s="37" t="s">
        <v>1194</v>
      </c>
      <c r="E1248" s="37">
        <v>40782</v>
      </c>
      <c r="F1248" s="40" t="s">
        <v>1137</v>
      </c>
      <c r="G1248" s="40"/>
      <c r="H1248" s="653" t="s">
        <v>1158</v>
      </c>
      <c r="I1248" s="264">
        <v>166</v>
      </c>
      <c r="J1248" s="264">
        <v>14237.398735153474</v>
      </c>
      <c r="K1248" s="639">
        <f t="shared" si="87"/>
        <v>2363408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85"/>
        <v>8</v>
      </c>
      <c r="C1249" s="37">
        <f t="shared" si="86"/>
        <v>40782</v>
      </c>
      <c r="D1249" s="37" t="s">
        <v>1194</v>
      </c>
      <c r="E1249" s="37">
        <v>40782</v>
      </c>
      <c r="F1249" s="40" t="s">
        <v>1138</v>
      </c>
      <c r="G1249" s="40"/>
      <c r="H1249" s="653" t="s">
        <v>1158</v>
      </c>
      <c r="I1249" s="264">
        <v>9</v>
      </c>
      <c r="J1249" s="264">
        <v>12825.39873515348</v>
      </c>
      <c r="K1249" s="639">
        <f t="shared" si="87"/>
        <v>115429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85"/>
        <v>8</v>
      </c>
      <c r="C1250" s="37">
        <f t="shared" si="86"/>
        <v>40782</v>
      </c>
      <c r="D1250" s="37" t="s">
        <v>1194</v>
      </c>
      <c r="E1250" s="37">
        <v>40782</v>
      </c>
      <c r="F1250" s="40" t="s">
        <v>1121</v>
      </c>
      <c r="G1250" s="40"/>
      <c r="H1250" s="653" t="s">
        <v>1158</v>
      </c>
      <c r="I1250" s="264">
        <v>240</v>
      </c>
      <c r="J1250" s="264">
        <v>7523.8987351534779</v>
      </c>
      <c r="K1250" s="639">
        <f t="shared" si="87"/>
        <v>1805736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85"/>
        <v>8</v>
      </c>
      <c r="C1251" s="37">
        <f t="shared" si="86"/>
        <v>40782</v>
      </c>
      <c r="D1251" s="37" t="s">
        <v>1194</v>
      </c>
      <c r="E1251" s="37">
        <v>40782</v>
      </c>
      <c r="F1251" s="40" t="s">
        <v>1139</v>
      </c>
      <c r="G1251" s="40"/>
      <c r="H1251" s="653" t="s">
        <v>1158</v>
      </c>
      <c r="I1251" s="264">
        <v>86</v>
      </c>
      <c r="J1251" s="264">
        <v>6671.3987351534779</v>
      </c>
      <c r="K1251" s="639">
        <f t="shared" si="87"/>
        <v>573740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85"/>
        <v>8</v>
      </c>
      <c r="C1252" s="37">
        <f t="shared" si="86"/>
        <v>40782</v>
      </c>
      <c r="D1252" s="37" t="s">
        <v>1194</v>
      </c>
      <c r="E1252" s="37">
        <v>40782</v>
      </c>
      <c r="F1252" s="40" t="s">
        <v>1140</v>
      </c>
      <c r="G1252" s="40"/>
      <c r="H1252" s="653" t="s">
        <v>1158</v>
      </c>
      <c r="I1252" s="264">
        <v>240</v>
      </c>
      <c r="J1252" s="264">
        <v>2681.5987351534782</v>
      </c>
      <c r="K1252" s="639">
        <f t="shared" si="87"/>
        <v>643584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85"/>
        <v>8</v>
      </c>
      <c r="C1253" s="37">
        <f t="shared" si="86"/>
        <v>40782</v>
      </c>
      <c r="D1253" s="37" t="s">
        <v>1194</v>
      </c>
      <c r="E1253" s="37">
        <v>40782</v>
      </c>
      <c r="F1253" s="40" t="s">
        <v>1141</v>
      </c>
      <c r="G1253" s="40"/>
      <c r="H1253" s="653" t="s">
        <v>1158</v>
      </c>
      <c r="I1253" s="264">
        <v>86</v>
      </c>
      <c r="J1253" s="264">
        <v>2702.9568746883619</v>
      </c>
      <c r="K1253" s="639">
        <f t="shared" si="87"/>
        <v>232454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85"/>
        <v>9</v>
      </c>
      <c r="C1254" s="37">
        <f t="shared" si="86"/>
        <v>40801</v>
      </c>
      <c r="D1254" s="37" t="s">
        <v>1195</v>
      </c>
      <c r="E1254" s="37">
        <v>40801</v>
      </c>
      <c r="F1254" s="40" t="s">
        <v>1085</v>
      </c>
      <c r="G1254" s="40"/>
      <c r="H1254" s="653" t="s">
        <v>1158</v>
      </c>
      <c r="I1254" s="264">
        <v>590</v>
      </c>
      <c r="J1254" s="264">
        <v>8992.1377182043252</v>
      </c>
      <c r="K1254" s="639">
        <f t="shared" si="87"/>
        <v>5305361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si="85"/>
        <v>9</v>
      </c>
      <c r="C1255" s="37">
        <f t="shared" si="86"/>
        <v>40804</v>
      </c>
      <c r="D1255" s="37" t="s">
        <v>1196</v>
      </c>
      <c r="E1255" s="37">
        <v>40804</v>
      </c>
      <c r="F1255" s="40" t="s">
        <v>1086</v>
      </c>
      <c r="G1255" s="40"/>
      <c r="H1255" s="653" t="s">
        <v>1158</v>
      </c>
      <c r="I1255" s="264">
        <v>123</v>
      </c>
      <c r="J1255" s="264">
        <v>18714.902800194133</v>
      </c>
      <c r="K1255" s="639">
        <f t="shared" si="87"/>
        <v>2301933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85"/>
        <v>9</v>
      </c>
      <c r="C1256" s="37">
        <f t="shared" si="86"/>
        <v>40804</v>
      </c>
      <c r="D1256" s="37" t="s">
        <v>1196</v>
      </c>
      <c r="E1256" s="37">
        <v>40804</v>
      </c>
      <c r="F1256" s="40" t="s">
        <v>1087</v>
      </c>
      <c r="G1256" s="40"/>
      <c r="H1256" s="653" t="s">
        <v>1158</v>
      </c>
      <c r="I1256" s="264">
        <v>122</v>
      </c>
      <c r="J1256" s="264">
        <v>12041.39873515348</v>
      </c>
      <c r="K1256" s="639">
        <f t="shared" si="87"/>
        <v>1469051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85"/>
        <v>9</v>
      </c>
      <c r="C1257" s="37">
        <f t="shared" si="86"/>
        <v>40804</v>
      </c>
      <c r="D1257" s="37" t="s">
        <v>1196</v>
      </c>
      <c r="E1257" s="37">
        <v>40804</v>
      </c>
      <c r="F1257" s="194" t="s">
        <v>821</v>
      </c>
      <c r="G1257" s="40"/>
      <c r="H1257" s="653" t="s">
        <v>1158</v>
      </c>
      <c r="I1257" s="264">
        <v>120</v>
      </c>
      <c r="J1257" s="264">
        <v>2681.5987351534782</v>
      </c>
      <c r="K1257" s="639">
        <f t="shared" si="87"/>
        <v>321792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85"/>
        <v>9</v>
      </c>
      <c r="C1258" s="37">
        <f t="shared" si="86"/>
        <v>40804</v>
      </c>
      <c r="D1258" s="37" t="s">
        <v>1196</v>
      </c>
      <c r="E1258" s="37">
        <v>40804</v>
      </c>
      <c r="F1258" s="40" t="s">
        <v>1088</v>
      </c>
      <c r="G1258" s="40"/>
      <c r="H1258" s="653" t="s">
        <v>1158</v>
      </c>
      <c r="I1258" s="264">
        <v>52</v>
      </c>
      <c r="J1258" s="264">
        <v>9362.3987351534779</v>
      </c>
      <c r="K1258" s="639">
        <f t="shared" si="87"/>
        <v>486845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85"/>
        <v>9</v>
      </c>
      <c r="C1259" s="37">
        <f t="shared" si="86"/>
        <v>40804</v>
      </c>
      <c r="D1259" s="37" t="s">
        <v>1196</v>
      </c>
      <c r="E1259" s="37">
        <v>40804</v>
      </c>
      <c r="F1259" s="194" t="s">
        <v>821</v>
      </c>
      <c r="G1259" s="40"/>
      <c r="H1259" s="653" t="s">
        <v>1158</v>
      </c>
      <c r="I1259" s="264">
        <v>48</v>
      </c>
      <c r="J1259" s="264">
        <v>2685.8362351534784</v>
      </c>
      <c r="K1259" s="639">
        <f t="shared" si="87"/>
        <v>128920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85"/>
        <v>9</v>
      </c>
      <c r="C1260" s="37">
        <f t="shared" si="86"/>
        <v>40804</v>
      </c>
      <c r="D1260" s="37" t="s">
        <v>1196</v>
      </c>
      <c r="E1260" s="37">
        <v>40804</v>
      </c>
      <c r="F1260" s="40" t="s">
        <v>1089</v>
      </c>
      <c r="G1260" s="40"/>
      <c r="H1260" s="653" t="s">
        <v>1158</v>
      </c>
      <c r="I1260" s="264">
        <v>142</v>
      </c>
      <c r="J1260" s="264">
        <v>18714.891692899957</v>
      </c>
      <c r="K1260" s="639">
        <f t="shared" si="87"/>
        <v>2657515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85"/>
        <v>9</v>
      </c>
      <c r="C1261" s="37">
        <f t="shared" si="86"/>
        <v>40804</v>
      </c>
      <c r="D1261" s="37" t="s">
        <v>1196</v>
      </c>
      <c r="E1261" s="37">
        <v>40804</v>
      </c>
      <c r="F1261" s="40" t="s">
        <v>1090</v>
      </c>
      <c r="G1261" s="40"/>
      <c r="H1261" s="653" t="s">
        <v>1158</v>
      </c>
      <c r="I1261" s="264">
        <v>214</v>
      </c>
      <c r="J1261" s="264">
        <v>7394.3987351534779</v>
      </c>
      <c r="K1261" s="639">
        <f t="shared" si="87"/>
        <v>1582401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85"/>
        <v>9</v>
      </c>
      <c r="C1262" s="37">
        <f t="shared" si="86"/>
        <v>40804</v>
      </c>
      <c r="D1262" s="37" t="s">
        <v>1196</v>
      </c>
      <c r="E1262" s="37">
        <v>40804</v>
      </c>
      <c r="F1262" s="40" t="s">
        <v>1091</v>
      </c>
      <c r="G1262" s="40"/>
      <c r="H1262" s="653" t="s">
        <v>1158</v>
      </c>
      <c r="I1262" s="264">
        <v>281</v>
      </c>
      <c r="J1262" s="264">
        <v>8748.5909059719834</v>
      </c>
      <c r="K1262" s="639">
        <f t="shared" si="87"/>
        <v>2458354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85"/>
        <v>9</v>
      </c>
      <c r="C1263" s="37">
        <f t="shared" si="86"/>
        <v>40809</v>
      </c>
      <c r="D1263" s="37" t="s">
        <v>1197</v>
      </c>
      <c r="E1263" s="37">
        <v>40809</v>
      </c>
      <c r="F1263" s="40" t="s">
        <v>1092</v>
      </c>
      <c r="G1263" s="40"/>
      <c r="H1263" s="653" t="s">
        <v>1158</v>
      </c>
      <c r="I1263" s="264">
        <v>104</v>
      </c>
      <c r="J1263" s="264">
        <v>10643.937196691939</v>
      </c>
      <c r="K1263" s="639">
        <f t="shared" si="87"/>
        <v>1106969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85"/>
        <v>9</v>
      </c>
      <c r="C1264" s="37">
        <f t="shared" si="86"/>
        <v>40810</v>
      </c>
      <c r="D1264" s="37" t="s">
        <v>1198</v>
      </c>
      <c r="E1264" s="37">
        <v>40810</v>
      </c>
      <c r="F1264" s="40" t="s">
        <v>1093</v>
      </c>
      <c r="G1264" s="40"/>
      <c r="H1264" s="653" t="s">
        <v>1158</v>
      </c>
      <c r="I1264" s="264">
        <v>200</v>
      </c>
      <c r="J1264" s="264">
        <v>7394.3987351534779</v>
      </c>
      <c r="K1264" s="639">
        <f t="shared" si="87"/>
        <v>1478880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85"/>
        <v>9</v>
      </c>
      <c r="C1265" s="37">
        <f t="shared" si="86"/>
        <v>40810</v>
      </c>
      <c r="D1265" s="37" t="s">
        <v>1198</v>
      </c>
      <c r="E1265" s="37">
        <v>40810</v>
      </c>
      <c r="F1265" s="40" t="s">
        <v>1094</v>
      </c>
      <c r="G1265" s="40"/>
      <c r="H1265" s="653" t="s">
        <v>1158</v>
      </c>
      <c r="I1265" s="264">
        <v>385</v>
      </c>
      <c r="J1265" s="264">
        <v>7537.6688650236092</v>
      </c>
      <c r="K1265" s="639">
        <f t="shared" si="87"/>
        <v>2902003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85"/>
        <v>9</v>
      </c>
      <c r="C1266" s="37">
        <f t="shared" si="86"/>
        <v>40810</v>
      </c>
      <c r="D1266" s="37" t="s">
        <v>1198</v>
      </c>
      <c r="E1266" s="37">
        <v>40810</v>
      </c>
      <c r="F1266" s="40" t="s">
        <v>1095</v>
      </c>
      <c r="G1266" s="40"/>
      <c r="H1266" s="653" t="s">
        <v>1158</v>
      </c>
      <c r="I1266" s="264">
        <v>44</v>
      </c>
      <c r="J1266" s="264">
        <v>6671.398735153477</v>
      </c>
      <c r="K1266" s="639">
        <f t="shared" si="87"/>
        <v>293542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85"/>
        <v>9</v>
      </c>
      <c r="C1267" s="37">
        <f t="shared" si="86"/>
        <v>40810</v>
      </c>
      <c r="D1267" s="37" t="s">
        <v>1198</v>
      </c>
      <c r="E1267" s="37">
        <v>40810</v>
      </c>
      <c r="F1267" s="40" t="s">
        <v>1068</v>
      </c>
      <c r="G1267" s="40"/>
      <c r="H1267" s="653" t="s">
        <v>1158</v>
      </c>
      <c r="I1267" s="264">
        <v>727</v>
      </c>
      <c r="J1267" s="264">
        <v>12964.654581095709</v>
      </c>
      <c r="K1267" s="639">
        <f t="shared" si="87"/>
        <v>9425304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85"/>
        <v>9</v>
      </c>
      <c r="C1268" s="37">
        <f t="shared" si="86"/>
        <v>40810</v>
      </c>
      <c r="D1268" s="37" t="s">
        <v>1198</v>
      </c>
      <c r="E1268" s="37">
        <v>40810</v>
      </c>
      <c r="F1268" s="40" t="s">
        <v>816</v>
      </c>
      <c r="G1268" s="40"/>
      <c r="H1268" s="653" t="s">
        <v>1158</v>
      </c>
      <c r="I1268" s="264">
        <v>2088</v>
      </c>
      <c r="J1268" s="264">
        <v>8037.1975857281905</v>
      </c>
      <c r="K1268" s="639">
        <f t="shared" si="87"/>
        <v>16781669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85"/>
        <v>9</v>
      </c>
      <c r="C1269" s="37">
        <f t="shared" si="86"/>
        <v>40810</v>
      </c>
      <c r="D1269" s="37" t="s">
        <v>1198</v>
      </c>
      <c r="E1269" s="37">
        <v>40810</v>
      </c>
      <c r="F1269" s="40" t="s">
        <v>1068</v>
      </c>
      <c r="G1269" s="40"/>
      <c r="H1269" s="653" t="s">
        <v>1158</v>
      </c>
      <c r="I1269" s="264">
        <v>1514</v>
      </c>
      <c r="J1269" s="264">
        <v>12949.89873515348</v>
      </c>
      <c r="K1269" s="639">
        <f t="shared" si="87"/>
        <v>19606147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85"/>
        <v>9</v>
      </c>
      <c r="C1270" s="37">
        <f t="shared" si="86"/>
        <v>40810</v>
      </c>
      <c r="D1270" s="37" t="s">
        <v>1198</v>
      </c>
      <c r="E1270" s="37">
        <v>40810</v>
      </c>
      <c r="F1270" s="40" t="s">
        <v>811</v>
      </c>
      <c r="G1270" s="40"/>
      <c r="H1270" s="653" t="s">
        <v>1158</v>
      </c>
      <c r="I1270" s="264">
        <v>548</v>
      </c>
      <c r="J1270" s="264">
        <v>8878.7308519417984</v>
      </c>
      <c r="K1270" s="639">
        <f t="shared" si="87"/>
        <v>4865545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85"/>
        <v>9</v>
      </c>
      <c r="C1271" s="37">
        <f t="shared" si="86"/>
        <v>40810</v>
      </c>
      <c r="D1271" s="37" t="s">
        <v>1198</v>
      </c>
      <c r="E1271" s="37">
        <v>40810</v>
      </c>
      <c r="F1271" s="40" t="s">
        <v>815</v>
      </c>
      <c r="G1271" s="40"/>
      <c r="H1271" s="653" t="s">
        <v>1158</v>
      </c>
      <c r="I1271" s="264">
        <v>41</v>
      </c>
      <c r="J1271" s="264">
        <v>14530.447515641283</v>
      </c>
      <c r="K1271" s="639">
        <f t="shared" si="87"/>
        <v>595748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85"/>
        <v>9</v>
      </c>
      <c r="C1272" s="37">
        <f t="shared" si="86"/>
        <v>40810</v>
      </c>
      <c r="D1272" s="37" t="s">
        <v>1198</v>
      </c>
      <c r="E1272" s="37">
        <v>40810</v>
      </c>
      <c r="F1272" s="40" t="s">
        <v>812</v>
      </c>
      <c r="G1272" s="40"/>
      <c r="H1272" s="653" t="s">
        <v>1158</v>
      </c>
      <c r="I1272" s="264">
        <v>20</v>
      </c>
      <c r="J1272" s="264">
        <v>10708.89873515348</v>
      </c>
      <c r="K1272" s="639">
        <f t="shared" si="87"/>
        <v>214178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85"/>
        <v>9</v>
      </c>
      <c r="C1273" s="37">
        <f t="shared" si="86"/>
        <v>40811</v>
      </c>
      <c r="D1273" s="37" t="s">
        <v>1282</v>
      </c>
      <c r="E1273" s="37">
        <v>40811</v>
      </c>
      <c r="F1273" s="194" t="s">
        <v>988</v>
      </c>
      <c r="G1273" s="40"/>
      <c r="H1273" s="653" t="s">
        <v>1158</v>
      </c>
      <c r="I1273" s="264">
        <v>106</v>
      </c>
      <c r="J1273" s="264">
        <v>7394.3987351534788</v>
      </c>
      <c r="K1273" s="639">
        <f t="shared" si="87"/>
        <v>783806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85"/>
        <v>9</v>
      </c>
      <c r="C1274" s="37">
        <f t="shared" si="86"/>
        <v>40811</v>
      </c>
      <c r="D1274" s="37" t="s">
        <v>1282</v>
      </c>
      <c r="E1274" s="37">
        <v>40811</v>
      </c>
      <c r="F1274" s="191" t="s">
        <v>992</v>
      </c>
      <c r="G1274" s="40"/>
      <c r="H1274" s="653" t="s">
        <v>1158</v>
      </c>
      <c r="I1274" s="264">
        <v>499</v>
      </c>
      <c r="J1274" s="264">
        <v>8248.3987351534797</v>
      </c>
      <c r="K1274" s="639">
        <f t="shared" si="87"/>
        <v>4115951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85"/>
        <v>9</v>
      </c>
      <c r="C1275" s="37">
        <f t="shared" si="86"/>
        <v>40811</v>
      </c>
      <c r="D1275" s="37" t="s">
        <v>1282</v>
      </c>
      <c r="E1275" s="37">
        <v>40811</v>
      </c>
      <c r="F1275" s="40" t="s">
        <v>822</v>
      </c>
      <c r="G1275" s="40"/>
      <c r="H1275" s="653" t="s">
        <v>1158</v>
      </c>
      <c r="I1275" s="264">
        <v>3</v>
      </c>
      <c r="J1275" s="264">
        <v>5188.3987351534788</v>
      </c>
      <c r="K1275" s="639">
        <f t="shared" si="87"/>
        <v>15565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85"/>
        <v>9</v>
      </c>
      <c r="C1276" s="37">
        <f t="shared" si="86"/>
        <v>40811</v>
      </c>
      <c r="D1276" s="37" t="s">
        <v>1282</v>
      </c>
      <c r="E1276" s="37">
        <v>40811</v>
      </c>
      <c r="F1276" s="40" t="s">
        <v>813</v>
      </c>
      <c r="G1276" s="40"/>
      <c r="H1276" s="653" t="s">
        <v>1158</v>
      </c>
      <c r="I1276" s="264">
        <v>13</v>
      </c>
      <c r="J1276" s="264">
        <v>8263.9371966919389</v>
      </c>
      <c r="K1276" s="639">
        <f t="shared" si="87"/>
        <v>107431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85"/>
        <v>9</v>
      </c>
      <c r="C1277" s="37">
        <f t="shared" si="86"/>
        <v>40811</v>
      </c>
      <c r="D1277" s="37" t="s">
        <v>1282</v>
      </c>
      <c r="E1277" s="37">
        <v>40811</v>
      </c>
      <c r="F1277" s="194" t="s">
        <v>1343</v>
      </c>
      <c r="G1277" s="40"/>
      <c r="H1277" s="653" t="s">
        <v>1158</v>
      </c>
      <c r="I1277" s="264">
        <v>1</v>
      </c>
      <c r="J1277" s="264">
        <v>9490.3987351534779</v>
      </c>
      <c r="K1277" s="639">
        <f t="shared" si="87"/>
        <v>9490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85"/>
        <v>9</v>
      </c>
      <c r="C1278" s="37">
        <f t="shared" si="86"/>
        <v>40811</v>
      </c>
      <c r="D1278" s="37" t="s">
        <v>1282</v>
      </c>
      <c r="E1278" s="37">
        <v>40811</v>
      </c>
      <c r="F1278" s="191" t="s">
        <v>990</v>
      </c>
      <c r="G1278" s="40"/>
      <c r="H1278" s="653" t="s">
        <v>1158</v>
      </c>
      <c r="I1278" s="264">
        <v>6</v>
      </c>
      <c r="J1278" s="264">
        <v>6671.3987351534788</v>
      </c>
      <c r="K1278" s="639">
        <f t="shared" si="87"/>
        <v>40028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85"/>
        <v>9</v>
      </c>
      <c r="C1279" s="37">
        <f t="shared" si="86"/>
        <v>40811</v>
      </c>
      <c r="D1279" s="37" t="s">
        <v>1282</v>
      </c>
      <c r="E1279" s="37">
        <v>40811</v>
      </c>
      <c r="F1279" s="40" t="s">
        <v>1065</v>
      </c>
      <c r="G1279" s="40"/>
      <c r="H1279" s="653" t="s">
        <v>1158</v>
      </c>
      <c r="I1279" s="264">
        <v>2</v>
      </c>
      <c r="J1279" s="264">
        <v>6671.3987351534788</v>
      </c>
      <c r="K1279" s="639">
        <f t="shared" si="87"/>
        <v>13343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85"/>
        <v>9</v>
      </c>
      <c r="C1280" s="37">
        <f t="shared" si="86"/>
        <v>40811</v>
      </c>
      <c r="D1280" s="37" t="s">
        <v>1282</v>
      </c>
      <c r="E1280" s="37">
        <v>40811</v>
      </c>
      <c r="F1280" s="40" t="s">
        <v>1097</v>
      </c>
      <c r="G1280" s="40"/>
      <c r="H1280" s="653" t="s">
        <v>1158</v>
      </c>
      <c r="I1280" s="264">
        <v>2</v>
      </c>
      <c r="J1280" s="264">
        <v>6671.3987351534788</v>
      </c>
      <c r="K1280" s="639">
        <f t="shared" si="87"/>
        <v>13343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85"/>
        <v>9</v>
      </c>
      <c r="C1281" s="37">
        <f t="shared" si="86"/>
        <v>40812</v>
      </c>
      <c r="D1281" s="37" t="s">
        <v>1283</v>
      </c>
      <c r="E1281" s="37">
        <v>40812</v>
      </c>
      <c r="F1281" s="40" t="s">
        <v>820</v>
      </c>
      <c r="G1281" s="40"/>
      <c r="H1281" s="653" t="s">
        <v>1158</v>
      </c>
      <c r="I1281" s="264">
        <v>5</v>
      </c>
      <c r="J1281" s="264">
        <v>10308.99873515348</v>
      </c>
      <c r="K1281" s="639">
        <f t="shared" si="87"/>
        <v>51545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85"/>
        <v>9</v>
      </c>
      <c r="C1282" s="37">
        <f t="shared" si="86"/>
        <v>40812</v>
      </c>
      <c r="D1282" s="37" t="s">
        <v>1283</v>
      </c>
      <c r="E1282" s="37">
        <v>40812</v>
      </c>
      <c r="F1282" s="40" t="s">
        <v>1098</v>
      </c>
      <c r="G1282" s="40"/>
      <c r="H1282" s="653" t="s">
        <v>1158</v>
      </c>
      <c r="I1282" s="264">
        <v>1</v>
      </c>
      <c r="J1282" s="264">
        <v>10374.398735153478</v>
      </c>
      <c r="K1282" s="639">
        <f t="shared" si="87"/>
        <v>10374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85"/>
        <v>9</v>
      </c>
      <c r="C1283" s="37">
        <f t="shared" si="86"/>
        <v>40812</v>
      </c>
      <c r="D1283" s="37" t="s">
        <v>1283</v>
      </c>
      <c r="E1283" s="37">
        <v>40812</v>
      </c>
      <c r="F1283" s="40" t="s">
        <v>1076</v>
      </c>
      <c r="G1283" s="40"/>
      <c r="H1283" s="653" t="s">
        <v>1158</v>
      </c>
      <c r="I1283" s="264">
        <v>1</v>
      </c>
      <c r="J1283" s="264">
        <v>12825.398735153478</v>
      </c>
      <c r="K1283" s="639">
        <f t="shared" si="87"/>
        <v>12825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85"/>
        <v>9</v>
      </c>
      <c r="C1284" s="37">
        <f t="shared" si="86"/>
        <v>40812</v>
      </c>
      <c r="D1284" s="37" t="s">
        <v>1283</v>
      </c>
      <c r="E1284" s="37">
        <v>40812</v>
      </c>
      <c r="F1284" s="194" t="s">
        <v>1369</v>
      </c>
      <c r="G1284" s="40"/>
      <c r="H1284" s="653" t="s">
        <v>1158</v>
      </c>
      <c r="I1284" s="264">
        <v>3</v>
      </c>
      <c r="J1284" s="264">
        <v>8248.3987351534797</v>
      </c>
      <c r="K1284" s="639">
        <f t="shared" si="87"/>
        <v>24745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85"/>
        <v>9</v>
      </c>
      <c r="C1285" s="37">
        <f t="shared" si="86"/>
        <v>40812</v>
      </c>
      <c r="D1285" s="37" t="s">
        <v>1283</v>
      </c>
      <c r="E1285" s="37">
        <v>40812</v>
      </c>
      <c r="F1285" s="40" t="s">
        <v>810</v>
      </c>
      <c r="G1285" s="40"/>
      <c r="H1285" s="653" t="s">
        <v>1158</v>
      </c>
      <c r="I1285" s="264">
        <v>3</v>
      </c>
      <c r="J1285" s="264">
        <v>8248.3987351534797</v>
      </c>
      <c r="K1285" s="639">
        <f t="shared" si="87"/>
        <v>24745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85"/>
        <v>9</v>
      </c>
      <c r="C1286" s="37">
        <f t="shared" si="86"/>
        <v>40812</v>
      </c>
      <c r="D1286" s="37" t="s">
        <v>1283</v>
      </c>
      <c r="E1286" s="37">
        <v>40812</v>
      </c>
      <c r="F1286" s="40" t="s">
        <v>1099</v>
      </c>
      <c r="G1286" s="40"/>
      <c r="H1286" s="653" t="s">
        <v>1158</v>
      </c>
      <c r="I1286" s="264">
        <v>1</v>
      </c>
      <c r="J1286" s="264">
        <v>6671.3987351534788</v>
      </c>
      <c r="K1286" s="639">
        <f t="shared" si="87"/>
        <v>6671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85"/>
        <v>9</v>
      </c>
      <c r="C1287" s="37">
        <f t="shared" si="86"/>
        <v>40812</v>
      </c>
      <c r="D1287" s="37" t="s">
        <v>1283</v>
      </c>
      <c r="E1287" s="37">
        <v>40812</v>
      </c>
      <c r="F1287" s="40" t="s">
        <v>814</v>
      </c>
      <c r="G1287" s="40"/>
      <c r="H1287" s="653" t="s">
        <v>1158</v>
      </c>
      <c r="I1287" s="264">
        <v>1</v>
      </c>
      <c r="J1287" s="264">
        <v>10309.398735153478</v>
      </c>
      <c r="K1287" s="639">
        <f t="shared" si="87"/>
        <v>10309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85"/>
        <v>9</v>
      </c>
      <c r="C1288" s="37">
        <f t="shared" si="86"/>
        <v>40812</v>
      </c>
      <c r="D1288" s="37" t="s">
        <v>1283</v>
      </c>
      <c r="E1288" s="37">
        <v>40812</v>
      </c>
      <c r="F1288" s="40" t="s">
        <v>823</v>
      </c>
      <c r="G1288" s="40"/>
      <c r="H1288" s="653" t="s">
        <v>1158</v>
      </c>
      <c r="I1288" s="264">
        <v>5</v>
      </c>
      <c r="J1288" s="264">
        <v>6671.3987351534788</v>
      </c>
      <c r="K1288" s="639">
        <f t="shared" si="87"/>
        <v>33357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85"/>
        <v>9</v>
      </c>
      <c r="C1289" s="37">
        <f t="shared" si="86"/>
        <v>40813</v>
      </c>
      <c r="D1289" s="37" t="s">
        <v>1284</v>
      </c>
      <c r="E1289" s="37">
        <v>40813</v>
      </c>
      <c r="F1289" s="40" t="s">
        <v>1100</v>
      </c>
      <c r="G1289" s="40"/>
      <c r="H1289" s="653" t="s">
        <v>1158</v>
      </c>
      <c r="I1289" s="264">
        <v>380</v>
      </c>
      <c r="J1289" s="264">
        <v>12549.9776825219</v>
      </c>
      <c r="K1289" s="639">
        <f t="shared" si="87"/>
        <v>4768992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85"/>
        <v>9</v>
      </c>
      <c r="C1290" s="37">
        <f t="shared" si="86"/>
        <v>40813</v>
      </c>
      <c r="D1290" s="37" t="s">
        <v>1284</v>
      </c>
      <c r="E1290" s="37">
        <v>40813</v>
      </c>
      <c r="F1290" s="40" t="s">
        <v>1101</v>
      </c>
      <c r="G1290" s="40"/>
      <c r="H1290" s="653" t="s">
        <v>1158</v>
      </c>
      <c r="I1290" s="264">
        <v>125</v>
      </c>
      <c r="J1290" s="264">
        <v>12041.902735153477</v>
      </c>
      <c r="K1290" s="639">
        <f t="shared" si="87"/>
        <v>1505238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85"/>
        <v>9</v>
      </c>
      <c r="C1291" s="37">
        <f t="shared" si="86"/>
        <v>40813</v>
      </c>
      <c r="D1291" s="37" t="s">
        <v>1284</v>
      </c>
      <c r="E1291" s="37">
        <v>40813</v>
      </c>
      <c r="F1291" s="40" t="s">
        <v>1102</v>
      </c>
      <c r="G1291" s="40"/>
      <c r="H1291" s="653" t="s">
        <v>1158</v>
      </c>
      <c r="I1291" s="264">
        <v>575</v>
      </c>
      <c r="J1291" s="264">
        <v>14230.746561240434</v>
      </c>
      <c r="K1291" s="639">
        <f t="shared" si="87"/>
        <v>8182679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85"/>
        <v>9</v>
      </c>
      <c r="C1292" s="37">
        <f t="shared" si="86"/>
        <v>40813</v>
      </c>
      <c r="D1292" s="37" t="s">
        <v>1284</v>
      </c>
      <c r="E1292" s="37">
        <v>40813</v>
      </c>
      <c r="F1292" s="40" t="s">
        <v>1102</v>
      </c>
      <c r="G1292" s="40"/>
      <c r="H1292" s="653" t="s">
        <v>1158</v>
      </c>
      <c r="I1292" s="264">
        <v>600</v>
      </c>
      <c r="J1292" s="264">
        <v>14209.898735153476</v>
      </c>
      <c r="K1292" s="639">
        <f t="shared" si="87"/>
        <v>8525939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85"/>
        <v>9</v>
      </c>
      <c r="C1293" s="37">
        <f t="shared" si="86"/>
        <v>40813</v>
      </c>
      <c r="D1293" s="37" t="s">
        <v>1284</v>
      </c>
      <c r="E1293" s="37">
        <v>40813</v>
      </c>
      <c r="F1293" s="40" t="s">
        <v>1101</v>
      </c>
      <c r="G1293" s="40"/>
      <c r="H1293" s="653" t="s">
        <v>1158</v>
      </c>
      <c r="I1293" s="264">
        <v>125</v>
      </c>
      <c r="J1293" s="264">
        <v>12041.894735153477</v>
      </c>
      <c r="K1293" s="639">
        <f t="shared" si="87"/>
        <v>1505237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85"/>
        <v>9</v>
      </c>
      <c r="C1294" s="37">
        <f t="shared" si="86"/>
        <v>40813</v>
      </c>
      <c r="D1294" s="37" t="s">
        <v>1284</v>
      </c>
      <c r="E1294" s="37">
        <v>40813</v>
      </c>
      <c r="F1294" s="40" t="s">
        <v>1103</v>
      </c>
      <c r="G1294" s="40"/>
      <c r="H1294" s="653" t="s">
        <v>1158</v>
      </c>
      <c r="I1294" s="264">
        <v>150</v>
      </c>
      <c r="J1294" s="264">
        <v>14066.398735153476</v>
      </c>
      <c r="K1294" s="639">
        <f t="shared" si="87"/>
        <v>2109960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85"/>
        <v>9</v>
      </c>
      <c r="C1295" s="37">
        <f t="shared" si="86"/>
        <v>40813</v>
      </c>
      <c r="D1295" s="37" t="s">
        <v>1284</v>
      </c>
      <c r="E1295" s="37">
        <v>40813</v>
      </c>
      <c r="F1295" s="40" t="s">
        <v>1104</v>
      </c>
      <c r="G1295" s="40"/>
      <c r="H1295" s="653" t="s">
        <v>1158</v>
      </c>
      <c r="I1295" s="264">
        <v>90</v>
      </c>
      <c r="J1295" s="264">
        <v>9894.8987351534779</v>
      </c>
      <c r="K1295" s="639">
        <f t="shared" si="87"/>
        <v>890541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85"/>
        <v>9</v>
      </c>
      <c r="C1296" s="37">
        <f t="shared" si="86"/>
        <v>40813</v>
      </c>
      <c r="D1296" s="37" t="s">
        <v>1285</v>
      </c>
      <c r="E1296" s="37">
        <v>40813</v>
      </c>
      <c r="F1296" s="40" t="s">
        <v>1104</v>
      </c>
      <c r="G1296" s="40"/>
      <c r="H1296" s="653" t="s">
        <v>1158</v>
      </c>
      <c r="I1296" s="264">
        <v>200</v>
      </c>
      <c r="J1296" s="264">
        <v>10615.898735153478</v>
      </c>
      <c r="K1296" s="639">
        <f t="shared" si="87"/>
        <v>2123180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85"/>
        <v>9</v>
      </c>
      <c r="C1297" s="37">
        <f t="shared" si="86"/>
        <v>40813</v>
      </c>
      <c r="D1297" s="37" t="s">
        <v>1285</v>
      </c>
      <c r="E1297" s="37">
        <v>40813</v>
      </c>
      <c r="F1297" s="40" t="s">
        <v>1105</v>
      </c>
      <c r="G1297" s="40"/>
      <c r="H1297" s="653" t="s">
        <v>1158</v>
      </c>
      <c r="I1297" s="264">
        <v>110</v>
      </c>
      <c r="J1297" s="264">
        <v>8248.3987351534797</v>
      </c>
      <c r="K1297" s="639">
        <f t="shared" si="87"/>
        <v>907324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85"/>
        <v>9</v>
      </c>
      <c r="C1298" s="37">
        <f t="shared" si="86"/>
        <v>40813</v>
      </c>
      <c r="D1298" s="37" t="s">
        <v>1285</v>
      </c>
      <c r="E1298" s="37">
        <v>40813</v>
      </c>
      <c r="F1298" s="40" t="s">
        <v>1103</v>
      </c>
      <c r="G1298" s="40"/>
      <c r="H1298" s="653" t="s">
        <v>1158</v>
      </c>
      <c r="I1298" s="264">
        <v>275</v>
      </c>
      <c r="J1298" s="264">
        <v>15240.56600788075</v>
      </c>
      <c r="K1298" s="639">
        <f t="shared" si="87"/>
        <v>4191156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85"/>
        <v>9</v>
      </c>
      <c r="C1299" s="37">
        <f t="shared" si="86"/>
        <v>40813</v>
      </c>
      <c r="D1299" s="37" t="s">
        <v>1285</v>
      </c>
      <c r="E1299" s="37">
        <v>40813</v>
      </c>
      <c r="F1299" s="40" t="s">
        <v>1103</v>
      </c>
      <c r="G1299" s="40"/>
      <c r="H1299" s="653" t="s">
        <v>1158</v>
      </c>
      <c r="I1299" s="264">
        <v>230</v>
      </c>
      <c r="J1299" s="264">
        <v>12041.398735153478</v>
      </c>
      <c r="K1299" s="639">
        <f t="shared" si="87"/>
        <v>2769522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85"/>
        <v>7</v>
      </c>
      <c r="C1300" s="37">
        <f t="shared" si="86"/>
        <v>40739</v>
      </c>
      <c r="D1300" s="37" t="s">
        <v>1023</v>
      </c>
      <c r="E1300" s="37">
        <v>40739</v>
      </c>
      <c r="F1300" s="40" t="s">
        <v>1051</v>
      </c>
      <c r="G1300" s="40" t="s">
        <v>1239</v>
      </c>
      <c r="H1300" s="653" t="s">
        <v>798</v>
      </c>
      <c r="I1300" s="264">
        <v>124</v>
      </c>
      <c r="J1300" s="264">
        <v>8248.4067996696067</v>
      </c>
      <c r="K1300" s="639">
        <f t="shared" si="87"/>
        <v>1022802</v>
      </c>
      <c r="L1300" s="39" t="s">
        <v>196</v>
      </c>
      <c r="M1300" s="39" t="s">
        <v>186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85"/>
        <v>7</v>
      </c>
      <c r="C1301" s="37">
        <f t="shared" si="86"/>
        <v>40739</v>
      </c>
      <c r="D1301" s="37" t="s">
        <v>1023</v>
      </c>
      <c r="E1301" s="37">
        <v>40739</v>
      </c>
      <c r="F1301" s="40" t="s">
        <v>1052</v>
      </c>
      <c r="G1301" s="40" t="s">
        <v>1239</v>
      </c>
      <c r="H1301" s="653" t="s">
        <v>798</v>
      </c>
      <c r="I1301" s="264">
        <v>1292</v>
      </c>
      <c r="J1301" s="264">
        <v>10697.405701097752</v>
      </c>
      <c r="K1301" s="639">
        <f t="shared" si="87"/>
        <v>13821048</v>
      </c>
      <c r="L1301" s="39" t="s">
        <v>196</v>
      </c>
      <c r="M1301" s="39" t="s">
        <v>186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85"/>
        <v>7</v>
      </c>
      <c r="C1302" s="37">
        <f t="shared" si="86"/>
        <v>40739</v>
      </c>
      <c r="D1302" s="37" t="s">
        <v>1023</v>
      </c>
      <c r="E1302" s="37">
        <v>40739</v>
      </c>
      <c r="F1302" s="40" t="s">
        <v>1053</v>
      </c>
      <c r="G1302" s="40" t="s">
        <v>1239</v>
      </c>
      <c r="H1302" s="653" t="s">
        <v>798</v>
      </c>
      <c r="I1302" s="264">
        <v>27</v>
      </c>
      <c r="J1302" s="264">
        <v>18104.102438857182</v>
      </c>
      <c r="K1302" s="639">
        <f t="shared" si="87"/>
        <v>488811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85"/>
        <v>7</v>
      </c>
      <c r="C1303" s="37">
        <f t="shared" si="86"/>
        <v>40739</v>
      </c>
      <c r="D1303" s="37" t="s">
        <v>1023</v>
      </c>
      <c r="E1303" s="37">
        <v>40739</v>
      </c>
      <c r="F1303" s="40" t="s">
        <v>1054</v>
      </c>
      <c r="G1303" s="40" t="s">
        <v>1239</v>
      </c>
      <c r="H1303" s="653" t="s">
        <v>798</v>
      </c>
      <c r="I1303" s="264">
        <v>120</v>
      </c>
      <c r="J1303" s="264">
        <v>4446.9070684868111</v>
      </c>
      <c r="K1303" s="639">
        <f t="shared" si="87"/>
        <v>533629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85"/>
        <v>7</v>
      </c>
      <c r="C1304" s="37">
        <f t="shared" si="86"/>
        <v>40739</v>
      </c>
      <c r="D1304" s="37" t="s">
        <v>1023</v>
      </c>
      <c r="E1304" s="37">
        <v>40739</v>
      </c>
      <c r="F1304" s="40" t="s">
        <v>1055</v>
      </c>
      <c r="G1304" s="40" t="s">
        <v>1239</v>
      </c>
      <c r="H1304" s="653" t="s">
        <v>798</v>
      </c>
      <c r="I1304" s="264">
        <v>600</v>
      </c>
      <c r="J1304" s="264">
        <v>2667.3004018201455</v>
      </c>
      <c r="K1304" s="639">
        <f t="shared" si="87"/>
        <v>1600380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85"/>
        <v>7</v>
      </c>
      <c r="C1305" s="37">
        <f t="shared" si="86"/>
        <v>40739</v>
      </c>
      <c r="D1305" s="37" t="s">
        <v>1023</v>
      </c>
      <c r="E1305" s="37">
        <v>40739</v>
      </c>
      <c r="F1305" s="194" t="s">
        <v>1278</v>
      </c>
      <c r="G1305" s="40" t="s">
        <v>1239</v>
      </c>
      <c r="H1305" s="653" t="s">
        <v>798</v>
      </c>
      <c r="I1305" s="264">
        <v>170</v>
      </c>
      <c r="J1305" s="264">
        <v>2681.6046175064198</v>
      </c>
      <c r="K1305" s="639">
        <f t="shared" si="87"/>
        <v>455873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85"/>
        <v>7</v>
      </c>
      <c r="C1306" s="37">
        <f t="shared" si="86"/>
        <v>40739</v>
      </c>
      <c r="D1306" s="37" t="s">
        <v>1023</v>
      </c>
      <c r="E1306" s="37">
        <v>40739</v>
      </c>
      <c r="F1306" s="194" t="s">
        <v>821</v>
      </c>
      <c r="G1306" s="40" t="s">
        <v>1239</v>
      </c>
      <c r="H1306" s="653" t="s">
        <v>798</v>
      </c>
      <c r="I1306" s="264">
        <v>100</v>
      </c>
      <c r="J1306" s="264">
        <v>6671.3787351534784</v>
      </c>
      <c r="K1306" s="639">
        <f t="shared" si="87"/>
        <v>667138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ref="B1307:B1370" si="88">IF(C1307&lt;&gt;"",MONTH(C1307),"")</f>
        <v>7</v>
      </c>
      <c r="C1307" s="37">
        <f t="shared" si="86"/>
        <v>40739</v>
      </c>
      <c r="D1307" s="37" t="s">
        <v>1023</v>
      </c>
      <c r="E1307" s="37">
        <v>40739</v>
      </c>
      <c r="F1307" s="194" t="s">
        <v>821</v>
      </c>
      <c r="G1307" s="40" t="s">
        <v>1239</v>
      </c>
      <c r="H1307" s="653" t="s">
        <v>798</v>
      </c>
      <c r="I1307" s="264">
        <v>60</v>
      </c>
      <c r="J1307" s="264">
        <v>2667.3154018201449</v>
      </c>
      <c r="K1307" s="639">
        <f t="shared" si="87"/>
        <v>160039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88"/>
        <v>7</v>
      </c>
      <c r="C1308" s="37">
        <f t="shared" si="86"/>
        <v>40741</v>
      </c>
      <c r="D1308" s="37" t="s">
        <v>1024</v>
      </c>
      <c r="E1308" s="37">
        <v>40741</v>
      </c>
      <c r="F1308" s="40" t="s">
        <v>806</v>
      </c>
      <c r="G1308" s="40" t="s">
        <v>1241</v>
      </c>
      <c r="H1308" s="653" t="s">
        <v>798</v>
      </c>
      <c r="I1308" s="264">
        <v>6</v>
      </c>
      <c r="J1308" s="264">
        <v>14210.065401820144</v>
      </c>
      <c r="K1308" s="639">
        <f t="shared" si="87"/>
        <v>85260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88"/>
        <v>7</v>
      </c>
      <c r="C1309" s="37">
        <f t="shared" si="86"/>
        <v>40741</v>
      </c>
      <c r="D1309" s="37" t="s">
        <v>1024</v>
      </c>
      <c r="E1309" s="37">
        <v>40741</v>
      </c>
      <c r="F1309" s="40" t="s">
        <v>807</v>
      </c>
      <c r="G1309" s="40" t="s">
        <v>1241</v>
      </c>
      <c r="H1309" s="653" t="s">
        <v>798</v>
      </c>
      <c r="I1309" s="264">
        <v>50</v>
      </c>
      <c r="J1309" s="264">
        <v>18220.418735153478</v>
      </c>
      <c r="K1309" s="639">
        <f t="shared" si="87"/>
        <v>911021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88"/>
        <v>7</v>
      </c>
      <c r="C1310" s="37">
        <f t="shared" si="86"/>
        <v>40741</v>
      </c>
      <c r="D1310" s="37" t="s">
        <v>1024</v>
      </c>
      <c r="E1310" s="37">
        <v>40741</v>
      </c>
      <c r="F1310" s="40" t="s">
        <v>1058</v>
      </c>
      <c r="G1310" s="40" t="s">
        <v>1241</v>
      </c>
      <c r="H1310" s="653" t="s">
        <v>798</v>
      </c>
      <c r="I1310" s="264">
        <v>121</v>
      </c>
      <c r="J1310" s="264">
        <v>20128.398735153478</v>
      </c>
      <c r="K1310" s="639">
        <f t="shared" si="87"/>
        <v>2435536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88"/>
        <v>7</v>
      </c>
      <c r="C1311" s="37">
        <f t="shared" ref="C1311:C1374" si="89">E1311</f>
        <v>40741</v>
      </c>
      <c r="D1311" s="37" t="s">
        <v>1024</v>
      </c>
      <c r="E1311" s="37">
        <v>40741</v>
      </c>
      <c r="F1311" s="40" t="s">
        <v>808</v>
      </c>
      <c r="G1311" s="40" t="s">
        <v>1241</v>
      </c>
      <c r="H1311" s="653" t="s">
        <v>798</v>
      </c>
      <c r="I1311" s="264">
        <v>83</v>
      </c>
      <c r="J1311" s="264">
        <v>18395.362590575161</v>
      </c>
      <c r="K1311" s="639">
        <f t="shared" ref="K1311:K1374" si="90">ROUND(I1311*J1311,0)</f>
        <v>1526815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88"/>
        <v>7</v>
      </c>
      <c r="C1312" s="37">
        <f t="shared" si="89"/>
        <v>40741</v>
      </c>
      <c r="D1312" s="37" t="s">
        <v>1024</v>
      </c>
      <c r="E1312" s="37">
        <v>40741</v>
      </c>
      <c r="F1312" s="40" t="s">
        <v>809</v>
      </c>
      <c r="G1312" s="40" t="s">
        <v>1241</v>
      </c>
      <c r="H1312" s="653" t="s">
        <v>798</v>
      </c>
      <c r="I1312" s="264">
        <v>1</v>
      </c>
      <c r="J1312" s="264">
        <v>10309.398735153478</v>
      </c>
      <c r="K1312" s="639">
        <f t="shared" si="90"/>
        <v>10309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88"/>
        <v>7</v>
      </c>
      <c r="C1313" s="37">
        <f t="shared" si="89"/>
        <v>40741</v>
      </c>
      <c r="D1313" s="37" t="s">
        <v>1024</v>
      </c>
      <c r="E1313" s="37">
        <v>40741</v>
      </c>
      <c r="F1313" s="40" t="s">
        <v>1059</v>
      </c>
      <c r="G1313" s="40" t="s">
        <v>1241</v>
      </c>
      <c r="H1313" s="653" t="s">
        <v>798</v>
      </c>
      <c r="I1313" s="264">
        <v>80</v>
      </c>
      <c r="J1313" s="264">
        <v>20128.398735153474</v>
      </c>
      <c r="K1313" s="639">
        <f t="shared" si="90"/>
        <v>1610272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88"/>
        <v>7</v>
      </c>
      <c r="C1314" s="37">
        <f t="shared" si="89"/>
        <v>40741</v>
      </c>
      <c r="D1314" s="37" t="s">
        <v>1024</v>
      </c>
      <c r="E1314" s="37">
        <v>40741</v>
      </c>
      <c r="F1314" s="40" t="s">
        <v>1060</v>
      </c>
      <c r="G1314" s="40" t="s">
        <v>1241</v>
      </c>
      <c r="H1314" s="653" t="s">
        <v>798</v>
      </c>
      <c r="I1314" s="264">
        <v>156</v>
      </c>
      <c r="J1314" s="264">
        <v>17011.898735153478</v>
      </c>
      <c r="K1314" s="639">
        <f t="shared" si="90"/>
        <v>2653856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88"/>
        <v>7</v>
      </c>
      <c r="C1315" s="37">
        <f t="shared" si="89"/>
        <v>40741</v>
      </c>
      <c r="D1315" s="37" t="s">
        <v>1024</v>
      </c>
      <c r="E1315" s="37">
        <v>40741</v>
      </c>
      <c r="F1315" s="40" t="s">
        <v>1061</v>
      </c>
      <c r="G1315" s="40" t="s">
        <v>1241</v>
      </c>
      <c r="H1315" s="653" t="s">
        <v>798</v>
      </c>
      <c r="I1315" s="264">
        <v>610</v>
      </c>
      <c r="J1315" s="264">
        <v>7523.8987351534797</v>
      </c>
      <c r="K1315" s="639">
        <f t="shared" si="90"/>
        <v>4589578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 t="shared" si="88"/>
        <v>7</v>
      </c>
      <c r="C1316" s="37">
        <f t="shared" si="89"/>
        <v>40744</v>
      </c>
      <c r="D1316" s="37" t="s">
        <v>1025</v>
      </c>
      <c r="E1316" s="37">
        <v>40744</v>
      </c>
      <c r="F1316" s="40" t="s">
        <v>1062</v>
      </c>
      <c r="G1316" s="40" t="s">
        <v>1243</v>
      </c>
      <c r="H1316" s="653" t="s">
        <v>798</v>
      </c>
      <c r="I1316" s="264">
        <v>164</v>
      </c>
      <c r="J1316" s="264">
        <v>7394.3987351534788</v>
      </c>
      <c r="K1316" s="639">
        <f t="shared" si="90"/>
        <v>1212681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 t="shared" si="88"/>
        <v>7</v>
      </c>
      <c r="C1317" s="37">
        <f t="shared" si="89"/>
        <v>40744</v>
      </c>
      <c r="D1317" s="37" t="s">
        <v>1025</v>
      </c>
      <c r="E1317" s="37">
        <v>40744</v>
      </c>
      <c r="F1317" s="191" t="s">
        <v>988</v>
      </c>
      <c r="G1317" s="40" t="s">
        <v>1243</v>
      </c>
      <c r="H1317" s="653" t="s">
        <v>798</v>
      </c>
      <c r="I1317" s="264">
        <v>1</v>
      </c>
      <c r="J1317" s="264">
        <v>7394.3987351534788</v>
      </c>
      <c r="K1317" s="639">
        <f t="shared" si="90"/>
        <v>7394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88"/>
        <v>7</v>
      </c>
      <c r="C1318" s="37">
        <f t="shared" si="89"/>
        <v>40744</v>
      </c>
      <c r="D1318" s="37" t="s">
        <v>1025</v>
      </c>
      <c r="E1318" s="37">
        <v>40744</v>
      </c>
      <c r="F1318" s="40" t="s">
        <v>1064</v>
      </c>
      <c r="G1318" s="40" t="s">
        <v>1243</v>
      </c>
      <c r="H1318" s="653" t="s">
        <v>798</v>
      </c>
      <c r="I1318" s="264">
        <v>1</v>
      </c>
      <c r="J1318" s="264">
        <v>4447.3987351534788</v>
      </c>
      <c r="K1318" s="639">
        <f t="shared" si="90"/>
        <v>4447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88"/>
        <v>7</v>
      </c>
      <c r="C1319" s="37">
        <f t="shared" si="89"/>
        <v>40744</v>
      </c>
      <c r="D1319" s="37" t="s">
        <v>1025</v>
      </c>
      <c r="E1319" s="37">
        <v>40744</v>
      </c>
      <c r="F1319" s="40" t="s">
        <v>1065</v>
      </c>
      <c r="G1319" s="40" t="s">
        <v>1243</v>
      </c>
      <c r="H1319" s="653" t="s">
        <v>798</v>
      </c>
      <c r="I1319" s="264">
        <v>1</v>
      </c>
      <c r="J1319" s="264">
        <v>6671.3987351534788</v>
      </c>
      <c r="K1319" s="639">
        <f t="shared" si="90"/>
        <v>6671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88"/>
        <v>7</v>
      </c>
      <c r="C1320" s="37">
        <f t="shared" si="89"/>
        <v>40744</v>
      </c>
      <c r="D1320" s="37" t="s">
        <v>1025</v>
      </c>
      <c r="E1320" s="37">
        <v>40744</v>
      </c>
      <c r="F1320" s="191" t="s">
        <v>992</v>
      </c>
      <c r="G1320" s="40" t="s">
        <v>1243</v>
      </c>
      <c r="H1320" s="653" t="s">
        <v>798</v>
      </c>
      <c r="I1320" s="264">
        <v>6</v>
      </c>
      <c r="J1320" s="264">
        <v>7845.8987351534788</v>
      </c>
      <c r="K1320" s="639">
        <f t="shared" si="90"/>
        <v>47075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88"/>
        <v>7</v>
      </c>
      <c r="C1321" s="37">
        <f t="shared" si="89"/>
        <v>40744</v>
      </c>
      <c r="D1321" s="37" t="s">
        <v>1025</v>
      </c>
      <c r="E1321" s="37">
        <v>40744</v>
      </c>
      <c r="F1321" s="191" t="s">
        <v>990</v>
      </c>
      <c r="G1321" s="40" t="s">
        <v>1243</v>
      </c>
      <c r="H1321" s="653" t="s">
        <v>798</v>
      </c>
      <c r="I1321" s="264">
        <v>1</v>
      </c>
      <c r="J1321" s="264">
        <v>6671.3987351534788</v>
      </c>
      <c r="K1321" s="639">
        <f t="shared" si="90"/>
        <v>6671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88"/>
        <v>7</v>
      </c>
      <c r="C1322" s="37">
        <f t="shared" si="89"/>
        <v>40744</v>
      </c>
      <c r="D1322" s="37" t="s">
        <v>1025</v>
      </c>
      <c r="E1322" s="37">
        <v>40744</v>
      </c>
      <c r="F1322" s="40" t="s">
        <v>810</v>
      </c>
      <c r="G1322" s="40" t="s">
        <v>1243</v>
      </c>
      <c r="H1322" s="653" t="s">
        <v>798</v>
      </c>
      <c r="I1322" s="264">
        <v>3</v>
      </c>
      <c r="J1322" s="264">
        <v>8248.3987351534797</v>
      </c>
      <c r="K1322" s="639">
        <f t="shared" si="90"/>
        <v>24745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88"/>
        <v>7</v>
      </c>
      <c r="C1323" s="37">
        <f t="shared" si="89"/>
        <v>40744</v>
      </c>
      <c r="D1323" s="37" t="s">
        <v>1025</v>
      </c>
      <c r="E1323" s="37">
        <v>40744</v>
      </c>
      <c r="F1323" s="40" t="s">
        <v>811</v>
      </c>
      <c r="G1323" s="40" t="s">
        <v>1243</v>
      </c>
      <c r="H1323" s="653" t="s">
        <v>798</v>
      </c>
      <c r="I1323" s="264">
        <v>12</v>
      </c>
      <c r="J1323" s="264">
        <v>8767.3987351534797</v>
      </c>
      <c r="K1323" s="639">
        <f t="shared" si="90"/>
        <v>105209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88"/>
        <v>7</v>
      </c>
      <c r="C1324" s="37">
        <f t="shared" si="89"/>
        <v>40745</v>
      </c>
      <c r="D1324" s="37" t="s">
        <v>1026</v>
      </c>
      <c r="E1324" s="37">
        <v>40745</v>
      </c>
      <c r="F1324" s="40" t="s">
        <v>812</v>
      </c>
      <c r="G1324" s="40" t="s">
        <v>1244</v>
      </c>
      <c r="H1324" s="653" t="s">
        <v>798</v>
      </c>
      <c r="I1324" s="264">
        <v>5</v>
      </c>
      <c r="J1324" s="264">
        <v>10373.798735153479</v>
      </c>
      <c r="K1324" s="639">
        <f t="shared" si="90"/>
        <v>51869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88"/>
        <v>7</v>
      </c>
      <c r="C1325" s="37">
        <f t="shared" si="89"/>
        <v>40745</v>
      </c>
      <c r="D1325" s="37" t="s">
        <v>1026</v>
      </c>
      <c r="E1325" s="37">
        <v>40745</v>
      </c>
      <c r="F1325" s="40" t="s">
        <v>813</v>
      </c>
      <c r="G1325" s="40" t="s">
        <v>1244</v>
      </c>
      <c r="H1325" s="653" t="s">
        <v>798</v>
      </c>
      <c r="I1325" s="264">
        <v>1</v>
      </c>
      <c r="J1325" s="264">
        <v>10374.398735153478</v>
      </c>
      <c r="K1325" s="639">
        <f t="shared" si="90"/>
        <v>10374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88"/>
        <v>7</v>
      </c>
      <c r="C1326" s="37">
        <f t="shared" si="89"/>
        <v>40745</v>
      </c>
      <c r="D1326" s="37" t="s">
        <v>1026</v>
      </c>
      <c r="E1326" s="37">
        <v>40745</v>
      </c>
      <c r="F1326" s="40" t="s">
        <v>814</v>
      </c>
      <c r="G1326" s="40" t="s">
        <v>1244</v>
      </c>
      <c r="H1326" s="653" t="s">
        <v>798</v>
      </c>
      <c r="I1326" s="264">
        <v>1</v>
      </c>
      <c r="J1326" s="264">
        <v>10309.398735153478</v>
      </c>
      <c r="K1326" s="639">
        <f t="shared" si="90"/>
        <v>10309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88"/>
        <v>7</v>
      </c>
      <c r="C1327" s="37">
        <f t="shared" si="89"/>
        <v>40745</v>
      </c>
      <c r="D1327" s="37" t="s">
        <v>1026</v>
      </c>
      <c r="E1327" s="37">
        <v>40745</v>
      </c>
      <c r="F1327" s="40" t="s">
        <v>1068</v>
      </c>
      <c r="G1327" s="40" t="s">
        <v>1244</v>
      </c>
      <c r="H1327" s="653" t="s">
        <v>798</v>
      </c>
      <c r="I1327" s="264">
        <v>18</v>
      </c>
      <c r="J1327" s="264">
        <v>14175.39873515348</v>
      </c>
      <c r="K1327" s="639">
        <f t="shared" si="90"/>
        <v>255157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88"/>
        <v>7</v>
      </c>
      <c r="C1328" s="37">
        <f t="shared" si="89"/>
        <v>40745</v>
      </c>
      <c r="D1328" s="37" t="s">
        <v>1026</v>
      </c>
      <c r="E1328" s="37">
        <v>40745</v>
      </c>
      <c r="F1328" s="40" t="s">
        <v>815</v>
      </c>
      <c r="G1328" s="40" t="s">
        <v>1244</v>
      </c>
      <c r="H1328" s="653" t="s">
        <v>798</v>
      </c>
      <c r="I1328" s="264">
        <v>166</v>
      </c>
      <c r="J1328" s="264">
        <v>13625.398735153478</v>
      </c>
      <c r="K1328" s="639">
        <f t="shared" si="90"/>
        <v>2261816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88"/>
        <v>7</v>
      </c>
      <c r="C1329" s="37">
        <f t="shared" si="89"/>
        <v>40745</v>
      </c>
      <c r="D1329" s="37" t="s">
        <v>1026</v>
      </c>
      <c r="E1329" s="37">
        <v>40745</v>
      </c>
      <c r="F1329" s="194" t="s">
        <v>1369</v>
      </c>
      <c r="G1329" s="40" t="s">
        <v>1244</v>
      </c>
      <c r="H1329" s="653" t="s">
        <v>798</v>
      </c>
      <c r="I1329" s="264">
        <v>2</v>
      </c>
      <c r="J1329" s="264">
        <v>9362.3987351534779</v>
      </c>
      <c r="K1329" s="639">
        <f t="shared" si="90"/>
        <v>18725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88"/>
        <v>7</v>
      </c>
      <c r="C1330" s="37">
        <f t="shared" si="89"/>
        <v>40745</v>
      </c>
      <c r="D1330" s="37" t="s">
        <v>1026</v>
      </c>
      <c r="E1330" s="37">
        <v>40745</v>
      </c>
      <c r="F1330" s="40" t="s">
        <v>1070</v>
      </c>
      <c r="G1330" s="40" t="s">
        <v>1244</v>
      </c>
      <c r="H1330" s="653" t="s">
        <v>798</v>
      </c>
      <c r="I1330" s="264">
        <v>1</v>
      </c>
      <c r="J1330" s="264">
        <v>10374.398735153478</v>
      </c>
      <c r="K1330" s="639">
        <f t="shared" si="90"/>
        <v>10374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88"/>
        <v>7</v>
      </c>
      <c r="C1331" s="37">
        <f t="shared" si="89"/>
        <v>40745</v>
      </c>
      <c r="D1331" s="37" t="s">
        <v>1026</v>
      </c>
      <c r="E1331" s="37">
        <v>40745</v>
      </c>
      <c r="F1331" s="40" t="s">
        <v>816</v>
      </c>
      <c r="G1331" s="40" t="s">
        <v>1244</v>
      </c>
      <c r="H1331" s="653" t="s">
        <v>798</v>
      </c>
      <c r="I1331" s="264">
        <v>4</v>
      </c>
      <c r="J1331" s="264">
        <v>12825.398735153478</v>
      </c>
      <c r="K1331" s="639">
        <f t="shared" si="90"/>
        <v>51302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88"/>
        <v>7</v>
      </c>
      <c r="C1332" s="37">
        <f t="shared" si="89"/>
        <v>40745</v>
      </c>
      <c r="D1332" s="37" t="s">
        <v>1027</v>
      </c>
      <c r="E1332" s="37">
        <v>40745</v>
      </c>
      <c r="F1332" s="40" t="s">
        <v>1071</v>
      </c>
      <c r="G1332" s="40" t="s">
        <v>1245</v>
      </c>
      <c r="H1332" s="653" t="s">
        <v>798</v>
      </c>
      <c r="I1332" s="264">
        <v>3</v>
      </c>
      <c r="J1332" s="264">
        <v>14080.398735153476</v>
      </c>
      <c r="K1332" s="639">
        <f t="shared" si="90"/>
        <v>42241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88"/>
        <v>7</v>
      </c>
      <c r="C1333" s="37">
        <f t="shared" si="89"/>
        <v>40745</v>
      </c>
      <c r="D1333" s="37" t="s">
        <v>1027</v>
      </c>
      <c r="E1333" s="37">
        <v>40745</v>
      </c>
      <c r="F1333" s="40" t="s">
        <v>817</v>
      </c>
      <c r="G1333" s="40" t="s">
        <v>1245</v>
      </c>
      <c r="H1333" s="653" t="s">
        <v>798</v>
      </c>
      <c r="I1333" s="264">
        <v>3</v>
      </c>
      <c r="J1333" s="264">
        <v>14080.398735153476</v>
      </c>
      <c r="K1333" s="639">
        <f t="shared" si="90"/>
        <v>42241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88"/>
        <v>7</v>
      </c>
      <c r="C1334" s="37">
        <f t="shared" si="89"/>
        <v>40745</v>
      </c>
      <c r="D1334" s="37" t="s">
        <v>1027</v>
      </c>
      <c r="E1334" s="37">
        <v>40745</v>
      </c>
      <c r="F1334" s="40" t="s">
        <v>1072</v>
      </c>
      <c r="G1334" s="40" t="s">
        <v>1245</v>
      </c>
      <c r="H1334" s="653" t="s">
        <v>798</v>
      </c>
      <c r="I1334" s="264">
        <v>107</v>
      </c>
      <c r="J1334" s="264">
        <v>13731.968828611421</v>
      </c>
      <c r="K1334" s="639">
        <f t="shared" si="90"/>
        <v>1469321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88"/>
        <v>7</v>
      </c>
      <c r="C1335" s="37">
        <f t="shared" si="89"/>
        <v>40745</v>
      </c>
      <c r="D1335" s="37" t="s">
        <v>1027</v>
      </c>
      <c r="E1335" s="37">
        <v>40745</v>
      </c>
      <c r="F1335" s="40" t="s">
        <v>1073</v>
      </c>
      <c r="G1335" s="40" t="s">
        <v>1245</v>
      </c>
      <c r="H1335" s="653" t="s">
        <v>798</v>
      </c>
      <c r="I1335" s="264">
        <v>83</v>
      </c>
      <c r="J1335" s="264">
        <v>10606.651747201671</v>
      </c>
      <c r="K1335" s="639">
        <f t="shared" si="90"/>
        <v>880352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88"/>
        <v>7</v>
      </c>
      <c r="C1336" s="37">
        <f t="shared" si="89"/>
        <v>40745</v>
      </c>
      <c r="D1336" s="37" t="s">
        <v>1027</v>
      </c>
      <c r="E1336" s="37">
        <v>40745</v>
      </c>
      <c r="F1336" s="191" t="s">
        <v>988</v>
      </c>
      <c r="G1336" s="40" t="s">
        <v>1245</v>
      </c>
      <c r="H1336" s="653" t="s">
        <v>798</v>
      </c>
      <c r="I1336" s="264">
        <v>51</v>
      </c>
      <c r="J1336" s="264">
        <v>7394.3987351534797</v>
      </c>
      <c r="K1336" s="639">
        <f t="shared" si="90"/>
        <v>377114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88"/>
        <v>7</v>
      </c>
      <c r="C1337" s="37">
        <f t="shared" si="89"/>
        <v>40745</v>
      </c>
      <c r="D1337" s="37" t="s">
        <v>1027</v>
      </c>
      <c r="E1337" s="37">
        <v>40745</v>
      </c>
      <c r="F1337" s="191" t="s">
        <v>992</v>
      </c>
      <c r="G1337" s="40" t="s">
        <v>1245</v>
      </c>
      <c r="H1337" s="653" t="s">
        <v>798</v>
      </c>
      <c r="I1337" s="264">
        <v>90</v>
      </c>
      <c r="J1337" s="264">
        <v>8248.3987351534779</v>
      </c>
      <c r="K1337" s="639">
        <f t="shared" si="90"/>
        <v>742356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88"/>
        <v>7</v>
      </c>
      <c r="C1338" s="37">
        <f t="shared" si="89"/>
        <v>40745</v>
      </c>
      <c r="D1338" s="37" t="s">
        <v>1027</v>
      </c>
      <c r="E1338" s="37">
        <v>40745</v>
      </c>
      <c r="F1338" s="40" t="s">
        <v>1068</v>
      </c>
      <c r="G1338" s="40" t="s">
        <v>1245</v>
      </c>
      <c r="H1338" s="653" t="s">
        <v>798</v>
      </c>
      <c r="I1338" s="264">
        <v>669</v>
      </c>
      <c r="J1338" s="264">
        <v>12965.933862208785</v>
      </c>
      <c r="K1338" s="639">
        <f t="shared" si="90"/>
        <v>8674210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88"/>
        <v>7</v>
      </c>
      <c r="C1339" s="37">
        <f t="shared" si="89"/>
        <v>40745</v>
      </c>
      <c r="D1339" s="37" t="s">
        <v>1027</v>
      </c>
      <c r="E1339" s="37">
        <v>40745</v>
      </c>
      <c r="F1339" s="40" t="s">
        <v>811</v>
      </c>
      <c r="G1339" s="40" t="s">
        <v>1245</v>
      </c>
      <c r="H1339" s="653" t="s">
        <v>798</v>
      </c>
      <c r="I1339" s="264">
        <v>176</v>
      </c>
      <c r="J1339" s="264">
        <v>8248.3987351534761</v>
      </c>
      <c r="K1339" s="639">
        <f t="shared" si="90"/>
        <v>1451718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88"/>
        <v>7</v>
      </c>
      <c r="C1340" s="37">
        <f t="shared" si="89"/>
        <v>40746</v>
      </c>
      <c r="D1340" s="37" t="s">
        <v>1030</v>
      </c>
      <c r="E1340" s="37">
        <v>40746</v>
      </c>
      <c r="F1340" s="40" t="s">
        <v>1061</v>
      </c>
      <c r="G1340" s="40" t="s">
        <v>1246</v>
      </c>
      <c r="H1340" s="653" t="s">
        <v>798</v>
      </c>
      <c r="I1340" s="264">
        <v>50</v>
      </c>
      <c r="J1340" s="264">
        <v>8248.3987351534779</v>
      </c>
      <c r="K1340" s="639">
        <f t="shared" si="90"/>
        <v>412420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88"/>
        <v>7</v>
      </c>
      <c r="C1341" s="37">
        <f t="shared" si="89"/>
        <v>40746</v>
      </c>
      <c r="D1341" s="37" t="s">
        <v>1030</v>
      </c>
      <c r="E1341" s="37">
        <v>40746</v>
      </c>
      <c r="F1341" s="40" t="s">
        <v>816</v>
      </c>
      <c r="G1341" s="40" t="s">
        <v>1246</v>
      </c>
      <c r="H1341" s="653" t="s">
        <v>798</v>
      </c>
      <c r="I1341" s="264">
        <v>46</v>
      </c>
      <c r="J1341" s="264">
        <v>14066.398735153482</v>
      </c>
      <c r="K1341" s="639">
        <f t="shared" si="90"/>
        <v>647054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88"/>
        <v>7</v>
      </c>
      <c r="C1342" s="37">
        <f t="shared" si="89"/>
        <v>40746</v>
      </c>
      <c r="D1342" s="37" t="s">
        <v>1030</v>
      </c>
      <c r="E1342" s="37">
        <v>40746</v>
      </c>
      <c r="F1342" s="40" t="s">
        <v>1075</v>
      </c>
      <c r="G1342" s="40" t="s">
        <v>1246</v>
      </c>
      <c r="H1342" s="653" t="s">
        <v>798</v>
      </c>
      <c r="I1342" s="264">
        <v>68</v>
      </c>
      <c r="J1342" s="264">
        <v>10708.898735153478</v>
      </c>
      <c r="K1342" s="639">
        <f t="shared" si="90"/>
        <v>728205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88"/>
        <v>7</v>
      </c>
      <c r="C1343" s="37">
        <f t="shared" si="89"/>
        <v>40746</v>
      </c>
      <c r="D1343" s="37" t="s">
        <v>1030</v>
      </c>
      <c r="E1343" s="37">
        <v>40746</v>
      </c>
      <c r="F1343" s="40" t="s">
        <v>818</v>
      </c>
      <c r="G1343" s="40" t="s">
        <v>1246</v>
      </c>
      <c r="H1343" s="653" t="s">
        <v>798</v>
      </c>
      <c r="I1343" s="264">
        <v>50</v>
      </c>
      <c r="J1343" s="264">
        <v>13625.398735153478</v>
      </c>
      <c r="K1343" s="639">
        <f t="shared" si="90"/>
        <v>681270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88"/>
        <v>7</v>
      </c>
      <c r="C1344" s="37">
        <f t="shared" si="89"/>
        <v>40746</v>
      </c>
      <c r="D1344" s="37" t="s">
        <v>1030</v>
      </c>
      <c r="E1344" s="37">
        <v>40746</v>
      </c>
      <c r="F1344" s="40" t="s">
        <v>819</v>
      </c>
      <c r="G1344" s="40" t="s">
        <v>1246</v>
      </c>
      <c r="H1344" s="653" t="s">
        <v>798</v>
      </c>
      <c r="I1344" s="264">
        <v>2</v>
      </c>
      <c r="J1344" s="264">
        <v>10373.898735153478</v>
      </c>
      <c r="K1344" s="639">
        <f t="shared" si="90"/>
        <v>20748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88"/>
        <v>7</v>
      </c>
      <c r="C1345" s="37">
        <f t="shared" si="89"/>
        <v>40746</v>
      </c>
      <c r="D1345" s="37" t="s">
        <v>1030</v>
      </c>
      <c r="E1345" s="37">
        <v>40746</v>
      </c>
      <c r="F1345" s="40" t="s">
        <v>1076</v>
      </c>
      <c r="G1345" s="40" t="s">
        <v>1246</v>
      </c>
      <c r="H1345" s="653" t="s">
        <v>798</v>
      </c>
      <c r="I1345" s="264">
        <v>1</v>
      </c>
      <c r="J1345" s="264">
        <v>14080.398735153478</v>
      </c>
      <c r="K1345" s="639">
        <f t="shared" si="90"/>
        <v>14080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88"/>
        <v>7</v>
      </c>
      <c r="C1346" s="37">
        <f t="shared" si="89"/>
        <v>40746</v>
      </c>
      <c r="D1346" s="37" t="s">
        <v>1030</v>
      </c>
      <c r="E1346" s="37">
        <v>40746</v>
      </c>
      <c r="F1346" s="40" t="s">
        <v>820</v>
      </c>
      <c r="G1346" s="40" t="s">
        <v>1246</v>
      </c>
      <c r="H1346" s="653" t="s">
        <v>798</v>
      </c>
      <c r="I1346" s="264">
        <v>5</v>
      </c>
      <c r="J1346" s="264">
        <v>10373.798735153479</v>
      </c>
      <c r="K1346" s="639">
        <f t="shared" si="90"/>
        <v>51869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 t="shared" si="88"/>
        <v>7</v>
      </c>
      <c r="C1347" s="37">
        <f t="shared" si="89"/>
        <v>40746</v>
      </c>
      <c r="D1347" s="37" t="s">
        <v>1030</v>
      </c>
      <c r="E1347" s="37">
        <v>40746</v>
      </c>
      <c r="F1347" s="40" t="s">
        <v>813</v>
      </c>
      <c r="G1347" s="40" t="s">
        <v>1246</v>
      </c>
      <c r="H1347" s="653" t="s">
        <v>798</v>
      </c>
      <c r="I1347" s="264">
        <v>6</v>
      </c>
      <c r="J1347" s="264">
        <v>9490.3987351534797</v>
      </c>
      <c r="K1347" s="639">
        <f t="shared" si="90"/>
        <v>56942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 t="shared" si="88"/>
        <v>7</v>
      </c>
      <c r="C1348" s="37">
        <f t="shared" si="89"/>
        <v>40747</v>
      </c>
      <c r="D1348" s="37" t="s">
        <v>1031</v>
      </c>
      <c r="E1348" s="37">
        <v>40747</v>
      </c>
      <c r="F1348" s="40" t="s">
        <v>1071</v>
      </c>
      <c r="G1348" s="40" t="s">
        <v>1247</v>
      </c>
      <c r="H1348" s="653" t="s">
        <v>798</v>
      </c>
      <c r="I1348" s="264">
        <v>10</v>
      </c>
      <c r="J1348" s="264">
        <v>13625.39873515348</v>
      </c>
      <c r="K1348" s="639">
        <f t="shared" si="90"/>
        <v>136254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 t="shared" si="88"/>
        <v>7</v>
      </c>
      <c r="C1349" s="37">
        <f t="shared" si="89"/>
        <v>40747</v>
      </c>
      <c r="D1349" s="37" t="s">
        <v>1031</v>
      </c>
      <c r="E1349" s="37">
        <v>40747</v>
      </c>
      <c r="F1349" s="40" t="s">
        <v>1059</v>
      </c>
      <c r="G1349" s="40" t="s">
        <v>1247</v>
      </c>
      <c r="H1349" s="653" t="s">
        <v>798</v>
      </c>
      <c r="I1349" s="264">
        <v>160</v>
      </c>
      <c r="J1349" s="264">
        <v>18925.398735153474</v>
      </c>
      <c r="K1349" s="639">
        <f t="shared" si="90"/>
        <v>3028064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 t="shared" si="88"/>
        <v>7</v>
      </c>
      <c r="C1350" s="37">
        <f t="shared" si="89"/>
        <v>40747</v>
      </c>
      <c r="D1350" s="37" t="s">
        <v>1031</v>
      </c>
      <c r="E1350" s="37">
        <v>40747</v>
      </c>
      <c r="F1350" s="194" t="s">
        <v>821</v>
      </c>
      <c r="G1350" s="40" t="s">
        <v>1247</v>
      </c>
      <c r="H1350" s="653" t="s">
        <v>798</v>
      </c>
      <c r="I1350" s="264">
        <v>55</v>
      </c>
      <c r="J1350" s="264">
        <v>4487.3441896989325</v>
      </c>
      <c r="K1350" s="639">
        <f t="shared" si="90"/>
        <v>246804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 t="shared" si="88"/>
        <v>7</v>
      </c>
      <c r="C1351" s="37">
        <f t="shared" si="89"/>
        <v>40747</v>
      </c>
      <c r="D1351" s="37" t="s">
        <v>1031</v>
      </c>
      <c r="E1351" s="37">
        <v>40747</v>
      </c>
      <c r="F1351" s="40" t="s">
        <v>814</v>
      </c>
      <c r="G1351" s="40" t="s">
        <v>1247</v>
      </c>
      <c r="H1351" s="653" t="s">
        <v>798</v>
      </c>
      <c r="I1351" s="264">
        <v>8</v>
      </c>
      <c r="J1351" s="264">
        <v>10373.648735153478</v>
      </c>
      <c r="K1351" s="639">
        <f t="shared" si="90"/>
        <v>82989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 t="shared" si="88"/>
        <v>7</v>
      </c>
      <c r="C1352" s="37">
        <f t="shared" si="89"/>
        <v>40747</v>
      </c>
      <c r="D1352" s="37" t="s">
        <v>1031</v>
      </c>
      <c r="E1352" s="37">
        <v>40747</v>
      </c>
      <c r="F1352" s="40" t="s">
        <v>822</v>
      </c>
      <c r="G1352" s="40" t="s">
        <v>1247</v>
      </c>
      <c r="H1352" s="653" t="s">
        <v>798</v>
      </c>
      <c r="I1352" s="264">
        <v>1</v>
      </c>
      <c r="J1352" s="264">
        <v>4447.3987351534788</v>
      </c>
      <c r="K1352" s="639">
        <f t="shared" si="90"/>
        <v>4447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 t="shared" si="88"/>
        <v>7</v>
      </c>
      <c r="C1353" s="37">
        <f t="shared" si="89"/>
        <v>40747</v>
      </c>
      <c r="D1353" s="37" t="s">
        <v>1031</v>
      </c>
      <c r="E1353" s="37">
        <v>40747</v>
      </c>
      <c r="F1353" s="191" t="s">
        <v>990</v>
      </c>
      <c r="G1353" s="40" t="s">
        <v>1247</v>
      </c>
      <c r="H1353" s="653" t="s">
        <v>798</v>
      </c>
      <c r="I1353" s="264">
        <v>1</v>
      </c>
      <c r="J1353" s="264">
        <v>6671.3987351534788</v>
      </c>
      <c r="K1353" s="639">
        <f t="shared" si="90"/>
        <v>6671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 t="shared" si="88"/>
        <v>7</v>
      </c>
      <c r="C1354" s="37">
        <f t="shared" si="89"/>
        <v>40747</v>
      </c>
      <c r="D1354" s="37" t="s">
        <v>1031</v>
      </c>
      <c r="E1354" s="37">
        <v>40747</v>
      </c>
      <c r="F1354" s="40" t="s">
        <v>810</v>
      </c>
      <c r="G1354" s="40" t="s">
        <v>1247</v>
      </c>
      <c r="H1354" s="653" t="s">
        <v>798</v>
      </c>
      <c r="I1354" s="264">
        <v>2</v>
      </c>
      <c r="J1354" s="264">
        <v>8248.3987351534779</v>
      </c>
      <c r="K1354" s="639">
        <f t="shared" si="90"/>
        <v>16497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 t="shared" si="88"/>
        <v>7</v>
      </c>
      <c r="C1355" s="37">
        <f t="shared" si="89"/>
        <v>40747</v>
      </c>
      <c r="D1355" s="37" t="s">
        <v>1031</v>
      </c>
      <c r="E1355" s="37">
        <v>40747</v>
      </c>
      <c r="F1355" s="40" t="s">
        <v>812</v>
      </c>
      <c r="G1355" s="40" t="s">
        <v>1247</v>
      </c>
      <c r="H1355" s="653" t="s">
        <v>798</v>
      </c>
      <c r="I1355" s="264">
        <v>2</v>
      </c>
      <c r="J1355" s="264">
        <v>10373.898735153478</v>
      </c>
      <c r="K1355" s="639">
        <f t="shared" si="90"/>
        <v>20748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 t="shared" si="88"/>
        <v>7</v>
      </c>
      <c r="C1356" s="37">
        <f t="shared" si="89"/>
        <v>40748</v>
      </c>
      <c r="D1356" s="37" t="s">
        <v>1032</v>
      </c>
      <c r="E1356" s="37">
        <v>40748</v>
      </c>
      <c r="F1356" s="40" t="s">
        <v>823</v>
      </c>
      <c r="G1356" s="40" t="s">
        <v>1248</v>
      </c>
      <c r="H1356" s="653" t="s">
        <v>798</v>
      </c>
      <c r="I1356" s="264">
        <v>11</v>
      </c>
      <c r="J1356" s="264">
        <v>6671.398735153477</v>
      </c>
      <c r="K1356" s="639">
        <f t="shared" si="90"/>
        <v>73385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 t="shared" si="88"/>
        <v>7</v>
      </c>
      <c r="C1357" s="37">
        <f t="shared" si="89"/>
        <v>40748</v>
      </c>
      <c r="D1357" s="37" t="s">
        <v>1032</v>
      </c>
      <c r="E1357" s="37">
        <v>40748</v>
      </c>
      <c r="F1357" s="40" t="s">
        <v>824</v>
      </c>
      <c r="G1357" s="40" t="s">
        <v>1248</v>
      </c>
      <c r="H1357" s="653" t="s">
        <v>798</v>
      </c>
      <c r="I1357" s="264">
        <v>1</v>
      </c>
      <c r="J1357" s="264">
        <v>14080.398735153478</v>
      </c>
      <c r="K1357" s="639">
        <f t="shared" si="90"/>
        <v>14080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 t="shared" si="88"/>
        <v>7</v>
      </c>
      <c r="C1358" s="37">
        <f t="shared" si="89"/>
        <v>40748</v>
      </c>
      <c r="D1358" s="37" t="s">
        <v>1032</v>
      </c>
      <c r="E1358" s="37">
        <v>40748</v>
      </c>
      <c r="F1358" s="40" t="s">
        <v>1077</v>
      </c>
      <c r="G1358" s="40" t="s">
        <v>1248</v>
      </c>
      <c r="H1358" s="653" t="s">
        <v>798</v>
      </c>
      <c r="I1358" s="264">
        <v>5</v>
      </c>
      <c r="J1358" s="264">
        <v>16607.398735153474</v>
      </c>
      <c r="K1358" s="639">
        <f t="shared" si="90"/>
        <v>83037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 t="shared" si="88"/>
        <v>7</v>
      </c>
      <c r="C1359" s="37">
        <f t="shared" si="89"/>
        <v>40748</v>
      </c>
      <c r="D1359" s="37" t="s">
        <v>1032</v>
      </c>
      <c r="E1359" s="37">
        <v>40748</v>
      </c>
      <c r="F1359" s="194" t="s">
        <v>1369</v>
      </c>
      <c r="G1359" s="40" t="s">
        <v>1248</v>
      </c>
      <c r="H1359" s="653" t="s">
        <v>798</v>
      </c>
      <c r="I1359" s="264">
        <v>1</v>
      </c>
      <c r="J1359" s="264">
        <v>9490.3987351534779</v>
      </c>
      <c r="K1359" s="639">
        <f t="shared" si="90"/>
        <v>9490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88"/>
        <v>7</v>
      </c>
      <c r="C1360" s="37">
        <f t="shared" si="89"/>
        <v>40748</v>
      </c>
      <c r="D1360" s="37" t="s">
        <v>1032</v>
      </c>
      <c r="E1360" s="37">
        <v>40748</v>
      </c>
      <c r="F1360" s="40" t="s">
        <v>1070</v>
      </c>
      <c r="G1360" s="40" t="s">
        <v>1248</v>
      </c>
      <c r="H1360" s="653" t="s">
        <v>798</v>
      </c>
      <c r="I1360" s="264">
        <v>1</v>
      </c>
      <c r="J1360" s="264">
        <v>10374.398735153478</v>
      </c>
      <c r="K1360" s="639">
        <f t="shared" si="90"/>
        <v>10374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88"/>
        <v>7</v>
      </c>
      <c r="C1361" s="37">
        <f t="shared" si="89"/>
        <v>40749</v>
      </c>
      <c r="D1361" s="37" t="s">
        <v>1033</v>
      </c>
      <c r="E1361" s="37">
        <v>40749</v>
      </c>
      <c r="F1361" s="40" t="s">
        <v>1078</v>
      </c>
      <c r="G1361" s="40" t="s">
        <v>1249</v>
      </c>
      <c r="H1361" s="653" t="s">
        <v>799</v>
      </c>
      <c r="I1361" s="264">
        <v>108</v>
      </c>
      <c r="J1361" s="264">
        <v>14585.176512931257</v>
      </c>
      <c r="K1361" s="639">
        <f t="shared" si="90"/>
        <v>1575199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88"/>
        <v>7</v>
      </c>
      <c r="C1362" s="37">
        <f t="shared" si="89"/>
        <v>40749</v>
      </c>
      <c r="D1362" s="37" t="s">
        <v>1033</v>
      </c>
      <c r="E1362" s="37">
        <v>40749</v>
      </c>
      <c r="F1362" s="40" t="s">
        <v>1079</v>
      </c>
      <c r="G1362" s="40" t="s">
        <v>1249</v>
      </c>
      <c r="H1362" s="653" t="s">
        <v>799</v>
      </c>
      <c r="I1362" s="264">
        <v>97</v>
      </c>
      <c r="J1362" s="264">
        <v>18714.903889792655</v>
      </c>
      <c r="K1362" s="639">
        <f t="shared" si="90"/>
        <v>1815346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88"/>
        <v>7</v>
      </c>
      <c r="C1363" s="37">
        <f t="shared" si="89"/>
        <v>40749</v>
      </c>
      <c r="D1363" s="37" t="s">
        <v>1033</v>
      </c>
      <c r="E1363" s="37">
        <v>40749</v>
      </c>
      <c r="F1363" s="40" t="s">
        <v>1080</v>
      </c>
      <c r="G1363" s="40" t="s">
        <v>1249</v>
      </c>
      <c r="H1363" s="653" t="s">
        <v>799</v>
      </c>
      <c r="I1363" s="264">
        <v>55</v>
      </c>
      <c r="J1363" s="264">
        <v>20128.398735153482</v>
      </c>
      <c r="K1363" s="639">
        <f t="shared" si="90"/>
        <v>1107062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88"/>
        <v>7</v>
      </c>
      <c r="C1364" s="37">
        <f t="shared" si="89"/>
        <v>40750</v>
      </c>
      <c r="D1364" s="37" t="s">
        <v>1034</v>
      </c>
      <c r="E1364" s="37">
        <v>40750</v>
      </c>
      <c r="F1364" s="40" t="s">
        <v>1081</v>
      </c>
      <c r="G1364" s="40" t="s">
        <v>1250</v>
      </c>
      <c r="H1364" s="653" t="s">
        <v>799</v>
      </c>
      <c r="I1364" s="264">
        <v>499</v>
      </c>
      <c r="J1364" s="264">
        <v>7394.3987351534797</v>
      </c>
      <c r="K1364" s="639">
        <f t="shared" si="90"/>
        <v>3689805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88"/>
        <v>8</v>
      </c>
      <c r="C1365" s="37">
        <f t="shared" si="89"/>
        <v>40764</v>
      </c>
      <c r="D1365" s="37" t="s">
        <v>1035</v>
      </c>
      <c r="E1365" s="37">
        <v>40764</v>
      </c>
      <c r="F1365" s="40" t="s">
        <v>1082</v>
      </c>
      <c r="G1365" s="40" t="s">
        <v>1251</v>
      </c>
      <c r="H1365" s="653" t="s">
        <v>825</v>
      </c>
      <c r="I1365" s="264">
        <v>980</v>
      </c>
      <c r="J1365" s="264">
        <v>9954.164041275928</v>
      </c>
      <c r="K1365" s="639">
        <f t="shared" si="90"/>
        <v>9755081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88"/>
        <v>8</v>
      </c>
      <c r="C1366" s="37">
        <f t="shared" si="89"/>
        <v>40772</v>
      </c>
      <c r="D1366" s="37" t="s">
        <v>1036</v>
      </c>
      <c r="E1366" s="37">
        <v>40772</v>
      </c>
      <c r="F1366" s="40" t="s">
        <v>1083</v>
      </c>
      <c r="G1366" s="40" t="s">
        <v>1252</v>
      </c>
      <c r="H1366" s="653" t="s">
        <v>825</v>
      </c>
      <c r="I1366" s="264">
        <v>1000</v>
      </c>
      <c r="J1366" s="264">
        <v>7593.1987351534799</v>
      </c>
      <c r="K1366" s="639">
        <f t="shared" si="90"/>
        <v>7593199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88"/>
        <v>8</v>
      </c>
      <c r="C1367" s="37">
        <f t="shared" si="89"/>
        <v>40772</v>
      </c>
      <c r="D1367" s="37" t="s">
        <v>1037</v>
      </c>
      <c r="E1367" s="37">
        <v>40772</v>
      </c>
      <c r="F1367" s="40" t="s">
        <v>1106</v>
      </c>
      <c r="G1367" s="40" t="s">
        <v>1253</v>
      </c>
      <c r="H1367" s="653" t="s">
        <v>798</v>
      </c>
      <c r="I1367" s="264">
        <v>4</v>
      </c>
      <c r="J1367" s="264">
        <v>17902.398735153478</v>
      </c>
      <c r="K1367" s="639">
        <f t="shared" si="90"/>
        <v>71610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88"/>
        <v>8</v>
      </c>
      <c r="C1368" s="37">
        <f t="shared" si="89"/>
        <v>40772</v>
      </c>
      <c r="D1368" s="37" t="s">
        <v>1037</v>
      </c>
      <c r="E1368" s="37">
        <v>40772</v>
      </c>
      <c r="F1368" s="40" t="s">
        <v>1107</v>
      </c>
      <c r="G1368" s="40" t="s">
        <v>1253</v>
      </c>
      <c r="H1368" s="653" t="s">
        <v>798</v>
      </c>
      <c r="I1368" s="264">
        <v>1</v>
      </c>
      <c r="J1368" s="264">
        <v>6671.3987351534788</v>
      </c>
      <c r="K1368" s="639">
        <f t="shared" si="90"/>
        <v>6671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si="88"/>
        <v>8</v>
      </c>
      <c r="C1369" s="37">
        <f t="shared" si="89"/>
        <v>40772</v>
      </c>
      <c r="D1369" s="37" t="s">
        <v>1037</v>
      </c>
      <c r="E1369" s="37">
        <v>40772</v>
      </c>
      <c r="F1369" s="40" t="s">
        <v>1108</v>
      </c>
      <c r="G1369" s="40" t="s">
        <v>1253</v>
      </c>
      <c r="H1369" s="653" t="s">
        <v>798</v>
      </c>
      <c r="I1369" s="264">
        <v>3</v>
      </c>
      <c r="J1369" s="264">
        <v>11187.065401820146</v>
      </c>
      <c r="K1369" s="639">
        <f t="shared" si="90"/>
        <v>33561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88"/>
        <v>8</v>
      </c>
      <c r="C1370" s="37">
        <f t="shared" si="89"/>
        <v>40772</v>
      </c>
      <c r="D1370" s="37" t="s">
        <v>1037</v>
      </c>
      <c r="E1370" s="37">
        <v>40772</v>
      </c>
      <c r="F1370" s="40" t="s">
        <v>1109</v>
      </c>
      <c r="G1370" s="40" t="s">
        <v>1253</v>
      </c>
      <c r="H1370" s="653" t="s">
        <v>798</v>
      </c>
      <c r="I1370" s="264">
        <v>2</v>
      </c>
      <c r="J1370" s="264">
        <v>10308.898735153478</v>
      </c>
      <c r="K1370" s="639">
        <f t="shared" si="90"/>
        <v>20618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ref="B1371:B1434" si="91">IF(C1371&lt;&gt;"",MONTH(C1371),"")</f>
        <v>8</v>
      </c>
      <c r="C1371" s="37">
        <f t="shared" si="89"/>
        <v>40772</v>
      </c>
      <c r="D1371" s="37" t="s">
        <v>1037</v>
      </c>
      <c r="E1371" s="37">
        <v>40772</v>
      </c>
      <c r="F1371" s="40" t="s">
        <v>1110</v>
      </c>
      <c r="G1371" s="40" t="s">
        <v>1253</v>
      </c>
      <c r="H1371" s="653" t="s">
        <v>798</v>
      </c>
      <c r="I1371" s="264">
        <v>1</v>
      </c>
      <c r="J1371" s="264">
        <v>10309.398735153478</v>
      </c>
      <c r="K1371" s="639">
        <f t="shared" si="90"/>
        <v>10309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91"/>
        <v>8</v>
      </c>
      <c r="C1372" s="37">
        <f t="shared" si="89"/>
        <v>40772</v>
      </c>
      <c r="D1372" s="37" t="s">
        <v>1037</v>
      </c>
      <c r="E1372" s="37">
        <v>40772</v>
      </c>
      <c r="F1372" s="40" t="s">
        <v>1111</v>
      </c>
      <c r="G1372" s="40" t="s">
        <v>1253</v>
      </c>
      <c r="H1372" s="653" t="s">
        <v>798</v>
      </c>
      <c r="I1372" s="264">
        <v>1</v>
      </c>
      <c r="J1372" s="264">
        <v>9490.3987351534779</v>
      </c>
      <c r="K1372" s="639">
        <f t="shared" si="90"/>
        <v>9490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91"/>
        <v>8</v>
      </c>
      <c r="C1373" s="37">
        <f t="shared" si="89"/>
        <v>40772</v>
      </c>
      <c r="D1373" s="37" t="s">
        <v>1037</v>
      </c>
      <c r="E1373" s="37">
        <v>40772</v>
      </c>
      <c r="F1373" s="40" t="s">
        <v>1112</v>
      </c>
      <c r="G1373" s="40" t="s">
        <v>1253</v>
      </c>
      <c r="H1373" s="653" t="s">
        <v>798</v>
      </c>
      <c r="I1373" s="264">
        <v>2</v>
      </c>
      <c r="J1373" s="264">
        <v>10308.898735153478</v>
      </c>
      <c r="K1373" s="639">
        <f t="shared" si="90"/>
        <v>20618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91"/>
        <v>8</v>
      </c>
      <c r="C1374" s="37">
        <f t="shared" si="89"/>
        <v>40772</v>
      </c>
      <c r="D1374" s="37" t="s">
        <v>1037</v>
      </c>
      <c r="E1374" s="37">
        <v>40772</v>
      </c>
      <c r="F1374" s="40" t="s">
        <v>1113</v>
      </c>
      <c r="G1374" s="40" t="s">
        <v>1253</v>
      </c>
      <c r="H1374" s="653" t="s">
        <v>798</v>
      </c>
      <c r="I1374" s="264">
        <v>700</v>
      </c>
      <c r="J1374" s="264">
        <v>12949.898735153478</v>
      </c>
      <c r="K1374" s="639">
        <f t="shared" si="90"/>
        <v>9064929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91"/>
        <v>8</v>
      </c>
      <c r="C1375" s="37">
        <f t="shared" ref="C1375:C1438" si="92">E1375</f>
        <v>40774</v>
      </c>
      <c r="D1375" s="37" t="s">
        <v>1038</v>
      </c>
      <c r="E1375" s="37">
        <v>40774</v>
      </c>
      <c r="F1375" s="40" t="s">
        <v>1114</v>
      </c>
      <c r="G1375" s="40" t="s">
        <v>1254</v>
      </c>
      <c r="H1375" s="653" t="s">
        <v>798</v>
      </c>
      <c r="I1375" s="264">
        <v>63</v>
      </c>
      <c r="J1375" s="264">
        <v>13941.065401820146</v>
      </c>
      <c r="K1375" s="639">
        <f t="shared" ref="K1375:K1438" si="93">ROUND(I1375*J1375,0)</f>
        <v>878287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91"/>
        <v>8</v>
      </c>
      <c r="C1376" s="37">
        <f t="shared" si="92"/>
        <v>40774</v>
      </c>
      <c r="D1376" s="37" t="s">
        <v>1038</v>
      </c>
      <c r="E1376" s="37">
        <v>40774</v>
      </c>
      <c r="F1376" s="40" t="s">
        <v>1115</v>
      </c>
      <c r="G1376" s="40" t="s">
        <v>1254</v>
      </c>
      <c r="H1376" s="653" t="s">
        <v>798</v>
      </c>
      <c r="I1376" s="264">
        <v>138</v>
      </c>
      <c r="J1376" s="264">
        <v>7394.3987351534779</v>
      </c>
      <c r="K1376" s="639">
        <f t="shared" si="93"/>
        <v>1020427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91"/>
        <v>8</v>
      </c>
      <c r="C1377" s="37">
        <f t="shared" si="92"/>
        <v>40774</v>
      </c>
      <c r="D1377" s="37" t="s">
        <v>1038</v>
      </c>
      <c r="E1377" s="37">
        <v>40774</v>
      </c>
      <c r="F1377" s="40" t="s">
        <v>1116</v>
      </c>
      <c r="G1377" s="40" t="s">
        <v>1254</v>
      </c>
      <c r="H1377" s="653" t="s">
        <v>798</v>
      </c>
      <c r="I1377" s="264">
        <v>279</v>
      </c>
      <c r="J1377" s="264">
        <v>8346.3987351534779</v>
      </c>
      <c r="K1377" s="639">
        <f t="shared" si="93"/>
        <v>2328645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91"/>
        <v>8</v>
      </c>
      <c r="C1378" s="37">
        <f t="shared" si="92"/>
        <v>40774</v>
      </c>
      <c r="D1378" s="37" t="s">
        <v>1038</v>
      </c>
      <c r="E1378" s="37">
        <v>40774</v>
      </c>
      <c r="F1378" s="40" t="s">
        <v>1117</v>
      </c>
      <c r="G1378" s="40" t="s">
        <v>1254</v>
      </c>
      <c r="H1378" s="653" t="s">
        <v>798</v>
      </c>
      <c r="I1378" s="264">
        <v>41</v>
      </c>
      <c r="J1378" s="264">
        <v>10501.91093027543</v>
      </c>
      <c r="K1378" s="639">
        <f t="shared" si="93"/>
        <v>430578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91"/>
        <v>8</v>
      </c>
      <c r="C1379" s="37">
        <f t="shared" si="92"/>
        <v>40774</v>
      </c>
      <c r="D1379" s="37" t="s">
        <v>1038</v>
      </c>
      <c r="E1379" s="37">
        <v>40774</v>
      </c>
      <c r="F1379" s="40" t="s">
        <v>1118</v>
      </c>
      <c r="G1379" s="40" t="s">
        <v>1254</v>
      </c>
      <c r="H1379" s="653" t="s">
        <v>798</v>
      </c>
      <c r="I1379" s="264">
        <v>151</v>
      </c>
      <c r="J1379" s="264">
        <v>10880.941781511094</v>
      </c>
      <c r="K1379" s="639">
        <f t="shared" si="93"/>
        <v>1643022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91"/>
        <v>8</v>
      </c>
      <c r="C1380" s="37">
        <f t="shared" si="92"/>
        <v>40774</v>
      </c>
      <c r="D1380" s="37" t="s">
        <v>1038</v>
      </c>
      <c r="E1380" s="37">
        <v>40774</v>
      </c>
      <c r="F1380" s="40" t="s">
        <v>1119</v>
      </c>
      <c r="G1380" s="40" t="s">
        <v>1254</v>
      </c>
      <c r="H1380" s="653" t="s">
        <v>798</v>
      </c>
      <c r="I1380" s="264">
        <v>463</v>
      </c>
      <c r="J1380" s="264">
        <v>7955.6514349374957</v>
      </c>
      <c r="K1380" s="639">
        <f t="shared" si="93"/>
        <v>3683467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91"/>
        <v>8</v>
      </c>
      <c r="C1381" s="37">
        <f t="shared" si="92"/>
        <v>40774</v>
      </c>
      <c r="D1381" s="37" t="s">
        <v>1038</v>
      </c>
      <c r="E1381" s="37">
        <v>40774</v>
      </c>
      <c r="F1381" s="40" t="s">
        <v>1120</v>
      </c>
      <c r="G1381" s="40" t="s">
        <v>1254</v>
      </c>
      <c r="H1381" s="653" t="s">
        <v>798</v>
      </c>
      <c r="I1381" s="264">
        <v>163</v>
      </c>
      <c r="J1381" s="264">
        <v>13015.711618589061</v>
      </c>
      <c r="K1381" s="639">
        <f t="shared" si="93"/>
        <v>2121561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91"/>
        <v>8</v>
      </c>
      <c r="C1382" s="37">
        <f t="shared" si="92"/>
        <v>40774</v>
      </c>
      <c r="D1382" s="37" t="s">
        <v>1038</v>
      </c>
      <c r="E1382" s="37">
        <v>40774</v>
      </c>
      <c r="F1382" s="194" t="s">
        <v>821</v>
      </c>
      <c r="G1382" s="40" t="s">
        <v>1254</v>
      </c>
      <c r="H1382" s="653" t="s">
        <v>798</v>
      </c>
      <c r="I1382" s="264">
        <v>45</v>
      </c>
      <c r="J1382" s="264">
        <v>4446.9098462645898</v>
      </c>
      <c r="K1382" s="639">
        <f t="shared" si="93"/>
        <v>200111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91"/>
        <v>8</v>
      </c>
      <c r="C1383" s="37">
        <f t="shared" si="92"/>
        <v>40780</v>
      </c>
      <c r="D1383" s="37" t="s">
        <v>1039</v>
      </c>
      <c r="E1383" s="37">
        <v>40780</v>
      </c>
      <c r="F1383" s="40" t="s">
        <v>1084</v>
      </c>
      <c r="G1383" s="40" t="s">
        <v>1255</v>
      </c>
      <c r="H1383" s="653" t="s">
        <v>825</v>
      </c>
      <c r="I1383" s="264">
        <v>989</v>
      </c>
      <c r="J1383" s="264">
        <v>8346.3987351534779</v>
      </c>
      <c r="K1383" s="639">
        <f t="shared" si="93"/>
        <v>8254588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91"/>
        <v>8</v>
      </c>
      <c r="C1384" s="37">
        <f t="shared" si="92"/>
        <v>40781</v>
      </c>
      <c r="D1384" s="37" t="s">
        <v>1040</v>
      </c>
      <c r="E1384" s="37">
        <v>40781</v>
      </c>
      <c r="F1384" s="40" t="s">
        <v>1121</v>
      </c>
      <c r="G1384" s="40" t="s">
        <v>1256</v>
      </c>
      <c r="H1384" s="653" t="s">
        <v>798</v>
      </c>
      <c r="I1384" s="264">
        <v>194</v>
      </c>
      <c r="J1384" s="264">
        <v>7523.8987351534788</v>
      </c>
      <c r="K1384" s="639">
        <f t="shared" si="93"/>
        <v>1459636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91"/>
        <v>8</v>
      </c>
      <c r="C1385" s="37">
        <f t="shared" si="92"/>
        <v>40781</v>
      </c>
      <c r="D1385" s="37" t="s">
        <v>1040</v>
      </c>
      <c r="E1385" s="37">
        <v>40781</v>
      </c>
      <c r="F1385" s="40" t="s">
        <v>1122</v>
      </c>
      <c r="G1385" s="40" t="s">
        <v>1256</v>
      </c>
      <c r="H1385" s="653" t="s">
        <v>798</v>
      </c>
      <c r="I1385" s="264">
        <v>106</v>
      </c>
      <c r="J1385" s="264">
        <v>7394.3987351534788</v>
      </c>
      <c r="K1385" s="639">
        <f t="shared" si="93"/>
        <v>783806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91"/>
        <v>8</v>
      </c>
      <c r="C1386" s="37">
        <f t="shared" si="92"/>
        <v>40781</v>
      </c>
      <c r="D1386" s="37" t="s">
        <v>1040</v>
      </c>
      <c r="E1386" s="37">
        <v>40781</v>
      </c>
      <c r="F1386" s="40" t="s">
        <v>1123</v>
      </c>
      <c r="G1386" s="40" t="s">
        <v>1256</v>
      </c>
      <c r="H1386" s="653" t="s">
        <v>798</v>
      </c>
      <c r="I1386" s="264">
        <v>150</v>
      </c>
      <c r="J1386" s="264">
        <v>4446.8987351534779</v>
      </c>
      <c r="K1386" s="639">
        <f t="shared" si="93"/>
        <v>667035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91"/>
        <v>8</v>
      </c>
      <c r="C1387" s="37">
        <f t="shared" si="92"/>
        <v>40781</v>
      </c>
      <c r="D1387" s="37" t="s">
        <v>1040</v>
      </c>
      <c r="E1387" s="37">
        <v>40781</v>
      </c>
      <c r="F1387" s="40" t="s">
        <v>1124</v>
      </c>
      <c r="G1387" s="40" t="s">
        <v>1256</v>
      </c>
      <c r="H1387" s="653" t="s">
        <v>798</v>
      </c>
      <c r="I1387" s="264">
        <v>1</v>
      </c>
      <c r="J1387" s="264">
        <v>4447.3987351534788</v>
      </c>
      <c r="K1387" s="639">
        <f t="shared" si="93"/>
        <v>4447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91"/>
        <v>8</v>
      </c>
      <c r="C1388" s="37">
        <f t="shared" si="92"/>
        <v>40781</v>
      </c>
      <c r="D1388" s="37" t="s">
        <v>1040</v>
      </c>
      <c r="E1388" s="37">
        <v>40781</v>
      </c>
      <c r="F1388" s="40" t="s">
        <v>1125</v>
      </c>
      <c r="G1388" s="40" t="s">
        <v>1256</v>
      </c>
      <c r="H1388" s="653" t="s">
        <v>798</v>
      </c>
      <c r="I1388" s="264">
        <v>133</v>
      </c>
      <c r="J1388" s="264">
        <v>7394.3987351534779</v>
      </c>
      <c r="K1388" s="639">
        <f t="shared" si="93"/>
        <v>983455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91"/>
        <v>8</v>
      </c>
      <c r="C1389" s="37">
        <f t="shared" si="92"/>
        <v>40781</v>
      </c>
      <c r="D1389" s="37" t="s">
        <v>1040</v>
      </c>
      <c r="E1389" s="37">
        <v>40781</v>
      </c>
      <c r="F1389" s="40" t="s">
        <v>1126</v>
      </c>
      <c r="G1389" s="40" t="s">
        <v>1256</v>
      </c>
      <c r="H1389" s="653" t="s">
        <v>798</v>
      </c>
      <c r="I1389" s="264">
        <v>141</v>
      </c>
      <c r="J1389" s="264">
        <v>8346.3987351534779</v>
      </c>
      <c r="K1389" s="639">
        <f t="shared" si="93"/>
        <v>1176842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91"/>
        <v>8</v>
      </c>
      <c r="C1390" s="37">
        <f t="shared" si="92"/>
        <v>40781</v>
      </c>
      <c r="D1390" s="37" t="s">
        <v>1040</v>
      </c>
      <c r="E1390" s="37">
        <v>40781</v>
      </c>
      <c r="F1390" s="40" t="s">
        <v>1127</v>
      </c>
      <c r="G1390" s="40" t="s">
        <v>1256</v>
      </c>
      <c r="H1390" s="653" t="s">
        <v>798</v>
      </c>
      <c r="I1390" s="264">
        <v>292</v>
      </c>
      <c r="J1390" s="264">
        <v>8227.7617488521064</v>
      </c>
      <c r="K1390" s="639">
        <f t="shared" si="93"/>
        <v>2402506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91"/>
        <v>8</v>
      </c>
      <c r="C1391" s="37">
        <f t="shared" si="92"/>
        <v>40781</v>
      </c>
      <c r="D1391" s="37" t="s">
        <v>1041</v>
      </c>
      <c r="E1391" s="37">
        <v>40781</v>
      </c>
      <c r="F1391" s="40" t="s">
        <v>1128</v>
      </c>
      <c r="G1391" s="40" t="s">
        <v>1257</v>
      </c>
      <c r="H1391" s="653" t="s">
        <v>798</v>
      </c>
      <c r="I1391" s="264">
        <v>1</v>
      </c>
      <c r="J1391" s="264">
        <v>10374.398735153478</v>
      </c>
      <c r="K1391" s="639">
        <f t="shared" si="93"/>
        <v>10374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91"/>
        <v>8</v>
      </c>
      <c r="C1392" s="37">
        <f t="shared" si="92"/>
        <v>40781</v>
      </c>
      <c r="D1392" s="37" t="s">
        <v>1041</v>
      </c>
      <c r="E1392" s="37">
        <v>40781</v>
      </c>
      <c r="F1392" s="40" t="s">
        <v>1129</v>
      </c>
      <c r="G1392" s="40" t="s">
        <v>1257</v>
      </c>
      <c r="H1392" s="653" t="s">
        <v>798</v>
      </c>
      <c r="I1392" s="264">
        <v>1</v>
      </c>
      <c r="J1392" s="264">
        <v>9490.3987351534779</v>
      </c>
      <c r="K1392" s="639">
        <f t="shared" si="93"/>
        <v>9490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91"/>
        <v>8</v>
      </c>
      <c r="C1393" s="37">
        <f t="shared" si="92"/>
        <v>40781</v>
      </c>
      <c r="D1393" s="37" t="s">
        <v>1041</v>
      </c>
      <c r="E1393" s="37">
        <v>40781</v>
      </c>
      <c r="F1393" s="40" t="s">
        <v>1130</v>
      </c>
      <c r="G1393" s="40" t="s">
        <v>1257</v>
      </c>
      <c r="H1393" s="653" t="s">
        <v>798</v>
      </c>
      <c r="I1393" s="264">
        <v>1</v>
      </c>
      <c r="J1393" s="264">
        <v>10309.398735153478</v>
      </c>
      <c r="K1393" s="639">
        <f t="shared" si="93"/>
        <v>10309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91"/>
        <v>8</v>
      </c>
      <c r="C1394" s="37">
        <f t="shared" si="92"/>
        <v>40781</v>
      </c>
      <c r="D1394" s="37" t="s">
        <v>1041</v>
      </c>
      <c r="E1394" s="37">
        <v>40781</v>
      </c>
      <c r="F1394" s="40" t="s">
        <v>1131</v>
      </c>
      <c r="G1394" s="40" t="s">
        <v>1257</v>
      </c>
      <c r="H1394" s="653" t="s">
        <v>798</v>
      </c>
      <c r="I1394" s="264">
        <v>824</v>
      </c>
      <c r="J1394" s="264">
        <v>12949.898735153478</v>
      </c>
      <c r="K1394" s="639">
        <f t="shared" si="93"/>
        <v>10670717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91"/>
        <v>8</v>
      </c>
      <c r="C1395" s="37">
        <f t="shared" si="92"/>
        <v>40781</v>
      </c>
      <c r="D1395" s="37" t="s">
        <v>1041</v>
      </c>
      <c r="E1395" s="37">
        <v>40781</v>
      </c>
      <c r="F1395" s="40" t="s">
        <v>1132</v>
      </c>
      <c r="G1395" s="40" t="s">
        <v>1257</v>
      </c>
      <c r="H1395" s="653" t="s">
        <v>798</v>
      </c>
      <c r="I1395" s="264">
        <v>2</v>
      </c>
      <c r="J1395" s="264">
        <v>8346.3987351534797</v>
      </c>
      <c r="K1395" s="639">
        <f t="shared" si="93"/>
        <v>16693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91"/>
        <v>8</v>
      </c>
      <c r="C1396" s="37">
        <f t="shared" si="92"/>
        <v>40781</v>
      </c>
      <c r="D1396" s="37" t="s">
        <v>1041</v>
      </c>
      <c r="E1396" s="37">
        <v>40781</v>
      </c>
      <c r="F1396" s="40" t="s">
        <v>1133</v>
      </c>
      <c r="G1396" s="40" t="s">
        <v>1257</v>
      </c>
      <c r="H1396" s="653" t="s">
        <v>798</v>
      </c>
      <c r="I1396" s="264">
        <v>1</v>
      </c>
      <c r="J1396" s="264">
        <v>10374.398735153478</v>
      </c>
      <c r="K1396" s="639">
        <f t="shared" si="93"/>
        <v>10374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91"/>
        <v>8</v>
      </c>
      <c r="C1397" s="37">
        <f t="shared" si="92"/>
        <v>40781</v>
      </c>
      <c r="D1397" s="37" t="s">
        <v>1041</v>
      </c>
      <c r="E1397" s="37">
        <v>40781</v>
      </c>
      <c r="F1397" s="40" t="s">
        <v>1134</v>
      </c>
      <c r="G1397" s="40" t="s">
        <v>1257</v>
      </c>
      <c r="H1397" s="653" t="s">
        <v>798</v>
      </c>
      <c r="I1397" s="264">
        <v>747</v>
      </c>
      <c r="J1397" s="264">
        <v>11850.912791378378</v>
      </c>
      <c r="K1397" s="639">
        <f t="shared" si="93"/>
        <v>8852632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91"/>
        <v>8</v>
      </c>
      <c r="C1398" s="37">
        <f t="shared" si="92"/>
        <v>40781</v>
      </c>
      <c r="D1398" s="37" t="s">
        <v>1041</v>
      </c>
      <c r="E1398" s="37">
        <v>40781</v>
      </c>
      <c r="F1398" s="40" t="s">
        <v>1135</v>
      </c>
      <c r="G1398" s="40" t="s">
        <v>1257</v>
      </c>
      <c r="H1398" s="653" t="s">
        <v>798</v>
      </c>
      <c r="I1398" s="264">
        <v>70</v>
      </c>
      <c r="J1398" s="264">
        <v>13625.39873515348</v>
      </c>
      <c r="K1398" s="639">
        <f t="shared" si="93"/>
        <v>953778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91"/>
        <v>8</v>
      </c>
      <c r="C1399" s="37">
        <f t="shared" si="92"/>
        <v>40782</v>
      </c>
      <c r="D1399" s="37" t="s">
        <v>1042</v>
      </c>
      <c r="E1399" s="37">
        <v>40782</v>
      </c>
      <c r="F1399" s="40" t="s">
        <v>1136</v>
      </c>
      <c r="G1399" s="40" t="s">
        <v>1258</v>
      </c>
      <c r="H1399" s="653" t="s">
        <v>798</v>
      </c>
      <c r="I1399" s="264">
        <v>126</v>
      </c>
      <c r="J1399" s="264">
        <v>15399.287624042368</v>
      </c>
      <c r="K1399" s="639">
        <f t="shared" si="93"/>
        <v>1940310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91"/>
        <v>8</v>
      </c>
      <c r="C1400" s="37">
        <f t="shared" si="92"/>
        <v>40782</v>
      </c>
      <c r="D1400" s="37" t="s">
        <v>1042</v>
      </c>
      <c r="E1400" s="37">
        <v>40782</v>
      </c>
      <c r="F1400" s="40" t="s">
        <v>1137</v>
      </c>
      <c r="G1400" s="40" t="s">
        <v>1258</v>
      </c>
      <c r="H1400" s="653" t="s">
        <v>798</v>
      </c>
      <c r="I1400" s="264">
        <v>166</v>
      </c>
      <c r="J1400" s="264">
        <v>14237.398735153474</v>
      </c>
      <c r="K1400" s="639">
        <f t="shared" si="93"/>
        <v>2363408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91"/>
        <v>8</v>
      </c>
      <c r="C1401" s="37">
        <f t="shared" si="92"/>
        <v>40782</v>
      </c>
      <c r="D1401" s="37" t="s">
        <v>1042</v>
      </c>
      <c r="E1401" s="37">
        <v>40782</v>
      </c>
      <c r="F1401" s="40" t="s">
        <v>1138</v>
      </c>
      <c r="G1401" s="40" t="s">
        <v>1258</v>
      </c>
      <c r="H1401" s="653" t="s">
        <v>798</v>
      </c>
      <c r="I1401" s="264">
        <v>9</v>
      </c>
      <c r="J1401" s="264">
        <v>12825.39873515348</v>
      </c>
      <c r="K1401" s="639">
        <f t="shared" si="93"/>
        <v>115429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91"/>
        <v>8</v>
      </c>
      <c r="C1402" s="37">
        <f t="shared" si="92"/>
        <v>40782</v>
      </c>
      <c r="D1402" s="37" t="s">
        <v>1042</v>
      </c>
      <c r="E1402" s="37">
        <v>40782</v>
      </c>
      <c r="F1402" s="40" t="s">
        <v>1121</v>
      </c>
      <c r="G1402" s="40" t="s">
        <v>1258</v>
      </c>
      <c r="H1402" s="653" t="s">
        <v>798</v>
      </c>
      <c r="I1402" s="264">
        <v>240</v>
      </c>
      <c r="J1402" s="264">
        <v>7523.8987351534779</v>
      </c>
      <c r="K1402" s="639">
        <f t="shared" si="93"/>
        <v>1805736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91"/>
        <v>8</v>
      </c>
      <c r="C1403" s="37">
        <f t="shared" si="92"/>
        <v>40782</v>
      </c>
      <c r="D1403" s="37" t="s">
        <v>1042</v>
      </c>
      <c r="E1403" s="37">
        <v>40782</v>
      </c>
      <c r="F1403" s="40" t="s">
        <v>1139</v>
      </c>
      <c r="G1403" s="40" t="s">
        <v>1258</v>
      </c>
      <c r="H1403" s="653" t="s">
        <v>798</v>
      </c>
      <c r="I1403" s="264">
        <v>86</v>
      </c>
      <c r="J1403" s="264">
        <v>6671.3987351534779</v>
      </c>
      <c r="K1403" s="639">
        <f t="shared" si="93"/>
        <v>573740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91"/>
        <v>8</v>
      </c>
      <c r="C1404" s="37">
        <f t="shared" si="92"/>
        <v>40782</v>
      </c>
      <c r="D1404" s="37" t="s">
        <v>1042</v>
      </c>
      <c r="E1404" s="37">
        <v>40782</v>
      </c>
      <c r="F1404" s="40" t="s">
        <v>1140</v>
      </c>
      <c r="G1404" s="40" t="s">
        <v>1258</v>
      </c>
      <c r="H1404" s="653" t="s">
        <v>798</v>
      </c>
      <c r="I1404" s="264">
        <v>240</v>
      </c>
      <c r="J1404" s="264">
        <v>2681.5987351534782</v>
      </c>
      <c r="K1404" s="639">
        <f t="shared" si="93"/>
        <v>643584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91"/>
        <v>8</v>
      </c>
      <c r="C1405" s="37">
        <f t="shared" si="92"/>
        <v>40782</v>
      </c>
      <c r="D1405" s="37" t="s">
        <v>1042</v>
      </c>
      <c r="E1405" s="37">
        <v>40782</v>
      </c>
      <c r="F1405" s="40" t="s">
        <v>1141</v>
      </c>
      <c r="G1405" s="40" t="s">
        <v>1258</v>
      </c>
      <c r="H1405" s="653" t="s">
        <v>798</v>
      </c>
      <c r="I1405" s="264">
        <v>86</v>
      </c>
      <c r="J1405" s="264">
        <v>2702.9568746883619</v>
      </c>
      <c r="K1405" s="639">
        <f t="shared" si="93"/>
        <v>232454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91"/>
        <v>9</v>
      </c>
      <c r="C1406" s="37">
        <f t="shared" si="92"/>
        <v>40801</v>
      </c>
      <c r="D1406" s="37" t="s">
        <v>1043</v>
      </c>
      <c r="E1406" s="37">
        <v>40801</v>
      </c>
      <c r="F1406" s="40" t="s">
        <v>1085</v>
      </c>
      <c r="G1406" s="40" t="s">
        <v>1259</v>
      </c>
      <c r="H1406" s="653" t="s">
        <v>825</v>
      </c>
      <c r="I1406" s="264">
        <v>590</v>
      </c>
      <c r="J1406" s="264">
        <v>8992.1377182043252</v>
      </c>
      <c r="K1406" s="639">
        <f t="shared" si="93"/>
        <v>5305361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91"/>
        <v>9</v>
      </c>
      <c r="C1407" s="37">
        <f t="shared" si="92"/>
        <v>40804</v>
      </c>
      <c r="D1407" s="37" t="s">
        <v>1044</v>
      </c>
      <c r="E1407" s="37">
        <v>40804</v>
      </c>
      <c r="F1407" s="40" t="s">
        <v>1086</v>
      </c>
      <c r="G1407" s="40" t="s">
        <v>1260</v>
      </c>
      <c r="H1407" s="653" t="s">
        <v>798</v>
      </c>
      <c r="I1407" s="264">
        <v>123</v>
      </c>
      <c r="J1407" s="264">
        <v>18714.902800194133</v>
      </c>
      <c r="K1407" s="639">
        <f t="shared" si="93"/>
        <v>2301933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91"/>
        <v>9</v>
      </c>
      <c r="C1408" s="37">
        <f t="shared" si="92"/>
        <v>40804</v>
      </c>
      <c r="D1408" s="37" t="s">
        <v>1044</v>
      </c>
      <c r="E1408" s="37">
        <v>40804</v>
      </c>
      <c r="F1408" s="40" t="s">
        <v>1087</v>
      </c>
      <c r="G1408" s="40" t="s">
        <v>1260</v>
      </c>
      <c r="H1408" s="653" t="s">
        <v>798</v>
      </c>
      <c r="I1408" s="264">
        <v>122</v>
      </c>
      <c r="J1408" s="264">
        <v>12041.39873515348</v>
      </c>
      <c r="K1408" s="639">
        <f t="shared" si="93"/>
        <v>1469051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91"/>
        <v>9</v>
      </c>
      <c r="C1409" s="37">
        <f t="shared" si="92"/>
        <v>40804</v>
      </c>
      <c r="D1409" s="37" t="s">
        <v>1044</v>
      </c>
      <c r="E1409" s="37">
        <v>40804</v>
      </c>
      <c r="F1409" s="194" t="s">
        <v>821</v>
      </c>
      <c r="G1409" s="40" t="s">
        <v>1260</v>
      </c>
      <c r="H1409" s="653" t="s">
        <v>798</v>
      </c>
      <c r="I1409" s="264">
        <v>120</v>
      </c>
      <c r="J1409" s="264">
        <v>2681.5987351534782</v>
      </c>
      <c r="K1409" s="639">
        <f t="shared" si="93"/>
        <v>321792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91"/>
        <v>9</v>
      </c>
      <c r="C1410" s="37">
        <f t="shared" si="92"/>
        <v>40804</v>
      </c>
      <c r="D1410" s="37" t="s">
        <v>1044</v>
      </c>
      <c r="E1410" s="37">
        <v>40804</v>
      </c>
      <c r="F1410" s="40" t="s">
        <v>1088</v>
      </c>
      <c r="G1410" s="40" t="s">
        <v>1260</v>
      </c>
      <c r="H1410" s="653" t="s">
        <v>798</v>
      </c>
      <c r="I1410" s="264">
        <v>52</v>
      </c>
      <c r="J1410" s="264">
        <v>9362.3987351534779</v>
      </c>
      <c r="K1410" s="639">
        <f t="shared" si="93"/>
        <v>486845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91"/>
        <v>9</v>
      </c>
      <c r="C1411" s="37">
        <f t="shared" si="92"/>
        <v>40804</v>
      </c>
      <c r="D1411" s="37" t="s">
        <v>1044</v>
      </c>
      <c r="E1411" s="37">
        <v>40804</v>
      </c>
      <c r="F1411" s="194" t="s">
        <v>821</v>
      </c>
      <c r="G1411" s="40" t="s">
        <v>1260</v>
      </c>
      <c r="H1411" s="653" t="s">
        <v>798</v>
      </c>
      <c r="I1411" s="264">
        <v>48</v>
      </c>
      <c r="J1411" s="264">
        <v>2685.8362351534784</v>
      </c>
      <c r="K1411" s="639">
        <f t="shared" si="93"/>
        <v>128920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si="91"/>
        <v>9</v>
      </c>
      <c r="C1412" s="37">
        <f t="shared" si="92"/>
        <v>40804</v>
      </c>
      <c r="D1412" s="37" t="s">
        <v>1044</v>
      </c>
      <c r="E1412" s="37">
        <v>40804</v>
      </c>
      <c r="F1412" s="40" t="s">
        <v>1089</v>
      </c>
      <c r="G1412" s="40" t="s">
        <v>1260</v>
      </c>
      <c r="H1412" s="653" t="s">
        <v>798</v>
      </c>
      <c r="I1412" s="264">
        <v>142</v>
      </c>
      <c r="J1412" s="264">
        <v>18714.891692899957</v>
      </c>
      <c r="K1412" s="639">
        <f t="shared" si="93"/>
        <v>2657515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91"/>
        <v>9</v>
      </c>
      <c r="C1413" s="37">
        <f t="shared" si="92"/>
        <v>40804</v>
      </c>
      <c r="D1413" s="37" t="s">
        <v>1044</v>
      </c>
      <c r="E1413" s="37">
        <v>40804</v>
      </c>
      <c r="F1413" s="40" t="s">
        <v>1090</v>
      </c>
      <c r="G1413" s="40" t="s">
        <v>1260</v>
      </c>
      <c r="H1413" s="653" t="s">
        <v>798</v>
      </c>
      <c r="I1413" s="264">
        <v>214</v>
      </c>
      <c r="J1413" s="264">
        <v>7394.3987351534779</v>
      </c>
      <c r="K1413" s="639">
        <f t="shared" si="93"/>
        <v>1582401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91"/>
        <v>9</v>
      </c>
      <c r="C1414" s="37">
        <f t="shared" si="92"/>
        <v>40804</v>
      </c>
      <c r="D1414" s="37" t="s">
        <v>1044</v>
      </c>
      <c r="E1414" s="37">
        <v>40804</v>
      </c>
      <c r="F1414" s="40" t="s">
        <v>1091</v>
      </c>
      <c r="G1414" s="40" t="s">
        <v>1260</v>
      </c>
      <c r="H1414" s="653" t="s">
        <v>798</v>
      </c>
      <c r="I1414" s="264">
        <v>281</v>
      </c>
      <c r="J1414" s="264">
        <v>8748.5909059719834</v>
      </c>
      <c r="K1414" s="639">
        <f t="shared" si="93"/>
        <v>2458354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91"/>
        <v>9</v>
      </c>
      <c r="C1415" s="37">
        <f t="shared" si="92"/>
        <v>40809</v>
      </c>
      <c r="D1415" s="37" t="s">
        <v>1045</v>
      </c>
      <c r="E1415" s="37">
        <v>40809</v>
      </c>
      <c r="F1415" s="40" t="s">
        <v>1092</v>
      </c>
      <c r="G1415" s="40" t="s">
        <v>1261</v>
      </c>
      <c r="H1415" s="653" t="s">
        <v>826</v>
      </c>
      <c r="I1415" s="264">
        <v>104</v>
      </c>
      <c r="J1415" s="264">
        <v>10643.937196691939</v>
      </c>
      <c r="K1415" s="639">
        <f t="shared" si="93"/>
        <v>1106969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91"/>
        <v>9</v>
      </c>
      <c r="C1416" s="37">
        <f t="shared" si="92"/>
        <v>40810</v>
      </c>
      <c r="D1416" s="37" t="s">
        <v>1046</v>
      </c>
      <c r="E1416" s="37">
        <v>40810</v>
      </c>
      <c r="F1416" s="40" t="s">
        <v>1093</v>
      </c>
      <c r="G1416" s="40" t="s">
        <v>1263</v>
      </c>
      <c r="H1416" s="653" t="s">
        <v>827</v>
      </c>
      <c r="I1416" s="264">
        <v>200</v>
      </c>
      <c r="J1416" s="264">
        <v>7394.3987351534779</v>
      </c>
      <c r="K1416" s="639">
        <f t="shared" si="93"/>
        <v>1478880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91"/>
        <v>9</v>
      </c>
      <c r="C1417" s="37">
        <f t="shared" si="92"/>
        <v>40810</v>
      </c>
      <c r="D1417" s="37" t="s">
        <v>1046</v>
      </c>
      <c r="E1417" s="37">
        <v>40810</v>
      </c>
      <c r="F1417" s="40" t="s">
        <v>1094</v>
      </c>
      <c r="G1417" s="40" t="s">
        <v>1263</v>
      </c>
      <c r="H1417" s="653" t="s">
        <v>827</v>
      </c>
      <c r="I1417" s="264">
        <v>385</v>
      </c>
      <c r="J1417" s="264">
        <v>7537.6688650236092</v>
      </c>
      <c r="K1417" s="639">
        <f t="shared" si="93"/>
        <v>2902003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91"/>
        <v>9</v>
      </c>
      <c r="C1418" s="37">
        <f t="shared" si="92"/>
        <v>40810</v>
      </c>
      <c r="D1418" s="37" t="s">
        <v>1046</v>
      </c>
      <c r="E1418" s="37">
        <v>40810</v>
      </c>
      <c r="F1418" s="40" t="s">
        <v>1095</v>
      </c>
      <c r="G1418" s="40" t="s">
        <v>1263</v>
      </c>
      <c r="H1418" s="653" t="s">
        <v>827</v>
      </c>
      <c r="I1418" s="264">
        <v>44</v>
      </c>
      <c r="J1418" s="264">
        <v>6671.398735153477</v>
      </c>
      <c r="K1418" s="639">
        <f t="shared" si="93"/>
        <v>293542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91"/>
        <v>9</v>
      </c>
      <c r="C1419" s="37">
        <f t="shared" si="92"/>
        <v>40810</v>
      </c>
      <c r="D1419" s="37" t="s">
        <v>1047</v>
      </c>
      <c r="E1419" s="37">
        <v>40810</v>
      </c>
      <c r="F1419" s="40" t="s">
        <v>1068</v>
      </c>
      <c r="G1419" s="40" t="s">
        <v>1264</v>
      </c>
      <c r="H1419" s="653" t="s">
        <v>798</v>
      </c>
      <c r="I1419" s="264">
        <v>727</v>
      </c>
      <c r="J1419" s="264">
        <v>12964.654581095709</v>
      </c>
      <c r="K1419" s="639">
        <f t="shared" si="93"/>
        <v>9425304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91"/>
        <v>9</v>
      </c>
      <c r="C1420" s="37">
        <f t="shared" si="92"/>
        <v>40810</v>
      </c>
      <c r="D1420" s="37" t="s">
        <v>1047</v>
      </c>
      <c r="E1420" s="37">
        <v>40810</v>
      </c>
      <c r="F1420" s="40" t="s">
        <v>816</v>
      </c>
      <c r="G1420" s="40" t="s">
        <v>1264</v>
      </c>
      <c r="H1420" s="653" t="s">
        <v>798</v>
      </c>
      <c r="I1420" s="264">
        <v>2088</v>
      </c>
      <c r="J1420" s="264">
        <v>8037.1975857281905</v>
      </c>
      <c r="K1420" s="639">
        <f t="shared" si="93"/>
        <v>16781669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91"/>
        <v>9</v>
      </c>
      <c r="C1421" s="37">
        <f t="shared" si="92"/>
        <v>40810</v>
      </c>
      <c r="D1421" s="37" t="s">
        <v>1047</v>
      </c>
      <c r="E1421" s="37">
        <v>40810</v>
      </c>
      <c r="F1421" s="40" t="s">
        <v>1068</v>
      </c>
      <c r="G1421" s="40" t="s">
        <v>1264</v>
      </c>
      <c r="H1421" s="653" t="s">
        <v>798</v>
      </c>
      <c r="I1421" s="264">
        <v>1514</v>
      </c>
      <c r="J1421" s="264">
        <v>12949.89873515348</v>
      </c>
      <c r="K1421" s="639">
        <f t="shared" si="93"/>
        <v>19606147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91"/>
        <v>9</v>
      </c>
      <c r="C1422" s="37">
        <f t="shared" si="92"/>
        <v>40810</v>
      </c>
      <c r="D1422" s="37" t="s">
        <v>1047</v>
      </c>
      <c r="E1422" s="37">
        <v>40810</v>
      </c>
      <c r="F1422" s="40" t="s">
        <v>811</v>
      </c>
      <c r="G1422" s="40" t="s">
        <v>1264</v>
      </c>
      <c r="H1422" s="653" t="s">
        <v>798</v>
      </c>
      <c r="I1422" s="264">
        <v>548</v>
      </c>
      <c r="J1422" s="264">
        <v>8878.7308519417984</v>
      </c>
      <c r="K1422" s="639">
        <f t="shared" si="93"/>
        <v>4865545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91"/>
        <v>9</v>
      </c>
      <c r="C1423" s="37">
        <f t="shared" si="92"/>
        <v>40810</v>
      </c>
      <c r="D1423" s="37" t="s">
        <v>1047</v>
      </c>
      <c r="E1423" s="37">
        <v>40810</v>
      </c>
      <c r="F1423" s="40" t="s">
        <v>815</v>
      </c>
      <c r="G1423" s="40" t="s">
        <v>1264</v>
      </c>
      <c r="H1423" s="653" t="s">
        <v>798</v>
      </c>
      <c r="I1423" s="264">
        <v>41</v>
      </c>
      <c r="J1423" s="264">
        <v>14530.447515641283</v>
      </c>
      <c r="K1423" s="639">
        <f t="shared" si="93"/>
        <v>595748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91"/>
        <v>9</v>
      </c>
      <c r="C1424" s="37">
        <f t="shared" si="92"/>
        <v>40810</v>
      </c>
      <c r="D1424" s="37" t="s">
        <v>1047</v>
      </c>
      <c r="E1424" s="37">
        <v>40810</v>
      </c>
      <c r="F1424" s="40" t="s">
        <v>812</v>
      </c>
      <c r="G1424" s="40" t="s">
        <v>1264</v>
      </c>
      <c r="H1424" s="653" t="s">
        <v>798</v>
      </c>
      <c r="I1424" s="264">
        <v>20</v>
      </c>
      <c r="J1424" s="264">
        <v>10708.89873515348</v>
      </c>
      <c r="K1424" s="639">
        <f t="shared" si="93"/>
        <v>214178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91"/>
        <v>9</v>
      </c>
      <c r="C1425" s="37">
        <f t="shared" si="92"/>
        <v>40811</v>
      </c>
      <c r="D1425" s="37" t="s">
        <v>1048</v>
      </c>
      <c r="E1425" s="37">
        <v>40811</v>
      </c>
      <c r="F1425" s="191" t="s">
        <v>988</v>
      </c>
      <c r="G1425" s="40" t="s">
        <v>1265</v>
      </c>
      <c r="H1425" s="653" t="s">
        <v>798</v>
      </c>
      <c r="I1425" s="264">
        <v>106</v>
      </c>
      <c r="J1425" s="264">
        <v>7394.3987351534788</v>
      </c>
      <c r="K1425" s="639">
        <f t="shared" si="93"/>
        <v>783806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91"/>
        <v>9</v>
      </c>
      <c r="C1426" s="37">
        <f t="shared" si="92"/>
        <v>40811</v>
      </c>
      <c r="D1426" s="37" t="s">
        <v>1048</v>
      </c>
      <c r="E1426" s="37">
        <v>40811</v>
      </c>
      <c r="F1426" s="191" t="s">
        <v>992</v>
      </c>
      <c r="G1426" s="40" t="s">
        <v>1265</v>
      </c>
      <c r="H1426" s="653" t="s">
        <v>798</v>
      </c>
      <c r="I1426" s="264">
        <v>499</v>
      </c>
      <c r="J1426" s="264">
        <v>8248.3987351534797</v>
      </c>
      <c r="K1426" s="639">
        <f t="shared" si="93"/>
        <v>4115951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91"/>
        <v>9</v>
      </c>
      <c r="C1427" s="37">
        <f t="shared" si="92"/>
        <v>40811</v>
      </c>
      <c r="D1427" s="37" t="s">
        <v>1048</v>
      </c>
      <c r="E1427" s="37">
        <v>40811</v>
      </c>
      <c r="F1427" s="40" t="s">
        <v>822</v>
      </c>
      <c r="G1427" s="40" t="s">
        <v>1265</v>
      </c>
      <c r="H1427" s="653" t="s">
        <v>798</v>
      </c>
      <c r="I1427" s="264">
        <v>3</v>
      </c>
      <c r="J1427" s="264">
        <v>5188.3987351534788</v>
      </c>
      <c r="K1427" s="639">
        <f t="shared" si="93"/>
        <v>15565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91"/>
        <v>9</v>
      </c>
      <c r="C1428" s="37">
        <f t="shared" si="92"/>
        <v>40811</v>
      </c>
      <c r="D1428" s="37" t="s">
        <v>1048</v>
      </c>
      <c r="E1428" s="37">
        <v>40811</v>
      </c>
      <c r="F1428" s="40" t="s">
        <v>813</v>
      </c>
      <c r="G1428" s="40" t="s">
        <v>1265</v>
      </c>
      <c r="H1428" s="653" t="s">
        <v>798</v>
      </c>
      <c r="I1428" s="264">
        <v>13</v>
      </c>
      <c r="J1428" s="264">
        <v>8263.9371966919389</v>
      </c>
      <c r="K1428" s="639">
        <f t="shared" si="93"/>
        <v>107431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91"/>
        <v>9</v>
      </c>
      <c r="C1429" s="37">
        <f t="shared" si="92"/>
        <v>40811</v>
      </c>
      <c r="D1429" s="37" t="s">
        <v>1048</v>
      </c>
      <c r="E1429" s="37">
        <v>40811</v>
      </c>
      <c r="F1429" s="194" t="s">
        <v>1343</v>
      </c>
      <c r="G1429" s="40" t="s">
        <v>1265</v>
      </c>
      <c r="H1429" s="653" t="s">
        <v>798</v>
      </c>
      <c r="I1429" s="264">
        <v>1</v>
      </c>
      <c r="J1429" s="264">
        <v>9490.3987351534779</v>
      </c>
      <c r="K1429" s="639">
        <f t="shared" si="93"/>
        <v>9490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91"/>
        <v>9</v>
      </c>
      <c r="C1430" s="37">
        <f t="shared" si="92"/>
        <v>40811</v>
      </c>
      <c r="D1430" s="37" t="s">
        <v>1048</v>
      </c>
      <c r="E1430" s="37">
        <v>40811</v>
      </c>
      <c r="F1430" s="191" t="s">
        <v>990</v>
      </c>
      <c r="G1430" s="40" t="s">
        <v>1265</v>
      </c>
      <c r="H1430" s="653" t="s">
        <v>798</v>
      </c>
      <c r="I1430" s="264">
        <v>6</v>
      </c>
      <c r="J1430" s="264">
        <v>6671.3987351534788</v>
      </c>
      <c r="K1430" s="639">
        <f t="shared" si="93"/>
        <v>40028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91"/>
        <v>9</v>
      </c>
      <c r="C1431" s="37">
        <f t="shared" si="92"/>
        <v>40811</v>
      </c>
      <c r="D1431" s="37" t="s">
        <v>1048</v>
      </c>
      <c r="E1431" s="37">
        <v>40811</v>
      </c>
      <c r="F1431" s="40" t="s">
        <v>1065</v>
      </c>
      <c r="G1431" s="40" t="s">
        <v>1265</v>
      </c>
      <c r="H1431" s="653" t="s">
        <v>798</v>
      </c>
      <c r="I1431" s="264">
        <v>2</v>
      </c>
      <c r="J1431" s="264">
        <v>6671.3987351534788</v>
      </c>
      <c r="K1431" s="639">
        <f t="shared" si="93"/>
        <v>13343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91"/>
        <v>9</v>
      </c>
      <c r="C1432" s="37">
        <f t="shared" si="92"/>
        <v>40811</v>
      </c>
      <c r="D1432" s="37" t="s">
        <v>1048</v>
      </c>
      <c r="E1432" s="37">
        <v>40811</v>
      </c>
      <c r="F1432" s="40" t="s">
        <v>1097</v>
      </c>
      <c r="G1432" s="40" t="s">
        <v>1265</v>
      </c>
      <c r="H1432" s="653" t="s">
        <v>798</v>
      </c>
      <c r="I1432" s="264">
        <v>2</v>
      </c>
      <c r="J1432" s="264">
        <v>6671.3987351534788</v>
      </c>
      <c r="K1432" s="639">
        <f t="shared" si="93"/>
        <v>13343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91"/>
        <v>9</v>
      </c>
      <c r="C1433" s="37">
        <f t="shared" si="92"/>
        <v>40812</v>
      </c>
      <c r="D1433" s="37" t="s">
        <v>1049</v>
      </c>
      <c r="E1433" s="37">
        <v>40812</v>
      </c>
      <c r="F1433" s="40" t="s">
        <v>820</v>
      </c>
      <c r="G1433" s="40" t="s">
        <v>1266</v>
      </c>
      <c r="H1433" s="653" t="s">
        <v>798</v>
      </c>
      <c r="I1433" s="264">
        <v>5</v>
      </c>
      <c r="J1433" s="264">
        <v>10308.99873515348</v>
      </c>
      <c r="K1433" s="639">
        <f t="shared" si="93"/>
        <v>51545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91"/>
        <v>9</v>
      </c>
      <c r="C1434" s="37">
        <f t="shared" si="92"/>
        <v>40812</v>
      </c>
      <c r="D1434" s="37" t="s">
        <v>1049</v>
      </c>
      <c r="E1434" s="37">
        <v>40812</v>
      </c>
      <c r="F1434" s="40" t="s">
        <v>1098</v>
      </c>
      <c r="G1434" s="40" t="s">
        <v>1266</v>
      </c>
      <c r="H1434" s="653" t="s">
        <v>798</v>
      </c>
      <c r="I1434" s="264">
        <v>1</v>
      </c>
      <c r="J1434" s="264">
        <v>10374.398735153478</v>
      </c>
      <c r="K1434" s="639">
        <f t="shared" si="93"/>
        <v>10374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ref="B1435:B1451" si="94">IF(C1435&lt;&gt;"",MONTH(C1435),"")</f>
        <v>9</v>
      </c>
      <c r="C1435" s="37">
        <f t="shared" si="92"/>
        <v>40812</v>
      </c>
      <c r="D1435" s="37" t="s">
        <v>1049</v>
      </c>
      <c r="E1435" s="37">
        <v>40812</v>
      </c>
      <c r="F1435" s="40" t="s">
        <v>1076</v>
      </c>
      <c r="G1435" s="40" t="s">
        <v>1266</v>
      </c>
      <c r="H1435" s="653" t="s">
        <v>798</v>
      </c>
      <c r="I1435" s="264">
        <v>1</v>
      </c>
      <c r="J1435" s="264">
        <v>12825.398735153478</v>
      </c>
      <c r="K1435" s="639">
        <f t="shared" si="93"/>
        <v>12825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4"/>
        <v>9</v>
      </c>
      <c r="C1436" s="37">
        <f t="shared" si="92"/>
        <v>40812</v>
      </c>
      <c r="D1436" s="37" t="s">
        <v>1049</v>
      </c>
      <c r="E1436" s="37">
        <v>40812</v>
      </c>
      <c r="F1436" s="194" t="s">
        <v>1369</v>
      </c>
      <c r="G1436" s="40" t="s">
        <v>1266</v>
      </c>
      <c r="H1436" s="653" t="s">
        <v>798</v>
      </c>
      <c r="I1436" s="264">
        <v>3</v>
      </c>
      <c r="J1436" s="264">
        <v>8248.3987351534797</v>
      </c>
      <c r="K1436" s="639">
        <f t="shared" si="93"/>
        <v>24745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4"/>
        <v>9</v>
      </c>
      <c r="C1437" s="37">
        <f t="shared" si="92"/>
        <v>40812</v>
      </c>
      <c r="D1437" s="37" t="s">
        <v>1049</v>
      </c>
      <c r="E1437" s="37">
        <v>40812</v>
      </c>
      <c r="F1437" s="40" t="s">
        <v>810</v>
      </c>
      <c r="G1437" s="40" t="s">
        <v>1266</v>
      </c>
      <c r="H1437" s="653" t="s">
        <v>798</v>
      </c>
      <c r="I1437" s="264">
        <v>3</v>
      </c>
      <c r="J1437" s="264">
        <v>8248.3987351534797</v>
      </c>
      <c r="K1437" s="639">
        <f t="shared" si="93"/>
        <v>24745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4"/>
        <v>9</v>
      </c>
      <c r="C1438" s="37">
        <f t="shared" si="92"/>
        <v>40812</v>
      </c>
      <c r="D1438" s="37" t="s">
        <v>1049</v>
      </c>
      <c r="E1438" s="37">
        <v>40812</v>
      </c>
      <c r="F1438" s="40" t="s">
        <v>1099</v>
      </c>
      <c r="G1438" s="40" t="s">
        <v>1266</v>
      </c>
      <c r="H1438" s="653" t="s">
        <v>798</v>
      </c>
      <c r="I1438" s="264">
        <v>1</v>
      </c>
      <c r="J1438" s="264">
        <v>6671.3987351534788</v>
      </c>
      <c r="K1438" s="639">
        <f t="shared" si="93"/>
        <v>6671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9</v>
      </c>
      <c r="C1439" s="37">
        <f t="shared" ref="C1439:C1451" si="95">E1439</f>
        <v>40812</v>
      </c>
      <c r="D1439" s="37" t="s">
        <v>1049</v>
      </c>
      <c r="E1439" s="37">
        <v>40812</v>
      </c>
      <c r="F1439" s="40" t="s">
        <v>814</v>
      </c>
      <c r="G1439" s="40" t="s">
        <v>1266</v>
      </c>
      <c r="H1439" s="653" t="s">
        <v>798</v>
      </c>
      <c r="I1439" s="264">
        <v>1</v>
      </c>
      <c r="J1439" s="264">
        <v>10309.398735153478</v>
      </c>
      <c r="K1439" s="639">
        <f t="shared" ref="K1439:K1451" si="96">ROUND(I1439*J1439,0)</f>
        <v>10309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9</v>
      </c>
      <c r="C1440" s="37">
        <f t="shared" si="95"/>
        <v>40812</v>
      </c>
      <c r="D1440" s="37" t="s">
        <v>1049</v>
      </c>
      <c r="E1440" s="37">
        <v>40812</v>
      </c>
      <c r="F1440" s="40" t="s">
        <v>823</v>
      </c>
      <c r="G1440" s="40" t="s">
        <v>1266</v>
      </c>
      <c r="H1440" s="653" t="s">
        <v>798</v>
      </c>
      <c r="I1440" s="264">
        <v>5</v>
      </c>
      <c r="J1440" s="264">
        <v>6671.3987351534788</v>
      </c>
      <c r="K1440" s="639">
        <f t="shared" si="96"/>
        <v>33357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9</v>
      </c>
      <c r="C1441" s="37">
        <f t="shared" si="95"/>
        <v>40813</v>
      </c>
      <c r="D1441" s="37" t="s">
        <v>1050</v>
      </c>
      <c r="E1441" s="37">
        <v>40813</v>
      </c>
      <c r="F1441" s="40" t="s">
        <v>1100</v>
      </c>
      <c r="G1441" s="40" t="s">
        <v>1268</v>
      </c>
      <c r="H1441" s="653" t="s">
        <v>831</v>
      </c>
      <c r="I1441" s="264">
        <v>380</v>
      </c>
      <c r="J1441" s="264">
        <v>12549.9776825219</v>
      </c>
      <c r="K1441" s="639">
        <f t="shared" si="96"/>
        <v>4768992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9</v>
      </c>
      <c r="C1442" s="37">
        <f t="shared" si="95"/>
        <v>40813</v>
      </c>
      <c r="D1442" s="37" t="s">
        <v>1050</v>
      </c>
      <c r="E1442" s="37">
        <v>40813</v>
      </c>
      <c r="F1442" s="40" t="s">
        <v>1101</v>
      </c>
      <c r="G1442" s="40" t="s">
        <v>1268</v>
      </c>
      <c r="H1442" s="653" t="s">
        <v>831</v>
      </c>
      <c r="I1442" s="264">
        <v>125</v>
      </c>
      <c r="J1442" s="264">
        <v>12041.902735153477</v>
      </c>
      <c r="K1442" s="639">
        <f t="shared" si="96"/>
        <v>1505238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9</v>
      </c>
      <c r="C1443" s="37">
        <f t="shared" si="95"/>
        <v>40813</v>
      </c>
      <c r="D1443" s="37" t="s">
        <v>1050</v>
      </c>
      <c r="E1443" s="37">
        <v>40813</v>
      </c>
      <c r="F1443" s="40" t="s">
        <v>1102</v>
      </c>
      <c r="G1443" s="40" t="s">
        <v>1268</v>
      </c>
      <c r="H1443" s="653" t="s">
        <v>831</v>
      </c>
      <c r="I1443" s="264">
        <v>575</v>
      </c>
      <c r="J1443" s="264">
        <v>14230.746561240434</v>
      </c>
      <c r="K1443" s="639">
        <f t="shared" si="96"/>
        <v>8182679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9</v>
      </c>
      <c r="C1444" s="37">
        <f t="shared" si="95"/>
        <v>40813</v>
      </c>
      <c r="D1444" s="37" t="s">
        <v>1267</v>
      </c>
      <c r="E1444" s="37">
        <v>40813</v>
      </c>
      <c r="F1444" s="40" t="s">
        <v>1102</v>
      </c>
      <c r="G1444" s="40" t="s">
        <v>1270</v>
      </c>
      <c r="H1444" s="653" t="s">
        <v>831</v>
      </c>
      <c r="I1444" s="264">
        <v>600</v>
      </c>
      <c r="J1444" s="264">
        <v>14209.898735153476</v>
      </c>
      <c r="K1444" s="639">
        <f t="shared" si="96"/>
        <v>8525939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9</v>
      </c>
      <c r="C1445" s="37">
        <f t="shared" si="95"/>
        <v>40813</v>
      </c>
      <c r="D1445" s="37" t="s">
        <v>1267</v>
      </c>
      <c r="E1445" s="37">
        <v>40813</v>
      </c>
      <c r="F1445" s="40" t="s">
        <v>1101</v>
      </c>
      <c r="G1445" s="40" t="s">
        <v>1270</v>
      </c>
      <c r="H1445" s="653" t="s">
        <v>831</v>
      </c>
      <c r="I1445" s="264">
        <v>125</v>
      </c>
      <c r="J1445" s="264">
        <v>12041.894735153477</v>
      </c>
      <c r="K1445" s="639">
        <f t="shared" si="96"/>
        <v>1505237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9</v>
      </c>
      <c r="C1446" s="37">
        <f t="shared" si="95"/>
        <v>40813</v>
      </c>
      <c r="D1446" s="37" t="s">
        <v>1267</v>
      </c>
      <c r="E1446" s="37">
        <v>40813</v>
      </c>
      <c r="F1446" s="40" t="s">
        <v>1103</v>
      </c>
      <c r="G1446" s="40" t="s">
        <v>1270</v>
      </c>
      <c r="H1446" s="653" t="s">
        <v>831</v>
      </c>
      <c r="I1446" s="264">
        <v>150</v>
      </c>
      <c r="J1446" s="264">
        <v>14066.398735153476</v>
      </c>
      <c r="K1446" s="639">
        <f t="shared" si="96"/>
        <v>2109960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9</v>
      </c>
      <c r="C1447" s="37">
        <f t="shared" si="95"/>
        <v>40813</v>
      </c>
      <c r="D1447" s="37" t="s">
        <v>1267</v>
      </c>
      <c r="E1447" s="37">
        <v>40813</v>
      </c>
      <c r="F1447" s="40" t="s">
        <v>1104</v>
      </c>
      <c r="G1447" s="40" t="s">
        <v>1270</v>
      </c>
      <c r="H1447" s="653" t="s">
        <v>831</v>
      </c>
      <c r="I1447" s="264">
        <v>90</v>
      </c>
      <c r="J1447" s="264">
        <v>9894.8987351534779</v>
      </c>
      <c r="K1447" s="639">
        <f t="shared" si="96"/>
        <v>890541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9</v>
      </c>
      <c r="C1448" s="37">
        <f t="shared" si="95"/>
        <v>40813</v>
      </c>
      <c r="D1448" s="37" t="s">
        <v>1269</v>
      </c>
      <c r="E1448" s="37">
        <v>40813</v>
      </c>
      <c r="F1448" s="40" t="s">
        <v>1104</v>
      </c>
      <c r="G1448" s="40" t="s">
        <v>1271</v>
      </c>
      <c r="H1448" s="653" t="s">
        <v>831</v>
      </c>
      <c r="I1448" s="264">
        <v>200</v>
      </c>
      <c r="J1448" s="264">
        <v>10615.898735153478</v>
      </c>
      <c r="K1448" s="639">
        <f t="shared" si="96"/>
        <v>2123180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9</v>
      </c>
      <c r="C1449" s="37">
        <f t="shared" si="95"/>
        <v>40813</v>
      </c>
      <c r="D1449" s="37" t="s">
        <v>1269</v>
      </c>
      <c r="E1449" s="37">
        <v>40813</v>
      </c>
      <c r="F1449" s="40" t="s">
        <v>1105</v>
      </c>
      <c r="G1449" s="40" t="s">
        <v>1271</v>
      </c>
      <c r="H1449" s="653" t="s">
        <v>831</v>
      </c>
      <c r="I1449" s="264">
        <v>110</v>
      </c>
      <c r="J1449" s="264">
        <v>8248.3987351534797</v>
      </c>
      <c r="K1449" s="639">
        <f t="shared" si="96"/>
        <v>907324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9</v>
      </c>
      <c r="C1450" s="37">
        <f t="shared" si="95"/>
        <v>40813</v>
      </c>
      <c r="D1450" s="37" t="s">
        <v>1269</v>
      </c>
      <c r="E1450" s="37">
        <v>40813</v>
      </c>
      <c r="F1450" s="40" t="s">
        <v>1103</v>
      </c>
      <c r="G1450" s="40" t="s">
        <v>1271</v>
      </c>
      <c r="H1450" s="653" t="s">
        <v>831</v>
      </c>
      <c r="I1450" s="264">
        <v>275</v>
      </c>
      <c r="J1450" s="264">
        <v>15240.56600788075</v>
      </c>
      <c r="K1450" s="639">
        <f t="shared" si="96"/>
        <v>4191156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9</v>
      </c>
      <c r="C1451" s="37">
        <f t="shared" si="95"/>
        <v>40813</v>
      </c>
      <c r="D1451" s="37" t="s">
        <v>1269</v>
      </c>
      <c r="E1451" s="37">
        <v>40813</v>
      </c>
      <c r="F1451" s="40" t="s">
        <v>1103</v>
      </c>
      <c r="G1451" s="40" t="s">
        <v>1271</v>
      </c>
      <c r="H1451" s="653" t="s">
        <v>831</v>
      </c>
      <c r="I1451" s="264">
        <v>230</v>
      </c>
      <c r="J1451" s="264">
        <v>12041.398735153478</v>
      </c>
      <c r="K1451" s="639">
        <f t="shared" si="96"/>
        <v>2769522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hidden="1" customHeight="1">
      <c r="A1452" s="206" t="str">
        <f>IF(B1452&lt;&gt;"",IF(AND(B1452&gt;=_TM1,B1452&lt;=_TM2,OR(TH!L1452="1111",TH!M1452="1111")),TH!D1452,""),"")</f>
        <v/>
      </c>
      <c r="B1452" s="36">
        <f t="shared" ref="B1452:B1515" si="97">IF(C1452&lt;&gt;"",MONTH(C1452),"")</f>
        <v>10</v>
      </c>
      <c r="C1452" s="772">
        <f>E1452</f>
        <v>40817</v>
      </c>
      <c r="D1452" s="772" t="s">
        <v>397</v>
      </c>
      <c r="E1452" s="894">
        <v>40817</v>
      </c>
      <c r="F1452" s="773" t="s">
        <v>848</v>
      </c>
      <c r="G1452" s="774"/>
      <c r="H1452" s="653"/>
      <c r="I1452" s="509"/>
      <c r="J1452" s="509"/>
      <c r="K1452" s="775">
        <v>18250000</v>
      </c>
      <c r="L1452" s="776" t="s">
        <v>184</v>
      </c>
      <c r="M1452" s="776" t="s">
        <v>302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97"/>
        <v>10</v>
      </c>
      <c r="C1453" s="772">
        <f>E1453</f>
        <v>40817</v>
      </c>
      <c r="D1453" s="772" t="s">
        <v>397</v>
      </c>
      <c r="E1453" s="894">
        <v>40817</v>
      </c>
      <c r="F1453" s="773" t="s">
        <v>849</v>
      </c>
      <c r="G1453" s="774"/>
      <c r="H1453" s="653"/>
      <c r="I1453" s="509"/>
      <c r="J1453" s="509"/>
      <c r="K1453" s="775">
        <v>4687116</v>
      </c>
      <c r="L1453" s="776" t="s">
        <v>184</v>
      </c>
      <c r="M1453" s="776" t="s">
        <v>833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>x</v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>C01</v>
      </c>
      <c r="B1454" s="36">
        <f t="shared" si="97"/>
        <v>10</v>
      </c>
      <c r="C1454" s="193">
        <v>40819</v>
      </c>
      <c r="D1454" s="193" t="s">
        <v>499</v>
      </c>
      <c r="E1454" s="193">
        <v>40819</v>
      </c>
      <c r="F1454" s="309" t="s">
        <v>437</v>
      </c>
      <c r="G1454" s="513" t="s">
        <v>1293</v>
      </c>
      <c r="H1454" s="7" t="s">
        <v>436</v>
      </c>
      <c r="I1454" s="266">
        <v>40</v>
      </c>
      <c r="J1454" s="266">
        <v>40000</v>
      </c>
      <c r="K1454" s="639">
        <v>1600000</v>
      </c>
      <c r="L1454" s="196" t="s">
        <v>184</v>
      </c>
      <c r="M1454" s="196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>C01</v>
      </c>
      <c r="B1455" s="36">
        <f t="shared" si="97"/>
        <v>10</v>
      </c>
      <c r="C1455" s="193">
        <v>40819</v>
      </c>
      <c r="D1455" s="193" t="s">
        <v>499</v>
      </c>
      <c r="E1455" s="193">
        <v>40819</v>
      </c>
      <c r="F1455" s="194" t="s">
        <v>1231</v>
      </c>
      <c r="G1455" s="513" t="s">
        <v>1293</v>
      </c>
      <c r="H1455" s="7" t="s">
        <v>436</v>
      </c>
      <c r="I1455" s="264"/>
      <c r="J1455" s="264"/>
      <c r="K1455" s="38">
        <v>160000</v>
      </c>
      <c r="L1455" s="196" t="s">
        <v>9</v>
      </c>
      <c r="M1455" s="196" t="s">
        <v>48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>x</v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>C02</v>
      </c>
      <c r="B1456" s="36">
        <f t="shared" si="97"/>
        <v>10</v>
      </c>
      <c r="C1456" s="193">
        <v>40821</v>
      </c>
      <c r="D1456" s="193" t="s">
        <v>500</v>
      </c>
      <c r="E1456" s="193">
        <v>40821</v>
      </c>
      <c r="F1456" s="194" t="s">
        <v>1234</v>
      </c>
      <c r="G1456" s="513" t="s">
        <v>1294</v>
      </c>
      <c r="H1456" s="195" t="s">
        <v>1295</v>
      </c>
      <c r="I1456" s="264"/>
      <c r="J1456" s="264"/>
      <c r="K1456" s="38">
        <v>472727</v>
      </c>
      <c r="L1456" s="196" t="s">
        <v>303</v>
      </c>
      <c r="M1456" s="640" t="s">
        <v>48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>x</v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hidden="1" customHeight="1">
      <c r="A1457" s="206" t="str">
        <f>IF(B1457&lt;&gt;"",IF(AND(B1457&gt;=_TM1,B1457&lt;=_TM2,OR(TH!L1457="1111",TH!M1457="1111")),TH!D1457,""),"")</f>
        <v>C02</v>
      </c>
      <c r="B1457" s="36">
        <f t="shared" si="97"/>
        <v>10</v>
      </c>
      <c r="C1457" s="193">
        <v>40821</v>
      </c>
      <c r="D1457" s="193" t="s">
        <v>500</v>
      </c>
      <c r="E1457" s="193">
        <v>40821</v>
      </c>
      <c r="F1457" s="194" t="s">
        <v>1476</v>
      </c>
      <c r="G1457" s="513" t="s">
        <v>1294</v>
      </c>
      <c r="H1457" s="195" t="s">
        <v>1295</v>
      </c>
      <c r="I1457" s="264"/>
      <c r="J1457" s="264"/>
      <c r="K1457" s="38">
        <v>47273</v>
      </c>
      <c r="L1457" s="196" t="s">
        <v>9</v>
      </c>
      <c r="M1457" s="640" t="s">
        <v>48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>x</v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/>
      </c>
      <c r="B1458" s="36">
        <f t="shared" si="97"/>
        <v>10</v>
      </c>
      <c r="C1458" s="193">
        <v>40821</v>
      </c>
      <c r="D1458" s="193" t="s">
        <v>397</v>
      </c>
      <c r="E1458" s="193">
        <v>40821</v>
      </c>
      <c r="F1458" s="194" t="s">
        <v>1306</v>
      </c>
      <c r="G1458" s="513" t="s">
        <v>1307</v>
      </c>
      <c r="H1458" s="195" t="s">
        <v>798</v>
      </c>
      <c r="I1458" s="264">
        <v>2420</v>
      </c>
      <c r="J1458" s="264">
        <v>17447.77438016529</v>
      </c>
      <c r="K1458" s="639">
        <v>42223614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/>
      </c>
      <c r="B1459" s="36">
        <f t="shared" si="97"/>
        <v>10</v>
      </c>
      <c r="C1459" s="193">
        <v>40821</v>
      </c>
      <c r="D1459" s="193" t="s">
        <v>397</v>
      </c>
      <c r="E1459" s="193">
        <v>40821</v>
      </c>
      <c r="F1459" s="194" t="s">
        <v>1242</v>
      </c>
      <c r="G1459" s="513" t="s">
        <v>1307</v>
      </c>
      <c r="H1459" s="195" t="s">
        <v>798</v>
      </c>
      <c r="I1459" s="264"/>
      <c r="J1459" s="264"/>
      <c r="K1459" s="639">
        <v>4222361</v>
      </c>
      <c r="L1459" s="196" t="s">
        <v>300</v>
      </c>
      <c r="M1459" s="196" t="s">
        <v>796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97"/>
        <v>10</v>
      </c>
      <c r="C1460" s="186">
        <v>40822</v>
      </c>
      <c r="D1460" s="186" t="s">
        <v>393</v>
      </c>
      <c r="E1460" s="186">
        <v>40822</v>
      </c>
      <c r="F1460" s="191" t="s">
        <v>395</v>
      </c>
      <c r="G1460" s="641" t="s">
        <v>390</v>
      </c>
      <c r="H1460" s="195" t="s">
        <v>798</v>
      </c>
      <c r="I1460" s="264"/>
      <c r="J1460" s="264"/>
      <c r="K1460" s="639">
        <v>95076575</v>
      </c>
      <c r="L1460" s="640" t="s">
        <v>24</v>
      </c>
      <c r="M1460" s="640" t="s">
        <v>300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>
        <f t="shared" si="97"/>
        <v>10</v>
      </c>
      <c r="C1461" s="193">
        <v>40822</v>
      </c>
      <c r="D1461" s="186" t="s">
        <v>759</v>
      </c>
      <c r="E1461" s="193">
        <v>40822</v>
      </c>
      <c r="F1461" s="191" t="s">
        <v>400</v>
      </c>
      <c r="G1461" s="719" t="s">
        <v>1296</v>
      </c>
      <c r="H1461" s="7" t="s">
        <v>457</v>
      </c>
      <c r="I1461" s="264">
        <v>48</v>
      </c>
      <c r="J1461" s="264">
        <v>42000</v>
      </c>
      <c r="K1461" s="639">
        <v>2016000</v>
      </c>
      <c r="L1461" s="640" t="s">
        <v>178</v>
      </c>
      <c r="M1461" s="64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hidden="1" customHeight="1">
      <c r="A1462" s="206" t="str">
        <f>IF(B1462&lt;&gt;"",IF(AND(B1462&gt;=_TM1,B1462&lt;=_TM2,OR(TH!L1462="1111",TH!M1462="1111")),TH!D1462,""),"")</f>
        <v/>
      </c>
      <c r="B1462" s="36">
        <f t="shared" si="97"/>
        <v>10</v>
      </c>
      <c r="C1462" s="193">
        <v>40822</v>
      </c>
      <c r="D1462" s="186" t="s">
        <v>759</v>
      </c>
      <c r="E1462" s="193">
        <v>40822</v>
      </c>
      <c r="F1462" s="191" t="s">
        <v>401</v>
      </c>
      <c r="G1462" s="719" t="s">
        <v>1296</v>
      </c>
      <c r="H1462" s="7" t="s">
        <v>457</v>
      </c>
      <c r="I1462" s="264"/>
      <c r="J1462" s="264"/>
      <c r="K1462" s="639">
        <v>201600</v>
      </c>
      <c r="L1462" s="640" t="s">
        <v>9</v>
      </c>
      <c r="M1462" s="64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>C03</v>
      </c>
      <c r="B1463" s="36">
        <f t="shared" si="97"/>
        <v>10</v>
      </c>
      <c r="C1463" s="193">
        <v>40822</v>
      </c>
      <c r="D1463" s="193" t="s">
        <v>501</v>
      </c>
      <c r="E1463" s="193">
        <v>40822</v>
      </c>
      <c r="F1463" s="194" t="s">
        <v>592</v>
      </c>
      <c r="G1463" s="719" t="s">
        <v>1296</v>
      </c>
      <c r="H1463" s="7" t="s">
        <v>457</v>
      </c>
      <c r="I1463" s="264"/>
      <c r="J1463" s="264"/>
      <c r="K1463" s="38">
        <v>2217600</v>
      </c>
      <c r="L1463" s="196" t="s">
        <v>8</v>
      </c>
      <c r="M1463" s="196" t="s">
        <v>48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>x</v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>C03</v>
      </c>
      <c r="B1464" s="36">
        <f t="shared" si="97"/>
        <v>10</v>
      </c>
      <c r="C1464" s="193">
        <v>40822</v>
      </c>
      <c r="D1464" s="193" t="s">
        <v>501</v>
      </c>
      <c r="E1464" s="871">
        <v>40822</v>
      </c>
      <c r="F1464" s="194" t="s">
        <v>1234</v>
      </c>
      <c r="G1464" s="513" t="s">
        <v>1297</v>
      </c>
      <c r="H1464" s="195" t="s">
        <v>1295</v>
      </c>
      <c r="I1464" s="268"/>
      <c r="J1464" s="268"/>
      <c r="K1464" s="921">
        <v>510000</v>
      </c>
      <c r="L1464" s="196" t="s">
        <v>303</v>
      </c>
      <c r="M1464" s="640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>x</v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>T01</v>
      </c>
      <c r="B1465" s="36">
        <f t="shared" si="97"/>
        <v>10</v>
      </c>
      <c r="C1465" s="186">
        <v>40827</v>
      </c>
      <c r="D1465" s="186" t="s">
        <v>497</v>
      </c>
      <c r="E1465" s="186">
        <v>40827</v>
      </c>
      <c r="F1465" s="191" t="s">
        <v>1222</v>
      </c>
      <c r="G1465" s="641" t="s">
        <v>390</v>
      </c>
      <c r="H1465" s="195" t="s">
        <v>428</v>
      </c>
      <c r="I1465" s="264"/>
      <c r="J1465" s="264"/>
      <c r="K1465" s="639">
        <v>95000000</v>
      </c>
      <c r="L1465" s="640" t="s">
        <v>48</v>
      </c>
      <c r="M1465" s="640" t="s">
        <v>24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hidden="1" customHeight="1">
      <c r="A1466" s="206" t="str">
        <f>IF(B1466&lt;&gt;"",IF(AND(B1466&gt;=_TM1,B1466&lt;=_TM2,OR(TH!L1466="1111",TH!M1466="1111")),TH!D1466,""),"")</f>
        <v/>
      </c>
      <c r="B1466" s="36">
        <f t="shared" si="97"/>
        <v>10</v>
      </c>
      <c r="C1466" s="193">
        <v>40831</v>
      </c>
      <c r="D1466" s="193" t="s">
        <v>397</v>
      </c>
      <c r="E1466" s="193">
        <v>40831</v>
      </c>
      <c r="F1466" s="194" t="s">
        <v>1308</v>
      </c>
      <c r="G1466" s="513" t="s">
        <v>1309</v>
      </c>
      <c r="H1466" s="195" t="s">
        <v>798</v>
      </c>
      <c r="I1466" s="264">
        <v>2954.1641048824595</v>
      </c>
      <c r="J1466" s="264">
        <v>19908</v>
      </c>
      <c r="K1466" s="639">
        <v>58811499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/>
      </c>
      <c r="B1467" s="36">
        <f t="shared" si="97"/>
        <v>10</v>
      </c>
      <c r="C1467" s="193">
        <v>40831</v>
      </c>
      <c r="D1467" s="193" t="s">
        <v>397</v>
      </c>
      <c r="E1467" s="193">
        <v>40831</v>
      </c>
      <c r="F1467" s="920" t="s">
        <v>1242</v>
      </c>
      <c r="G1467" s="513" t="s">
        <v>1309</v>
      </c>
      <c r="H1467" s="195" t="s">
        <v>798</v>
      </c>
      <c r="I1467" s="264"/>
      <c r="J1467" s="264"/>
      <c r="K1467" s="639">
        <v>5881150</v>
      </c>
      <c r="L1467" s="196" t="s">
        <v>300</v>
      </c>
      <c r="M1467" s="196" t="s">
        <v>796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97"/>
        <v>10</v>
      </c>
      <c r="C1468" s="193">
        <v>40833</v>
      </c>
      <c r="D1468" s="193" t="s">
        <v>397</v>
      </c>
      <c r="E1468" s="193">
        <v>40833</v>
      </c>
      <c r="F1468" s="920" t="s">
        <v>1326</v>
      </c>
      <c r="G1468" s="513" t="s">
        <v>1310</v>
      </c>
      <c r="H1468" s="195" t="s">
        <v>798</v>
      </c>
      <c r="I1468" s="264">
        <v>100</v>
      </c>
      <c r="J1468" s="264">
        <v>14880</v>
      </c>
      <c r="K1468" s="639">
        <v>1488000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hidden="1" customHeight="1">
      <c r="A1469" s="206" t="str">
        <f>IF(B1469&lt;&gt;"",IF(AND(B1469&gt;=_TM1,B1469&lt;=_TM2,OR(TH!L1469="1111",TH!M1469="1111")),TH!D1469,""),"")</f>
        <v/>
      </c>
      <c r="B1469" s="36">
        <f t="shared" si="97"/>
        <v>10</v>
      </c>
      <c r="C1469" s="193">
        <v>40833</v>
      </c>
      <c r="D1469" s="193" t="s">
        <v>397</v>
      </c>
      <c r="E1469" s="193">
        <v>40833</v>
      </c>
      <c r="F1469" s="194" t="s">
        <v>1327</v>
      </c>
      <c r="G1469" s="513" t="s">
        <v>1310</v>
      </c>
      <c r="H1469" s="195" t="s">
        <v>798</v>
      </c>
      <c r="I1469" s="264">
        <v>120</v>
      </c>
      <c r="J1469" s="264">
        <v>20820</v>
      </c>
      <c r="K1469" s="639">
        <v>2498400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97"/>
        <v>10</v>
      </c>
      <c r="C1470" s="193">
        <v>40833</v>
      </c>
      <c r="D1470" s="193" t="s">
        <v>397</v>
      </c>
      <c r="E1470" s="193">
        <v>40833</v>
      </c>
      <c r="F1470" s="194" t="s">
        <v>1328</v>
      </c>
      <c r="G1470" s="513" t="s">
        <v>1310</v>
      </c>
      <c r="H1470" s="195" t="s">
        <v>798</v>
      </c>
      <c r="I1470" s="264">
        <v>250</v>
      </c>
      <c r="J1470" s="264">
        <v>26203</v>
      </c>
      <c r="K1470" s="639">
        <v>6550750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97"/>
        <v>10</v>
      </c>
      <c r="C1471" s="193">
        <v>40833</v>
      </c>
      <c r="D1471" s="193" t="s">
        <v>397</v>
      </c>
      <c r="E1471" s="193">
        <v>40833</v>
      </c>
      <c r="F1471" s="920" t="s">
        <v>1329</v>
      </c>
      <c r="G1471" s="513" t="s">
        <v>1310</v>
      </c>
      <c r="H1471" s="195" t="s">
        <v>798</v>
      </c>
      <c r="I1471" s="264">
        <v>140</v>
      </c>
      <c r="J1471" s="264">
        <v>11355</v>
      </c>
      <c r="K1471" s="639">
        <v>1589700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97"/>
        <v>10</v>
      </c>
      <c r="C1472" s="193">
        <v>40833</v>
      </c>
      <c r="D1472" s="193" t="s">
        <v>397</v>
      </c>
      <c r="E1472" s="193">
        <v>40833</v>
      </c>
      <c r="F1472" s="920" t="s">
        <v>1330</v>
      </c>
      <c r="G1472" s="513" t="s">
        <v>1310</v>
      </c>
      <c r="H1472" s="195" t="s">
        <v>798</v>
      </c>
      <c r="I1472" s="264">
        <v>50</v>
      </c>
      <c r="J1472" s="264">
        <v>11420</v>
      </c>
      <c r="K1472" s="639">
        <v>571000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97"/>
        <v>10</v>
      </c>
      <c r="C1473" s="193">
        <v>40833</v>
      </c>
      <c r="D1473" s="193" t="s">
        <v>397</v>
      </c>
      <c r="E1473" s="193">
        <v>40833</v>
      </c>
      <c r="F1473" s="194" t="s">
        <v>1331</v>
      </c>
      <c r="G1473" s="513" t="s">
        <v>1310</v>
      </c>
      <c r="H1473" s="195" t="s">
        <v>798</v>
      </c>
      <c r="I1473" s="264">
        <v>70</v>
      </c>
      <c r="J1473" s="264">
        <v>14450</v>
      </c>
      <c r="K1473" s="639">
        <v>1011500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97"/>
        <v>10</v>
      </c>
      <c r="C1474" s="193">
        <v>40833</v>
      </c>
      <c r="D1474" s="193" t="s">
        <v>397</v>
      </c>
      <c r="E1474" s="193">
        <v>40833</v>
      </c>
      <c r="F1474" s="194" t="s">
        <v>1332</v>
      </c>
      <c r="G1474" s="513" t="s">
        <v>1310</v>
      </c>
      <c r="H1474" s="195" t="s">
        <v>798</v>
      </c>
      <c r="I1474" s="264">
        <v>54</v>
      </c>
      <c r="J1474" s="264">
        <v>13881</v>
      </c>
      <c r="K1474" s="639">
        <v>749574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97"/>
        <v>10</v>
      </c>
      <c r="C1475" s="193">
        <v>40833</v>
      </c>
      <c r="D1475" s="193" t="s">
        <v>397</v>
      </c>
      <c r="E1475" s="193">
        <v>40833</v>
      </c>
      <c r="F1475" s="194" t="s">
        <v>1333</v>
      </c>
      <c r="G1475" s="513" t="s">
        <v>1310</v>
      </c>
      <c r="H1475" s="195" t="s">
        <v>798</v>
      </c>
      <c r="I1475" s="264">
        <v>90</v>
      </c>
      <c r="J1475" s="264">
        <v>20891</v>
      </c>
      <c r="K1475" s="639">
        <v>1880190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97"/>
        <v>10</v>
      </c>
      <c r="C1476" s="193">
        <v>40833</v>
      </c>
      <c r="D1476" s="193" t="s">
        <v>397</v>
      </c>
      <c r="E1476" s="193">
        <v>40833</v>
      </c>
      <c r="F1476" s="194" t="s">
        <v>1334</v>
      </c>
      <c r="G1476" s="513" t="s">
        <v>1310</v>
      </c>
      <c r="H1476" s="195" t="s">
        <v>798</v>
      </c>
      <c r="I1476" s="264">
        <v>100</v>
      </c>
      <c r="J1476" s="264">
        <v>16534</v>
      </c>
      <c r="K1476" s="639">
        <v>1653400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97"/>
        <v>10</v>
      </c>
      <c r="C1477" s="193">
        <v>40833</v>
      </c>
      <c r="D1477" s="193" t="s">
        <v>397</v>
      </c>
      <c r="E1477" s="193">
        <v>40833</v>
      </c>
      <c r="F1477" s="194" t="s">
        <v>1333</v>
      </c>
      <c r="G1477" s="513" t="s">
        <v>1310</v>
      </c>
      <c r="H1477" s="195" t="s">
        <v>798</v>
      </c>
      <c r="I1477" s="264">
        <v>200</v>
      </c>
      <c r="J1477" s="264">
        <v>20981</v>
      </c>
      <c r="K1477" s="639">
        <v>4196200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97"/>
        <v>10</v>
      </c>
      <c r="C1478" s="193">
        <v>40833</v>
      </c>
      <c r="D1478" s="193" t="s">
        <v>397</v>
      </c>
      <c r="E1478" s="193">
        <v>40833</v>
      </c>
      <c r="F1478" s="194" t="s">
        <v>1335</v>
      </c>
      <c r="G1478" s="513" t="s">
        <v>1310</v>
      </c>
      <c r="H1478" s="195" t="s">
        <v>798</v>
      </c>
      <c r="I1478" s="264">
        <v>50</v>
      </c>
      <c r="J1478" s="264">
        <v>15669</v>
      </c>
      <c r="K1478" s="639">
        <v>783450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97"/>
        <v>10</v>
      </c>
      <c r="C1479" s="193">
        <v>40833</v>
      </c>
      <c r="D1479" s="193" t="s">
        <v>397</v>
      </c>
      <c r="E1479" s="193">
        <v>40833</v>
      </c>
      <c r="F1479" s="194" t="s">
        <v>1336</v>
      </c>
      <c r="G1479" s="513" t="s">
        <v>1310</v>
      </c>
      <c r="H1479" s="195" t="s">
        <v>798</v>
      </c>
      <c r="I1479" s="264">
        <v>30</v>
      </c>
      <c r="J1479" s="264">
        <v>20326</v>
      </c>
      <c r="K1479" s="639">
        <v>609780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97"/>
        <v>10</v>
      </c>
      <c r="C1480" s="193">
        <v>40833</v>
      </c>
      <c r="D1480" s="193" t="s">
        <v>397</v>
      </c>
      <c r="E1480" s="193">
        <v>40833</v>
      </c>
      <c r="F1480" s="194" t="s">
        <v>1242</v>
      </c>
      <c r="G1480" s="513" t="s">
        <v>1310</v>
      </c>
      <c r="H1480" s="195" t="s">
        <v>798</v>
      </c>
      <c r="I1480" s="264"/>
      <c r="J1480" s="264"/>
      <c r="K1480" s="639">
        <v>2358194</v>
      </c>
      <c r="L1480" s="196" t="s">
        <v>300</v>
      </c>
      <c r="M1480" s="196" t="s">
        <v>796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>C04</v>
      </c>
      <c r="B1481" s="36">
        <f t="shared" si="97"/>
        <v>10</v>
      </c>
      <c r="C1481" s="186">
        <v>40835</v>
      </c>
      <c r="D1481" s="186" t="s">
        <v>502</v>
      </c>
      <c r="E1481" s="186">
        <v>40835</v>
      </c>
      <c r="F1481" s="191" t="s">
        <v>427</v>
      </c>
      <c r="G1481" s="641" t="s">
        <v>390</v>
      </c>
      <c r="H1481" s="195" t="s">
        <v>428</v>
      </c>
      <c r="I1481" s="264"/>
      <c r="J1481" s="264"/>
      <c r="K1481" s="639">
        <v>20000000</v>
      </c>
      <c r="L1481" s="640" t="s">
        <v>24</v>
      </c>
      <c r="M1481" s="640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97"/>
        <v>10</v>
      </c>
      <c r="C1482" s="186">
        <v>40835</v>
      </c>
      <c r="D1482" s="186" t="s">
        <v>394</v>
      </c>
      <c r="E1482" s="186">
        <v>40835</v>
      </c>
      <c r="F1482" s="191" t="s">
        <v>432</v>
      </c>
      <c r="G1482" s="641" t="s">
        <v>390</v>
      </c>
      <c r="H1482" s="7" t="s">
        <v>564</v>
      </c>
      <c r="I1482" s="264"/>
      <c r="J1482" s="264"/>
      <c r="K1482" s="639">
        <v>20000000</v>
      </c>
      <c r="L1482" s="640" t="s">
        <v>8</v>
      </c>
      <c r="M1482" s="640" t="s">
        <v>24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/>
      </c>
      <c r="B1483" s="36">
        <f t="shared" si="97"/>
        <v>10</v>
      </c>
      <c r="C1483" s="186">
        <v>40835</v>
      </c>
      <c r="D1483" s="186" t="s">
        <v>394</v>
      </c>
      <c r="E1483" s="186">
        <v>40835</v>
      </c>
      <c r="F1483" s="191" t="s">
        <v>435</v>
      </c>
      <c r="G1483" s="641" t="s">
        <v>390</v>
      </c>
      <c r="H1483" s="7"/>
      <c r="I1483" s="264"/>
      <c r="J1483" s="264"/>
      <c r="K1483" s="639">
        <v>10000</v>
      </c>
      <c r="L1483" s="640" t="s">
        <v>84</v>
      </c>
      <c r="M1483" s="640" t="s">
        <v>24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97"/>
        <v>10</v>
      </c>
      <c r="C1484" s="186">
        <v>40835</v>
      </c>
      <c r="D1484" s="186" t="s">
        <v>394</v>
      </c>
      <c r="E1484" s="186">
        <v>40835</v>
      </c>
      <c r="F1484" s="191" t="s">
        <v>396</v>
      </c>
      <c r="G1484" s="641" t="s">
        <v>390</v>
      </c>
      <c r="H1484" s="7"/>
      <c r="I1484" s="264"/>
      <c r="J1484" s="264"/>
      <c r="K1484" s="639">
        <v>10000</v>
      </c>
      <c r="L1484" s="640" t="s">
        <v>84</v>
      </c>
      <c r="M1484" s="640" t="s">
        <v>24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>C05</v>
      </c>
      <c r="B1485" s="36">
        <f t="shared" si="97"/>
        <v>10</v>
      </c>
      <c r="C1485" s="193">
        <v>40835</v>
      </c>
      <c r="D1485" s="193" t="s">
        <v>503</v>
      </c>
      <c r="E1485" s="193">
        <v>40835</v>
      </c>
      <c r="F1485" s="194" t="s">
        <v>1298</v>
      </c>
      <c r="G1485" s="513" t="s">
        <v>1299</v>
      </c>
      <c r="H1485" s="7" t="s">
        <v>436</v>
      </c>
      <c r="I1485" s="264">
        <v>20</v>
      </c>
      <c r="J1485" s="264">
        <v>64000</v>
      </c>
      <c r="K1485" s="639">
        <v>1280000</v>
      </c>
      <c r="L1485" s="196" t="s">
        <v>184</v>
      </c>
      <c r="M1485" s="196" t="s">
        <v>48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>x</v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>C05</v>
      </c>
      <c r="B1486" s="36">
        <f t="shared" si="97"/>
        <v>10</v>
      </c>
      <c r="C1486" s="193">
        <v>40835</v>
      </c>
      <c r="D1486" s="193" t="s">
        <v>503</v>
      </c>
      <c r="E1486" s="193">
        <v>40835</v>
      </c>
      <c r="F1486" s="194" t="s">
        <v>1231</v>
      </c>
      <c r="G1486" s="513" t="s">
        <v>1299</v>
      </c>
      <c r="H1486" s="7" t="s">
        <v>436</v>
      </c>
      <c r="I1486" s="264"/>
      <c r="J1486" s="264"/>
      <c r="K1486" s="38">
        <v>128000</v>
      </c>
      <c r="L1486" s="196" t="s">
        <v>9</v>
      </c>
      <c r="M1486" s="196" t="s">
        <v>48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>x</v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>C06</v>
      </c>
      <c r="B1487" s="36">
        <f t="shared" si="97"/>
        <v>10</v>
      </c>
      <c r="C1487" s="193">
        <v>40836</v>
      </c>
      <c r="D1487" s="193" t="s">
        <v>504</v>
      </c>
      <c r="E1487" s="193">
        <v>40836</v>
      </c>
      <c r="F1487" s="194" t="s">
        <v>1300</v>
      </c>
      <c r="G1487" s="513" t="s">
        <v>1301</v>
      </c>
      <c r="H1487" s="7" t="s">
        <v>436</v>
      </c>
      <c r="I1487" s="264"/>
      <c r="J1487" s="264"/>
      <c r="K1487" s="639">
        <v>2740000</v>
      </c>
      <c r="L1487" s="196" t="s">
        <v>184</v>
      </c>
      <c r="M1487" s="19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>C06</v>
      </c>
      <c r="B1488" s="36">
        <f t="shared" si="97"/>
        <v>10</v>
      </c>
      <c r="C1488" s="193">
        <v>40836</v>
      </c>
      <c r="D1488" s="193" t="s">
        <v>504</v>
      </c>
      <c r="E1488" s="193">
        <v>40836</v>
      </c>
      <c r="F1488" s="920" t="s">
        <v>1231</v>
      </c>
      <c r="G1488" s="513" t="s">
        <v>1301</v>
      </c>
      <c r="H1488" s="7" t="s">
        <v>436</v>
      </c>
      <c r="I1488" s="264"/>
      <c r="J1488" s="264"/>
      <c r="K1488" s="38">
        <v>274000</v>
      </c>
      <c r="L1488" s="196" t="s">
        <v>9</v>
      </c>
      <c r="M1488" s="196" t="s">
        <v>48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ht="15.75" hidden="1" customHeight="1">
      <c r="A1489" s="206" t="str">
        <f>IF(B1489&lt;&gt;"",IF(AND(B1489&gt;=_TM1,B1489&lt;=_TM2,OR(TH!L1489="1111",TH!M1489="1111")),TH!D1489,""),"")</f>
        <v>C07</v>
      </c>
      <c r="B1489" s="36">
        <f t="shared" si="97"/>
        <v>10</v>
      </c>
      <c r="C1489" s="193">
        <v>40836</v>
      </c>
      <c r="D1489" s="193" t="s">
        <v>505</v>
      </c>
      <c r="E1489" s="193">
        <v>40836</v>
      </c>
      <c r="F1489" s="194" t="s">
        <v>1234</v>
      </c>
      <c r="G1489" s="513" t="s">
        <v>1302</v>
      </c>
      <c r="H1489" s="195" t="s">
        <v>1295</v>
      </c>
      <c r="I1489" s="264"/>
      <c r="J1489" s="264"/>
      <c r="K1489" s="38">
        <v>548364</v>
      </c>
      <c r="L1489" s="196" t="s">
        <v>303</v>
      </c>
      <c r="M1489" s="640" t="s">
        <v>48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>x</v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ht="15.75" hidden="1" customHeight="1">
      <c r="A1490" s="206" t="str">
        <f>IF(B1490&lt;&gt;"",IF(AND(B1490&gt;=_TM1,B1490&lt;=_TM2,OR(TH!L1490="1111",TH!M1490="1111")),TH!D1490,""),"")</f>
        <v>C07</v>
      </c>
      <c r="B1490" s="36">
        <f t="shared" si="97"/>
        <v>10</v>
      </c>
      <c r="C1490" s="193">
        <v>40836</v>
      </c>
      <c r="D1490" s="193" t="s">
        <v>505</v>
      </c>
      <c r="E1490" s="193">
        <v>40836</v>
      </c>
      <c r="F1490" s="194" t="s">
        <v>1476</v>
      </c>
      <c r="G1490" s="513" t="s">
        <v>1302</v>
      </c>
      <c r="H1490" s="195" t="s">
        <v>1295</v>
      </c>
      <c r="I1490" s="264"/>
      <c r="J1490" s="264"/>
      <c r="K1490" s="38">
        <v>54836</v>
      </c>
      <c r="L1490" s="196" t="s">
        <v>9</v>
      </c>
      <c r="M1490" s="640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hidden="1" customHeight="1">
      <c r="A1491" s="206" t="str">
        <f>IF(B1491&lt;&gt;"",IF(AND(B1491&gt;=_TM1,B1491&lt;=_TM2,OR(TH!L1491="1111",TH!M1491="1111")),TH!D1491,""),"")</f>
        <v/>
      </c>
      <c r="B1491" s="36">
        <f t="shared" si="97"/>
        <v>10</v>
      </c>
      <c r="C1491" s="193">
        <v>40836</v>
      </c>
      <c r="D1491" s="193" t="s">
        <v>397</v>
      </c>
      <c r="E1491" s="193">
        <v>40836</v>
      </c>
      <c r="F1491" s="194" t="s">
        <v>1337</v>
      </c>
      <c r="G1491" s="513" t="s">
        <v>1311</v>
      </c>
      <c r="H1491" s="195" t="s">
        <v>798</v>
      </c>
      <c r="I1491" s="264">
        <v>150</v>
      </c>
      <c r="J1491" s="264">
        <v>10397</v>
      </c>
      <c r="K1491" s="639">
        <v>1559550</v>
      </c>
      <c r="L1491" s="196" t="s">
        <v>300</v>
      </c>
      <c r="M1491" s="196" t="s">
        <v>198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97"/>
        <v>10</v>
      </c>
      <c r="C1492" s="193">
        <v>40836</v>
      </c>
      <c r="D1492" s="193" t="s">
        <v>397</v>
      </c>
      <c r="E1492" s="193">
        <v>40836</v>
      </c>
      <c r="F1492" s="194" t="s">
        <v>1338</v>
      </c>
      <c r="G1492" s="513" t="s">
        <v>1311</v>
      </c>
      <c r="H1492" s="195" t="s">
        <v>798</v>
      </c>
      <c r="I1492" s="264">
        <v>200</v>
      </c>
      <c r="J1492" s="264">
        <v>12869</v>
      </c>
      <c r="K1492" s="639">
        <v>2573800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9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97"/>
        <v>10</v>
      </c>
      <c r="C1493" s="193">
        <v>40836</v>
      </c>
      <c r="D1493" s="193" t="s">
        <v>397</v>
      </c>
      <c r="E1493" s="193">
        <v>40836</v>
      </c>
      <c r="F1493" s="194" t="s">
        <v>1331</v>
      </c>
      <c r="G1493" s="513" t="s">
        <v>1311</v>
      </c>
      <c r="H1493" s="195" t="s">
        <v>798</v>
      </c>
      <c r="I1493" s="264">
        <v>220</v>
      </c>
      <c r="J1493" s="264">
        <v>14450</v>
      </c>
      <c r="K1493" s="639">
        <v>3179000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97"/>
        <v>10</v>
      </c>
      <c r="C1494" s="193">
        <v>40836</v>
      </c>
      <c r="D1494" s="193" t="s">
        <v>397</v>
      </c>
      <c r="E1494" s="193">
        <v>40836</v>
      </c>
      <c r="F1494" s="194" t="s">
        <v>1330</v>
      </c>
      <c r="G1494" s="513" t="s">
        <v>1311</v>
      </c>
      <c r="H1494" s="195" t="s">
        <v>798</v>
      </c>
      <c r="I1494" s="264">
        <v>180</v>
      </c>
      <c r="J1494" s="264">
        <v>11420</v>
      </c>
      <c r="K1494" s="639">
        <v>2055600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97"/>
        <v>10</v>
      </c>
      <c r="C1495" s="193">
        <v>40836</v>
      </c>
      <c r="D1495" s="193" t="s">
        <v>397</v>
      </c>
      <c r="E1495" s="193">
        <v>40836</v>
      </c>
      <c r="F1495" s="194" t="s">
        <v>1332</v>
      </c>
      <c r="G1495" s="513" t="s">
        <v>1311</v>
      </c>
      <c r="H1495" s="195" t="s">
        <v>798</v>
      </c>
      <c r="I1495" s="264">
        <v>297</v>
      </c>
      <c r="J1495" s="264">
        <v>13881</v>
      </c>
      <c r="K1495" s="639">
        <v>4122657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9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97"/>
        <v>10</v>
      </c>
      <c r="C1496" s="193">
        <v>40836</v>
      </c>
      <c r="D1496" s="193" t="s">
        <v>397</v>
      </c>
      <c r="E1496" s="193">
        <v>40836</v>
      </c>
      <c r="F1496" s="194" t="s">
        <v>1336</v>
      </c>
      <c r="G1496" s="513" t="s">
        <v>1311</v>
      </c>
      <c r="H1496" s="195" t="s">
        <v>798</v>
      </c>
      <c r="I1496" s="264">
        <v>320</v>
      </c>
      <c r="J1496" s="264">
        <v>17372</v>
      </c>
      <c r="K1496" s="639">
        <v>5559040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97"/>
        <v>10</v>
      </c>
      <c r="C1497" s="193">
        <v>40836</v>
      </c>
      <c r="D1497" s="193" t="s">
        <v>397</v>
      </c>
      <c r="E1497" s="193">
        <v>40836</v>
      </c>
      <c r="F1497" s="194" t="s">
        <v>1333</v>
      </c>
      <c r="G1497" s="513" t="s">
        <v>1311</v>
      </c>
      <c r="H1497" s="195" t="s">
        <v>798</v>
      </c>
      <c r="I1497" s="264">
        <v>150</v>
      </c>
      <c r="J1497" s="264">
        <v>20981</v>
      </c>
      <c r="K1497" s="639">
        <v>3147150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ht="15.75" hidden="1" customHeight="1">
      <c r="A1498" s="206" t="str">
        <f>IF(B1498&lt;&gt;"",IF(AND(B1498&gt;=_TM1,B1498&lt;=_TM2,OR(TH!L1498="1111",TH!M1498="1111")),TH!D1498,""),"")</f>
        <v/>
      </c>
      <c r="B1498" s="36">
        <f t="shared" si="97"/>
        <v>10</v>
      </c>
      <c r="C1498" s="193">
        <v>40836</v>
      </c>
      <c r="D1498" s="193" t="s">
        <v>397</v>
      </c>
      <c r="E1498" s="193">
        <v>40836</v>
      </c>
      <c r="F1498" s="194" t="s">
        <v>1339</v>
      </c>
      <c r="G1498" s="513" t="s">
        <v>1311</v>
      </c>
      <c r="H1498" s="195" t="s">
        <v>798</v>
      </c>
      <c r="I1498" s="264">
        <v>270</v>
      </c>
      <c r="J1498" s="264">
        <v>16832</v>
      </c>
      <c r="K1498" s="639">
        <v>4544640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9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97"/>
        <v>10</v>
      </c>
      <c r="C1499" s="193">
        <v>40836</v>
      </c>
      <c r="D1499" s="193" t="s">
        <v>397</v>
      </c>
      <c r="E1499" s="193">
        <v>40836</v>
      </c>
      <c r="F1499" s="194" t="s">
        <v>813</v>
      </c>
      <c r="G1499" s="513" t="s">
        <v>1311</v>
      </c>
      <c r="H1499" s="195" t="s">
        <v>798</v>
      </c>
      <c r="I1499" s="264">
        <v>190</v>
      </c>
      <c r="J1499" s="264">
        <v>10253</v>
      </c>
      <c r="K1499" s="639">
        <v>1948070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9" ht="15.75" hidden="1" customHeight="1">
      <c r="A1500" s="206" t="str">
        <f>IF(B1500&lt;&gt;"",IF(AND(B1500&gt;=_TM1,B1500&lt;=_TM2,OR(TH!L1500="1111",TH!M1500="1111")),TH!D1500,""),"")</f>
        <v/>
      </c>
      <c r="B1500" s="764">
        <f t="shared" si="97"/>
        <v>10</v>
      </c>
      <c r="C1500" s="193">
        <v>40836</v>
      </c>
      <c r="D1500" s="193" t="s">
        <v>397</v>
      </c>
      <c r="E1500" s="193">
        <v>40836</v>
      </c>
      <c r="F1500" s="194" t="s">
        <v>811</v>
      </c>
      <c r="G1500" s="513" t="s">
        <v>1311</v>
      </c>
      <c r="H1500" s="195" t="s">
        <v>798</v>
      </c>
      <c r="I1500" s="264">
        <v>320</v>
      </c>
      <c r="J1500" s="264">
        <v>10595</v>
      </c>
      <c r="K1500" s="639">
        <v>3390400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90"/>
      <c r="AB1500" s="890"/>
      <c r="AC1500" s="890"/>
    </row>
    <row r="1501" spans="1:29" ht="15.75" hidden="1" customHeight="1">
      <c r="A1501" s="206" t="str">
        <f>IF(B1501&lt;&gt;"",IF(AND(B1501&gt;=_TM1,B1501&lt;=_TM2,OR(TH!L1501="1111",TH!M1501="1111")),TH!D1501,""),"")</f>
        <v/>
      </c>
      <c r="B1501" s="764">
        <f t="shared" si="97"/>
        <v>10</v>
      </c>
      <c r="C1501" s="193">
        <v>40836</v>
      </c>
      <c r="D1501" s="193" t="s">
        <v>397</v>
      </c>
      <c r="E1501" s="193">
        <v>40836</v>
      </c>
      <c r="F1501" s="194" t="s">
        <v>820</v>
      </c>
      <c r="G1501" s="513" t="s">
        <v>1311</v>
      </c>
      <c r="H1501" s="195" t="s">
        <v>798</v>
      </c>
      <c r="I1501" s="264">
        <v>300</v>
      </c>
      <c r="J1501" s="264">
        <v>12179</v>
      </c>
      <c r="K1501" s="639">
        <v>3653700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90"/>
      <c r="AB1501" s="890"/>
      <c r="AC1501" s="890"/>
    </row>
    <row r="1502" spans="1:29" ht="15.75" hidden="1" customHeight="1">
      <c r="A1502" s="206" t="str">
        <f>IF(B1502&lt;&gt;"",IF(AND(B1502&gt;=_TM1,B1502&lt;=_TM2,OR(TH!L1502="1111",TH!M1502="1111")),TH!D1502,""),"")</f>
        <v/>
      </c>
      <c r="B1502" s="764">
        <f t="shared" si="97"/>
        <v>10</v>
      </c>
      <c r="C1502" s="193">
        <v>40836</v>
      </c>
      <c r="D1502" s="193" t="s">
        <v>397</v>
      </c>
      <c r="E1502" s="193">
        <v>40836</v>
      </c>
      <c r="F1502" s="194" t="s">
        <v>815</v>
      </c>
      <c r="G1502" s="513" t="s">
        <v>1311</v>
      </c>
      <c r="H1502" s="195" t="s">
        <v>798</v>
      </c>
      <c r="I1502" s="264">
        <v>350</v>
      </c>
      <c r="J1502" s="264">
        <v>15618</v>
      </c>
      <c r="K1502" s="639">
        <v>5466300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90"/>
      <c r="AB1502" s="890"/>
      <c r="AC1502" s="890"/>
    </row>
    <row r="1503" spans="1:29" ht="15.75" hidden="1" customHeight="1">
      <c r="A1503" s="206" t="str">
        <f>IF(B1503&lt;&gt;"",IF(AND(B1503&gt;=_TM1,B1503&lt;=_TM2,OR(TH!L1503="1111",TH!M1503="1111")),TH!D1503,""),"")</f>
        <v/>
      </c>
      <c r="B1503" s="764">
        <f t="shared" si="97"/>
        <v>10</v>
      </c>
      <c r="C1503" s="193">
        <v>40836</v>
      </c>
      <c r="D1503" s="193" t="s">
        <v>397</v>
      </c>
      <c r="E1503" s="193">
        <v>40836</v>
      </c>
      <c r="F1503" s="194" t="s">
        <v>1334</v>
      </c>
      <c r="G1503" s="513" t="s">
        <v>1311</v>
      </c>
      <c r="H1503" s="195" t="s">
        <v>798</v>
      </c>
      <c r="I1503" s="264">
        <v>290</v>
      </c>
      <c r="J1503" s="264">
        <v>16534</v>
      </c>
      <c r="K1503" s="639">
        <v>4794860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90"/>
      <c r="AB1503" s="890"/>
      <c r="AC1503" s="890"/>
    </row>
    <row r="1504" spans="1:29" ht="15.75" hidden="1" customHeight="1">
      <c r="A1504" s="206" t="str">
        <f>IF(B1504&lt;&gt;"",IF(AND(B1504&gt;=_TM1,B1504&lt;=_TM2,OR(TH!L1504="1111",TH!M1504="1111")),TH!D1504,""),"")</f>
        <v/>
      </c>
      <c r="B1504" s="764">
        <f t="shared" si="97"/>
        <v>10</v>
      </c>
      <c r="C1504" s="193">
        <v>40836</v>
      </c>
      <c r="D1504" s="193" t="s">
        <v>397</v>
      </c>
      <c r="E1504" s="193">
        <v>40836</v>
      </c>
      <c r="F1504" s="194" t="s">
        <v>1340</v>
      </c>
      <c r="G1504" s="513" t="s">
        <v>1311</v>
      </c>
      <c r="H1504" s="195" t="s">
        <v>798</v>
      </c>
      <c r="I1504" s="264">
        <v>130</v>
      </c>
      <c r="J1504" s="264">
        <v>20633</v>
      </c>
      <c r="K1504" s="639">
        <v>2682290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90"/>
      <c r="AB1504" s="890"/>
      <c r="AC1504" s="890"/>
    </row>
    <row r="1505" spans="1:29" ht="15.75" hidden="1" customHeight="1">
      <c r="A1505" s="206" t="str">
        <f>IF(B1505&lt;&gt;"",IF(AND(B1505&gt;=_TM1,B1505&lt;=_TM2,OR(TH!L1505="1111",TH!M1505="1111")),TH!D1505,""),"")</f>
        <v/>
      </c>
      <c r="B1505" s="764">
        <f t="shared" si="97"/>
        <v>10</v>
      </c>
      <c r="C1505" s="193">
        <v>40836</v>
      </c>
      <c r="D1505" s="193" t="s">
        <v>397</v>
      </c>
      <c r="E1505" s="193">
        <v>40836</v>
      </c>
      <c r="F1505" s="194" t="s">
        <v>1242</v>
      </c>
      <c r="G1505" s="513" t="s">
        <v>1311</v>
      </c>
      <c r="H1505" s="195" t="s">
        <v>798</v>
      </c>
      <c r="I1505" s="264"/>
      <c r="J1505" s="264"/>
      <c r="K1505" s="639">
        <v>4867706</v>
      </c>
      <c r="L1505" s="196" t="s">
        <v>300</v>
      </c>
      <c r="M1505" s="196" t="s">
        <v>796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90"/>
      <c r="AB1505" s="890"/>
      <c r="AC1505" s="890"/>
    </row>
    <row r="1506" spans="1:29" ht="15.75" hidden="1" customHeight="1">
      <c r="A1506" s="206" t="str">
        <f>IF(B1506&lt;&gt;"",IF(AND(B1506&gt;=_TM1,B1506&lt;=_TM2,OR(TH!L1506="1111",TH!M1506="1111")),TH!D1506,""),"")</f>
        <v/>
      </c>
      <c r="B1506" s="764">
        <f t="shared" si="97"/>
        <v>10</v>
      </c>
      <c r="C1506" s="193">
        <v>40838</v>
      </c>
      <c r="D1506" s="193" t="s">
        <v>397</v>
      </c>
      <c r="E1506" s="193">
        <v>40838</v>
      </c>
      <c r="F1506" s="194" t="s">
        <v>811</v>
      </c>
      <c r="G1506" s="513" t="s">
        <v>1312</v>
      </c>
      <c r="H1506" s="195" t="s">
        <v>798</v>
      </c>
      <c r="I1506" s="264">
        <v>210</v>
      </c>
      <c r="J1506" s="264">
        <v>10595</v>
      </c>
      <c r="K1506" s="639">
        <v>2224950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90"/>
      <c r="AB1506" s="890"/>
      <c r="AC1506" s="890"/>
    </row>
    <row r="1507" spans="1:29" ht="15.75" hidden="1" customHeight="1">
      <c r="A1507" s="206" t="str">
        <f>IF(B1507&lt;&gt;"",IF(AND(B1507&gt;=_TM1,B1507&lt;=_TM2,OR(TH!L1507="1111",TH!M1507="1111")),TH!D1507,""),"")</f>
        <v/>
      </c>
      <c r="B1507" s="764">
        <f t="shared" si="97"/>
        <v>10</v>
      </c>
      <c r="C1507" s="193">
        <v>40838</v>
      </c>
      <c r="D1507" s="193" t="s">
        <v>397</v>
      </c>
      <c r="E1507" s="193">
        <v>40838</v>
      </c>
      <c r="F1507" s="194" t="s">
        <v>1341</v>
      </c>
      <c r="G1507" s="513" t="s">
        <v>1312</v>
      </c>
      <c r="H1507" s="195" t="s">
        <v>798</v>
      </c>
      <c r="I1507" s="264">
        <v>150</v>
      </c>
      <c r="J1507" s="264">
        <v>17966</v>
      </c>
      <c r="K1507" s="639">
        <v>2694900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90"/>
      <c r="AB1507" s="890"/>
      <c r="AC1507" s="890"/>
    </row>
    <row r="1508" spans="1:29" ht="15.75" hidden="1" customHeight="1">
      <c r="A1508" s="206" t="str">
        <f>IF(B1508&lt;&gt;"",IF(AND(B1508&gt;=_TM1,B1508&lt;=_TM2,OR(TH!L1508="1111",TH!M1508="1111")),TH!D1508,""),"")</f>
        <v/>
      </c>
      <c r="B1508" s="764">
        <f t="shared" si="97"/>
        <v>10</v>
      </c>
      <c r="C1508" s="193">
        <v>40838</v>
      </c>
      <c r="D1508" s="193" t="s">
        <v>397</v>
      </c>
      <c r="E1508" s="193">
        <v>40838</v>
      </c>
      <c r="F1508" s="194" t="s">
        <v>1342</v>
      </c>
      <c r="G1508" s="513" t="s">
        <v>1312</v>
      </c>
      <c r="H1508" s="195" t="s">
        <v>798</v>
      </c>
      <c r="I1508" s="264">
        <v>342</v>
      </c>
      <c r="J1508" s="264">
        <v>14535</v>
      </c>
      <c r="K1508" s="639">
        <v>4970970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90"/>
      <c r="AB1508" s="890"/>
      <c r="AC1508" s="890"/>
    </row>
    <row r="1509" spans="1:29" ht="15.75" hidden="1" customHeight="1">
      <c r="A1509" s="206" t="str">
        <f>IF(B1509&lt;&gt;"",IF(AND(B1509&gt;=_TM1,B1509&lt;=_TM2,OR(TH!L1509="1111",TH!M1509="1111")),TH!D1509,""),"")</f>
        <v/>
      </c>
      <c r="B1509" s="764">
        <f t="shared" si="97"/>
        <v>10</v>
      </c>
      <c r="C1509" s="193">
        <v>40838</v>
      </c>
      <c r="D1509" s="193" t="s">
        <v>397</v>
      </c>
      <c r="E1509" s="193">
        <v>40838</v>
      </c>
      <c r="F1509" s="194" t="s">
        <v>812</v>
      </c>
      <c r="G1509" s="513" t="s">
        <v>1312</v>
      </c>
      <c r="H1509" s="195" t="s">
        <v>798</v>
      </c>
      <c r="I1509" s="264">
        <v>150</v>
      </c>
      <c r="J1509" s="264">
        <v>11321</v>
      </c>
      <c r="K1509" s="639">
        <v>1698150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90"/>
      <c r="AB1509" s="890"/>
      <c r="AC1509" s="890"/>
    </row>
    <row r="1510" spans="1:29" ht="15.75" hidden="1" customHeight="1">
      <c r="A1510" s="206" t="str">
        <f>IF(B1510&lt;&gt;"",IF(AND(B1510&gt;=_TM1,B1510&lt;=_TM2,OR(TH!L1510="1111",TH!M1510="1111")),TH!D1510,""),"")</f>
        <v/>
      </c>
      <c r="B1510" s="764">
        <f t="shared" si="97"/>
        <v>10</v>
      </c>
      <c r="C1510" s="193">
        <v>40838</v>
      </c>
      <c r="D1510" s="193" t="s">
        <v>397</v>
      </c>
      <c r="E1510" s="193">
        <v>40838</v>
      </c>
      <c r="F1510" s="194" t="s">
        <v>1343</v>
      </c>
      <c r="G1510" s="513" t="s">
        <v>1312</v>
      </c>
      <c r="H1510" s="195" t="s">
        <v>798</v>
      </c>
      <c r="I1510" s="264">
        <v>160</v>
      </c>
      <c r="J1510" s="264">
        <v>10267</v>
      </c>
      <c r="K1510" s="639">
        <v>1642720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90"/>
      <c r="AB1510" s="890"/>
      <c r="AC1510" s="890"/>
    </row>
    <row r="1511" spans="1:29" ht="15.75" hidden="1" customHeight="1">
      <c r="A1511" s="206" t="str">
        <f>IF(B1511&lt;&gt;"",IF(AND(B1511&gt;=_TM1,B1511&lt;=_TM2,OR(TH!L1511="1111",TH!M1511="1111")),TH!D1511,""),"")</f>
        <v/>
      </c>
      <c r="B1511" s="764">
        <f t="shared" si="97"/>
        <v>10</v>
      </c>
      <c r="C1511" s="193">
        <v>40838</v>
      </c>
      <c r="D1511" s="193" t="s">
        <v>397</v>
      </c>
      <c r="E1511" s="193">
        <v>40838</v>
      </c>
      <c r="F1511" s="194" t="s">
        <v>1076</v>
      </c>
      <c r="G1511" s="513" t="s">
        <v>1312</v>
      </c>
      <c r="H1511" s="195" t="s">
        <v>798</v>
      </c>
      <c r="I1511" s="264">
        <v>100</v>
      </c>
      <c r="J1511" s="264">
        <v>13099</v>
      </c>
      <c r="K1511" s="639">
        <v>1309900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90"/>
      <c r="AB1511" s="890"/>
      <c r="AC1511" s="890"/>
    </row>
    <row r="1512" spans="1:29" ht="15.75" hidden="1" customHeight="1">
      <c r="A1512" s="206" t="str">
        <f>IF(B1512&lt;&gt;"",IF(AND(B1512&gt;=_TM1,B1512&lt;=_TM2,OR(TH!L1512="1111",TH!M1512="1111")),TH!D1512,""),"")</f>
        <v/>
      </c>
      <c r="B1512" s="764">
        <f t="shared" si="97"/>
        <v>10</v>
      </c>
      <c r="C1512" s="193">
        <v>40838</v>
      </c>
      <c r="D1512" s="193" t="s">
        <v>397</v>
      </c>
      <c r="E1512" s="193">
        <v>40838</v>
      </c>
      <c r="F1512" s="194" t="s">
        <v>814</v>
      </c>
      <c r="G1512" s="513" t="s">
        <v>1312</v>
      </c>
      <c r="H1512" s="195" t="s">
        <v>798</v>
      </c>
      <c r="I1512" s="264">
        <v>170</v>
      </c>
      <c r="J1512" s="264">
        <v>12564</v>
      </c>
      <c r="K1512" s="639">
        <v>2135880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90"/>
      <c r="AB1512" s="890"/>
      <c r="AC1512" s="890"/>
    </row>
    <row r="1513" spans="1:29" ht="15.75" hidden="1" customHeight="1">
      <c r="A1513" s="206" t="str">
        <f>IF(B1513&lt;&gt;"",IF(AND(B1513&gt;=_TM1,B1513&lt;=_TM2,OR(TH!L1513="1111",TH!M1513="1111")),TH!D1513,""),"")</f>
        <v/>
      </c>
      <c r="B1513" s="764">
        <f t="shared" si="97"/>
        <v>10</v>
      </c>
      <c r="C1513" s="193">
        <v>40838</v>
      </c>
      <c r="D1513" s="193" t="s">
        <v>397</v>
      </c>
      <c r="E1513" s="193">
        <v>40838</v>
      </c>
      <c r="F1513" s="194" t="s">
        <v>817</v>
      </c>
      <c r="G1513" s="513" t="s">
        <v>1312</v>
      </c>
      <c r="H1513" s="195" t="s">
        <v>798</v>
      </c>
      <c r="I1513" s="264">
        <v>190</v>
      </c>
      <c r="J1513" s="264">
        <v>16284</v>
      </c>
      <c r="K1513" s="639">
        <v>3093960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90"/>
      <c r="AB1513" s="890"/>
      <c r="AC1513" s="890"/>
    </row>
    <row r="1514" spans="1:29" ht="15.75" hidden="1" customHeight="1">
      <c r="A1514" s="206" t="str">
        <f>IF(B1514&lt;&gt;"",IF(AND(B1514&gt;=_TM1,B1514&lt;=_TM2,OR(TH!L1514="1111",TH!M1514="1111")),TH!D1514,""),"")</f>
        <v/>
      </c>
      <c r="B1514" s="764">
        <f t="shared" si="97"/>
        <v>10</v>
      </c>
      <c r="C1514" s="193">
        <v>40838</v>
      </c>
      <c r="D1514" s="193" t="s">
        <v>397</v>
      </c>
      <c r="E1514" s="193">
        <v>40838</v>
      </c>
      <c r="F1514" s="194" t="s">
        <v>813</v>
      </c>
      <c r="G1514" s="513" t="s">
        <v>1312</v>
      </c>
      <c r="H1514" s="195" t="s">
        <v>798</v>
      </c>
      <c r="I1514" s="264">
        <v>110</v>
      </c>
      <c r="J1514" s="264">
        <v>10253</v>
      </c>
      <c r="K1514" s="639">
        <v>1127830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90"/>
      <c r="AB1514" s="890"/>
      <c r="AC1514" s="890"/>
    </row>
    <row r="1515" spans="1:29" ht="15.75" hidden="1" customHeight="1">
      <c r="A1515" s="206" t="str">
        <f>IF(B1515&lt;&gt;"",IF(AND(B1515&gt;=_TM1,B1515&lt;=_TM2,OR(TH!L1515="1111",TH!M1515="1111")),TH!D1515,""),"")</f>
        <v/>
      </c>
      <c r="B1515" s="764">
        <f t="shared" si="97"/>
        <v>10</v>
      </c>
      <c r="C1515" s="193">
        <v>40838</v>
      </c>
      <c r="D1515" s="193" t="s">
        <v>397</v>
      </c>
      <c r="E1515" s="193">
        <v>40838</v>
      </c>
      <c r="F1515" s="194" t="s">
        <v>1344</v>
      </c>
      <c r="G1515" s="513" t="s">
        <v>1312</v>
      </c>
      <c r="H1515" s="195" t="s">
        <v>798</v>
      </c>
      <c r="I1515" s="264">
        <v>300</v>
      </c>
      <c r="J1515" s="264">
        <v>18620</v>
      </c>
      <c r="K1515" s="639">
        <v>5586000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90"/>
      <c r="AB1515" s="890"/>
      <c r="AC1515" s="890"/>
    </row>
    <row r="1516" spans="1:29" s="890" customFormat="1" ht="15.75" hidden="1" customHeight="1">
      <c r="A1516" s="206" t="str">
        <f>IF(B1516&lt;&gt;"",IF(AND(B1516&gt;=_TM1,B1516&lt;=_TM2,OR(TH!L1516="1111",TH!M1516="1111")),TH!D1516,""),"")</f>
        <v/>
      </c>
      <c r="B1516" s="764">
        <f t="shared" ref="B1516:B1579" si="98">IF(C1516&lt;&gt;"",MONTH(C1516),"")</f>
        <v>10</v>
      </c>
      <c r="C1516" s="193">
        <v>40838</v>
      </c>
      <c r="D1516" s="193" t="s">
        <v>397</v>
      </c>
      <c r="E1516" s="193">
        <v>40838</v>
      </c>
      <c r="F1516" s="194" t="s">
        <v>1242</v>
      </c>
      <c r="G1516" s="513" t="s">
        <v>1312</v>
      </c>
      <c r="H1516" s="195" t="s">
        <v>798</v>
      </c>
      <c r="I1516" s="264"/>
      <c r="J1516" s="264"/>
      <c r="K1516" s="639">
        <v>2648526</v>
      </c>
      <c r="L1516" s="196" t="s">
        <v>300</v>
      </c>
      <c r="M1516" s="196" t="s">
        <v>796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9" s="890" customFormat="1" ht="15.75" hidden="1" customHeight="1">
      <c r="A1517" s="206" t="str">
        <f>IF(B1517&lt;&gt;"",IF(AND(B1517&gt;=_TM1,B1517&lt;=_TM2,OR(TH!L1517="1111",TH!M1517="1111")),TH!D1517,""),"")</f>
        <v/>
      </c>
      <c r="B1517" s="764">
        <f t="shared" si="98"/>
        <v>10</v>
      </c>
      <c r="C1517" s="193">
        <v>40839</v>
      </c>
      <c r="D1517" s="193" t="s">
        <v>397</v>
      </c>
      <c r="E1517" s="193">
        <v>40839</v>
      </c>
      <c r="F1517" s="194" t="s">
        <v>1313</v>
      </c>
      <c r="G1517" s="513" t="s">
        <v>1314</v>
      </c>
      <c r="H1517" s="7" t="s">
        <v>830</v>
      </c>
      <c r="I1517" s="264">
        <v>564</v>
      </c>
      <c r="J1517" s="264">
        <v>5080</v>
      </c>
      <c r="K1517" s="639">
        <v>2865120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9" s="890" customFormat="1" ht="15.75" hidden="1" customHeight="1">
      <c r="A1518" s="206" t="str">
        <f>IF(B1518&lt;&gt;"",IF(AND(B1518&gt;=_TM1,B1518&lt;=_TM2,OR(TH!L1518="1111",TH!M1518="1111")),TH!D1518,""),"")</f>
        <v/>
      </c>
      <c r="B1518" s="764">
        <f t="shared" si="98"/>
        <v>10</v>
      </c>
      <c r="C1518" s="193">
        <v>40839</v>
      </c>
      <c r="D1518" s="193" t="s">
        <v>397</v>
      </c>
      <c r="E1518" s="193">
        <v>40839</v>
      </c>
      <c r="F1518" s="194" t="s">
        <v>1315</v>
      </c>
      <c r="G1518" s="513" t="s">
        <v>1314</v>
      </c>
      <c r="H1518" s="7" t="s">
        <v>830</v>
      </c>
      <c r="I1518" s="264">
        <v>401</v>
      </c>
      <c r="J1518" s="264">
        <v>4980</v>
      </c>
      <c r="K1518" s="639">
        <v>1996980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890" customFormat="1" ht="15.75" hidden="1" customHeight="1">
      <c r="A1519" s="206" t="str">
        <f>IF(B1519&lt;&gt;"",IF(AND(B1519&gt;=_TM1,B1519&lt;=_TM2,OR(TH!L1519="1111",TH!M1519="1111")),TH!D1519,""),"")</f>
        <v/>
      </c>
      <c r="B1519" s="764">
        <f t="shared" si="98"/>
        <v>10</v>
      </c>
      <c r="C1519" s="193">
        <v>40839</v>
      </c>
      <c r="D1519" s="193" t="s">
        <v>397</v>
      </c>
      <c r="E1519" s="193">
        <v>40839</v>
      </c>
      <c r="F1519" s="194" t="s">
        <v>1316</v>
      </c>
      <c r="G1519" s="513" t="s">
        <v>1314</v>
      </c>
      <c r="H1519" s="7" t="s">
        <v>830</v>
      </c>
      <c r="I1519" s="264">
        <v>506</v>
      </c>
      <c r="J1519" s="264">
        <v>5180</v>
      </c>
      <c r="K1519" s="639">
        <v>2621080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9" s="890" customFormat="1" ht="15.75" hidden="1" customHeight="1">
      <c r="A1520" s="206" t="str">
        <f>IF(B1520&lt;&gt;"",IF(AND(B1520&gt;=_TM1,B1520&lt;=_TM2,OR(TH!L1520="1111",TH!M1520="1111")),TH!D1520,""),"")</f>
        <v/>
      </c>
      <c r="B1520" s="764">
        <f t="shared" si="98"/>
        <v>10</v>
      </c>
      <c r="C1520" s="193">
        <v>40839</v>
      </c>
      <c r="D1520" s="193" t="s">
        <v>397</v>
      </c>
      <c r="E1520" s="193">
        <v>40839</v>
      </c>
      <c r="F1520" s="194" t="s">
        <v>1317</v>
      </c>
      <c r="G1520" s="513" t="s">
        <v>1314</v>
      </c>
      <c r="H1520" s="7" t="s">
        <v>830</v>
      </c>
      <c r="I1520" s="264">
        <v>301</v>
      </c>
      <c r="J1520" s="264">
        <v>6740</v>
      </c>
      <c r="K1520" s="639">
        <v>2028740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9" s="890" customFormat="1" ht="15.75" hidden="1" customHeight="1">
      <c r="A1521" s="206" t="str">
        <f>IF(B1521&lt;&gt;"",IF(AND(B1521&gt;=_TM1,B1521&lt;=_TM2,OR(TH!L1521="1111",TH!M1521="1111")),TH!D1521,""),"")</f>
        <v/>
      </c>
      <c r="B1521" s="764">
        <f t="shared" si="98"/>
        <v>10</v>
      </c>
      <c r="C1521" s="193">
        <v>40839</v>
      </c>
      <c r="D1521" s="193" t="s">
        <v>397</v>
      </c>
      <c r="E1521" s="193">
        <v>40839</v>
      </c>
      <c r="F1521" s="194" t="s">
        <v>1318</v>
      </c>
      <c r="G1521" s="513" t="s">
        <v>1314</v>
      </c>
      <c r="H1521" s="7" t="s">
        <v>830</v>
      </c>
      <c r="I1521" s="264">
        <v>308</v>
      </c>
      <c r="J1521" s="264">
        <v>4980</v>
      </c>
      <c r="K1521" s="639">
        <v>1533840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s="890" customFormat="1" ht="15.75" hidden="1" customHeight="1">
      <c r="A1522" s="206" t="str">
        <f>IF(B1522&lt;&gt;"",IF(AND(B1522&gt;=_TM1,B1522&lt;=_TM2,OR(TH!L1522="1111",TH!M1522="1111")),TH!D1522,""),"")</f>
        <v/>
      </c>
      <c r="B1522" s="764">
        <f t="shared" si="98"/>
        <v>10</v>
      </c>
      <c r="C1522" s="193">
        <v>40839</v>
      </c>
      <c r="D1522" s="193" t="s">
        <v>397</v>
      </c>
      <c r="E1522" s="193">
        <v>40839</v>
      </c>
      <c r="F1522" s="194" t="s">
        <v>1319</v>
      </c>
      <c r="G1522" s="513" t="s">
        <v>1314</v>
      </c>
      <c r="H1522" s="7" t="s">
        <v>830</v>
      </c>
      <c r="I1522" s="264">
        <v>506</v>
      </c>
      <c r="J1522" s="264">
        <v>6680</v>
      </c>
      <c r="K1522" s="639">
        <v>3380080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890" customFormat="1" ht="15.75" hidden="1" customHeight="1">
      <c r="A1523" s="206" t="str">
        <f>IF(B1523&lt;&gt;"",IF(AND(B1523&gt;=_TM1,B1523&lt;=_TM2,OR(TH!L1523="1111",TH!M1523="1111")),TH!D1523,""),"")</f>
        <v/>
      </c>
      <c r="B1523" s="764">
        <f t="shared" si="98"/>
        <v>10</v>
      </c>
      <c r="C1523" s="193">
        <v>40839</v>
      </c>
      <c r="D1523" s="193" t="s">
        <v>397</v>
      </c>
      <c r="E1523" s="193">
        <v>40839</v>
      </c>
      <c r="F1523" s="194" t="s">
        <v>1320</v>
      </c>
      <c r="G1523" s="513" t="s">
        <v>1314</v>
      </c>
      <c r="H1523" s="7" t="s">
        <v>830</v>
      </c>
      <c r="I1523" s="264">
        <v>396</v>
      </c>
      <c r="J1523" s="264">
        <v>4400</v>
      </c>
      <c r="K1523" s="639">
        <v>1742400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9" s="890" customFormat="1" ht="15.75" hidden="1" customHeight="1">
      <c r="A1524" s="206" t="str">
        <f>IF(B1524&lt;&gt;"",IF(AND(B1524&gt;=_TM1,B1524&lt;=_TM2,OR(TH!L1524="1111",TH!M1524="1111")),TH!D1524,""),"")</f>
        <v/>
      </c>
      <c r="B1524" s="764">
        <f t="shared" si="98"/>
        <v>10</v>
      </c>
      <c r="C1524" s="193">
        <v>40839</v>
      </c>
      <c r="D1524" s="193" t="s">
        <v>397</v>
      </c>
      <c r="E1524" s="193">
        <v>40839</v>
      </c>
      <c r="F1524" s="194" t="s">
        <v>1321</v>
      </c>
      <c r="G1524" s="513" t="s">
        <v>1314</v>
      </c>
      <c r="H1524" s="7" t="s">
        <v>830</v>
      </c>
      <c r="I1524" s="264">
        <v>280</v>
      </c>
      <c r="J1524" s="264">
        <v>2700</v>
      </c>
      <c r="K1524" s="639">
        <v>756000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9" s="890" customFormat="1" ht="15.75" hidden="1" customHeight="1">
      <c r="A1525" s="206" t="str">
        <f>IF(B1525&lt;&gt;"",IF(AND(B1525&gt;=_TM1,B1525&lt;=_TM2,OR(TH!L1525="1111",TH!M1525="1111")),TH!D1525,""),"")</f>
        <v/>
      </c>
      <c r="B1525" s="764">
        <f t="shared" si="98"/>
        <v>10</v>
      </c>
      <c r="C1525" s="193">
        <v>40839</v>
      </c>
      <c r="D1525" s="193" t="s">
        <v>397</v>
      </c>
      <c r="E1525" s="193">
        <v>40839</v>
      </c>
      <c r="F1525" s="194" t="s">
        <v>1242</v>
      </c>
      <c r="G1525" s="513" t="s">
        <v>1314</v>
      </c>
      <c r="H1525" s="7" t="s">
        <v>830</v>
      </c>
      <c r="I1525" s="264"/>
      <c r="J1525" s="264"/>
      <c r="K1525" s="639">
        <v>1692424</v>
      </c>
      <c r="L1525" s="196" t="s">
        <v>300</v>
      </c>
      <c r="M1525" s="196" t="s">
        <v>796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9" s="890" customFormat="1" ht="15.75" hidden="1" customHeight="1">
      <c r="A1526" s="206" t="str">
        <f>IF(B1526&lt;&gt;"",IF(AND(B1526&gt;=_TM1,B1526&lt;=_TM2,OR(TH!L1526="1111",TH!M1526="1111")),TH!D1526,""),"")</f>
        <v/>
      </c>
      <c r="B1526" s="764">
        <f t="shared" si="98"/>
        <v>10</v>
      </c>
      <c r="C1526" s="193">
        <v>40840</v>
      </c>
      <c r="D1526" s="193" t="s">
        <v>397</v>
      </c>
      <c r="E1526" s="193">
        <v>40840</v>
      </c>
      <c r="F1526" s="194" t="s">
        <v>1322</v>
      </c>
      <c r="G1526" s="513" t="s">
        <v>1323</v>
      </c>
      <c r="H1526" s="195" t="s">
        <v>800</v>
      </c>
      <c r="I1526" s="264">
        <v>165</v>
      </c>
      <c r="J1526" s="264">
        <v>25900</v>
      </c>
      <c r="K1526" s="639">
        <v>4273500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s="890" customFormat="1" ht="15.75" hidden="1" customHeight="1">
      <c r="A1527" s="206" t="str">
        <f>IF(B1527&lt;&gt;"",IF(AND(B1527&gt;=_TM1,B1527&lt;=_TM2,OR(TH!L1527="1111",TH!M1527="1111")),TH!D1527,""),"")</f>
        <v/>
      </c>
      <c r="B1527" s="764">
        <f t="shared" si="98"/>
        <v>10</v>
      </c>
      <c r="C1527" s="193">
        <v>40840</v>
      </c>
      <c r="D1527" s="193" t="s">
        <v>397</v>
      </c>
      <c r="E1527" s="193">
        <v>40840</v>
      </c>
      <c r="F1527" s="194" t="s">
        <v>1324</v>
      </c>
      <c r="G1527" s="513" t="s">
        <v>1323</v>
      </c>
      <c r="H1527" s="195" t="s">
        <v>800</v>
      </c>
      <c r="I1527" s="264">
        <v>571</v>
      </c>
      <c r="J1527" s="264">
        <v>21300</v>
      </c>
      <c r="K1527" s="639">
        <v>12162300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s="890" customFormat="1" ht="15.75" hidden="1" customHeight="1">
      <c r="A1528" s="206" t="str">
        <f>IF(B1528&lt;&gt;"",IF(AND(B1528&gt;=_TM1,B1528&lt;=_TM2,OR(TH!L1528="1111",TH!M1528="1111")),TH!D1528,""),"")</f>
        <v/>
      </c>
      <c r="B1528" s="764">
        <f t="shared" si="98"/>
        <v>10</v>
      </c>
      <c r="C1528" s="193">
        <v>40840</v>
      </c>
      <c r="D1528" s="193" t="s">
        <v>397</v>
      </c>
      <c r="E1528" s="193">
        <v>40840</v>
      </c>
      <c r="F1528" s="194" t="s">
        <v>1242</v>
      </c>
      <c r="G1528" s="513" t="s">
        <v>1323</v>
      </c>
      <c r="H1528" s="195" t="s">
        <v>800</v>
      </c>
      <c r="I1528" s="264"/>
      <c r="J1528" s="264"/>
      <c r="K1528" s="639">
        <v>1643580</v>
      </c>
      <c r="L1528" s="196" t="s">
        <v>300</v>
      </c>
      <c r="M1528" s="196" t="s">
        <v>796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890" customFormat="1" ht="15.75" hidden="1" customHeight="1">
      <c r="A1529" s="206" t="str">
        <f>IF(B1529&lt;&gt;"",IF(AND(B1529&gt;=_TM1,B1529&lt;=_TM2,OR(TH!L1529="1111",TH!M1529="1111")),TH!D1529,""),"")</f>
        <v/>
      </c>
      <c r="B1529" s="36">
        <f t="shared" si="98"/>
        <v>10</v>
      </c>
      <c r="C1529" s="186">
        <v>40841</v>
      </c>
      <c r="D1529" s="186" t="s">
        <v>393</v>
      </c>
      <c r="E1529" s="186">
        <v>40841</v>
      </c>
      <c r="F1529" s="191" t="s">
        <v>429</v>
      </c>
      <c r="G1529" s="641" t="s">
        <v>390</v>
      </c>
      <c r="H1529" s="7"/>
      <c r="I1529" s="264"/>
      <c r="J1529" s="264"/>
      <c r="K1529" s="639">
        <v>39804</v>
      </c>
      <c r="L1529" s="640" t="s">
        <v>24</v>
      </c>
      <c r="M1529" s="640" t="s">
        <v>40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</row>
    <row r="1530" spans="1:29" s="890" customFormat="1" ht="15.75" hidden="1" customHeight="1">
      <c r="A1530" s="206" t="str">
        <f>IF(B1530&lt;&gt;"",IF(AND(B1530&gt;=_TM1,B1530&lt;=_TM2,OR(TH!L1530="1111",TH!M1530="1111")),TH!D1530,""),"")</f>
        <v/>
      </c>
      <c r="B1530" s="36">
        <f t="shared" si="98"/>
        <v>10</v>
      </c>
      <c r="C1530" s="186">
        <v>40842</v>
      </c>
      <c r="D1530" s="186" t="s">
        <v>393</v>
      </c>
      <c r="E1530" s="186">
        <v>40842</v>
      </c>
      <c r="F1530" s="191" t="s">
        <v>395</v>
      </c>
      <c r="G1530" s="641" t="s">
        <v>390</v>
      </c>
      <c r="H1530" s="7" t="s">
        <v>800</v>
      </c>
      <c r="I1530" s="264"/>
      <c r="J1530" s="264"/>
      <c r="K1530" s="639">
        <v>4900000</v>
      </c>
      <c r="L1530" s="640" t="s">
        <v>24</v>
      </c>
      <c r="M1530" s="640" t="s">
        <v>300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</row>
    <row r="1531" spans="1:29" s="890" customFormat="1" ht="15.75" hidden="1" customHeight="1">
      <c r="A1531" s="206" t="str">
        <f>IF(B1531&lt;&gt;"",IF(AND(B1531&gt;=_TM1,B1531&lt;=_TM2,OR(TH!L1531="1111",TH!M1531="1111")),TH!D1531,""),"")</f>
        <v>C08</v>
      </c>
      <c r="B1531" s="36">
        <f t="shared" si="98"/>
        <v>10</v>
      </c>
      <c r="C1531" s="193">
        <v>40845</v>
      </c>
      <c r="D1531" s="193" t="s">
        <v>506</v>
      </c>
      <c r="E1531" s="193">
        <v>40845</v>
      </c>
      <c r="F1531" s="194" t="s">
        <v>1303</v>
      </c>
      <c r="G1531" s="513" t="s">
        <v>1304</v>
      </c>
      <c r="H1531" s="7" t="s">
        <v>436</v>
      </c>
      <c r="I1531" s="264"/>
      <c r="J1531" s="264"/>
      <c r="K1531" s="639">
        <v>2960000</v>
      </c>
      <c r="L1531" s="196" t="s">
        <v>184</v>
      </c>
      <c r="M1531" s="196" t="s">
        <v>48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>x</v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  <c r="AB1531" s="200"/>
      <c r="AC1531" s="200"/>
    </row>
    <row r="1532" spans="1:29" s="890" customFormat="1" ht="15.75" hidden="1" customHeight="1">
      <c r="A1532" s="206" t="str">
        <f>IF(B1532&lt;&gt;"",IF(AND(B1532&gt;=_TM1,B1532&lt;=_TM2,OR(TH!L1532="1111",TH!M1532="1111")),TH!D1532,""),"")</f>
        <v>C08</v>
      </c>
      <c r="B1532" s="36">
        <f t="shared" si="98"/>
        <v>10</v>
      </c>
      <c r="C1532" s="193">
        <v>40845</v>
      </c>
      <c r="D1532" s="193" t="s">
        <v>506</v>
      </c>
      <c r="E1532" s="193">
        <v>40845</v>
      </c>
      <c r="F1532" s="194" t="s">
        <v>1231</v>
      </c>
      <c r="G1532" s="513" t="s">
        <v>1304</v>
      </c>
      <c r="H1532" s="7" t="s">
        <v>436</v>
      </c>
      <c r="I1532" s="264"/>
      <c r="J1532" s="264"/>
      <c r="K1532" s="38">
        <v>296000</v>
      </c>
      <c r="L1532" s="196" t="s">
        <v>9</v>
      </c>
      <c r="M1532" s="196" t="s">
        <v>48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>x</v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B1532" s="200"/>
      <c r="AC1532" s="200"/>
    </row>
    <row r="1533" spans="1:29" s="890" customFormat="1" ht="15.75" hidden="1" customHeight="1">
      <c r="A1533" s="206" t="str">
        <f>IF(B1533&lt;&gt;"",IF(AND(B1533&gt;=_TM1,B1533&lt;=_TM2,OR(TH!L1533="1111",TH!M1533="1111")),TH!D1533,""),"")</f>
        <v/>
      </c>
      <c r="B1533" s="36">
        <f t="shared" si="98"/>
        <v>10</v>
      </c>
      <c r="C1533" s="772">
        <v>40847</v>
      </c>
      <c r="D1533" s="772" t="s">
        <v>397</v>
      </c>
      <c r="E1533" s="894">
        <v>40847</v>
      </c>
      <c r="F1533" s="773" t="s">
        <v>1013</v>
      </c>
      <c r="G1533" s="774"/>
      <c r="H1533" s="653"/>
      <c r="I1533" s="509"/>
      <c r="J1533" s="509"/>
      <c r="K1533" s="775">
        <v>6240293</v>
      </c>
      <c r="L1533" s="776" t="s">
        <v>84</v>
      </c>
      <c r="M1533" s="776" t="s">
        <v>304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</row>
    <row r="1534" spans="1:29" s="890" customFormat="1" ht="15.75" hidden="1" customHeight="1">
      <c r="A1534" s="206" t="str">
        <f>IF(B1534&lt;&gt;"",IF(AND(B1534&gt;=_TM1,B1534&lt;=_TM2,OR(TH!L1534="1111",TH!M1534="1111")),TH!D1534,""),"")</f>
        <v/>
      </c>
      <c r="B1534" s="36">
        <f t="shared" si="98"/>
        <v>10</v>
      </c>
      <c r="C1534" s="772">
        <v>40847</v>
      </c>
      <c r="D1534" s="772" t="s">
        <v>397</v>
      </c>
      <c r="E1534" s="894">
        <v>40847</v>
      </c>
      <c r="F1534" s="773" t="s">
        <v>851</v>
      </c>
      <c r="G1534" s="774"/>
      <c r="H1534" s="653"/>
      <c r="I1534" s="509"/>
      <c r="J1534" s="509"/>
      <c r="K1534" s="639">
        <v>6028846</v>
      </c>
      <c r="L1534" s="776" t="s">
        <v>184</v>
      </c>
      <c r="M1534" s="776" t="s">
        <v>304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</row>
    <row r="1535" spans="1:29" s="890" customFormat="1" ht="15.75" hidden="1" customHeight="1">
      <c r="A1535" s="206" t="str">
        <f>IF(B1535&lt;&gt;"",IF(AND(B1535&gt;=_TM1,B1535&lt;=_TM2,OR(TH!L1535="1111",TH!M1535="1111")),TH!D1535,""),"")</f>
        <v>C09</v>
      </c>
      <c r="B1535" s="36">
        <f t="shared" si="98"/>
        <v>10</v>
      </c>
      <c r="C1535" s="772">
        <v>40847</v>
      </c>
      <c r="D1535" s="772" t="s">
        <v>507</v>
      </c>
      <c r="E1535" s="894">
        <v>40847</v>
      </c>
      <c r="F1535" s="773" t="s">
        <v>1290</v>
      </c>
      <c r="G1535" s="774"/>
      <c r="H1535" s="653" t="s">
        <v>428</v>
      </c>
      <c r="I1535" s="509"/>
      <c r="J1535" s="509"/>
      <c r="K1535" s="775">
        <v>12269139</v>
      </c>
      <c r="L1535" s="776" t="s">
        <v>304</v>
      </c>
      <c r="M1535" s="776" t="s">
        <v>48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>x</v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</row>
    <row r="1536" spans="1:29" s="890" customFormat="1" ht="15.75" hidden="1" customHeight="1">
      <c r="A1536" s="206" t="str">
        <f>IF(B1536&lt;&gt;"",IF(AND(B1536&gt;=_TM1,B1536&lt;=_TM2,OR(TH!L1536="1111",TH!M1536="1111")),TH!D1536,""),"")</f>
        <v/>
      </c>
      <c r="B1536" s="36">
        <f t="shared" si="98"/>
        <v>10</v>
      </c>
      <c r="C1536" s="193">
        <v>40847</v>
      </c>
      <c r="D1536" s="186" t="s">
        <v>760</v>
      </c>
      <c r="E1536" s="193">
        <v>40847</v>
      </c>
      <c r="F1536" s="191" t="s">
        <v>453</v>
      </c>
      <c r="G1536" s="513" t="s">
        <v>1305</v>
      </c>
      <c r="H1536" s="7" t="s">
        <v>456</v>
      </c>
      <c r="I1536" s="264">
        <v>100</v>
      </c>
      <c r="J1536" s="264">
        <v>25000</v>
      </c>
      <c r="K1536" s="639">
        <v>2500000</v>
      </c>
      <c r="L1536" s="196" t="s">
        <v>178</v>
      </c>
      <c r="M1536" s="196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>x</v>
      </c>
      <c r="Z1536" s="52" t="str">
        <f>IF(AND(B1536&lt;=NKC!$N$8,B1536&gt;=NKC!$M$8),"x","")</f>
        <v/>
      </c>
      <c r="AA1536" s="200"/>
      <c r="AB1536" s="200"/>
      <c r="AC1536" s="200"/>
    </row>
    <row r="1537" spans="1:29" s="890" customFormat="1" ht="15.75" hidden="1" customHeight="1">
      <c r="A1537" s="206" t="str">
        <f>IF(B1537&lt;&gt;"",IF(AND(B1537&gt;=_TM1,B1537&lt;=_TM2,OR(TH!L1537="1111",TH!M1537="1111")),TH!D1537,""),"")</f>
        <v/>
      </c>
      <c r="B1537" s="36">
        <f t="shared" si="98"/>
        <v>10</v>
      </c>
      <c r="C1537" s="193">
        <v>40847</v>
      </c>
      <c r="D1537" s="186" t="s">
        <v>760</v>
      </c>
      <c r="E1537" s="193">
        <v>40847</v>
      </c>
      <c r="F1537" s="191" t="s">
        <v>454</v>
      </c>
      <c r="G1537" s="513" t="s">
        <v>1305</v>
      </c>
      <c r="H1537" s="7" t="s">
        <v>456</v>
      </c>
      <c r="I1537" s="264"/>
      <c r="J1537" s="264"/>
      <c r="K1537" s="38">
        <v>250000</v>
      </c>
      <c r="L1537" s="196" t="s">
        <v>9</v>
      </c>
      <c r="M1537" s="196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</row>
    <row r="1538" spans="1:29" s="890" customFormat="1" ht="15.75" hidden="1" customHeight="1">
      <c r="A1538" s="206" t="str">
        <f>IF(B1538&lt;&gt;"",IF(AND(B1538&gt;=_TM1,B1538&lt;=_TM2,OR(TH!L1538="1111",TH!M1538="1111")),TH!D1538,""),"")</f>
        <v>C10</v>
      </c>
      <c r="B1538" s="36">
        <f t="shared" si="98"/>
        <v>10</v>
      </c>
      <c r="C1538" s="193">
        <v>40847</v>
      </c>
      <c r="D1538" s="193" t="s">
        <v>722</v>
      </c>
      <c r="E1538" s="193">
        <v>40847</v>
      </c>
      <c r="F1538" s="194" t="s">
        <v>702</v>
      </c>
      <c r="G1538" s="513" t="s">
        <v>1305</v>
      </c>
      <c r="H1538" s="7" t="s">
        <v>456</v>
      </c>
      <c r="I1538" s="266"/>
      <c r="J1538" s="266"/>
      <c r="K1538" s="38">
        <v>2750000</v>
      </c>
      <c r="L1538" s="196" t="s">
        <v>8</v>
      </c>
      <c r="M1538" s="196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200"/>
      <c r="AC1538" s="200"/>
    </row>
    <row r="1539" spans="1:29" s="890" customFormat="1" ht="15.75" hidden="1" customHeight="1">
      <c r="A1539" s="206" t="str">
        <f>IF(B1539&lt;&gt;"",IF(AND(B1539&gt;=_TM1,B1539&lt;=_TM2,OR(TH!L1539="1111",TH!M1539="1111")),TH!D1539,""),"")</f>
        <v>C11</v>
      </c>
      <c r="B1539" s="36">
        <f t="shared" si="98"/>
        <v>11</v>
      </c>
      <c r="C1539" s="193">
        <v>40848</v>
      </c>
      <c r="D1539" s="193" t="s">
        <v>723</v>
      </c>
      <c r="E1539" s="193">
        <v>40848</v>
      </c>
      <c r="F1539" s="194" t="s">
        <v>1234</v>
      </c>
      <c r="G1539" s="513" t="s">
        <v>1345</v>
      </c>
      <c r="H1539" s="195" t="s">
        <v>1295</v>
      </c>
      <c r="I1539" s="264"/>
      <c r="J1539" s="264"/>
      <c r="K1539" s="38">
        <v>463636</v>
      </c>
      <c r="L1539" s="196" t="s">
        <v>303</v>
      </c>
      <c r="M1539" s="640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>x</v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/>
      <c r="AB1539" s="200"/>
      <c r="AC1539" s="200"/>
    </row>
    <row r="1540" spans="1:29" s="890" customFormat="1" ht="15.75" hidden="1" customHeight="1">
      <c r="A1540" s="206" t="str">
        <f>IF(B1540&lt;&gt;"",IF(AND(B1540&gt;=_TM1,B1540&lt;=_TM2,OR(TH!L1540="1111",TH!M1540="1111")),TH!D1540,""),"")</f>
        <v>C11</v>
      </c>
      <c r="B1540" s="36">
        <f t="shared" si="98"/>
        <v>11</v>
      </c>
      <c r="C1540" s="193">
        <v>40848</v>
      </c>
      <c r="D1540" s="193" t="s">
        <v>723</v>
      </c>
      <c r="E1540" s="193">
        <v>40848</v>
      </c>
      <c r="F1540" s="194" t="s">
        <v>1476</v>
      </c>
      <c r="G1540" s="513" t="s">
        <v>1345</v>
      </c>
      <c r="H1540" s="195" t="s">
        <v>1295</v>
      </c>
      <c r="I1540" s="264"/>
      <c r="J1540" s="264"/>
      <c r="K1540" s="38">
        <v>46364</v>
      </c>
      <c r="L1540" s="196" t="s">
        <v>9</v>
      </c>
      <c r="M1540" s="640" t="s">
        <v>48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</row>
    <row r="1541" spans="1:29" s="890" customFormat="1" ht="15.75" hidden="1" customHeight="1">
      <c r="A1541" s="206" t="str">
        <f>IF(B1541&lt;&gt;"",IF(AND(B1541&gt;=_TM1,B1541&lt;=_TM2,OR(TH!L1541="1111",TH!M1541="1111")),TH!D1541,""),"")</f>
        <v>T02</v>
      </c>
      <c r="B1541" s="36">
        <f t="shared" si="98"/>
        <v>11</v>
      </c>
      <c r="C1541" s="193">
        <v>40848</v>
      </c>
      <c r="D1541" s="193" t="s">
        <v>498</v>
      </c>
      <c r="E1541" s="193">
        <v>40848</v>
      </c>
      <c r="F1541" s="194" t="s">
        <v>1272</v>
      </c>
      <c r="G1541" s="513" t="s">
        <v>1400</v>
      </c>
      <c r="H1541" s="212" t="s">
        <v>828</v>
      </c>
      <c r="I1541" s="264">
        <v>400</v>
      </c>
      <c r="J1541" s="264">
        <v>3100</v>
      </c>
      <c r="K1541" s="639">
        <v>1240000</v>
      </c>
      <c r="L1541" s="196" t="s">
        <v>48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>x</v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200"/>
      <c r="AC1541" s="200"/>
    </row>
    <row r="1542" spans="1:29" s="890" customFormat="1" ht="15.75" hidden="1" customHeight="1">
      <c r="A1542" s="206" t="str">
        <f>IF(B1542&lt;&gt;"",IF(AND(B1542&gt;=_TM1,B1542&lt;=_TM2,OR(TH!L1542="1111",TH!M1542="1111")),TH!D1542,""),"")</f>
        <v>T02</v>
      </c>
      <c r="B1542" s="36">
        <f t="shared" si="98"/>
        <v>11</v>
      </c>
      <c r="C1542" s="193">
        <v>40848</v>
      </c>
      <c r="D1542" s="193" t="s">
        <v>498</v>
      </c>
      <c r="E1542" s="193">
        <v>40848</v>
      </c>
      <c r="F1542" s="194" t="s">
        <v>1242</v>
      </c>
      <c r="G1542" s="513" t="s">
        <v>1400</v>
      </c>
      <c r="H1542" s="212" t="s">
        <v>828</v>
      </c>
      <c r="I1542" s="264"/>
      <c r="J1542" s="264"/>
      <c r="K1542" s="639">
        <v>124000</v>
      </c>
      <c r="L1542" s="196" t="s">
        <v>48</v>
      </c>
      <c r="M1542" s="196" t="s">
        <v>796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>x</v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/>
      <c r="AB1542" s="200"/>
      <c r="AC1542" s="200"/>
    </row>
    <row r="1543" spans="1:29" s="890" customFormat="1" ht="15.75" hidden="1" customHeight="1">
      <c r="A1543" s="206" t="str">
        <f>IF(B1543&lt;&gt;"",IF(AND(B1543&gt;=_TM1,B1543&lt;=_TM2,OR(TH!L1543="1111",TH!M1543="1111")),TH!D1543,""),"")</f>
        <v>C12</v>
      </c>
      <c r="B1543" s="36">
        <f t="shared" si="98"/>
        <v>11</v>
      </c>
      <c r="C1543" s="193">
        <v>40850</v>
      </c>
      <c r="D1543" s="193" t="s">
        <v>724</v>
      </c>
      <c r="E1543" s="193">
        <v>40850</v>
      </c>
      <c r="F1543" s="194" t="s">
        <v>533</v>
      </c>
      <c r="G1543" s="510" t="s">
        <v>1346</v>
      </c>
      <c r="H1543" s="45" t="s">
        <v>535</v>
      </c>
      <c r="I1543" s="266"/>
      <c r="J1543" s="264"/>
      <c r="K1543" s="38">
        <v>803075</v>
      </c>
      <c r="L1543" s="196" t="s">
        <v>84</v>
      </c>
      <c r="M1543" s="640" t="s">
        <v>48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200"/>
      <c r="AB1543" s="200"/>
      <c r="AC1543" s="200"/>
    </row>
    <row r="1544" spans="1:29" s="890" customFormat="1" ht="15.75" hidden="1" customHeight="1">
      <c r="A1544" s="206" t="str">
        <f>IF(B1544&lt;&gt;"",IF(AND(B1544&gt;=_TM1,B1544&lt;=_TM2,OR(TH!L1544="1111",TH!M1544="1111")),TH!D1544,""),"")</f>
        <v>C12</v>
      </c>
      <c r="B1544" s="36">
        <f t="shared" si="98"/>
        <v>11</v>
      </c>
      <c r="C1544" s="193">
        <v>40850</v>
      </c>
      <c r="D1544" s="193" t="s">
        <v>724</v>
      </c>
      <c r="E1544" s="193">
        <v>40850</v>
      </c>
      <c r="F1544" s="194" t="s">
        <v>536</v>
      </c>
      <c r="G1544" s="510" t="s">
        <v>1346</v>
      </c>
      <c r="H1544" s="45" t="s">
        <v>535</v>
      </c>
      <c r="I1544" s="266"/>
      <c r="J1544" s="264"/>
      <c r="K1544" s="38">
        <v>80308</v>
      </c>
      <c r="L1544" s="196" t="s">
        <v>9</v>
      </c>
      <c r="M1544" s="640" t="s">
        <v>48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</row>
    <row r="1545" spans="1:29" s="890" customFormat="1" ht="15.75" hidden="1" customHeight="1">
      <c r="A1545" s="206" t="str">
        <f>IF(B1545&lt;&gt;"",IF(AND(B1545&gt;=_TM1,B1545&lt;=_TM2,OR(TH!L1545="1111",TH!M1545="1111")),TH!D1545,""),"")</f>
        <v/>
      </c>
      <c r="B1545" s="36">
        <f t="shared" si="98"/>
        <v>11</v>
      </c>
      <c r="C1545" s="186">
        <v>40854</v>
      </c>
      <c r="D1545" s="186" t="s">
        <v>393</v>
      </c>
      <c r="E1545" s="186">
        <v>40854</v>
      </c>
      <c r="F1545" s="191" t="s">
        <v>395</v>
      </c>
      <c r="G1545" s="641" t="s">
        <v>390</v>
      </c>
      <c r="H1545" s="7" t="s">
        <v>830</v>
      </c>
      <c r="I1545" s="264"/>
      <c r="J1545" s="264"/>
      <c r="K1545" s="639">
        <v>18616664</v>
      </c>
      <c r="L1545" s="640" t="s">
        <v>24</v>
      </c>
      <c r="M1545" s="640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</row>
    <row r="1546" spans="1:29" ht="15.75" hidden="1" customHeight="1">
      <c r="A1546" s="206" t="str">
        <f>IF(B1546&lt;&gt;"",IF(AND(B1546&gt;=_TM1,B1546&lt;=_TM2,OR(TH!L1546="1111",TH!M1546="1111")),TH!D1546,""),"")</f>
        <v/>
      </c>
      <c r="B1546" s="36">
        <f t="shared" si="98"/>
        <v>11</v>
      </c>
      <c r="C1546" s="186">
        <v>40854</v>
      </c>
      <c r="D1546" s="186" t="s">
        <v>393</v>
      </c>
      <c r="E1546" s="186">
        <v>40854</v>
      </c>
      <c r="F1546" s="191" t="s">
        <v>395</v>
      </c>
      <c r="G1546" s="641" t="s">
        <v>390</v>
      </c>
      <c r="H1546" s="195" t="s">
        <v>798</v>
      </c>
      <c r="I1546" s="264"/>
      <c r="J1546" s="264"/>
      <c r="K1546" s="639">
        <v>219757311</v>
      </c>
      <c r="L1546" s="640" t="s">
        <v>24</v>
      </c>
      <c r="M1546" s="640" t="s">
        <v>300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ht="15.75" hidden="1" customHeight="1">
      <c r="A1547" s="206" t="str">
        <f>IF(B1547&lt;&gt;"",IF(AND(B1547&gt;=_TM1,B1547&lt;=_TM2,OR(TH!L1547="1111",TH!M1547="1111")),TH!D1547,""),"")</f>
        <v/>
      </c>
      <c r="B1547" s="36">
        <f t="shared" si="98"/>
        <v>11</v>
      </c>
      <c r="C1547" s="193">
        <v>40855</v>
      </c>
      <c r="D1547" s="193" t="s">
        <v>397</v>
      </c>
      <c r="E1547" s="193">
        <v>40855</v>
      </c>
      <c r="F1547" s="194" t="s">
        <v>1337</v>
      </c>
      <c r="G1547" s="513" t="s">
        <v>1360</v>
      </c>
      <c r="H1547" s="195" t="s">
        <v>798</v>
      </c>
      <c r="I1547" s="264">
        <v>150</v>
      </c>
      <c r="J1547" s="264">
        <v>10397</v>
      </c>
      <c r="K1547" s="639">
        <v>1559550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9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98"/>
        <v>11</v>
      </c>
      <c r="C1548" s="193">
        <v>40855</v>
      </c>
      <c r="D1548" s="193" t="s">
        <v>397</v>
      </c>
      <c r="E1548" s="193">
        <v>40855</v>
      </c>
      <c r="F1548" s="194" t="s">
        <v>1338</v>
      </c>
      <c r="G1548" s="513" t="s">
        <v>1360</v>
      </c>
      <c r="H1548" s="195" t="s">
        <v>798</v>
      </c>
      <c r="I1548" s="264">
        <v>33</v>
      </c>
      <c r="J1548" s="264">
        <v>12869</v>
      </c>
      <c r="K1548" s="639">
        <v>424677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98"/>
        <v>11</v>
      </c>
      <c r="C1549" s="193">
        <v>40855</v>
      </c>
      <c r="D1549" s="193" t="s">
        <v>397</v>
      </c>
      <c r="E1549" s="193">
        <v>40855</v>
      </c>
      <c r="F1549" s="194" t="s">
        <v>1331</v>
      </c>
      <c r="G1549" s="513" t="s">
        <v>1360</v>
      </c>
      <c r="H1549" s="195" t="s">
        <v>798</v>
      </c>
      <c r="I1549" s="264">
        <v>22</v>
      </c>
      <c r="J1549" s="264">
        <v>14450</v>
      </c>
      <c r="K1549" s="639">
        <v>317900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98"/>
        <v>11</v>
      </c>
      <c r="C1550" s="193">
        <v>40855</v>
      </c>
      <c r="D1550" s="193" t="s">
        <v>397</v>
      </c>
      <c r="E1550" s="193">
        <v>40855</v>
      </c>
      <c r="F1550" s="194" t="s">
        <v>1330</v>
      </c>
      <c r="G1550" s="513" t="s">
        <v>1360</v>
      </c>
      <c r="H1550" s="195" t="s">
        <v>798</v>
      </c>
      <c r="I1550" s="264">
        <v>44</v>
      </c>
      <c r="J1550" s="264">
        <v>11420</v>
      </c>
      <c r="K1550" s="639">
        <v>502480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ht="15.75" hidden="1" customHeight="1">
      <c r="A1551" s="206" t="str">
        <f>IF(B1551&lt;&gt;"",IF(AND(B1551&gt;=_TM1,B1551&lt;=_TM2,OR(TH!L1551="1111",TH!M1551="1111")),TH!D1551,""),"")</f>
        <v/>
      </c>
      <c r="B1551" s="36">
        <f t="shared" si="98"/>
        <v>11</v>
      </c>
      <c r="C1551" s="193">
        <v>40855</v>
      </c>
      <c r="D1551" s="193" t="s">
        <v>397</v>
      </c>
      <c r="E1551" s="193">
        <v>40855</v>
      </c>
      <c r="F1551" s="194" t="s">
        <v>1332</v>
      </c>
      <c r="G1551" s="513" t="s">
        <v>1360</v>
      </c>
      <c r="H1551" s="195" t="s">
        <v>798</v>
      </c>
      <c r="I1551" s="264">
        <v>31</v>
      </c>
      <c r="J1551" s="264">
        <v>13881</v>
      </c>
      <c r="K1551" s="639">
        <v>430311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98"/>
        <v>11</v>
      </c>
      <c r="C1552" s="193">
        <v>40855</v>
      </c>
      <c r="D1552" s="193" t="s">
        <v>397</v>
      </c>
      <c r="E1552" s="193">
        <v>40855</v>
      </c>
      <c r="F1552" s="194" t="s">
        <v>1336</v>
      </c>
      <c r="G1552" s="513" t="s">
        <v>1360</v>
      </c>
      <c r="H1552" s="195" t="s">
        <v>798</v>
      </c>
      <c r="I1552" s="264">
        <v>32</v>
      </c>
      <c r="J1552" s="264">
        <v>17372</v>
      </c>
      <c r="K1552" s="639">
        <v>555904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98"/>
        <v>11</v>
      </c>
      <c r="C1553" s="193">
        <v>40855</v>
      </c>
      <c r="D1553" s="193" t="s">
        <v>397</v>
      </c>
      <c r="E1553" s="193">
        <v>40855</v>
      </c>
      <c r="F1553" s="194" t="s">
        <v>1333</v>
      </c>
      <c r="G1553" s="513" t="s">
        <v>1360</v>
      </c>
      <c r="H1553" s="195" t="s">
        <v>798</v>
      </c>
      <c r="I1553" s="264">
        <v>1</v>
      </c>
      <c r="J1553" s="264">
        <v>20981</v>
      </c>
      <c r="K1553" s="639">
        <v>20981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98"/>
        <v>11</v>
      </c>
      <c r="C1554" s="193">
        <v>40855</v>
      </c>
      <c r="D1554" s="193" t="s">
        <v>397</v>
      </c>
      <c r="E1554" s="193">
        <v>40855</v>
      </c>
      <c r="F1554" s="194" t="s">
        <v>1339</v>
      </c>
      <c r="G1554" s="513" t="s">
        <v>1360</v>
      </c>
      <c r="H1554" s="195" t="s">
        <v>798</v>
      </c>
      <c r="I1554" s="264">
        <v>27</v>
      </c>
      <c r="J1554" s="264">
        <v>16832</v>
      </c>
      <c r="K1554" s="639">
        <v>454464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98"/>
        <v>11</v>
      </c>
      <c r="C1555" s="193">
        <v>40855</v>
      </c>
      <c r="D1555" s="193" t="s">
        <v>397</v>
      </c>
      <c r="E1555" s="193">
        <v>40855</v>
      </c>
      <c r="F1555" s="920" t="s">
        <v>813</v>
      </c>
      <c r="G1555" s="513" t="s">
        <v>1360</v>
      </c>
      <c r="H1555" s="195" t="s">
        <v>798</v>
      </c>
      <c r="I1555" s="264">
        <v>11</v>
      </c>
      <c r="J1555" s="264">
        <v>10253</v>
      </c>
      <c r="K1555" s="639">
        <v>112783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 t="str">
        <f>IF(B1556&lt;&gt;"",IF(AND(B1556&gt;=_TM1,B1556&lt;=_TM2,OR(TH!L1556="1111",TH!M1556="1111")),TH!D1556,""),"")</f>
        <v/>
      </c>
      <c r="B1556" s="36">
        <f t="shared" si="98"/>
        <v>11</v>
      </c>
      <c r="C1556" s="193">
        <v>40855</v>
      </c>
      <c r="D1556" s="193" t="s">
        <v>397</v>
      </c>
      <c r="E1556" s="193">
        <v>40855</v>
      </c>
      <c r="F1556" s="194" t="s">
        <v>811</v>
      </c>
      <c r="G1556" s="513" t="s">
        <v>1360</v>
      </c>
      <c r="H1556" s="195" t="s">
        <v>798</v>
      </c>
      <c r="I1556" s="264">
        <v>285</v>
      </c>
      <c r="J1556" s="264">
        <v>10595</v>
      </c>
      <c r="K1556" s="639">
        <v>3019575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98"/>
        <v>11</v>
      </c>
      <c r="C1557" s="193">
        <v>40855</v>
      </c>
      <c r="D1557" s="193" t="s">
        <v>397</v>
      </c>
      <c r="E1557" s="193">
        <v>40855</v>
      </c>
      <c r="F1557" s="194" t="s">
        <v>820</v>
      </c>
      <c r="G1557" s="513" t="s">
        <v>1360</v>
      </c>
      <c r="H1557" s="195" t="s">
        <v>798</v>
      </c>
      <c r="I1557" s="264">
        <v>3</v>
      </c>
      <c r="J1557" s="264">
        <v>12179</v>
      </c>
      <c r="K1557" s="639">
        <v>36537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98"/>
        <v>11</v>
      </c>
      <c r="C1558" s="193">
        <v>40855</v>
      </c>
      <c r="D1558" s="193" t="s">
        <v>397</v>
      </c>
      <c r="E1558" s="193">
        <v>40855</v>
      </c>
      <c r="F1558" s="194" t="s">
        <v>815</v>
      </c>
      <c r="G1558" s="513" t="s">
        <v>1360</v>
      </c>
      <c r="H1558" s="195" t="s">
        <v>798</v>
      </c>
      <c r="I1558" s="264">
        <v>37</v>
      </c>
      <c r="J1558" s="264">
        <v>15618</v>
      </c>
      <c r="K1558" s="639">
        <v>577866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98"/>
        <v>11</v>
      </c>
      <c r="C1559" s="193">
        <v>40855</v>
      </c>
      <c r="D1559" s="193" t="s">
        <v>397</v>
      </c>
      <c r="E1559" s="193">
        <v>40855</v>
      </c>
      <c r="F1559" s="194" t="s">
        <v>1334</v>
      </c>
      <c r="G1559" s="513" t="s">
        <v>1360</v>
      </c>
      <c r="H1559" s="195" t="s">
        <v>798</v>
      </c>
      <c r="I1559" s="264">
        <v>35</v>
      </c>
      <c r="J1559" s="264">
        <v>16534</v>
      </c>
      <c r="K1559" s="639">
        <v>578690</v>
      </c>
      <c r="L1559" s="196" t="s">
        <v>300</v>
      </c>
      <c r="M1559" s="196" t="s">
        <v>198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 t="str">
        <f>IF(B1560&lt;&gt;"",IF(AND(B1560&gt;=_TM1,B1560&lt;=_TM2,OR(TH!L1560="1111",TH!M1560="1111")),TH!D1560,""),"")</f>
        <v/>
      </c>
      <c r="B1560" s="36">
        <f t="shared" si="98"/>
        <v>11</v>
      </c>
      <c r="C1560" s="193">
        <v>40855</v>
      </c>
      <c r="D1560" s="193" t="s">
        <v>397</v>
      </c>
      <c r="E1560" s="193">
        <v>40855</v>
      </c>
      <c r="F1560" s="194" t="s">
        <v>1326</v>
      </c>
      <c r="G1560" s="513" t="s">
        <v>1360</v>
      </c>
      <c r="H1560" s="195" t="s">
        <v>798</v>
      </c>
      <c r="I1560" s="264">
        <v>44</v>
      </c>
      <c r="J1560" s="264">
        <v>14880</v>
      </c>
      <c r="K1560" s="639">
        <v>654720</v>
      </c>
      <c r="L1560" s="196" t="s">
        <v>300</v>
      </c>
      <c r="M1560" s="196" t="s">
        <v>198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98"/>
        <v>11</v>
      </c>
      <c r="C1561" s="193">
        <v>40855</v>
      </c>
      <c r="D1561" s="193" t="s">
        <v>397</v>
      </c>
      <c r="E1561" s="193">
        <v>40855</v>
      </c>
      <c r="F1561" s="194" t="s">
        <v>1361</v>
      </c>
      <c r="G1561" s="513" t="s">
        <v>1360</v>
      </c>
      <c r="H1561" s="195" t="s">
        <v>798</v>
      </c>
      <c r="I1561" s="264">
        <v>16</v>
      </c>
      <c r="J1561" s="264">
        <v>12847</v>
      </c>
      <c r="K1561" s="639">
        <v>205552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si="98"/>
        <v>11</v>
      </c>
      <c r="C1562" s="193">
        <v>40855</v>
      </c>
      <c r="D1562" s="193" t="s">
        <v>397</v>
      </c>
      <c r="E1562" s="193">
        <v>40855</v>
      </c>
      <c r="F1562" s="194" t="s">
        <v>1335</v>
      </c>
      <c r="G1562" s="513" t="s">
        <v>1360</v>
      </c>
      <c r="H1562" s="195" t="s">
        <v>798</v>
      </c>
      <c r="I1562" s="264">
        <v>2</v>
      </c>
      <c r="J1562" s="264">
        <v>15669</v>
      </c>
      <c r="K1562" s="639">
        <v>31338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98"/>
        <v>11</v>
      </c>
      <c r="C1563" s="193">
        <v>40855</v>
      </c>
      <c r="D1563" s="193" t="s">
        <v>397</v>
      </c>
      <c r="E1563" s="193">
        <v>40855</v>
      </c>
      <c r="F1563" s="194" t="s">
        <v>1242</v>
      </c>
      <c r="G1563" s="513" t="s">
        <v>1360</v>
      </c>
      <c r="H1563" s="195" t="s">
        <v>798</v>
      </c>
      <c r="I1563" s="264"/>
      <c r="J1563" s="264"/>
      <c r="K1563" s="639">
        <v>948333</v>
      </c>
      <c r="L1563" s="196" t="s">
        <v>300</v>
      </c>
      <c r="M1563" s="196" t="s">
        <v>796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 t="str">
        <f>IF(B1564&lt;&gt;"",IF(AND(B1564&gt;=_TM1,B1564&lt;=_TM2,OR(TH!L1564="1111",TH!M1564="1111")),TH!D1564,""),"")</f>
        <v/>
      </c>
      <c r="B1564" s="36">
        <f t="shared" si="98"/>
        <v>11</v>
      </c>
      <c r="C1564" s="193">
        <v>40857</v>
      </c>
      <c r="D1564" s="193" t="s">
        <v>397</v>
      </c>
      <c r="E1564" s="193">
        <v>40857</v>
      </c>
      <c r="F1564" s="194" t="s">
        <v>1326</v>
      </c>
      <c r="G1564" s="513" t="s">
        <v>1362</v>
      </c>
      <c r="H1564" s="195" t="s">
        <v>798</v>
      </c>
      <c r="I1564" s="264">
        <v>20</v>
      </c>
      <c r="J1564" s="264">
        <v>14880</v>
      </c>
      <c r="K1564" s="639">
        <v>297600</v>
      </c>
      <c r="L1564" s="196" t="s">
        <v>300</v>
      </c>
      <c r="M1564" s="196" t="s">
        <v>198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98"/>
        <v>11</v>
      </c>
      <c r="C1565" s="193">
        <v>40857</v>
      </c>
      <c r="D1565" s="193" t="s">
        <v>397</v>
      </c>
      <c r="E1565" s="193">
        <v>40857</v>
      </c>
      <c r="F1565" s="194" t="s">
        <v>1327</v>
      </c>
      <c r="G1565" s="513" t="s">
        <v>1362</v>
      </c>
      <c r="H1565" s="195" t="s">
        <v>798</v>
      </c>
      <c r="I1565" s="264">
        <v>94</v>
      </c>
      <c r="J1565" s="264">
        <v>20820</v>
      </c>
      <c r="K1565" s="639">
        <v>1957080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98"/>
        <v>11</v>
      </c>
      <c r="C1566" s="193">
        <v>40857</v>
      </c>
      <c r="D1566" s="193" t="s">
        <v>397</v>
      </c>
      <c r="E1566" s="193">
        <v>40857</v>
      </c>
      <c r="F1566" s="194" t="s">
        <v>1328</v>
      </c>
      <c r="G1566" s="513" t="s">
        <v>1362</v>
      </c>
      <c r="H1566" s="195" t="s">
        <v>798</v>
      </c>
      <c r="I1566" s="264">
        <v>58</v>
      </c>
      <c r="J1566" s="264">
        <v>26203</v>
      </c>
      <c r="K1566" s="639">
        <v>1519774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98"/>
        <v>11</v>
      </c>
      <c r="C1567" s="193">
        <v>40857</v>
      </c>
      <c r="D1567" s="193" t="s">
        <v>397</v>
      </c>
      <c r="E1567" s="193">
        <v>40857</v>
      </c>
      <c r="F1567" s="194" t="s">
        <v>1329</v>
      </c>
      <c r="G1567" s="513" t="s">
        <v>1362</v>
      </c>
      <c r="H1567" s="195" t="s">
        <v>798</v>
      </c>
      <c r="I1567" s="264">
        <v>4</v>
      </c>
      <c r="J1567" s="264">
        <v>11355</v>
      </c>
      <c r="K1567" s="639">
        <v>45420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98"/>
        <v>11</v>
      </c>
      <c r="C1568" s="193">
        <v>40857</v>
      </c>
      <c r="D1568" s="193" t="s">
        <v>397</v>
      </c>
      <c r="E1568" s="193">
        <v>40857</v>
      </c>
      <c r="F1568" s="194" t="s">
        <v>1330</v>
      </c>
      <c r="G1568" s="513" t="s">
        <v>1362</v>
      </c>
      <c r="H1568" s="195" t="s">
        <v>798</v>
      </c>
      <c r="I1568" s="264">
        <v>1</v>
      </c>
      <c r="J1568" s="264">
        <v>11420</v>
      </c>
      <c r="K1568" s="639">
        <v>11420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 t="str">
        <f>IF(B1569&lt;&gt;"",IF(AND(B1569&gt;=_TM1,B1569&lt;=_TM2,OR(TH!L1569="1111",TH!M1569="1111")),TH!D1569,""),"")</f>
        <v/>
      </c>
      <c r="B1569" s="36">
        <f t="shared" si="98"/>
        <v>11</v>
      </c>
      <c r="C1569" s="193">
        <v>40857</v>
      </c>
      <c r="D1569" s="193" t="s">
        <v>397</v>
      </c>
      <c r="E1569" s="193">
        <v>40857</v>
      </c>
      <c r="F1569" s="194" t="s">
        <v>1331</v>
      </c>
      <c r="G1569" s="513" t="s">
        <v>1362</v>
      </c>
      <c r="H1569" s="195" t="s">
        <v>798</v>
      </c>
      <c r="I1569" s="264">
        <v>5</v>
      </c>
      <c r="J1569" s="264">
        <v>14450</v>
      </c>
      <c r="K1569" s="639">
        <v>72250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98"/>
        <v>11</v>
      </c>
      <c r="C1570" s="193">
        <v>40857</v>
      </c>
      <c r="D1570" s="193" t="s">
        <v>397</v>
      </c>
      <c r="E1570" s="193">
        <v>40857</v>
      </c>
      <c r="F1570" s="194" t="s">
        <v>1332</v>
      </c>
      <c r="G1570" s="513" t="s">
        <v>1362</v>
      </c>
      <c r="H1570" s="195" t="s">
        <v>798</v>
      </c>
      <c r="I1570" s="264">
        <v>80</v>
      </c>
      <c r="J1570" s="264">
        <v>13881</v>
      </c>
      <c r="K1570" s="639">
        <v>1110480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98"/>
        <v>11</v>
      </c>
      <c r="C1571" s="193">
        <v>40857</v>
      </c>
      <c r="D1571" s="193" t="s">
        <v>397</v>
      </c>
      <c r="E1571" s="193">
        <v>40857</v>
      </c>
      <c r="F1571" s="194" t="s">
        <v>1333</v>
      </c>
      <c r="G1571" s="513" t="s">
        <v>1362</v>
      </c>
      <c r="H1571" s="195" t="s">
        <v>798</v>
      </c>
      <c r="I1571" s="264">
        <v>4</v>
      </c>
      <c r="J1571" s="264">
        <v>20891</v>
      </c>
      <c r="K1571" s="639">
        <v>83564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98"/>
        <v>11</v>
      </c>
      <c r="C1572" s="193">
        <v>40857</v>
      </c>
      <c r="D1572" s="193" t="s">
        <v>397</v>
      </c>
      <c r="E1572" s="193">
        <v>40857</v>
      </c>
      <c r="F1572" s="194" t="s">
        <v>1334</v>
      </c>
      <c r="G1572" s="513" t="s">
        <v>1362</v>
      </c>
      <c r="H1572" s="195" t="s">
        <v>798</v>
      </c>
      <c r="I1572" s="264">
        <v>3</v>
      </c>
      <c r="J1572" s="264">
        <v>16534</v>
      </c>
      <c r="K1572" s="639">
        <v>49602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98"/>
        <v>11</v>
      </c>
      <c r="C1573" s="193">
        <v>40857</v>
      </c>
      <c r="D1573" s="193" t="s">
        <v>397</v>
      </c>
      <c r="E1573" s="193">
        <v>40857</v>
      </c>
      <c r="F1573" s="194" t="s">
        <v>1333</v>
      </c>
      <c r="G1573" s="513" t="s">
        <v>1362</v>
      </c>
      <c r="H1573" s="195" t="s">
        <v>798</v>
      </c>
      <c r="I1573" s="264">
        <v>4</v>
      </c>
      <c r="J1573" s="264">
        <v>20981</v>
      </c>
      <c r="K1573" s="639">
        <v>83924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98"/>
        <v>11</v>
      </c>
      <c r="C1574" s="193">
        <v>40857</v>
      </c>
      <c r="D1574" s="193" t="s">
        <v>397</v>
      </c>
      <c r="E1574" s="193">
        <v>40857</v>
      </c>
      <c r="F1574" s="194" t="s">
        <v>1361</v>
      </c>
      <c r="G1574" s="513" t="s">
        <v>1362</v>
      </c>
      <c r="H1574" s="195" t="s">
        <v>798</v>
      </c>
      <c r="I1574" s="264">
        <v>3</v>
      </c>
      <c r="J1574" s="264">
        <v>12847</v>
      </c>
      <c r="K1574" s="639">
        <v>38541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98"/>
        <v>11</v>
      </c>
      <c r="C1575" s="193">
        <v>40857</v>
      </c>
      <c r="D1575" s="193" t="s">
        <v>397</v>
      </c>
      <c r="E1575" s="193">
        <v>40857</v>
      </c>
      <c r="F1575" s="194" t="s">
        <v>1363</v>
      </c>
      <c r="G1575" s="513" t="s">
        <v>1362</v>
      </c>
      <c r="H1575" s="195" t="s">
        <v>798</v>
      </c>
      <c r="I1575" s="264">
        <v>6</v>
      </c>
      <c r="J1575" s="264">
        <v>17321</v>
      </c>
      <c r="K1575" s="639">
        <v>103926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98"/>
        <v>11</v>
      </c>
      <c r="C1576" s="193">
        <v>40857</v>
      </c>
      <c r="D1576" s="193" t="s">
        <v>397</v>
      </c>
      <c r="E1576" s="193">
        <v>40857</v>
      </c>
      <c r="F1576" s="194" t="s">
        <v>1335</v>
      </c>
      <c r="G1576" s="513" t="s">
        <v>1362</v>
      </c>
      <c r="H1576" s="195" t="s">
        <v>798</v>
      </c>
      <c r="I1576" s="264">
        <v>42</v>
      </c>
      <c r="J1576" s="264">
        <v>15669</v>
      </c>
      <c r="K1576" s="639">
        <v>658098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98"/>
        <v>11</v>
      </c>
      <c r="C1577" s="193">
        <v>40857</v>
      </c>
      <c r="D1577" s="193" t="s">
        <v>397</v>
      </c>
      <c r="E1577" s="193">
        <v>40857</v>
      </c>
      <c r="F1577" s="194" t="s">
        <v>1336</v>
      </c>
      <c r="G1577" s="513" t="s">
        <v>1362</v>
      </c>
      <c r="H1577" s="195" t="s">
        <v>798</v>
      </c>
      <c r="I1577" s="264">
        <v>43</v>
      </c>
      <c r="J1577" s="264">
        <v>17372</v>
      </c>
      <c r="K1577" s="639">
        <v>746996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98"/>
        <v>11</v>
      </c>
      <c r="C1578" s="193">
        <v>40857</v>
      </c>
      <c r="D1578" s="193" t="s">
        <v>397</v>
      </c>
      <c r="E1578" s="193">
        <v>40857</v>
      </c>
      <c r="F1578" s="194" t="s">
        <v>1364</v>
      </c>
      <c r="G1578" s="513" t="s">
        <v>1362</v>
      </c>
      <c r="H1578" s="195" t="s">
        <v>798</v>
      </c>
      <c r="I1578" s="264">
        <v>1112</v>
      </c>
      <c r="J1578" s="264">
        <v>13869</v>
      </c>
      <c r="K1578" s="639">
        <v>15422328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98"/>
        <v>11</v>
      </c>
      <c r="C1579" s="193">
        <v>40857</v>
      </c>
      <c r="D1579" s="193" t="s">
        <v>397</v>
      </c>
      <c r="E1579" s="193">
        <v>40857</v>
      </c>
      <c r="F1579" s="194" t="s">
        <v>1365</v>
      </c>
      <c r="G1579" s="513" t="s">
        <v>1362</v>
      </c>
      <c r="H1579" s="195" t="s">
        <v>798</v>
      </c>
      <c r="I1579" s="264">
        <v>1000</v>
      </c>
      <c r="J1579" s="264">
        <v>14230</v>
      </c>
      <c r="K1579" s="639">
        <v>14230000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ref="B1580:B1643" si="99">IF(C1580&lt;&gt;"",MONTH(C1580),"")</f>
        <v>11</v>
      </c>
      <c r="C1580" s="193">
        <v>40857</v>
      </c>
      <c r="D1580" s="193" t="s">
        <v>397</v>
      </c>
      <c r="E1580" s="193">
        <v>40857</v>
      </c>
      <c r="F1580" s="194" t="s">
        <v>1366</v>
      </c>
      <c r="G1580" s="513" t="s">
        <v>1362</v>
      </c>
      <c r="H1580" s="195" t="s">
        <v>798</v>
      </c>
      <c r="I1580" s="264">
        <v>25</v>
      </c>
      <c r="J1580" s="264">
        <v>9024</v>
      </c>
      <c r="K1580" s="639">
        <v>225600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99"/>
        <v>11</v>
      </c>
      <c r="C1581" s="193">
        <v>40857</v>
      </c>
      <c r="D1581" s="193" t="s">
        <v>397</v>
      </c>
      <c r="E1581" s="193">
        <v>40857</v>
      </c>
      <c r="F1581" s="194" t="s">
        <v>1367</v>
      </c>
      <c r="G1581" s="513" t="s">
        <v>1362</v>
      </c>
      <c r="H1581" s="195" t="s">
        <v>798</v>
      </c>
      <c r="I1581" s="264">
        <v>2</v>
      </c>
      <c r="J1581" s="264">
        <v>4181</v>
      </c>
      <c r="K1581" s="639">
        <v>8362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99"/>
        <v>11</v>
      </c>
      <c r="C1582" s="193">
        <v>40857</v>
      </c>
      <c r="D1582" s="193" t="s">
        <v>397</v>
      </c>
      <c r="E1582" s="193">
        <v>40857</v>
      </c>
      <c r="F1582" s="194" t="s">
        <v>1242</v>
      </c>
      <c r="G1582" s="513" t="s">
        <v>1362</v>
      </c>
      <c r="H1582" s="195" t="s">
        <v>798</v>
      </c>
      <c r="I1582" s="264"/>
      <c r="J1582" s="264"/>
      <c r="K1582" s="639">
        <v>3666497</v>
      </c>
      <c r="L1582" s="196" t="s">
        <v>300</v>
      </c>
      <c r="M1582" s="196" t="s">
        <v>796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>T03</v>
      </c>
      <c r="B1583" s="36">
        <f t="shared" si="99"/>
        <v>11</v>
      </c>
      <c r="C1583" s="186">
        <v>40858</v>
      </c>
      <c r="D1583" s="186" t="s">
        <v>725</v>
      </c>
      <c r="E1583" s="186">
        <v>40858</v>
      </c>
      <c r="F1583" s="191" t="s">
        <v>1222</v>
      </c>
      <c r="G1583" s="641" t="s">
        <v>390</v>
      </c>
      <c r="H1583" s="195" t="s">
        <v>428</v>
      </c>
      <c r="I1583" s="264"/>
      <c r="J1583" s="264"/>
      <c r="K1583" s="639">
        <v>243000000</v>
      </c>
      <c r="L1583" s="640" t="s">
        <v>48</v>
      </c>
      <c r="M1583" s="640" t="s">
        <v>24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>x</v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>C13</v>
      </c>
      <c r="B1584" s="36">
        <f t="shared" si="99"/>
        <v>11</v>
      </c>
      <c r="C1584" s="193">
        <v>40858</v>
      </c>
      <c r="D1584" s="193" t="s">
        <v>726</v>
      </c>
      <c r="E1584" s="193">
        <v>40858</v>
      </c>
      <c r="F1584" s="194" t="s">
        <v>513</v>
      </c>
      <c r="G1584" s="513" t="s">
        <v>1347</v>
      </c>
      <c r="H1584" s="45" t="s">
        <v>516</v>
      </c>
      <c r="I1584" s="264"/>
      <c r="J1584" s="264"/>
      <c r="K1584" s="38">
        <v>683400</v>
      </c>
      <c r="L1584" s="196" t="s">
        <v>184</v>
      </c>
      <c r="M1584" s="196" t="s">
        <v>48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 t="str">
        <f>IF(B1585&lt;&gt;"",IF(AND(B1585&gt;=_TM1,B1585&lt;=_TM2,OR(TH!L1585="1111",TH!M1585="1111")),TH!D1585,""),"")</f>
        <v>C13</v>
      </c>
      <c r="B1585" s="36">
        <f t="shared" si="99"/>
        <v>11</v>
      </c>
      <c r="C1585" s="193">
        <v>40858</v>
      </c>
      <c r="D1585" s="193" t="s">
        <v>726</v>
      </c>
      <c r="E1585" s="193">
        <v>40858</v>
      </c>
      <c r="F1585" s="194" t="s">
        <v>514</v>
      </c>
      <c r="G1585" s="513" t="s">
        <v>1347</v>
      </c>
      <c r="H1585" s="45" t="s">
        <v>516</v>
      </c>
      <c r="I1585" s="264"/>
      <c r="J1585" s="264"/>
      <c r="K1585" s="38">
        <v>68340</v>
      </c>
      <c r="L1585" s="196" t="s">
        <v>9</v>
      </c>
      <c r="M1585" s="196" t="s">
        <v>48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99"/>
        <v>11</v>
      </c>
      <c r="C1586" s="186">
        <v>40862</v>
      </c>
      <c r="D1586" s="186" t="s">
        <v>393</v>
      </c>
      <c r="E1586" s="186">
        <v>40862</v>
      </c>
      <c r="F1586" s="191" t="s">
        <v>395</v>
      </c>
      <c r="G1586" s="641" t="s">
        <v>390</v>
      </c>
      <c r="H1586" s="7" t="s">
        <v>800</v>
      </c>
      <c r="I1586" s="264"/>
      <c r="J1586" s="264"/>
      <c r="K1586" s="639">
        <v>13199000</v>
      </c>
      <c r="L1586" s="640" t="s">
        <v>24</v>
      </c>
      <c r="M1586" s="640" t="s">
        <v>300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99"/>
        <v>11</v>
      </c>
      <c r="C1587" s="193">
        <v>40862</v>
      </c>
      <c r="D1587" s="193" t="s">
        <v>397</v>
      </c>
      <c r="E1587" s="193">
        <v>40862</v>
      </c>
      <c r="F1587" s="194" t="s">
        <v>811</v>
      </c>
      <c r="G1587" s="513" t="s">
        <v>1368</v>
      </c>
      <c r="H1587" s="195" t="s">
        <v>798</v>
      </c>
      <c r="I1587" s="264">
        <v>209</v>
      </c>
      <c r="J1587" s="264">
        <v>10595</v>
      </c>
      <c r="K1587" s="639">
        <v>2214355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99"/>
        <v>11</v>
      </c>
      <c r="C1588" s="193">
        <v>40862</v>
      </c>
      <c r="D1588" s="193" t="s">
        <v>397</v>
      </c>
      <c r="E1588" s="193">
        <v>40862</v>
      </c>
      <c r="F1588" s="194" t="s">
        <v>1341</v>
      </c>
      <c r="G1588" s="513" t="s">
        <v>1368</v>
      </c>
      <c r="H1588" s="195" t="s">
        <v>798</v>
      </c>
      <c r="I1588" s="264">
        <v>141</v>
      </c>
      <c r="J1588" s="264">
        <v>17966</v>
      </c>
      <c r="K1588" s="639">
        <v>2533206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99"/>
        <v>11</v>
      </c>
      <c r="C1589" s="193">
        <v>40862</v>
      </c>
      <c r="D1589" s="193" t="s">
        <v>397</v>
      </c>
      <c r="E1589" s="193">
        <v>40862</v>
      </c>
      <c r="F1589" s="194" t="s">
        <v>1342</v>
      </c>
      <c r="G1589" s="513" t="s">
        <v>1368</v>
      </c>
      <c r="H1589" s="195" t="s">
        <v>798</v>
      </c>
      <c r="I1589" s="264">
        <v>348</v>
      </c>
      <c r="J1589" s="264">
        <v>14535</v>
      </c>
      <c r="K1589" s="639">
        <v>5058180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99"/>
        <v>11</v>
      </c>
      <c r="C1590" s="193">
        <v>40862</v>
      </c>
      <c r="D1590" s="193" t="s">
        <v>397</v>
      </c>
      <c r="E1590" s="193">
        <v>40862</v>
      </c>
      <c r="F1590" s="194" t="s">
        <v>812</v>
      </c>
      <c r="G1590" s="513" t="s">
        <v>1368</v>
      </c>
      <c r="H1590" s="195" t="s">
        <v>798</v>
      </c>
      <c r="I1590" s="264">
        <v>38</v>
      </c>
      <c r="J1590" s="264">
        <v>11321</v>
      </c>
      <c r="K1590" s="639">
        <v>430198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99"/>
        <v>11</v>
      </c>
      <c r="C1591" s="193">
        <v>40862</v>
      </c>
      <c r="D1591" s="193" t="s">
        <v>397</v>
      </c>
      <c r="E1591" s="193">
        <v>40862</v>
      </c>
      <c r="F1591" s="194" t="s">
        <v>1343</v>
      </c>
      <c r="G1591" s="513" t="s">
        <v>1368</v>
      </c>
      <c r="H1591" s="195" t="s">
        <v>798</v>
      </c>
      <c r="I1591" s="264">
        <v>24</v>
      </c>
      <c r="J1591" s="264">
        <v>10267</v>
      </c>
      <c r="K1591" s="639">
        <v>246408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99"/>
        <v>11</v>
      </c>
      <c r="C1592" s="193">
        <v>40862</v>
      </c>
      <c r="D1592" s="193" t="s">
        <v>397</v>
      </c>
      <c r="E1592" s="193">
        <v>40862</v>
      </c>
      <c r="F1592" s="194" t="s">
        <v>1076</v>
      </c>
      <c r="G1592" s="513" t="s">
        <v>1368</v>
      </c>
      <c r="H1592" s="195" t="s">
        <v>798</v>
      </c>
      <c r="I1592" s="264">
        <v>1</v>
      </c>
      <c r="J1592" s="264">
        <v>13099</v>
      </c>
      <c r="K1592" s="639">
        <v>13099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 t="str">
        <f>IF(B1593&lt;&gt;"",IF(AND(B1593&gt;=_TM1,B1593&lt;=_TM2,OR(TH!L1593="1111",TH!M1593="1111")),TH!D1593,""),"")</f>
        <v/>
      </c>
      <c r="B1593" s="36">
        <f t="shared" si="99"/>
        <v>11</v>
      </c>
      <c r="C1593" s="193">
        <v>40862</v>
      </c>
      <c r="D1593" s="193" t="s">
        <v>397</v>
      </c>
      <c r="E1593" s="193">
        <v>40862</v>
      </c>
      <c r="F1593" s="194" t="s">
        <v>814</v>
      </c>
      <c r="G1593" s="513" t="s">
        <v>1368</v>
      </c>
      <c r="H1593" s="195" t="s">
        <v>798</v>
      </c>
      <c r="I1593" s="264">
        <v>3</v>
      </c>
      <c r="J1593" s="264">
        <v>12564</v>
      </c>
      <c r="K1593" s="639">
        <v>37692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99"/>
        <v>11</v>
      </c>
      <c r="C1594" s="193">
        <v>40862</v>
      </c>
      <c r="D1594" s="193" t="s">
        <v>397</v>
      </c>
      <c r="E1594" s="193">
        <v>40862</v>
      </c>
      <c r="F1594" s="194" t="s">
        <v>817</v>
      </c>
      <c r="G1594" s="513" t="s">
        <v>1368</v>
      </c>
      <c r="H1594" s="195" t="s">
        <v>798</v>
      </c>
      <c r="I1594" s="264">
        <v>3</v>
      </c>
      <c r="J1594" s="264">
        <v>16284</v>
      </c>
      <c r="K1594" s="639">
        <v>48852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99"/>
        <v>11</v>
      </c>
      <c r="C1595" s="193">
        <v>40862</v>
      </c>
      <c r="D1595" s="193" t="s">
        <v>397</v>
      </c>
      <c r="E1595" s="193">
        <v>40862</v>
      </c>
      <c r="F1595" s="194" t="s">
        <v>813</v>
      </c>
      <c r="G1595" s="513" t="s">
        <v>1368</v>
      </c>
      <c r="H1595" s="195" t="s">
        <v>798</v>
      </c>
      <c r="I1595" s="264">
        <v>5</v>
      </c>
      <c r="J1595" s="264">
        <v>10253</v>
      </c>
      <c r="K1595" s="639">
        <v>51265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99"/>
        <v>11</v>
      </c>
      <c r="C1596" s="193">
        <v>40862</v>
      </c>
      <c r="D1596" s="193" t="s">
        <v>397</v>
      </c>
      <c r="E1596" s="193">
        <v>40862</v>
      </c>
      <c r="F1596" s="194" t="s">
        <v>1369</v>
      </c>
      <c r="G1596" s="513" t="s">
        <v>1368</v>
      </c>
      <c r="H1596" s="195" t="s">
        <v>798</v>
      </c>
      <c r="I1596" s="264">
        <v>4</v>
      </c>
      <c r="J1596" s="264">
        <v>10026</v>
      </c>
      <c r="K1596" s="639">
        <v>40104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99"/>
        <v>11</v>
      </c>
      <c r="C1597" s="193">
        <v>40862</v>
      </c>
      <c r="D1597" s="193" t="s">
        <v>397</v>
      </c>
      <c r="E1597" s="193">
        <v>40862</v>
      </c>
      <c r="F1597" s="194" t="s">
        <v>1097</v>
      </c>
      <c r="G1597" s="513" t="s">
        <v>1368</v>
      </c>
      <c r="H1597" s="195" t="s">
        <v>798</v>
      </c>
      <c r="I1597" s="264">
        <v>1</v>
      </c>
      <c r="J1597" s="264">
        <v>7285</v>
      </c>
      <c r="K1597" s="639">
        <v>7285</v>
      </c>
      <c r="L1597" s="196" t="s">
        <v>300</v>
      </c>
      <c r="M1597" s="196" t="s">
        <v>198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99"/>
        <v>11</v>
      </c>
      <c r="C1598" s="193">
        <v>40862</v>
      </c>
      <c r="D1598" s="193" t="s">
        <v>397</v>
      </c>
      <c r="E1598" s="193">
        <v>40862</v>
      </c>
      <c r="F1598" s="194" t="s">
        <v>822</v>
      </c>
      <c r="G1598" s="513" t="s">
        <v>1368</v>
      </c>
      <c r="H1598" s="195" t="s">
        <v>798</v>
      </c>
      <c r="I1598" s="264">
        <v>4</v>
      </c>
      <c r="J1598" s="264">
        <v>5210</v>
      </c>
      <c r="K1598" s="639">
        <v>20840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99"/>
        <v>11</v>
      </c>
      <c r="C1599" s="193">
        <v>40862</v>
      </c>
      <c r="D1599" s="193" t="s">
        <v>397</v>
      </c>
      <c r="E1599" s="193">
        <v>40862</v>
      </c>
      <c r="F1599" s="191" t="s">
        <v>990</v>
      </c>
      <c r="G1599" s="513" t="s">
        <v>1368</v>
      </c>
      <c r="H1599" s="195" t="s">
        <v>798</v>
      </c>
      <c r="I1599" s="264">
        <v>4</v>
      </c>
      <c r="J1599" s="264">
        <v>7094</v>
      </c>
      <c r="K1599" s="639">
        <v>28376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99"/>
        <v>11</v>
      </c>
      <c r="C1600" s="193">
        <v>40862</v>
      </c>
      <c r="D1600" s="193" t="s">
        <v>397</v>
      </c>
      <c r="E1600" s="193">
        <v>40862</v>
      </c>
      <c r="F1600" s="194" t="s">
        <v>823</v>
      </c>
      <c r="G1600" s="513" t="s">
        <v>1368</v>
      </c>
      <c r="H1600" s="195" t="s">
        <v>798</v>
      </c>
      <c r="I1600" s="264">
        <v>2</v>
      </c>
      <c r="J1600" s="264">
        <v>7348</v>
      </c>
      <c r="K1600" s="639">
        <v>14696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 t="str">
        <f>IF(B1601&lt;&gt;"",IF(AND(B1601&gt;=_TM1,B1601&lt;=_TM2,OR(TH!L1601="1111",TH!M1601="1111")),TH!D1601,""),"")</f>
        <v/>
      </c>
      <c r="B1601" s="36">
        <f t="shared" si="99"/>
        <v>11</v>
      </c>
      <c r="C1601" s="193">
        <v>40862</v>
      </c>
      <c r="D1601" s="193" t="s">
        <v>397</v>
      </c>
      <c r="E1601" s="193">
        <v>40862</v>
      </c>
      <c r="F1601" s="194" t="s">
        <v>992</v>
      </c>
      <c r="G1601" s="513" t="s">
        <v>1368</v>
      </c>
      <c r="H1601" s="195" t="s">
        <v>798</v>
      </c>
      <c r="I1601" s="264">
        <v>221</v>
      </c>
      <c r="J1601" s="264">
        <v>9594</v>
      </c>
      <c r="K1601" s="639">
        <v>2120274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99"/>
        <v>11</v>
      </c>
      <c r="C1602" s="193">
        <v>40862</v>
      </c>
      <c r="D1602" s="193" t="s">
        <v>397</v>
      </c>
      <c r="E1602" s="193">
        <v>40862</v>
      </c>
      <c r="F1602" s="194" t="s">
        <v>824</v>
      </c>
      <c r="G1602" s="513" t="s">
        <v>1368</v>
      </c>
      <c r="H1602" s="195" t="s">
        <v>798</v>
      </c>
      <c r="I1602" s="264">
        <v>62</v>
      </c>
      <c r="J1602" s="264">
        <v>15136</v>
      </c>
      <c r="K1602" s="639">
        <v>938432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99"/>
        <v>11</v>
      </c>
      <c r="C1603" s="193">
        <v>40862</v>
      </c>
      <c r="D1603" s="193" t="s">
        <v>397</v>
      </c>
      <c r="E1603" s="193">
        <v>40862</v>
      </c>
      <c r="F1603" s="194" t="s">
        <v>988</v>
      </c>
      <c r="G1603" s="513" t="s">
        <v>1368</v>
      </c>
      <c r="H1603" s="195" t="s">
        <v>798</v>
      </c>
      <c r="I1603" s="264">
        <v>139</v>
      </c>
      <c r="J1603" s="264">
        <v>8450</v>
      </c>
      <c r="K1603" s="639">
        <v>1174550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99"/>
        <v>11</v>
      </c>
      <c r="C1604" s="193">
        <v>40862</v>
      </c>
      <c r="D1604" s="193" t="s">
        <v>397</v>
      </c>
      <c r="E1604" s="193">
        <v>40862</v>
      </c>
      <c r="F1604" s="194" t="s">
        <v>811</v>
      </c>
      <c r="G1604" s="513" t="s">
        <v>1368</v>
      </c>
      <c r="H1604" s="195" t="s">
        <v>798</v>
      </c>
      <c r="I1604" s="264">
        <v>312</v>
      </c>
      <c r="J1604" s="264">
        <v>10595</v>
      </c>
      <c r="K1604" s="639">
        <v>3305640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99"/>
        <v>11</v>
      </c>
      <c r="C1605" s="193">
        <v>40862</v>
      </c>
      <c r="D1605" s="193" t="s">
        <v>397</v>
      </c>
      <c r="E1605" s="193">
        <v>40862</v>
      </c>
      <c r="F1605" s="194" t="s">
        <v>1370</v>
      </c>
      <c r="G1605" s="513" t="s">
        <v>1368</v>
      </c>
      <c r="H1605" s="195" t="s">
        <v>798</v>
      </c>
      <c r="I1605" s="264">
        <v>12</v>
      </c>
      <c r="J1605" s="264">
        <v>14836</v>
      </c>
      <c r="K1605" s="639">
        <v>178032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99"/>
        <v>11</v>
      </c>
      <c r="C1606" s="193">
        <v>40862</v>
      </c>
      <c r="D1606" s="193" t="s">
        <v>397</v>
      </c>
      <c r="E1606" s="193">
        <v>40862</v>
      </c>
      <c r="F1606" s="194" t="s">
        <v>815</v>
      </c>
      <c r="G1606" s="513" t="s">
        <v>1368</v>
      </c>
      <c r="H1606" s="195" t="s">
        <v>798</v>
      </c>
      <c r="I1606" s="264">
        <v>206</v>
      </c>
      <c r="J1606" s="264">
        <v>15618</v>
      </c>
      <c r="K1606" s="639">
        <v>3217308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99"/>
        <v>11</v>
      </c>
      <c r="C1607" s="193">
        <v>40862</v>
      </c>
      <c r="D1607" s="193" t="s">
        <v>397</v>
      </c>
      <c r="E1607" s="193">
        <v>40862</v>
      </c>
      <c r="F1607" s="194" t="s">
        <v>1371</v>
      </c>
      <c r="G1607" s="513" t="s">
        <v>1368</v>
      </c>
      <c r="H1607" s="195" t="s">
        <v>798</v>
      </c>
      <c r="I1607" s="264">
        <v>45</v>
      </c>
      <c r="J1607" s="264">
        <v>16215</v>
      </c>
      <c r="K1607" s="639">
        <v>729675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99"/>
        <v>11</v>
      </c>
      <c r="C1608" s="193">
        <v>40862</v>
      </c>
      <c r="D1608" s="193" t="s">
        <v>397</v>
      </c>
      <c r="E1608" s="193">
        <v>40862</v>
      </c>
      <c r="F1608" s="194" t="s">
        <v>1372</v>
      </c>
      <c r="G1608" s="513" t="s">
        <v>1368</v>
      </c>
      <c r="H1608" s="195" t="s">
        <v>798</v>
      </c>
      <c r="I1608" s="264">
        <v>63</v>
      </c>
      <c r="J1608" s="264">
        <v>12346</v>
      </c>
      <c r="K1608" s="639">
        <v>777798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 t="str">
        <f>IF(B1609&lt;&gt;"",IF(AND(B1609&gt;=_TM1,B1609&lt;=_TM2,OR(TH!L1609="1111",TH!M1609="1111")),TH!D1609,""),"")</f>
        <v/>
      </c>
      <c r="B1609" s="36">
        <f t="shared" si="99"/>
        <v>11</v>
      </c>
      <c r="C1609" s="193">
        <v>40862</v>
      </c>
      <c r="D1609" s="193" t="s">
        <v>397</v>
      </c>
      <c r="E1609" s="193">
        <v>40862</v>
      </c>
      <c r="F1609" s="194" t="s">
        <v>1373</v>
      </c>
      <c r="G1609" s="513" t="s">
        <v>1368</v>
      </c>
      <c r="H1609" s="195" t="s">
        <v>798</v>
      </c>
      <c r="I1609" s="264">
        <v>60</v>
      </c>
      <c r="J1609" s="264">
        <v>13110</v>
      </c>
      <c r="K1609" s="639">
        <v>786600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99"/>
        <v>11</v>
      </c>
      <c r="C1610" s="193">
        <v>40862</v>
      </c>
      <c r="D1610" s="193" t="s">
        <v>397</v>
      </c>
      <c r="E1610" s="193">
        <v>40862</v>
      </c>
      <c r="F1610" s="194" t="s">
        <v>1374</v>
      </c>
      <c r="G1610" s="513" t="s">
        <v>1368</v>
      </c>
      <c r="H1610" s="195" t="s">
        <v>798</v>
      </c>
      <c r="I1610" s="264">
        <v>61</v>
      </c>
      <c r="J1610" s="264">
        <v>10884</v>
      </c>
      <c r="K1610" s="639">
        <v>663924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99"/>
        <v>11</v>
      </c>
      <c r="C1611" s="193">
        <v>40862</v>
      </c>
      <c r="D1611" s="193" t="s">
        <v>397</v>
      </c>
      <c r="E1611" s="193">
        <v>40862</v>
      </c>
      <c r="F1611" s="194" t="s">
        <v>1375</v>
      </c>
      <c r="G1611" s="513" t="s">
        <v>1368</v>
      </c>
      <c r="H1611" s="195" t="s">
        <v>798</v>
      </c>
      <c r="I1611" s="264">
        <v>104</v>
      </c>
      <c r="J1611" s="264">
        <v>22061</v>
      </c>
      <c r="K1611" s="639">
        <v>2294344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99"/>
        <v>11</v>
      </c>
      <c r="C1612" s="193">
        <v>40862</v>
      </c>
      <c r="D1612" s="193" t="s">
        <v>397</v>
      </c>
      <c r="E1612" s="193">
        <v>40862</v>
      </c>
      <c r="F1612" s="194" t="s">
        <v>1376</v>
      </c>
      <c r="G1612" s="513" t="s">
        <v>1368</v>
      </c>
      <c r="H1612" s="195" t="s">
        <v>798</v>
      </c>
      <c r="I1612" s="264">
        <v>152</v>
      </c>
      <c r="J1612" s="264">
        <v>9449</v>
      </c>
      <c r="K1612" s="639">
        <v>1436248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99"/>
        <v>11</v>
      </c>
      <c r="C1613" s="193">
        <v>40862</v>
      </c>
      <c r="D1613" s="193" t="s">
        <v>397</v>
      </c>
      <c r="E1613" s="193">
        <v>40862</v>
      </c>
      <c r="F1613" s="194" t="s">
        <v>1377</v>
      </c>
      <c r="G1613" s="513" t="s">
        <v>1368</v>
      </c>
      <c r="H1613" s="195" t="s">
        <v>798</v>
      </c>
      <c r="I1613" s="264">
        <v>235</v>
      </c>
      <c r="J1613" s="264">
        <v>10362</v>
      </c>
      <c r="K1613" s="639">
        <v>2435070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99"/>
        <v>11</v>
      </c>
      <c r="C1614" s="193">
        <v>40862</v>
      </c>
      <c r="D1614" s="193" t="s">
        <v>397</v>
      </c>
      <c r="E1614" s="193">
        <v>40862</v>
      </c>
      <c r="F1614" s="194" t="s">
        <v>1242</v>
      </c>
      <c r="G1614" s="513" t="s">
        <v>1368</v>
      </c>
      <c r="H1614" s="195" t="s">
        <v>798</v>
      </c>
      <c r="I1614" s="264"/>
      <c r="J1614" s="264"/>
      <c r="K1614" s="639">
        <v>3080245</v>
      </c>
      <c r="L1614" s="196" t="s">
        <v>300</v>
      </c>
      <c r="M1614" s="196" t="s">
        <v>796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99"/>
        <v>11</v>
      </c>
      <c r="C1615" s="193">
        <v>40866</v>
      </c>
      <c r="D1615" s="193" t="s">
        <v>397</v>
      </c>
      <c r="E1615" s="193">
        <v>40866</v>
      </c>
      <c r="F1615" s="194" t="s">
        <v>1378</v>
      </c>
      <c r="G1615" s="513" t="s">
        <v>1379</v>
      </c>
      <c r="H1615" s="195" t="s">
        <v>798</v>
      </c>
      <c r="I1615" s="264">
        <v>38</v>
      </c>
      <c r="J1615" s="264">
        <v>25864</v>
      </c>
      <c r="K1615" s="639">
        <v>982832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 t="str">
        <f>IF(B1616&lt;&gt;"",IF(AND(B1616&gt;=_TM1,B1616&lt;=_TM2,OR(TH!L1616="1111",TH!M1616="1111")),TH!D1616,""),"")</f>
        <v/>
      </c>
      <c r="B1616" s="36">
        <f t="shared" si="99"/>
        <v>11</v>
      </c>
      <c r="C1616" s="193">
        <v>40866</v>
      </c>
      <c r="D1616" s="193" t="s">
        <v>397</v>
      </c>
      <c r="E1616" s="193">
        <v>40866</v>
      </c>
      <c r="F1616" s="194" t="s">
        <v>1380</v>
      </c>
      <c r="G1616" s="513" t="s">
        <v>1379</v>
      </c>
      <c r="H1616" s="195" t="s">
        <v>798</v>
      </c>
      <c r="I1616" s="264">
        <v>8</v>
      </c>
      <c r="J1616" s="264">
        <v>17968</v>
      </c>
      <c r="K1616" s="639">
        <v>143744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99"/>
        <v>11</v>
      </c>
      <c r="C1617" s="193">
        <v>40866</v>
      </c>
      <c r="D1617" s="193" t="s">
        <v>397</v>
      </c>
      <c r="E1617" s="193">
        <v>40866</v>
      </c>
      <c r="F1617" s="194" t="s">
        <v>1381</v>
      </c>
      <c r="G1617" s="513" t="s">
        <v>1379</v>
      </c>
      <c r="H1617" s="195" t="s">
        <v>798</v>
      </c>
      <c r="I1617" s="264">
        <v>24</v>
      </c>
      <c r="J1617" s="264">
        <v>11987</v>
      </c>
      <c r="K1617" s="639">
        <v>287688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99"/>
        <v>11</v>
      </c>
      <c r="C1618" s="193">
        <v>40866</v>
      </c>
      <c r="D1618" s="193" t="s">
        <v>397</v>
      </c>
      <c r="E1618" s="193">
        <v>40866</v>
      </c>
      <c r="F1618" s="194" t="s">
        <v>1382</v>
      </c>
      <c r="G1618" s="513" t="s">
        <v>1379</v>
      </c>
      <c r="H1618" s="195" t="s">
        <v>798</v>
      </c>
      <c r="I1618" s="264">
        <v>24</v>
      </c>
      <c r="J1618" s="264">
        <v>16916</v>
      </c>
      <c r="K1618" s="639">
        <v>405984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 t="str">
        <f>IF(B1619&lt;&gt;"",IF(AND(B1619&gt;=_TM1,B1619&lt;=_TM2,OR(TH!L1619="1111",TH!M1619="1111")),TH!D1619,""),"")</f>
        <v/>
      </c>
      <c r="B1619" s="36">
        <f t="shared" si="99"/>
        <v>11</v>
      </c>
      <c r="C1619" s="193">
        <v>40866</v>
      </c>
      <c r="D1619" s="193" t="s">
        <v>397</v>
      </c>
      <c r="E1619" s="193">
        <v>40866</v>
      </c>
      <c r="F1619" s="194" t="s">
        <v>1383</v>
      </c>
      <c r="G1619" s="513" t="s">
        <v>1379</v>
      </c>
      <c r="H1619" s="195" t="s">
        <v>798</v>
      </c>
      <c r="I1619" s="264">
        <v>2</v>
      </c>
      <c r="J1619" s="264">
        <v>8709</v>
      </c>
      <c r="K1619" s="639">
        <v>17418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99"/>
        <v>11</v>
      </c>
      <c r="C1620" s="193">
        <v>40866</v>
      </c>
      <c r="D1620" s="193" t="s">
        <v>397</v>
      </c>
      <c r="E1620" s="193">
        <v>40866</v>
      </c>
      <c r="F1620" s="194" t="s">
        <v>1384</v>
      </c>
      <c r="G1620" s="513" t="s">
        <v>1379</v>
      </c>
      <c r="H1620" s="195" t="s">
        <v>798</v>
      </c>
      <c r="I1620" s="264">
        <v>25</v>
      </c>
      <c r="J1620" s="264">
        <v>14798</v>
      </c>
      <c r="K1620" s="639">
        <v>369950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99"/>
        <v>11</v>
      </c>
      <c r="C1621" s="193">
        <v>40866</v>
      </c>
      <c r="D1621" s="193" t="s">
        <v>397</v>
      </c>
      <c r="E1621" s="193">
        <v>40866</v>
      </c>
      <c r="F1621" s="194" t="s">
        <v>1385</v>
      </c>
      <c r="G1621" s="513" t="s">
        <v>1379</v>
      </c>
      <c r="H1621" s="195" t="s">
        <v>798</v>
      </c>
      <c r="I1621" s="264">
        <v>274</v>
      </c>
      <c r="J1621" s="264">
        <v>11849</v>
      </c>
      <c r="K1621" s="639">
        <v>3246626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99"/>
        <v>11</v>
      </c>
      <c r="C1622" s="193">
        <v>40866</v>
      </c>
      <c r="D1622" s="193" t="s">
        <v>397</v>
      </c>
      <c r="E1622" s="193">
        <v>40866</v>
      </c>
      <c r="F1622" s="194" t="s">
        <v>1386</v>
      </c>
      <c r="G1622" s="513" t="s">
        <v>1379</v>
      </c>
      <c r="H1622" s="195" t="s">
        <v>798</v>
      </c>
      <c r="I1622" s="264">
        <v>123</v>
      </c>
      <c r="J1622" s="264">
        <v>11205</v>
      </c>
      <c r="K1622" s="639">
        <v>1378215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99"/>
        <v>11</v>
      </c>
      <c r="C1623" s="193">
        <v>40866</v>
      </c>
      <c r="D1623" s="193" t="s">
        <v>397</v>
      </c>
      <c r="E1623" s="193">
        <v>40866</v>
      </c>
      <c r="F1623" s="194" t="s">
        <v>1387</v>
      </c>
      <c r="G1623" s="513" t="s">
        <v>1379</v>
      </c>
      <c r="H1623" s="195" t="s">
        <v>798</v>
      </c>
      <c r="I1623" s="264">
        <v>118</v>
      </c>
      <c r="J1623" s="264">
        <v>1087</v>
      </c>
      <c r="K1623" s="639">
        <v>128266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99"/>
        <v>11</v>
      </c>
      <c r="C1624" s="193">
        <v>40866</v>
      </c>
      <c r="D1624" s="193" t="s">
        <v>397</v>
      </c>
      <c r="E1624" s="193">
        <v>40866</v>
      </c>
      <c r="F1624" s="194" t="s">
        <v>1388</v>
      </c>
      <c r="G1624" s="513" t="s">
        <v>1379</v>
      </c>
      <c r="H1624" s="195" t="s">
        <v>798</v>
      </c>
      <c r="I1624" s="264">
        <v>236</v>
      </c>
      <c r="J1624" s="264">
        <v>1025</v>
      </c>
      <c r="K1624" s="639">
        <v>241900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 t="str">
        <f>IF(B1625&lt;&gt;"",IF(AND(B1625&gt;=_TM1,B1625&lt;=_TM2,OR(TH!L1625="1111",TH!M1625="1111")),TH!D1625,""),"")</f>
        <v/>
      </c>
      <c r="B1625" s="36">
        <f t="shared" si="99"/>
        <v>11</v>
      </c>
      <c r="C1625" s="193">
        <v>40866</v>
      </c>
      <c r="D1625" s="193" t="s">
        <v>397</v>
      </c>
      <c r="E1625" s="193">
        <v>40866</v>
      </c>
      <c r="F1625" s="194" t="s">
        <v>1389</v>
      </c>
      <c r="G1625" s="513" t="s">
        <v>1379</v>
      </c>
      <c r="H1625" s="195" t="s">
        <v>798</v>
      </c>
      <c r="I1625" s="264">
        <v>60</v>
      </c>
      <c r="J1625" s="264">
        <v>1220</v>
      </c>
      <c r="K1625" s="639">
        <v>73200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>
        <f t="shared" si="99"/>
        <v>11</v>
      </c>
      <c r="C1626" s="193">
        <v>40866</v>
      </c>
      <c r="D1626" s="193" t="s">
        <v>397</v>
      </c>
      <c r="E1626" s="193">
        <v>40866</v>
      </c>
      <c r="F1626" s="194" t="s">
        <v>1390</v>
      </c>
      <c r="G1626" s="513" t="s">
        <v>1379</v>
      </c>
      <c r="H1626" s="195" t="s">
        <v>798</v>
      </c>
      <c r="I1626" s="264">
        <v>120</v>
      </c>
      <c r="J1626" s="264">
        <v>1152</v>
      </c>
      <c r="K1626" s="639">
        <v>138240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99"/>
        <v>11</v>
      </c>
      <c r="C1627" s="193">
        <v>40866</v>
      </c>
      <c r="D1627" s="193" t="s">
        <v>397</v>
      </c>
      <c r="E1627" s="193">
        <v>40866</v>
      </c>
      <c r="F1627" s="194" t="s">
        <v>1391</v>
      </c>
      <c r="G1627" s="513" t="s">
        <v>1379</v>
      </c>
      <c r="H1627" s="195" t="s">
        <v>798</v>
      </c>
      <c r="I1627" s="264">
        <v>74</v>
      </c>
      <c r="J1627" s="264">
        <v>1660</v>
      </c>
      <c r="K1627" s="639">
        <v>122840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99"/>
        <v>11</v>
      </c>
      <c r="C1628" s="193">
        <v>40866</v>
      </c>
      <c r="D1628" s="193" t="s">
        <v>397</v>
      </c>
      <c r="E1628" s="193">
        <v>40866</v>
      </c>
      <c r="F1628" s="194" t="s">
        <v>1392</v>
      </c>
      <c r="G1628" s="513" t="s">
        <v>1379</v>
      </c>
      <c r="H1628" s="195" t="s">
        <v>798</v>
      </c>
      <c r="I1628" s="264">
        <v>148</v>
      </c>
      <c r="J1628" s="264">
        <v>1463</v>
      </c>
      <c r="K1628" s="639">
        <v>216524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99"/>
        <v>11</v>
      </c>
      <c r="C1629" s="193">
        <v>40866</v>
      </c>
      <c r="D1629" s="193" t="s">
        <v>397</v>
      </c>
      <c r="E1629" s="193">
        <v>40866</v>
      </c>
      <c r="F1629" s="194" t="s">
        <v>1393</v>
      </c>
      <c r="G1629" s="513" t="s">
        <v>1379</v>
      </c>
      <c r="H1629" s="195" t="s">
        <v>798</v>
      </c>
      <c r="I1629" s="264">
        <v>136</v>
      </c>
      <c r="J1629" s="264">
        <v>1288</v>
      </c>
      <c r="K1629" s="639">
        <v>175168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99"/>
        <v>11</v>
      </c>
      <c r="C1630" s="193">
        <v>40866</v>
      </c>
      <c r="D1630" s="193" t="s">
        <v>397</v>
      </c>
      <c r="E1630" s="193">
        <v>40866</v>
      </c>
      <c r="F1630" s="194" t="s">
        <v>1394</v>
      </c>
      <c r="G1630" s="513" t="s">
        <v>1379</v>
      </c>
      <c r="H1630" s="195" t="s">
        <v>798</v>
      </c>
      <c r="I1630" s="264">
        <v>272</v>
      </c>
      <c r="J1630" s="264">
        <v>1254</v>
      </c>
      <c r="K1630" s="639">
        <v>341088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99"/>
        <v>11</v>
      </c>
      <c r="C1631" s="193">
        <v>40866</v>
      </c>
      <c r="D1631" s="193" t="s">
        <v>397</v>
      </c>
      <c r="E1631" s="193">
        <v>40866</v>
      </c>
      <c r="F1631" s="194" t="s">
        <v>1395</v>
      </c>
      <c r="G1631" s="513" t="s">
        <v>1379</v>
      </c>
      <c r="H1631" s="195" t="s">
        <v>798</v>
      </c>
      <c r="I1631" s="264">
        <v>18</v>
      </c>
      <c r="J1631" s="264">
        <v>1581</v>
      </c>
      <c r="K1631" s="639">
        <v>28458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 t="str">
        <f>IF(B1632&lt;&gt;"",IF(AND(B1632&gt;=_TM1,B1632&lt;=_TM2,OR(TH!L1632="1111",TH!M1632="1111")),TH!D1632,""),"")</f>
        <v/>
      </c>
      <c r="B1632" s="36">
        <f t="shared" si="99"/>
        <v>11</v>
      </c>
      <c r="C1632" s="193">
        <v>40866</v>
      </c>
      <c r="D1632" s="193" t="s">
        <v>397</v>
      </c>
      <c r="E1632" s="193">
        <v>40866</v>
      </c>
      <c r="F1632" s="194" t="s">
        <v>1396</v>
      </c>
      <c r="G1632" s="513" t="s">
        <v>1379</v>
      </c>
      <c r="H1632" s="195" t="s">
        <v>798</v>
      </c>
      <c r="I1632" s="264">
        <v>36</v>
      </c>
      <c r="J1632" s="264">
        <v>1384</v>
      </c>
      <c r="K1632" s="639">
        <v>49824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99"/>
        <v>11</v>
      </c>
      <c r="C1633" s="193">
        <v>40866</v>
      </c>
      <c r="D1633" s="193" t="s">
        <v>397</v>
      </c>
      <c r="E1633" s="193">
        <v>40866</v>
      </c>
      <c r="F1633" s="194" t="s">
        <v>1388</v>
      </c>
      <c r="G1633" s="513" t="s">
        <v>1379</v>
      </c>
      <c r="H1633" s="195" t="s">
        <v>798</v>
      </c>
      <c r="I1633" s="264">
        <v>79</v>
      </c>
      <c r="J1633" s="264">
        <v>1025</v>
      </c>
      <c r="K1633" s="639">
        <v>80975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99"/>
        <v>11</v>
      </c>
      <c r="C1634" s="193">
        <v>40866</v>
      </c>
      <c r="D1634" s="193" t="s">
        <v>397</v>
      </c>
      <c r="E1634" s="193">
        <v>40866</v>
      </c>
      <c r="F1634" s="194" t="s">
        <v>1397</v>
      </c>
      <c r="G1634" s="513" t="s">
        <v>1379</v>
      </c>
      <c r="H1634" s="195" t="s">
        <v>798</v>
      </c>
      <c r="I1634" s="264">
        <v>158</v>
      </c>
      <c r="J1634" s="264">
        <v>963</v>
      </c>
      <c r="K1634" s="639">
        <v>152154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 t="str">
        <f>IF(B1635&lt;&gt;"",IF(AND(B1635&gt;=_TM1,B1635&lt;=_TM2,OR(TH!L1635="1111",TH!M1635="1111")),TH!D1635,""),"")</f>
        <v/>
      </c>
      <c r="B1635" s="36">
        <f t="shared" si="99"/>
        <v>11</v>
      </c>
      <c r="C1635" s="193">
        <v>40866</v>
      </c>
      <c r="D1635" s="193" t="s">
        <v>397</v>
      </c>
      <c r="E1635" s="193">
        <v>40866</v>
      </c>
      <c r="F1635" s="194" t="s">
        <v>1398</v>
      </c>
      <c r="G1635" s="513" t="s">
        <v>1379</v>
      </c>
      <c r="H1635" s="195" t="s">
        <v>798</v>
      </c>
      <c r="I1635" s="264">
        <v>82</v>
      </c>
      <c r="J1635" s="264">
        <v>1228</v>
      </c>
      <c r="K1635" s="639">
        <v>100696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99"/>
        <v>11</v>
      </c>
      <c r="C1636" s="193">
        <v>40866</v>
      </c>
      <c r="D1636" s="193" t="s">
        <v>397</v>
      </c>
      <c r="E1636" s="193">
        <v>40866</v>
      </c>
      <c r="F1636" s="194" t="s">
        <v>1399</v>
      </c>
      <c r="G1636" s="513" t="s">
        <v>1379</v>
      </c>
      <c r="H1636" s="195" t="s">
        <v>798</v>
      </c>
      <c r="I1636" s="264">
        <v>41</v>
      </c>
      <c r="J1636" s="264">
        <v>2499</v>
      </c>
      <c r="K1636" s="639">
        <v>102459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99"/>
        <v>11</v>
      </c>
      <c r="C1637" s="193">
        <v>40866</v>
      </c>
      <c r="D1637" s="193" t="s">
        <v>397</v>
      </c>
      <c r="E1637" s="193">
        <v>40866</v>
      </c>
      <c r="F1637" s="194" t="s">
        <v>824</v>
      </c>
      <c r="G1637" s="513" t="s">
        <v>1379</v>
      </c>
      <c r="H1637" s="195" t="s">
        <v>798</v>
      </c>
      <c r="I1637" s="264">
        <v>1</v>
      </c>
      <c r="J1637" s="264">
        <v>15136</v>
      </c>
      <c r="K1637" s="639">
        <v>15136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99"/>
        <v>11</v>
      </c>
      <c r="C1638" s="193">
        <v>40866</v>
      </c>
      <c r="D1638" s="193" t="s">
        <v>397</v>
      </c>
      <c r="E1638" s="193">
        <v>40866</v>
      </c>
      <c r="F1638" s="194" t="s">
        <v>817</v>
      </c>
      <c r="G1638" s="513" t="s">
        <v>1379</v>
      </c>
      <c r="H1638" s="195" t="s">
        <v>798</v>
      </c>
      <c r="I1638" s="264">
        <v>2</v>
      </c>
      <c r="J1638" s="264">
        <v>16284</v>
      </c>
      <c r="K1638" s="639">
        <v>32568</v>
      </c>
      <c r="L1638" s="196" t="s">
        <v>300</v>
      </c>
      <c r="M1638" s="196" t="s">
        <v>198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99"/>
        <v>11</v>
      </c>
      <c r="C1639" s="193">
        <v>40866</v>
      </c>
      <c r="D1639" s="193" t="s">
        <v>397</v>
      </c>
      <c r="E1639" s="193">
        <v>40866</v>
      </c>
      <c r="F1639" s="194" t="s">
        <v>1339</v>
      </c>
      <c r="G1639" s="513" t="s">
        <v>1379</v>
      </c>
      <c r="H1639" s="195" t="s">
        <v>798</v>
      </c>
      <c r="I1639" s="264">
        <v>21</v>
      </c>
      <c r="J1639" s="264">
        <v>16832</v>
      </c>
      <c r="K1639" s="639">
        <v>353472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99"/>
        <v>11</v>
      </c>
      <c r="C1640" s="193">
        <v>40866</v>
      </c>
      <c r="D1640" s="193" t="s">
        <v>397</v>
      </c>
      <c r="E1640" s="193">
        <v>40866</v>
      </c>
      <c r="F1640" s="194" t="s">
        <v>811</v>
      </c>
      <c r="G1640" s="513" t="s">
        <v>1379</v>
      </c>
      <c r="H1640" s="195" t="s">
        <v>798</v>
      </c>
      <c r="I1640" s="264">
        <v>53</v>
      </c>
      <c r="J1640" s="264">
        <v>10595</v>
      </c>
      <c r="K1640" s="639">
        <v>561535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99"/>
        <v>11</v>
      </c>
      <c r="C1641" s="193">
        <v>40866</v>
      </c>
      <c r="D1641" s="193" t="s">
        <v>397</v>
      </c>
      <c r="E1641" s="193">
        <v>40866</v>
      </c>
      <c r="F1641" s="194" t="s">
        <v>1364</v>
      </c>
      <c r="G1641" s="513" t="s">
        <v>1379</v>
      </c>
      <c r="H1641" s="195" t="s">
        <v>798</v>
      </c>
      <c r="I1641" s="264">
        <v>6</v>
      </c>
      <c r="J1641" s="264">
        <v>13869</v>
      </c>
      <c r="K1641" s="639">
        <v>83214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 t="str">
        <f>IF(B1642&lt;&gt;"",IF(AND(B1642&gt;=_TM1,B1642&lt;=_TM2,OR(TH!L1642="1111",TH!M1642="1111")),TH!D1642,""),"")</f>
        <v/>
      </c>
      <c r="B1642" s="36">
        <f t="shared" si="99"/>
        <v>11</v>
      </c>
      <c r="C1642" s="193">
        <v>40866</v>
      </c>
      <c r="D1642" s="193" t="s">
        <v>397</v>
      </c>
      <c r="E1642" s="193">
        <v>40866</v>
      </c>
      <c r="F1642" s="194" t="s">
        <v>815</v>
      </c>
      <c r="G1642" s="513" t="s">
        <v>1379</v>
      </c>
      <c r="H1642" s="195" t="s">
        <v>798</v>
      </c>
      <c r="I1642" s="264">
        <v>1</v>
      </c>
      <c r="J1642" s="264">
        <v>15618</v>
      </c>
      <c r="K1642" s="639">
        <v>15618</v>
      </c>
      <c r="L1642" s="196" t="s">
        <v>300</v>
      </c>
      <c r="M1642" s="196" t="s">
        <v>198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99"/>
        <v>11</v>
      </c>
      <c r="C1643" s="193">
        <v>40866</v>
      </c>
      <c r="D1643" s="193" t="s">
        <v>397</v>
      </c>
      <c r="E1643" s="193">
        <v>40866</v>
      </c>
      <c r="F1643" s="194" t="s">
        <v>824</v>
      </c>
      <c r="G1643" s="513" t="s">
        <v>1379</v>
      </c>
      <c r="H1643" s="195" t="s">
        <v>798</v>
      </c>
      <c r="I1643" s="264">
        <v>1</v>
      </c>
      <c r="J1643" s="264">
        <v>15136</v>
      </c>
      <c r="K1643" s="639">
        <v>15136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>
        <f t="shared" ref="B1644:B1707" si="100">IF(C1644&lt;&gt;"",MONTH(C1644),"")</f>
        <v>11</v>
      </c>
      <c r="C1644" s="193">
        <v>40866</v>
      </c>
      <c r="D1644" s="193" t="s">
        <v>397</v>
      </c>
      <c r="E1644" s="193">
        <v>40866</v>
      </c>
      <c r="F1644" s="194" t="s">
        <v>1365</v>
      </c>
      <c r="G1644" s="513" t="s">
        <v>1379</v>
      </c>
      <c r="H1644" s="195" t="s">
        <v>798</v>
      </c>
      <c r="I1644" s="264">
        <v>12</v>
      </c>
      <c r="J1644" s="264">
        <v>14230</v>
      </c>
      <c r="K1644" s="639">
        <v>170760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>
        <f t="shared" si="100"/>
        <v>11</v>
      </c>
      <c r="C1645" s="193">
        <v>40866</v>
      </c>
      <c r="D1645" s="193" t="s">
        <v>397</v>
      </c>
      <c r="E1645" s="193">
        <v>40866</v>
      </c>
      <c r="F1645" s="194" t="s">
        <v>1242</v>
      </c>
      <c r="G1645" s="513" t="s">
        <v>1379</v>
      </c>
      <c r="H1645" s="195" t="s">
        <v>798</v>
      </c>
      <c r="I1645" s="264"/>
      <c r="J1645" s="264"/>
      <c r="K1645" s="639">
        <v>1003169</v>
      </c>
      <c r="L1645" s="196" t="s">
        <v>300</v>
      </c>
      <c r="M1645" s="196" t="s">
        <v>796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 t="str">
        <f>IF(B1646&lt;&gt;"",IF(AND(B1646&gt;=_TM1,B1646&lt;=_TM2,OR(TH!L1646="1111",TH!M1646="1111")),TH!D1646,""),"")</f>
        <v>C14</v>
      </c>
      <c r="B1646" s="36">
        <f t="shared" si="100"/>
        <v>11</v>
      </c>
      <c r="C1646" s="186">
        <v>40868</v>
      </c>
      <c r="D1646" s="193" t="s">
        <v>727</v>
      </c>
      <c r="E1646" s="186">
        <v>40868</v>
      </c>
      <c r="F1646" s="191" t="s">
        <v>427</v>
      </c>
      <c r="G1646" s="641" t="s">
        <v>390</v>
      </c>
      <c r="H1646" s="195" t="s">
        <v>428</v>
      </c>
      <c r="I1646" s="264"/>
      <c r="J1646" s="264"/>
      <c r="K1646" s="639">
        <v>6000000</v>
      </c>
      <c r="L1646" s="640" t="s">
        <v>24</v>
      </c>
      <c r="M1646" s="640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100"/>
        <v>11</v>
      </c>
      <c r="C1647" s="186">
        <v>40868</v>
      </c>
      <c r="D1647" s="186" t="s">
        <v>394</v>
      </c>
      <c r="E1647" s="186">
        <v>40868</v>
      </c>
      <c r="F1647" s="191" t="s">
        <v>432</v>
      </c>
      <c r="G1647" s="641" t="s">
        <v>390</v>
      </c>
      <c r="H1647" s="7" t="s">
        <v>624</v>
      </c>
      <c r="I1647" s="264"/>
      <c r="J1647" s="264"/>
      <c r="K1647" s="639">
        <v>20000000</v>
      </c>
      <c r="L1647" s="640" t="s">
        <v>8</v>
      </c>
      <c r="M1647" s="640" t="s">
        <v>24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>
        <f t="shared" si="100"/>
        <v>11</v>
      </c>
      <c r="C1648" s="186">
        <v>40868</v>
      </c>
      <c r="D1648" s="186" t="s">
        <v>394</v>
      </c>
      <c r="E1648" s="186">
        <v>40868</v>
      </c>
      <c r="F1648" s="191" t="s">
        <v>435</v>
      </c>
      <c r="G1648" s="641" t="s">
        <v>390</v>
      </c>
      <c r="H1648" s="7"/>
      <c r="I1648" s="264"/>
      <c r="J1648" s="264"/>
      <c r="K1648" s="639">
        <v>10000</v>
      </c>
      <c r="L1648" s="640" t="s">
        <v>84</v>
      </c>
      <c r="M1648" s="640" t="s">
        <v>24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>
        <f t="shared" si="100"/>
        <v>11</v>
      </c>
      <c r="C1649" s="186">
        <v>40868</v>
      </c>
      <c r="D1649" s="186" t="s">
        <v>394</v>
      </c>
      <c r="E1649" s="186">
        <v>40868</v>
      </c>
      <c r="F1649" s="191" t="s">
        <v>396</v>
      </c>
      <c r="G1649" s="641" t="s">
        <v>390</v>
      </c>
      <c r="H1649" s="7"/>
      <c r="I1649" s="264"/>
      <c r="J1649" s="264"/>
      <c r="K1649" s="639">
        <v>10000</v>
      </c>
      <c r="L1649" s="640" t="s">
        <v>84</v>
      </c>
      <c r="M1649" s="640" t="s">
        <v>24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>C15</v>
      </c>
      <c r="B1650" s="36">
        <f t="shared" si="100"/>
        <v>11</v>
      </c>
      <c r="C1650" s="193">
        <v>40868</v>
      </c>
      <c r="D1650" s="193" t="s">
        <v>729</v>
      </c>
      <c r="E1650" s="193">
        <v>40868</v>
      </c>
      <c r="F1650" s="194" t="s">
        <v>569</v>
      </c>
      <c r="G1650" s="513" t="s">
        <v>1348</v>
      </c>
      <c r="H1650" s="7" t="s">
        <v>436</v>
      </c>
      <c r="I1650" s="264">
        <v>20</v>
      </c>
      <c r="J1650" s="264">
        <v>68000</v>
      </c>
      <c r="K1650" s="639">
        <v>1360000</v>
      </c>
      <c r="L1650" s="196" t="s">
        <v>184</v>
      </c>
      <c r="M1650" s="196" t="s">
        <v>48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>x</v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>C15</v>
      </c>
      <c r="B1651" s="36">
        <f t="shared" si="100"/>
        <v>11</v>
      </c>
      <c r="C1651" s="193">
        <v>40868</v>
      </c>
      <c r="D1651" s="193" t="s">
        <v>729</v>
      </c>
      <c r="E1651" s="193">
        <v>40868</v>
      </c>
      <c r="F1651" s="194" t="s">
        <v>1231</v>
      </c>
      <c r="G1651" s="513" t="s">
        <v>1348</v>
      </c>
      <c r="H1651" s="7" t="s">
        <v>436</v>
      </c>
      <c r="I1651" s="264"/>
      <c r="J1651" s="264"/>
      <c r="K1651" s="38">
        <v>136000</v>
      </c>
      <c r="L1651" s="196" t="s">
        <v>9</v>
      </c>
      <c r="M1651" s="196" t="s">
        <v>48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>x</v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>
        <f t="shared" si="100"/>
        <v>11</v>
      </c>
      <c r="C1652" s="193">
        <v>40870</v>
      </c>
      <c r="D1652" s="193" t="s">
        <v>762</v>
      </c>
      <c r="E1652" s="193">
        <v>40870</v>
      </c>
      <c r="F1652" s="194" t="s">
        <v>713</v>
      </c>
      <c r="G1652" s="513" t="s">
        <v>1349</v>
      </c>
      <c r="H1652" s="195" t="s">
        <v>624</v>
      </c>
      <c r="I1652" s="264">
        <v>740</v>
      </c>
      <c r="J1652" s="264">
        <v>19365</v>
      </c>
      <c r="K1652" s="639">
        <v>14330100</v>
      </c>
      <c r="L1652" s="196" t="s">
        <v>176</v>
      </c>
      <c r="M1652" s="196" t="s">
        <v>8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>
        <f t="shared" si="100"/>
        <v>11</v>
      </c>
      <c r="C1653" s="193">
        <v>40870</v>
      </c>
      <c r="D1653" s="193" t="s">
        <v>762</v>
      </c>
      <c r="E1653" s="193">
        <v>40870</v>
      </c>
      <c r="F1653" s="194" t="s">
        <v>625</v>
      </c>
      <c r="G1653" s="513" t="s">
        <v>1349</v>
      </c>
      <c r="H1653" s="195" t="s">
        <v>624</v>
      </c>
      <c r="I1653" s="264"/>
      <c r="J1653" s="264"/>
      <c r="K1653" s="38">
        <v>1433010</v>
      </c>
      <c r="L1653" s="196" t="s">
        <v>9</v>
      </c>
      <c r="M1653" s="196" t="s">
        <v>8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>
        <f t="shared" si="100"/>
        <v>11</v>
      </c>
      <c r="C1654" s="193">
        <v>40870</v>
      </c>
      <c r="D1654" s="193" t="s">
        <v>397</v>
      </c>
      <c r="E1654" s="193">
        <v>40870</v>
      </c>
      <c r="F1654" s="194" t="s">
        <v>1401</v>
      </c>
      <c r="G1654" s="513" t="s">
        <v>1402</v>
      </c>
      <c r="H1654" s="195" t="s">
        <v>800</v>
      </c>
      <c r="I1654" s="264">
        <v>121</v>
      </c>
      <c r="J1654" s="264">
        <v>18100</v>
      </c>
      <c r="K1654" s="639">
        <v>2190100</v>
      </c>
      <c r="L1654" s="196" t="s">
        <v>300</v>
      </c>
      <c r="M1654" s="196" t="s">
        <v>198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>
        <f t="shared" si="100"/>
        <v>11</v>
      </c>
      <c r="C1655" s="193">
        <v>40870</v>
      </c>
      <c r="D1655" s="193" t="s">
        <v>397</v>
      </c>
      <c r="E1655" s="193">
        <v>40870</v>
      </c>
      <c r="F1655" s="194" t="s">
        <v>1403</v>
      </c>
      <c r="G1655" s="513" t="s">
        <v>1402</v>
      </c>
      <c r="H1655" s="195" t="s">
        <v>800</v>
      </c>
      <c r="I1655" s="264">
        <v>101</v>
      </c>
      <c r="J1655" s="264">
        <v>23260</v>
      </c>
      <c r="K1655" s="639">
        <v>2349260</v>
      </c>
      <c r="L1655" s="196" t="s">
        <v>300</v>
      </c>
      <c r="M1655" s="196" t="s">
        <v>198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>
        <f t="shared" si="100"/>
        <v>11</v>
      </c>
      <c r="C1656" s="193">
        <v>40870</v>
      </c>
      <c r="D1656" s="193" t="s">
        <v>397</v>
      </c>
      <c r="E1656" s="193">
        <v>40870</v>
      </c>
      <c r="F1656" s="194" t="s">
        <v>1404</v>
      </c>
      <c r="G1656" s="513" t="s">
        <v>1402</v>
      </c>
      <c r="H1656" s="195" t="s">
        <v>800</v>
      </c>
      <c r="I1656" s="264">
        <v>121</v>
      </c>
      <c r="J1656" s="264">
        <v>20090</v>
      </c>
      <c r="K1656" s="639">
        <v>2430890</v>
      </c>
      <c r="L1656" s="196" t="s">
        <v>300</v>
      </c>
      <c r="M1656" s="196" t="s">
        <v>198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>
        <f t="shared" si="100"/>
        <v>11</v>
      </c>
      <c r="C1657" s="193">
        <v>40870</v>
      </c>
      <c r="D1657" s="193" t="s">
        <v>397</v>
      </c>
      <c r="E1657" s="193">
        <v>40870</v>
      </c>
      <c r="F1657" s="194" t="s">
        <v>1405</v>
      </c>
      <c r="G1657" s="513" t="s">
        <v>1402</v>
      </c>
      <c r="H1657" s="195" t="s">
        <v>800</v>
      </c>
      <c r="I1657" s="264">
        <v>222</v>
      </c>
      <c r="J1657" s="264">
        <v>18170</v>
      </c>
      <c r="K1657" s="639">
        <v>4033740</v>
      </c>
      <c r="L1657" s="196" t="s">
        <v>300</v>
      </c>
      <c r="M1657" s="196" t="s">
        <v>198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>
        <f t="shared" si="100"/>
        <v>11</v>
      </c>
      <c r="C1658" s="193">
        <v>40870</v>
      </c>
      <c r="D1658" s="193" t="s">
        <v>397</v>
      </c>
      <c r="E1658" s="193">
        <v>40870</v>
      </c>
      <c r="F1658" s="194" t="s">
        <v>1406</v>
      </c>
      <c r="G1658" s="513" t="s">
        <v>1402</v>
      </c>
      <c r="H1658" s="195" t="s">
        <v>800</v>
      </c>
      <c r="I1658" s="264">
        <v>121</v>
      </c>
      <c r="J1658" s="264">
        <v>19420</v>
      </c>
      <c r="K1658" s="639">
        <v>2349820</v>
      </c>
      <c r="L1658" s="196" t="s">
        <v>300</v>
      </c>
      <c r="M1658" s="196" t="s">
        <v>198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>
        <f t="shared" si="100"/>
        <v>11</v>
      </c>
      <c r="C1659" s="193">
        <v>40870</v>
      </c>
      <c r="D1659" s="193" t="s">
        <v>397</v>
      </c>
      <c r="E1659" s="193">
        <v>40870</v>
      </c>
      <c r="F1659" s="194" t="s">
        <v>1407</v>
      </c>
      <c r="G1659" s="513" t="s">
        <v>1402</v>
      </c>
      <c r="H1659" s="195" t="s">
        <v>800</v>
      </c>
      <c r="I1659" s="264">
        <v>101</v>
      </c>
      <c r="J1659" s="264">
        <v>19450</v>
      </c>
      <c r="K1659" s="639">
        <v>1964450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>
        <f t="shared" si="100"/>
        <v>11</v>
      </c>
      <c r="C1660" s="193">
        <v>40870</v>
      </c>
      <c r="D1660" s="193" t="s">
        <v>397</v>
      </c>
      <c r="E1660" s="193">
        <v>40870</v>
      </c>
      <c r="F1660" s="194" t="s">
        <v>1408</v>
      </c>
      <c r="G1660" s="513" t="s">
        <v>1402</v>
      </c>
      <c r="H1660" s="195" t="s">
        <v>800</v>
      </c>
      <c r="I1660" s="264">
        <v>442</v>
      </c>
      <c r="J1660" s="264">
        <v>1150</v>
      </c>
      <c r="K1660" s="639">
        <v>508300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>
        <f t="shared" si="100"/>
        <v>11</v>
      </c>
      <c r="C1661" s="193">
        <v>40870</v>
      </c>
      <c r="D1661" s="193" t="s">
        <v>397</v>
      </c>
      <c r="E1661" s="193">
        <v>40870</v>
      </c>
      <c r="F1661" s="194" t="s">
        <v>1409</v>
      </c>
      <c r="G1661" s="513" t="s">
        <v>1402</v>
      </c>
      <c r="H1661" s="195" t="s">
        <v>800</v>
      </c>
      <c r="I1661" s="264"/>
      <c r="J1661" s="264"/>
      <c r="K1661" s="639">
        <v>1582656</v>
      </c>
      <c r="L1661" s="196" t="s">
        <v>300</v>
      </c>
      <c r="M1661" s="196" t="s">
        <v>796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>
        <f t="shared" si="100"/>
        <v>11</v>
      </c>
      <c r="C1662" s="193">
        <v>40871</v>
      </c>
      <c r="D1662" s="193" t="s">
        <v>763</v>
      </c>
      <c r="E1662" s="193">
        <v>40871</v>
      </c>
      <c r="F1662" s="194" t="s">
        <v>713</v>
      </c>
      <c r="G1662" s="513" t="s">
        <v>1350</v>
      </c>
      <c r="H1662" s="195" t="s">
        <v>624</v>
      </c>
      <c r="I1662" s="264">
        <v>720</v>
      </c>
      <c r="J1662" s="264">
        <v>19365</v>
      </c>
      <c r="K1662" s="639">
        <v>13942800</v>
      </c>
      <c r="L1662" s="196" t="s">
        <v>176</v>
      </c>
      <c r="M1662" s="196" t="s">
        <v>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>
        <f t="shared" si="100"/>
        <v>11</v>
      </c>
      <c r="C1663" s="193">
        <v>40871</v>
      </c>
      <c r="D1663" s="193" t="s">
        <v>763</v>
      </c>
      <c r="E1663" s="193">
        <v>40871</v>
      </c>
      <c r="F1663" s="194" t="s">
        <v>625</v>
      </c>
      <c r="G1663" s="513" t="s">
        <v>1350</v>
      </c>
      <c r="H1663" s="195" t="s">
        <v>624</v>
      </c>
      <c r="I1663" s="264"/>
      <c r="J1663" s="264"/>
      <c r="K1663" s="38">
        <v>1394280</v>
      </c>
      <c r="L1663" s="196" t="s">
        <v>9</v>
      </c>
      <c r="M1663" s="196" t="s">
        <v>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>C16</v>
      </c>
      <c r="B1664" s="36">
        <f t="shared" si="100"/>
        <v>11</v>
      </c>
      <c r="C1664" s="193">
        <v>40871</v>
      </c>
      <c r="D1664" s="193" t="s">
        <v>730</v>
      </c>
      <c r="E1664" s="193">
        <v>40871</v>
      </c>
      <c r="F1664" s="194" t="s">
        <v>1351</v>
      </c>
      <c r="G1664" s="513" t="s">
        <v>1352</v>
      </c>
      <c r="H1664" s="7" t="s">
        <v>436</v>
      </c>
      <c r="I1664" s="266">
        <v>20</v>
      </c>
      <c r="J1664" s="266">
        <v>65000</v>
      </c>
      <c r="K1664" s="639">
        <v>1300000</v>
      </c>
      <c r="L1664" s="196" t="s">
        <v>184</v>
      </c>
      <c r="M1664" s="196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>x</v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>C16</v>
      </c>
      <c r="B1665" s="36">
        <f t="shared" si="100"/>
        <v>11</v>
      </c>
      <c r="C1665" s="193">
        <v>40871</v>
      </c>
      <c r="D1665" s="193" t="s">
        <v>730</v>
      </c>
      <c r="E1665" s="193">
        <v>40871</v>
      </c>
      <c r="F1665" s="194" t="s">
        <v>1231</v>
      </c>
      <c r="G1665" s="513" t="s">
        <v>1352</v>
      </c>
      <c r="H1665" s="7" t="s">
        <v>436</v>
      </c>
      <c r="I1665" s="266"/>
      <c r="J1665" s="266"/>
      <c r="K1665" s="38">
        <v>130000</v>
      </c>
      <c r="L1665" s="196" t="s">
        <v>9</v>
      </c>
      <c r="M1665" s="196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>x</v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>
        <f t="shared" si="100"/>
        <v>11</v>
      </c>
      <c r="C1666" s="186">
        <v>40872</v>
      </c>
      <c r="D1666" s="186" t="s">
        <v>393</v>
      </c>
      <c r="E1666" s="186">
        <v>40872</v>
      </c>
      <c r="F1666" s="191" t="s">
        <v>429</v>
      </c>
      <c r="G1666" s="641" t="s">
        <v>390</v>
      </c>
      <c r="H1666" s="7"/>
      <c r="I1666" s="264"/>
      <c r="J1666" s="264"/>
      <c r="K1666" s="639">
        <v>93736</v>
      </c>
      <c r="L1666" s="640" t="s">
        <v>24</v>
      </c>
      <c r="M1666" s="640" t="s">
        <v>40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>
        <f t="shared" si="100"/>
        <v>11</v>
      </c>
      <c r="C1667" s="193">
        <v>40872</v>
      </c>
      <c r="D1667" s="193" t="s">
        <v>764</v>
      </c>
      <c r="E1667" s="193">
        <v>40872</v>
      </c>
      <c r="F1667" s="194" t="s">
        <v>714</v>
      </c>
      <c r="G1667" s="513" t="s">
        <v>1353</v>
      </c>
      <c r="H1667" s="195" t="s">
        <v>624</v>
      </c>
      <c r="I1667" s="264">
        <v>720</v>
      </c>
      <c r="J1667" s="264">
        <v>16502</v>
      </c>
      <c r="K1667" s="639">
        <v>11881440</v>
      </c>
      <c r="L1667" s="196" t="s">
        <v>176</v>
      </c>
      <c r="M1667" s="196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>
        <f t="shared" si="100"/>
        <v>11</v>
      </c>
      <c r="C1668" s="193">
        <v>40872</v>
      </c>
      <c r="D1668" s="193" t="s">
        <v>764</v>
      </c>
      <c r="E1668" s="193">
        <v>40872</v>
      </c>
      <c r="F1668" s="194" t="s">
        <v>715</v>
      </c>
      <c r="G1668" s="513" t="s">
        <v>1353</v>
      </c>
      <c r="H1668" s="195" t="s">
        <v>624</v>
      </c>
      <c r="I1668" s="264">
        <v>100</v>
      </c>
      <c r="J1668" s="264">
        <v>15443</v>
      </c>
      <c r="K1668" s="639">
        <v>1544300</v>
      </c>
      <c r="L1668" s="196" t="s">
        <v>176</v>
      </c>
      <c r="M1668" s="196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>
        <f t="shared" si="100"/>
        <v>11</v>
      </c>
      <c r="C1669" s="193">
        <v>40872</v>
      </c>
      <c r="D1669" s="193" t="s">
        <v>764</v>
      </c>
      <c r="E1669" s="193">
        <v>40872</v>
      </c>
      <c r="F1669" s="194" t="s">
        <v>716</v>
      </c>
      <c r="G1669" s="513" t="s">
        <v>1353</v>
      </c>
      <c r="H1669" s="195" t="s">
        <v>624</v>
      </c>
      <c r="I1669" s="264">
        <v>255</v>
      </c>
      <c r="J1669" s="264">
        <v>14105</v>
      </c>
      <c r="K1669" s="639">
        <v>3596775</v>
      </c>
      <c r="L1669" s="196" t="s">
        <v>176</v>
      </c>
      <c r="M1669" s="196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>
        <f t="shared" si="100"/>
        <v>11</v>
      </c>
      <c r="C1670" s="193">
        <v>40872</v>
      </c>
      <c r="D1670" s="193" t="s">
        <v>764</v>
      </c>
      <c r="E1670" s="193">
        <v>40872</v>
      </c>
      <c r="F1670" s="194" t="s">
        <v>625</v>
      </c>
      <c r="G1670" s="513" t="s">
        <v>1353</v>
      </c>
      <c r="H1670" s="195" t="s">
        <v>624</v>
      </c>
      <c r="I1670" s="264"/>
      <c r="J1670" s="264"/>
      <c r="K1670" s="38">
        <v>1702252</v>
      </c>
      <c r="L1670" s="196" t="s">
        <v>9</v>
      </c>
      <c r="M1670" s="196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>
        <f t="shared" si="100"/>
        <v>11</v>
      </c>
      <c r="C1671" s="193">
        <v>40875</v>
      </c>
      <c r="D1671" s="193" t="s">
        <v>765</v>
      </c>
      <c r="E1671" s="193">
        <v>40875</v>
      </c>
      <c r="F1671" s="194" t="s">
        <v>717</v>
      </c>
      <c r="G1671" s="513" t="s">
        <v>1354</v>
      </c>
      <c r="H1671" s="195" t="s">
        <v>624</v>
      </c>
      <c r="I1671" s="264">
        <v>950</v>
      </c>
      <c r="J1671" s="264">
        <v>18995</v>
      </c>
      <c r="K1671" s="639">
        <v>18045250</v>
      </c>
      <c r="L1671" s="196" t="s">
        <v>176</v>
      </c>
      <c r="M1671" s="196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>
        <f t="shared" si="100"/>
        <v>11</v>
      </c>
      <c r="C1672" s="193">
        <v>40875</v>
      </c>
      <c r="D1672" s="193" t="s">
        <v>765</v>
      </c>
      <c r="E1672" s="193">
        <v>40875</v>
      </c>
      <c r="F1672" s="194" t="s">
        <v>625</v>
      </c>
      <c r="G1672" s="513" t="s">
        <v>1354</v>
      </c>
      <c r="H1672" s="195" t="s">
        <v>624</v>
      </c>
      <c r="I1672" s="264"/>
      <c r="J1672" s="264"/>
      <c r="K1672" s="38">
        <v>1804525</v>
      </c>
      <c r="L1672" s="196" t="s">
        <v>9</v>
      </c>
      <c r="M1672" s="196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>C17</v>
      </c>
      <c r="B1673" s="36">
        <f t="shared" si="100"/>
        <v>11</v>
      </c>
      <c r="C1673" s="193">
        <v>40876</v>
      </c>
      <c r="D1673" s="193" t="s">
        <v>732</v>
      </c>
      <c r="E1673" s="193">
        <v>40876</v>
      </c>
      <c r="F1673" s="194" t="s">
        <v>403</v>
      </c>
      <c r="G1673" s="513" t="s">
        <v>1355</v>
      </c>
      <c r="H1673" s="45" t="s">
        <v>532</v>
      </c>
      <c r="I1673" s="264"/>
      <c r="J1673" s="264"/>
      <c r="K1673" s="38">
        <v>186000</v>
      </c>
      <c r="L1673" s="196" t="s">
        <v>84</v>
      </c>
      <c r="M1673" s="640" t="s">
        <v>48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>x</v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>
        <f t="shared" si="100"/>
        <v>11</v>
      </c>
      <c r="C1674" s="193">
        <v>40876</v>
      </c>
      <c r="D1674" s="193" t="s">
        <v>766</v>
      </c>
      <c r="E1674" s="193">
        <v>40876</v>
      </c>
      <c r="F1674" s="194" t="s">
        <v>717</v>
      </c>
      <c r="G1674" s="513" t="s">
        <v>1356</v>
      </c>
      <c r="H1674" s="195" t="s">
        <v>624</v>
      </c>
      <c r="I1674" s="264">
        <v>250</v>
      </c>
      <c r="J1674" s="264">
        <v>18995</v>
      </c>
      <c r="K1674" s="639">
        <v>4748750</v>
      </c>
      <c r="L1674" s="196" t="s">
        <v>176</v>
      </c>
      <c r="M1674" s="196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>
        <f t="shared" si="100"/>
        <v>11</v>
      </c>
      <c r="C1675" s="193">
        <v>40876</v>
      </c>
      <c r="D1675" s="193" t="s">
        <v>766</v>
      </c>
      <c r="E1675" s="193">
        <v>40876</v>
      </c>
      <c r="F1675" s="194" t="s">
        <v>718</v>
      </c>
      <c r="G1675" s="513" t="s">
        <v>1356</v>
      </c>
      <c r="H1675" s="195" t="s">
        <v>624</v>
      </c>
      <c r="I1675" s="264">
        <v>1000</v>
      </c>
      <c r="J1675" s="264">
        <v>13350</v>
      </c>
      <c r="K1675" s="639">
        <v>13350000</v>
      </c>
      <c r="L1675" s="196" t="s">
        <v>176</v>
      </c>
      <c r="M1675" s="196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>
        <f t="shared" si="100"/>
        <v>11</v>
      </c>
      <c r="C1676" s="193">
        <v>40876</v>
      </c>
      <c r="D1676" s="193" t="s">
        <v>766</v>
      </c>
      <c r="E1676" s="193">
        <v>40876</v>
      </c>
      <c r="F1676" s="194" t="s">
        <v>625</v>
      </c>
      <c r="G1676" s="513" t="s">
        <v>1356</v>
      </c>
      <c r="H1676" s="195" t="s">
        <v>624</v>
      </c>
      <c r="I1676" s="264"/>
      <c r="J1676" s="264"/>
      <c r="K1676" s="38">
        <v>1809875</v>
      </c>
      <c r="L1676" s="196" t="s">
        <v>9</v>
      </c>
      <c r="M1676" s="196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>
        <f t="shared" si="100"/>
        <v>11</v>
      </c>
      <c r="C1677" s="772">
        <v>40877</v>
      </c>
      <c r="D1677" s="772" t="s">
        <v>397</v>
      </c>
      <c r="E1677" s="894">
        <v>40877</v>
      </c>
      <c r="F1677" s="773" t="s">
        <v>1013</v>
      </c>
      <c r="G1677" s="774"/>
      <c r="H1677" s="653"/>
      <c r="I1677" s="509"/>
      <c r="J1677" s="509"/>
      <c r="K1677" s="775">
        <v>4780000</v>
      </c>
      <c r="L1677" s="776" t="s">
        <v>84</v>
      </c>
      <c r="M1677" s="776" t="s">
        <v>304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>
        <f t="shared" si="100"/>
        <v>11</v>
      </c>
      <c r="C1678" s="772">
        <v>40877</v>
      </c>
      <c r="D1678" s="772" t="s">
        <v>397</v>
      </c>
      <c r="E1678" s="894">
        <v>40877</v>
      </c>
      <c r="F1678" s="773" t="s">
        <v>851</v>
      </c>
      <c r="G1678" s="774"/>
      <c r="H1678" s="653"/>
      <c r="I1678" s="509"/>
      <c r="J1678" s="509"/>
      <c r="K1678" s="639">
        <v>6270000</v>
      </c>
      <c r="L1678" s="776" t="s">
        <v>184</v>
      </c>
      <c r="M1678" s="776" t="s">
        <v>304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>C18</v>
      </c>
      <c r="B1679" s="36">
        <f t="shared" si="100"/>
        <v>11</v>
      </c>
      <c r="C1679" s="772">
        <v>40877</v>
      </c>
      <c r="D1679" s="772" t="s">
        <v>733</v>
      </c>
      <c r="E1679" s="894">
        <v>40877</v>
      </c>
      <c r="F1679" s="773" t="s">
        <v>1291</v>
      </c>
      <c r="G1679" s="774"/>
      <c r="H1679" s="653" t="s">
        <v>428</v>
      </c>
      <c r="I1679" s="509"/>
      <c r="J1679" s="509"/>
      <c r="K1679" s="775">
        <v>11050000</v>
      </c>
      <c r="L1679" s="776" t="s">
        <v>304</v>
      </c>
      <c r="M1679" s="776" t="s">
        <v>48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>x</v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>
        <f t="shared" si="100"/>
        <v>11</v>
      </c>
      <c r="C1680" s="193">
        <v>40877</v>
      </c>
      <c r="D1680" s="193" t="s">
        <v>767</v>
      </c>
      <c r="E1680" s="193">
        <v>40877</v>
      </c>
      <c r="F1680" s="194" t="s">
        <v>703</v>
      </c>
      <c r="G1680" s="513" t="s">
        <v>1357</v>
      </c>
      <c r="H1680" s="195" t="s">
        <v>712</v>
      </c>
      <c r="I1680" s="264">
        <v>120</v>
      </c>
      <c r="J1680" s="264">
        <v>24595</v>
      </c>
      <c r="K1680" s="639">
        <v>2951400</v>
      </c>
      <c r="L1680" s="196" t="s">
        <v>176</v>
      </c>
      <c r="M1680" s="196" t="s">
        <v>8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>
        <f t="shared" si="100"/>
        <v>11</v>
      </c>
      <c r="C1681" s="193">
        <v>40877</v>
      </c>
      <c r="D1681" s="193" t="s">
        <v>767</v>
      </c>
      <c r="E1681" s="193">
        <v>40877</v>
      </c>
      <c r="F1681" s="194" t="s">
        <v>704</v>
      </c>
      <c r="G1681" s="513" t="s">
        <v>1357</v>
      </c>
      <c r="H1681" s="195" t="s">
        <v>712</v>
      </c>
      <c r="I1681" s="264">
        <v>113</v>
      </c>
      <c r="J1681" s="264">
        <v>27283</v>
      </c>
      <c r="K1681" s="639">
        <v>3082979</v>
      </c>
      <c r="L1681" s="196" t="s">
        <v>176</v>
      </c>
      <c r="M1681" s="196" t="s">
        <v>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>
        <f t="shared" si="100"/>
        <v>11</v>
      </c>
      <c r="C1682" s="193">
        <v>40877</v>
      </c>
      <c r="D1682" s="193" t="s">
        <v>767</v>
      </c>
      <c r="E1682" s="193">
        <v>40877</v>
      </c>
      <c r="F1682" s="194" t="s">
        <v>705</v>
      </c>
      <c r="G1682" s="513" t="s">
        <v>1357</v>
      </c>
      <c r="H1682" s="195" t="s">
        <v>712</v>
      </c>
      <c r="I1682" s="264">
        <v>125</v>
      </c>
      <c r="J1682" s="264">
        <v>31752</v>
      </c>
      <c r="K1682" s="639">
        <v>3969000</v>
      </c>
      <c r="L1682" s="196" t="s">
        <v>176</v>
      </c>
      <c r="M1682" s="196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>
        <f t="shared" si="100"/>
        <v>11</v>
      </c>
      <c r="C1683" s="193">
        <v>40877</v>
      </c>
      <c r="D1683" s="193" t="s">
        <v>767</v>
      </c>
      <c r="E1683" s="193">
        <v>40877</v>
      </c>
      <c r="F1683" s="194" t="s">
        <v>706</v>
      </c>
      <c r="G1683" s="513" t="s">
        <v>1357</v>
      </c>
      <c r="H1683" s="195" t="s">
        <v>712</v>
      </c>
      <c r="I1683" s="264">
        <v>120</v>
      </c>
      <c r="J1683" s="264">
        <v>34653</v>
      </c>
      <c r="K1683" s="639">
        <v>4158360</v>
      </c>
      <c r="L1683" s="196" t="s">
        <v>176</v>
      </c>
      <c r="M1683" s="196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>
        <f t="shared" si="100"/>
        <v>11</v>
      </c>
      <c r="C1684" s="193">
        <v>40877</v>
      </c>
      <c r="D1684" s="193" t="s">
        <v>767</v>
      </c>
      <c r="E1684" s="193">
        <v>40877</v>
      </c>
      <c r="F1684" s="194" t="s">
        <v>707</v>
      </c>
      <c r="G1684" s="513" t="s">
        <v>1357</v>
      </c>
      <c r="H1684" s="195" t="s">
        <v>712</v>
      </c>
      <c r="I1684" s="264">
        <v>476</v>
      </c>
      <c r="J1684" s="264">
        <v>20278</v>
      </c>
      <c r="K1684" s="639">
        <v>9652328</v>
      </c>
      <c r="L1684" s="196" t="s">
        <v>176</v>
      </c>
      <c r="M1684" s="196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>
        <f t="shared" si="100"/>
        <v>11</v>
      </c>
      <c r="C1685" s="193">
        <v>40877</v>
      </c>
      <c r="D1685" s="193" t="s">
        <v>767</v>
      </c>
      <c r="E1685" s="193">
        <v>40877</v>
      </c>
      <c r="F1685" s="194" t="s">
        <v>708</v>
      </c>
      <c r="G1685" s="513" t="s">
        <v>1357</v>
      </c>
      <c r="H1685" s="195" t="s">
        <v>712</v>
      </c>
      <c r="I1685" s="264">
        <v>120</v>
      </c>
      <c r="J1685" s="264">
        <v>25631</v>
      </c>
      <c r="K1685" s="639">
        <v>3075720</v>
      </c>
      <c r="L1685" s="196" t="s">
        <v>176</v>
      </c>
      <c r="M1685" s="196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>
        <f t="shared" si="100"/>
        <v>11</v>
      </c>
      <c r="C1686" s="193">
        <v>40877</v>
      </c>
      <c r="D1686" s="193" t="s">
        <v>767</v>
      </c>
      <c r="E1686" s="193">
        <v>40877</v>
      </c>
      <c r="F1686" s="194" t="s">
        <v>709</v>
      </c>
      <c r="G1686" s="513" t="s">
        <v>1357</v>
      </c>
      <c r="H1686" s="195" t="s">
        <v>712</v>
      </c>
      <c r="I1686" s="264">
        <v>662</v>
      </c>
      <c r="J1686" s="264">
        <v>30158</v>
      </c>
      <c r="K1686" s="639">
        <v>19964596</v>
      </c>
      <c r="L1686" s="196" t="s">
        <v>176</v>
      </c>
      <c r="M1686" s="196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>
        <f t="shared" si="100"/>
        <v>11</v>
      </c>
      <c r="C1687" s="193">
        <v>40877</v>
      </c>
      <c r="D1687" s="193" t="s">
        <v>767</v>
      </c>
      <c r="E1687" s="193">
        <v>40877</v>
      </c>
      <c r="F1687" s="194" t="s">
        <v>710</v>
      </c>
      <c r="G1687" s="513" t="s">
        <v>1357</v>
      </c>
      <c r="H1687" s="195" t="s">
        <v>712</v>
      </c>
      <c r="I1687" s="264">
        <v>500</v>
      </c>
      <c r="J1687" s="264">
        <v>32878</v>
      </c>
      <c r="K1687" s="639">
        <v>16439000</v>
      </c>
      <c r="L1687" s="196" t="s">
        <v>176</v>
      </c>
      <c r="M1687" s="196" t="s">
        <v>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>
        <f t="shared" si="100"/>
        <v>11</v>
      </c>
      <c r="C1688" s="193">
        <v>40877</v>
      </c>
      <c r="D1688" s="193" t="s">
        <v>767</v>
      </c>
      <c r="E1688" s="193">
        <v>40877</v>
      </c>
      <c r="F1688" s="194" t="s">
        <v>1358</v>
      </c>
      <c r="G1688" s="513" t="s">
        <v>1357</v>
      </c>
      <c r="H1688" s="195" t="s">
        <v>712</v>
      </c>
      <c r="I1688" s="264"/>
      <c r="J1688" s="264"/>
      <c r="K1688" s="38">
        <v>6329338</v>
      </c>
      <c r="L1688" s="196" t="s">
        <v>9</v>
      </c>
      <c r="M1688" s="196" t="s">
        <v>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>
        <f t="shared" si="100"/>
        <v>11</v>
      </c>
      <c r="C1689" s="193">
        <v>40877</v>
      </c>
      <c r="D1689" s="193" t="s">
        <v>768</v>
      </c>
      <c r="E1689" s="193">
        <v>40877</v>
      </c>
      <c r="F1689" s="194" t="s">
        <v>718</v>
      </c>
      <c r="G1689" s="513" t="s">
        <v>1359</v>
      </c>
      <c r="H1689" s="195" t="s">
        <v>624</v>
      </c>
      <c r="I1689" s="264">
        <v>320</v>
      </c>
      <c r="J1689" s="264">
        <v>13350</v>
      </c>
      <c r="K1689" s="639">
        <v>4272000</v>
      </c>
      <c r="L1689" s="196" t="s">
        <v>176</v>
      </c>
      <c r="M1689" s="196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>
        <f t="shared" si="100"/>
        <v>11</v>
      </c>
      <c r="C1690" s="193">
        <v>40877</v>
      </c>
      <c r="D1690" s="193" t="s">
        <v>768</v>
      </c>
      <c r="E1690" s="193">
        <v>40877</v>
      </c>
      <c r="F1690" s="194" t="s">
        <v>719</v>
      </c>
      <c r="G1690" s="513" t="s">
        <v>1359</v>
      </c>
      <c r="H1690" s="195" t="s">
        <v>624</v>
      </c>
      <c r="I1690" s="264">
        <v>1050</v>
      </c>
      <c r="J1690" s="264">
        <v>12992</v>
      </c>
      <c r="K1690" s="639">
        <v>13641600</v>
      </c>
      <c r="L1690" s="196" t="s">
        <v>176</v>
      </c>
      <c r="M1690" s="196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>
        <f t="shared" si="100"/>
        <v>11</v>
      </c>
      <c r="C1691" s="193">
        <v>40877</v>
      </c>
      <c r="D1691" s="193" t="s">
        <v>768</v>
      </c>
      <c r="E1691" s="193">
        <v>40877</v>
      </c>
      <c r="F1691" s="194" t="s">
        <v>625</v>
      </c>
      <c r="G1691" s="513" t="s">
        <v>1359</v>
      </c>
      <c r="H1691" s="195" t="s">
        <v>624</v>
      </c>
      <c r="I1691" s="264"/>
      <c r="J1691" s="264"/>
      <c r="K1691" s="38">
        <v>1791360</v>
      </c>
      <c r="L1691" s="196" t="s">
        <v>9</v>
      </c>
      <c r="M1691" s="196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>
        <f t="shared" si="100"/>
        <v>11</v>
      </c>
      <c r="C1692" s="193">
        <v>40877</v>
      </c>
      <c r="D1692" s="193" t="s">
        <v>397</v>
      </c>
      <c r="E1692" s="193">
        <v>40877</v>
      </c>
      <c r="F1692" s="194" t="s">
        <v>1410</v>
      </c>
      <c r="G1692" s="513" t="s">
        <v>698</v>
      </c>
      <c r="H1692" s="195" t="s">
        <v>800</v>
      </c>
      <c r="I1692" s="264">
        <v>242</v>
      </c>
      <c r="J1692" s="264">
        <v>1360</v>
      </c>
      <c r="K1692" s="639">
        <v>329120</v>
      </c>
      <c r="L1692" s="196" t="s">
        <v>300</v>
      </c>
      <c r="M1692" s="196" t="s">
        <v>198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>
        <f t="shared" si="100"/>
        <v>11</v>
      </c>
      <c r="C1693" s="193">
        <v>40877</v>
      </c>
      <c r="D1693" s="193" t="s">
        <v>397</v>
      </c>
      <c r="E1693" s="193">
        <v>40877</v>
      </c>
      <c r="F1693" s="194" t="s">
        <v>1411</v>
      </c>
      <c r="G1693" s="513" t="s">
        <v>698</v>
      </c>
      <c r="H1693" s="195" t="s">
        <v>800</v>
      </c>
      <c r="I1693" s="264">
        <v>442</v>
      </c>
      <c r="J1693" s="264">
        <v>1090</v>
      </c>
      <c r="K1693" s="639">
        <v>481780</v>
      </c>
      <c r="L1693" s="196" t="s">
        <v>300</v>
      </c>
      <c r="M1693" s="196" t="s">
        <v>198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>
        <f t="shared" si="100"/>
        <v>11</v>
      </c>
      <c r="C1694" s="193">
        <v>40877</v>
      </c>
      <c r="D1694" s="193" t="s">
        <v>397</v>
      </c>
      <c r="E1694" s="193">
        <v>40877</v>
      </c>
      <c r="F1694" s="194" t="s">
        <v>1412</v>
      </c>
      <c r="G1694" s="513" t="s">
        <v>698</v>
      </c>
      <c r="H1694" s="195" t="s">
        <v>800</v>
      </c>
      <c r="I1694" s="264">
        <v>5000</v>
      </c>
      <c r="J1694" s="264">
        <v>123</v>
      </c>
      <c r="K1694" s="639">
        <v>615000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>
        <f t="shared" si="100"/>
        <v>11</v>
      </c>
      <c r="C1695" s="193">
        <v>40877</v>
      </c>
      <c r="D1695" s="193" t="s">
        <v>397</v>
      </c>
      <c r="E1695" s="193">
        <v>40877</v>
      </c>
      <c r="F1695" s="194" t="s">
        <v>1409</v>
      </c>
      <c r="G1695" s="513" t="s">
        <v>698</v>
      </c>
      <c r="H1695" s="195" t="s">
        <v>800</v>
      </c>
      <c r="I1695" s="266"/>
      <c r="J1695" s="266"/>
      <c r="K1695" s="639">
        <v>142590</v>
      </c>
      <c r="L1695" s="196" t="s">
        <v>300</v>
      </c>
      <c r="M1695" s="196" t="s">
        <v>796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>
        <f t="shared" si="100"/>
        <v>11</v>
      </c>
      <c r="C1696" s="193">
        <v>40877</v>
      </c>
      <c r="D1696" s="193" t="s">
        <v>397</v>
      </c>
      <c r="E1696" s="193">
        <v>40877</v>
      </c>
      <c r="F1696" s="194" t="s">
        <v>1413</v>
      </c>
      <c r="G1696" s="513" t="s">
        <v>1414</v>
      </c>
      <c r="H1696" s="7" t="s">
        <v>832</v>
      </c>
      <c r="I1696" s="264">
        <v>980</v>
      </c>
      <c r="J1696" s="264">
        <v>17900</v>
      </c>
      <c r="K1696" s="639">
        <v>17542000</v>
      </c>
      <c r="L1696" s="196" t="s">
        <v>300</v>
      </c>
      <c r="M1696" s="196" t="s">
        <v>198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9" ht="15.75" hidden="1" customHeight="1">
      <c r="A1697" s="206" t="str">
        <f>IF(B1697&lt;&gt;"",IF(AND(B1697&gt;=_TM1,B1697&lt;=_TM2,OR(TH!L1697="1111",TH!M1697="1111")),TH!D1697,""),"")</f>
        <v/>
      </c>
      <c r="B1697" s="36">
        <f t="shared" si="100"/>
        <v>11</v>
      </c>
      <c r="C1697" s="193">
        <v>40877</v>
      </c>
      <c r="D1697" s="193" t="s">
        <v>397</v>
      </c>
      <c r="E1697" s="193">
        <v>40877</v>
      </c>
      <c r="F1697" s="194" t="s">
        <v>1415</v>
      </c>
      <c r="G1697" s="513" t="s">
        <v>1414</v>
      </c>
      <c r="H1697" s="7" t="s">
        <v>832</v>
      </c>
      <c r="I1697" s="264">
        <v>1990</v>
      </c>
      <c r="J1697" s="264">
        <v>10900</v>
      </c>
      <c r="K1697" s="639">
        <v>21691000</v>
      </c>
      <c r="L1697" s="196" t="s">
        <v>300</v>
      </c>
      <c r="M1697" s="196" t="s">
        <v>198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ht="15.75" hidden="1" customHeight="1">
      <c r="A1698" s="206" t="str">
        <f>IF(B1698&lt;&gt;"",IF(AND(B1698&gt;=_TM1,B1698&lt;=_TM2,OR(TH!L1698="1111",TH!M1698="1111")),TH!D1698,""),"")</f>
        <v/>
      </c>
      <c r="B1698" s="36">
        <f t="shared" si="100"/>
        <v>11</v>
      </c>
      <c r="C1698" s="193">
        <v>40877</v>
      </c>
      <c r="D1698" s="193" t="s">
        <v>397</v>
      </c>
      <c r="E1698" s="193">
        <v>40877</v>
      </c>
      <c r="F1698" s="194" t="s">
        <v>1416</v>
      </c>
      <c r="G1698" s="513" t="s">
        <v>1414</v>
      </c>
      <c r="H1698" s="7" t="s">
        <v>832</v>
      </c>
      <c r="I1698" s="264"/>
      <c r="J1698" s="264"/>
      <c r="K1698" s="639">
        <v>3923300</v>
      </c>
      <c r="L1698" s="196" t="s">
        <v>300</v>
      </c>
      <c r="M1698" s="196" t="s">
        <v>796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9" ht="15.75" hidden="1" customHeight="1">
      <c r="A1699" s="206" t="str">
        <f>IF(B1699&lt;&gt;"",IF(AND(B1699&gt;=_TM1,B1699&lt;=_TM2,OR(TH!L1699="1111",TH!M1699="1111")),TH!D1699,""),"")</f>
        <v/>
      </c>
      <c r="B1699" s="36">
        <f t="shared" si="100"/>
        <v>12</v>
      </c>
      <c r="C1699" s="186">
        <v>40879</v>
      </c>
      <c r="D1699" s="186" t="s">
        <v>393</v>
      </c>
      <c r="E1699" s="186">
        <v>40879</v>
      </c>
      <c r="F1699" s="191" t="s">
        <v>395</v>
      </c>
      <c r="G1699" s="641" t="s">
        <v>390</v>
      </c>
      <c r="H1699" s="893" t="s">
        <v>831</v>
      </c>
      <c r="I1699" s="264"/>
      <c r="J1699" s="264"/>
      <c r="K1699" s="639">
        <v>27789995</v>
      </c>
      <c r="L1699" s="640" t="s">
        <v>24</v>
      </c>
      <c r="M1699" s="640" t="s">
        <v>300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9" ht="15.75" hidden="1" customHeight="1">
      <c r="A1700" s="206" t="str">
        <f>IF(B1700&lt;&gt;"",IF(AND(B1700&gt;=_TM1,B1700&lt;=_TM2,OR(TH!L1700="1111",TH!M1700="1111")),TH!D1700,""),"")</f>
        <v>T04</v>
      </c>
      <c r="B1700" s="36">
        <f t="shared" si="100"/>
        <v>12</v>
      </c>
      <c r="C1700" s="186">
        <v>40883</v>
      </c>
      <c r="D1700" s="186" t="s">
        <v>731</v>
      </c>
      <c r="E1700" s="186">
        <v>40883</v>
      </c>
      <c r="F1700" s="191" t="s">
        <v>1222</v>
      </c>
      <c r="G1700" s="641" t="s">
        <v>390</v>
      </c>
      <c r="H1700" s="195" t="s">
        <v>428</v>
      </c>
      <c r="I1700" s="264"/>
      <c r="J1700" s="264"/>
      <c r="K1700" s="639">
        <v>27000000</v>
      </c>
      <c r="L1700" s="640" t="s">
        <v>48</v>
      </c>
      <c r="M1700" s="640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>x</v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9" ht="15.75" hidden="1" customHeight="1">
      <c r="A1701" s="206" t="str">
        <f>IF(B1701&lt;&gt;"",IF(AND(B1701&gt;=_TM1,B1701&lt;=_TM2,OR(TH!L1701="1111",TH!M1701="1111")),TH!D1701,""),"")</f>
        <v/>
      </c>
      <c r="B1701" s="36">
        <f t="shared" si="100"/>
        <v>12</v>
      </c>
      <c r="C1701" s="186">
        <v>40884</v>
      </c>
      <c r="D1701" s="186" t="s">
        <v>393</v>
      </c>
      <c r="E1701" s="186">
        <v>40884</v>
      </c>
      <c r="F1701" s="191" t="s">
        <v>395</v>
      </c>
      <c r="G1701" s="641" t="s">
        <v>390</v>
      </c>
      <c r="H1701" s="195" t="s">
        <v>798</v>
      </c>
      <c r="I1701" s="264"/>
      <c r="J1701" s="264"/>
      <c r="K1701" s="639">
        <v>95680676</v>
      </c>
      <c r="L1701" s="640" t="s">
        <v>24</v>
      </c>
      <c r="M1701" s="640" t="s">
        <v>300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9" ht="15.75" hidden="1" customHeight="1">
      <c r="A1702" s="206" t="str">
        <f>IF(B1702&lt;&gt;"",IF(AND(B1702&gt;=_TM1,B1702&lt;=_TM2,OR(TH!L1702="1111",TH!M1702="1111")),TH!D1702,""),"")</f>
        <v/>
      </c>
      <c r="B1702" s="36">
        <f t="shared" si="100"/>
        <v>12</v>
      </c>
      <c r="C1702" s="193">
        <v>40886</v>
      </c>
      <c r="D1702" s="193" t="s">
        <v>397</v>
      </c>
      <c r="E1702" s="193">
        <v>40886</v>
      </c>
      <c r="F1702" s="194" t="s">
        <v>1422</v>
      </c>
      <c r="G1702" s="513" t="s">
        <v>1423</v>
      </c>
      <c r="H1702" s="7" t="s">
        <v>830</v>
      </c>
      <c r="I1702" s="264">
        <v>505</v>
      </c>
      <c r="J1702" s="264">
        <v>9500</v>
      </c>
      <c r="K1702" s="639">
        <v>4797500</v>
      </c>
      <c r="L1702" s="196" t="s">
        <v>300</v>
      </c>
      <c r="M1702" s="196" t="s">
        <v>198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9" ht="15.75" hidden="1" customHeight="1">
      <c r="A1703" s="206" t="str">
        <f>IF(B1703&lt;&gt;"",IF(AND(B1703&gt;=_TM1,B1703&lt;=_TM2,OR(TH!L1703="1111",TH!M1703="1111")),TH!D1703,""),"")</f>
        <v/>
      </c>
      <c r="B1703" s="36">
        <f t="shared" si="100"/>
        <v>12</v>
      </c>
      <c r="C1703" s="193">
        <v>40886</v>
      </c>
      <c r="D1703" s="193" t="s">
        <v>397</v>
      </c>
      <c r="E1703" s="193">
        <v>40886</v>
      </c>
      <c r="F1703" s="194" t="s">
        <v>1416</v>
      </c>
      <c r="G1703" s="513" t="s">
        <v>1423</v>
      </c>
      <c r="H1703" s="7" t="s">
        <v>830</v>
      </c>
      <c r="I1703" s="264"/>
      <c r="J1703" s="264"/>
      <c r="K1703" s="639">
        <v>479750</v>
      </c>
      <c r="L1703" s="196" t="s">
        <v>300</v>
      </c>
      <c r="M1703" s="196" t="s">
        <v>796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9" ht="15.75" hidden="1" customHeight="1">
      <c r="A1704" s="206" t="str">
        <f>IF(B1704&lt;&gt;"",IF(AND(B1704&gt;=_TM1,B1704&lt;=_TM2,OR(TH!L1704="1111",TH!M1704="1111")),TH!D1704,""),"")</f>
        <v>T05</v>
      </c>
      <c r="B1704" s="36">
        <f t="shared" si="100"/>
        <v>12</v>
      </c>
      <c r="C1704" s="186">
        <v>40889</v>
      </c>
      <c r="D1704" s="186" t="s">
        <v>880</v>
      </c>
      <c r="E1704" s="186">
        <v>40889</v>
      </c>
      <c r="F1704" s="191" t="s">
        <v>1222</v>
      </c>
      <c r="G1704" s="641" t="s">
        <v>390</v>
      </c>
      <c r="H1704" s="195" t="s">
        <v>428</v>
      </c>
      <c r="I1704" s="264"/>
      <c r="J1704" s="264"/>
      <c r="K1704" s="639">
        <v>95000000</v>
      </c>
      <c r="L1704" s="640" t="s">
        <v>48</v>
      </c>
      <c r="M1704" s="640" t="s">
        <v>24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>x</v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ht="15.75" hidden="1" customHeight="1">
      <c r="A1705" s="206" t="str">
        <f>IF(B1705&lt;&gt;"",IF(AND(B1705&gt;=_TM1,B1705&lt;=_TM2,OR(TH!L1705="1111",TH!M1705="1111")),TH!D1705,""),"")</f>
        <v>C19</v>
      </c>
      <c r="B1705" s="36">
        <f t="shared" si="100"/>
        <v>12</v>
      </c>
      <c r="C1705" s="193">
        <v>40889</v>
      </c>
      <c r="D1705" s="193" t="s">
        <v>734</v>
      </c>
      <c r="E1705" s="193">
        <v>40889</v>
      </c>
      <c r="F1705" s="194" t="s">
        <v>1351</v>
      </c>
      <c r="G1705" s="513" t="s">
        <v>1417</v>
      </c>
      <c r="H1705" s="7" t="s">
        <v>436</v>
      </c>
      <c r="I1705" s="266">
        <v>20</v>
      </c>
      <c r="J1705" s="266">
        <v>65000</v>
      </c>
      <c r="K1705" s="639">
        <v>1300000</v>
      </c>
      <c r="L1705" s="196" t="s">
        <v>184</v>
      </c>
      <c r="M1705" s="196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>x</v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9" ht="15.75" hidden="1" customHeight="1">
      <c r="A1706" s="206" t="str">
        <f>IF(B1706&lt;&gt;"",IF(AND(B1706&gt;=_TM1,B1706&lt;=_TM2,OR(TH!L1706="1111",TH!M1706="1111")),TH!D1706,""),"")</f>
        <v>C19</v>
      </c>
      <c r="B1706" s="36">
        <f t="shared" si="100"/>
        <v>12</v>
      </c>
      <c r="C1706" s="193">
        <v>40889</v>
      </c>
      <c r="D1706" s="193" t="s">
        <v>734</v>
      </c>
      <c r="E1706" s="193">
        <v>40889</v>
      </c>
      <c r="F1706" s="194" t="s">
        <v>1231</v>
      </c>
      <c r="G1706" s="513" t="s">
        <v>1417</v>
      </c>
      <c r="H1706" s="7" t="s">
        <v>436</v>
      </c>
      <c r="I1706" s="266"/>
      <c r="J1706" s="266"/>
      <c r="K1706" s="38">
        <v>130000</v>
      </c>
      <c r="L1706" s="196" t="s">
        <v>9</v>
      </c>
      <c r="M1706" s="196" t="s">
        <v>48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>x</v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9" ht="15.75" hidden="1" customHeight="1">
      <c r="A1707" s="206" t="str">
        <f>IF(B1707&lt;&gt;"",IF(AND(B1707&gt;=_TM1,B1707&lt;=_TM2,OR(TH!L1707="1111",TH!M1707="1111")),TH!D1707,""),"")</f>
        <v/>
      </c>
      <c r="B1707" s="36">
        <f t="shared" si="100"/>
        <v>12</v>
      </c>
      <c r="C1707" s="186">
        <v>40896</v>
      </c>
      <c r="D1707" s="186" t="s">
        <v>393</v>
      </c>
      <c r="E1707" s="186">
        <v>40896</v>
      </c>
      <c r="F1707" s="191" t="s">
        <v>395</v>
      </c>
      <c r="G1707" s="641" t="s">
        <v>390</v>
      </c>
      <c r="H1707" s="7" t="s">
        <v>800</v>
      </c>
      <c r="I1707" s="264"/>
      <c r="J1707" s="264"/>
      <c r="K1707" s="639">
        <v>18823000</v>
      </c>
      <c r="L1707" s="640" t="s">
        <v>24</v>
      </c>
      <c r="M1707" s="640" t="s">
        <v>300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9" ht="15.75" hidden="1" customHeight="1">
      <c r="A1708" s="206" t="str">
        <f>IF(B1708&lt;&gt;"",IF(AND(B1708&gt;=_TM1,B1708&lt;=_TM2,OR(TH!L1708="1111",TH!M1708="1111")),TH!D1708,""),"")</f>
        <v>C20</v>
      </c>
      <c r="B1708" s="36">
        <f t="shared" ref="B1708:B1771" si="101">IF(C1708&lt;&gt;"",MONTH(C1708),"")</f>
        <v>12</v>
      </c>
      <c r="C1708" s="193">
        <v>40896</v>
      </c>
      <c r="D1708" s="193" t="s">
        <v>735</v>
      </c>
      <c r="E1708" s="193">
        <v>40896</v>
      </c>
      <c r="F1708" s="194" t="s">
        <v>513</v>
      </c>
      <c r="G1708" s="513" t="s">
        <v>1418</v>
      </c>
      <c r="H1708" s="45" t="s">
        <v>516</v>
      </c>
      <c r="I1708" s="264"/>
      <c r="J1708" s="264"/>
      <c r="K1708" s="38">
        <v>318920</v>
      </c>
      <c r="L1708" s="196" t="s">
        <v>184</v>
      </c>
      <c r="M1708" s="196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>x</v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9" ht="15.75" hidden="1" customHeight="1">
      <c r="A1709" s="206" t="str">
        <f>IF(B1709&lt;&gt;"",IF(AND(B1709&gt;=_TM1,B1709&lt;=_TM2,OR(TH!L1709="1111",TH!M1709="1111")),TH!D1709,""),"")</f>
        <v>C20</v>
      </c>
      <c r="B1709" s="36">
        <f t="shared" si="101"/>
        <v>12</v>
      </c>
      <c r="C1709" s="193">
        <v>40896</v>
      </c>
      <c r="D1709" s="193" t="s">
        <v>735</v>
      </c>
      <c r="E1709" s="193">
        <v>40896</v>
      </c>
      <c r="F1709" s="194" t="s">
        <v>514</v>
      </c>
      <c r="G1709" s="513" t="s">
        <v>1418</v>
      </c>
      <c r="H1709" s="45" t="s">
        <v>516</v>
      </c>
      <c r="I1709" s="264"/>
      <c r="J1709" s="264"/>
      <c r="K1709" s="38">
        <v>31892</v>
      </c>
      <c r="L1709" s="196" t="s">
        <v>9</v>
      </c>
      <c r="M1709" s="196" t="s">
        <v>48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>x</v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9" ht="15.75" hidden="1" customHeight="1">
      <c r="A1710" s="206" t="str">
        <f>IF(B1710&lt;&gt;"",IF(AND(B1710&gt;=_TM1,B1710&lt;=_TM2,OR(TH!L1710="1111",TH!M1710="1111")),TH!D1710,""),"")</f>
        <v/>
      </c>
      <c r="B1710" s="36">
        <f t="shared" si="101"/>
        <v>12</v>
      </c>
      <c r="C1710" s="193">
        <v>40896</v>
      </c>
      <c r="D1710" s="193" t="s">
        <v>397</v>
      </c>
      <c r="E1710" s="193">
        <v>40896</v>
      </c>
      <c r="F1710" s="194" t="s">
        <v>1420</v>
      </c>
      <c r="G1710" s="513" t="s">
        <v>1421</v>
      </c>
      <c r="H1710" s="7" t="s">
        <v>832</v>
      </c>
      <c r="I1710" s="264">
        <v>470</v>
      </c>
      <c r="J1710" s="264">
        <v>22000</v>
      </c>
      <c r="K1710" s="639">
        <v>10340000</v>
      </c>
      <c r="L1710" s="196" t="s">
        <v>300</v>
      </c>
      <c r="M1710" s="196" t="s">
        <v>198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ht="15.75" hidden="1" customHeight="1">
      <c r="A1711" s="206" t="str">
        <f>IF(B1711&lt;&gt;"",IF(AND(B1711&gt;=_TM1,B1711&lt;=_TM2,OR(TH!L1711="1111",TH!M1711="1111")),TH!D1711,""),"")</f>
        <v/>
      </c>
      <c r="B1711" s="36">
        <f t="shared" si="101"/>
        <v>12</v>
      </c>
      <c r="C1711" s="193">
        <v>40896</v>
      </c>
      <c r="D1711" s="193" t="s">
        <v>397</v>
      </c>
      <c r="E1711" s="193">
        <v>40896</v>
      </c>
      <c r="F1711" s="194" t="s">
        <v>1416</v>
      </c>
      <c r="G1711" s="513" t="s">
        <v>1421</v>
      </c>
      <c r="H1711" s="7" t="s">
        <v>832</v>
      </c>
      <c r="I1711" s="264"/>
      <c r="J1711" s="264"/>
      <c r="K1711" s="639">
        <v>1034000</v>
      </c>
      <c r="L1711" s="196" t="s">
        <v>300</v>
      </c>
      <c r="M1711" s="196" t="s">
        <v>796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9" s="890" customFormat="1" ht="15.75" hidden="1" customHeight="1">
      <c r="A1712" s="206" t="str">
        <f>IF(B1712&lt;&gt;"",IF(AND(B1712&gt;=_TM1,B1712&lt;=_TM2,OR(TH!L1712="1111",TH!M1712="1111")),TH!D1712,""),"")</f>
        <v/>
      </c>
      <c r="B1712" s="36">
        <f t="shared" si="101"/>
        <v>12</v>
      </c>
      <c r="C1712" s="193">
        <v>40897</v>
      </c>
      <c r="D1712" s="193" t="s">
        <v>397</v>
      </c>
      <c r="E1712" s="193">
        <v>40897</v>
      </c>
      <c r="F1712" s="194" t="s">
        <v>1376</v>
      </c>
      <c r="G1712" s="513" t="s">
        <v>1424</v>
      </c>
      <c r="H1712" s="195" t="s">
        <v>798</v>
      </c>
      <c r="I1712" s="264">
        <v>2</v>
      </c>
      <c r="J1712" s="264">
        <v>9449</v>
      </c>
      <c r="K1712" s="639">
        <v>18898</v>
      </c>
      <c r="L1712" s="196" t="s">
        <v>300</v>
      </c>
      <c r="M1712" s="196" t="s">
        <v>198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200"/>
      <c r="AB1712" s="200"/>
      <c r="AC1712" s="200"/>
    </row>
    <row r="1713" spans="1:29" s="890" customFormat="1" ht="15.75" hidden="1" customHeight="1">
      <c r="A1713" s="206" t="str">
        <f>IF(B1713&lt;&gt;"",IF(AND(B1713&gt;=_TM1,B1713&lt;=_TM2,OR(TH!L1713="1111",TH!M1713="1111")),TH!D1713,""),"")</f>
        <v/>
      </c>
      <c r="B1713" s="36">
        <f t="shared" si="101"/>
        <v>12</v>
      </c>
      <c r="C1713" s="193">
        <v>40897</v>
      </c>
      <c r="D1713" s="193" t="s">
        <v>397</v>
      </c>
      <c r="E1713" s="193">
        <v>40897</v>
      </c>
      <c r="F1713" s="194" t="s">
        <v>1425</v>
      </c>
      <c r="G1713" s="513" t="s">
        <v>1424</v>
      </c>
      <c r="H1713" s="195" t="s">
        <v>798</v>
      </c>
      <c r="I1713" s="264">
        <v>5</v>
      </c>
      <c r="J1713" s="264">
        <v>8637</v>
      </c>
      <c r="K1713" s="639">
        <v>43185</v>
      </c>
      <c r="L1713" s="196" t="s">
        <v>300</v>
      </c>
      <c r="M1713" s="196" t="s">
        <v>198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/>
      <c r="AB1713" s="200"/>
      <c r="AC1713" s="200"/>
    </row>
    <row r="1714" spans="1:29" ht="15.75" hidden="1" customHeight="1">
      <c r="A1714" s="206" t="str">
        <f>IF(B1714&lt;&gt;"",IF(AND(B1714&gt;=_TM1,B1714&lt;=_TM2,OR(TH!L1714="1111",TH!M1714="1111")),TH!D1714,""),"")</f>
        <v/>
      </c>
      <c r="B1714" s="36">
        <f t="shared" si="101"/>
        <v>12</v>
      </c>
      <c r="C1714" s="193">
        <v>40897</v>
      </c>
      <c r="D1714" s="193" t="s">
        <v>397</v>
      </c>
      <c r="E1714" s="193">
        <v>40897</v>
      </c>
      <c r="F1714" s="194" t="s">
        <v>813</v>
      </c>
      <c r="G1714" s="513" t="s">
        <v>1424</v>
      </c>
      <c r="H1714" s="195" t="s">
        <v>798</v>
      </c>
      <c r="I1714" s="264">
        <v>33</v>
      </c>
      <c r="J1714" s="264">
        <v>12946</v>
      </c>
      <c r="K1714" s="639">
        <v>427218</v>
      </c>
      <c r="L1714" s="196" t="s">
        <v>300</v>
      </c>
      <c r="M1714" s="196" t="s">
        <v>198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9" ht="15.75" hidden="1" customHeight="1">
      <c r="A1715" s="206" t="str">
        <f>IF(B1715&lt;&gt;"",IF(AND(B1715&gt;=_TM1,B1715&lt;=_TM2,OR(TH!L1715="1111",TH!M1715="1111")),TH!D1715,""),"")</f>
        <v/>
      </c>
      <c r="B1715" s="36">
        <f t="shared" si="101"/>
        <v>12</v>
      </c>
      <c r="C1715" s="193">
        <v>40897</v>
      </c>
      <c r="D1715" s="193" t="s">
        <v>397</v>
      </c>
      <c r="E1715" s="193">
        <v>40897</v>
      </c>
      <c r="F1715" s="194" t="s">
        <v>1426</v>
      </c>
      <c r="G1715" s="513" t="s">
        <v>1424</v>
      </c>
      <c r="H1715" s="195" t="s">
        <v>798</v>
      </c>
      <c r="I1715" s="264">
        <v>147</v>
      </c>
      <c r="J1715" s="264">
        <v>14013</v>
      </c>
      <c r="K1715" s="639">
        <v>2059911</v>
      </c>
      <c r="L1715" s="196" t="s">
        <v>300</v>
      </c>
      <c r="M1715" s="196" t="s">
        <v>198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9" ht="15.75" hidden="1" customHeight="1">
      <c r="A1716" s="206" t="str">
        <f>IF(B1716&lt;&gt;"",IF(AND(B1716&gt;=_TM1,B1716&lt;=_TM2,OR(TH!L1716="1111",TH!M1716="1111")),TH!D1716,""),"")</f>
        <v/>
      </c>
      <c r="B1716" s="36">
        <f t="shared" si="101"/>
        <v>12</v>
      </c>
      <c r="C1716" s="193">
        <v>40897</v>
      </c>
      <c r="D1716" s="193" t="s">
        <v>397</v>
      </c>
      <c r="E1716" s="193">
        <v>40897</v>
      </c>
      <c r="F1716" s="194" t="s">
        <v>1427</v>
      </c>
      <c r="G1716" s="513" t="s">
        <v>1424</v>
      </c>
      <c r="H1716" s="195" t="s">
        <v>798</v>
      </c>
      <c r="I1716" s="264">
        <v>52</v>
      </c>
      <c r="J1716" s="264">
        <v>17521</v>
      </c>
      <c r="K1716" s="639">
        <v>911092</v>
      </c>
      <c r="L1716" s="196" t="s">
        <v>300</v>
      </c>
      <c r="M1716" s="196" t="s">
        <v>198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9" ht="15.75" hidden="1" customHeight="1">
      <c r="A1717" s="206" t="str">
        <f>IF(B1717&lt;&gt;"",IF(AND(B1717&gt;=_TM1,B1717&lt;=_TM2,OR(TH!L1717="1111",TH!M1717="1111")),TH!D1717,""),"")</f>
        <v/>
      </c>
      <c r="B1717" s="36">
        <f t="shared" si="101"/>
        <v>12</v>
      </c>
      <c r="C1717" s="193">
        <v>40897</v>
      </c>
      <c r="D1717" s="193" t="s">
        <v>397</v>
      </c>
      <c r="E1717" s="193">
        <v>40897</v>
      </c>
      <c r="F1717" s="194" t="s">
        <v>1428</v>
      </c>
      <c r="G1717" s="513" t="s">
        <v>1424</v>
      </c>
      <c r="H1717" s="195" t="s">
        <v>798</v>
      </c>
      <c r="I1717" s="264">
        <v>61</v>
      </c>
      <c r="J1717" s="264">
        <v>18867</v>
      </c>
      <c r="K1717" s="639">
        <v>1150887</v>
      </c>
      <c r="L1717" s="196" t="s">
        <v>300</v>
      </c>
      <c r="M1717" s="196" t="s">
        <v>198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9" ht="15.75" hidden="1" customHeight="1">
      <c r="A1718" s="206" t="str">
        <f>IF(B1718&lt;&gt;"",IF(AND(B1718&gt;=_TM1,B1718&lt;=_TM2,OR(TH!L1718="1111",TH!M1718="1111")),TH!D1718,""),"")</f>
        <v/>
      </c>
      <c r="B1718" s="36">
        <f t="shared" si="101"/>
        <v>12</v>
      </c>
      <c r="C1718" s="193">
        <v>40897</v>
      </c>
      <c r="D1718" s="193" t="s">
        <v>397</v>
      </c>
      <c r="E1718" s="193">
        <v>40897</v>
      </c>
      <c r="F1718" s="194" t="s">
        <v>1429</v>
      </c>
      <c r="G1718" s="513" t="s">
        <v>1424</v>
      </c>
      <c r="H1718" s="195" t="s">
        <v>798</v>
      </c>
      <c r="I1718" s="264">
        <v>505</v>
      </c>
      <c r="J1718" s="264">
        <v>18984</v>
      </c>
      <c r="K1718" s="639">
        <v>9586920</v>
      </c>
      <c r="L1718" s="196" t="s">
        <v>300</v>
      </c>
      <c r="M1718" s="196" t="s">
        <v>198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9" ht="15.75" hidden="1" customHeight="1">
      <c r="A1719" s="206" t="str">
        <f>IF(B1719&lt;&gt;"",IF(AND(B1719&gt;=_TM1,B1719&lt;=_TM2,OR(TH!L1719="1111",TH!M1719="1111")),TH!D1719,""),"")</f>
        <v/>
      </c>
      <c r="B1719" s="36">
        <f t="shared" si="101"/>
        <v>12</v>
      </c>
      <c r="C1719" s="193">
        <v>40897</v>
      </c>
      <c r="D1719" s="193" t="s">
        <v>397</v>
      </c>
      <c r="E1719" s="193">
        <v>40897</v>
      </c>
      <c r="F1719" s="194" t="s">
        <v>1430</v>
      </c>
      <c r="G1719" s="513" t="s">
        <v>1424</v>
      </c>
      <c r="H1719" s="195" t="s">
        <v>798</v>
      </c>
      <c r="I1719" s="264">
        <v>61</v>
      </c>
      <c r="J1719" s="264">
        <v>12799</v>
      </c>
      <c r="K1719" s="639">
        <v>780739</v>
      </c>
      <c r="L1719" s="196" t="s">
        <v>300</v>
      </c>
      <c r="M1719" s="196" t="s">
        <v>198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9" ht="15.75" hidden="1" customHeight="1">
      <c r="A1720" s="206" t="str">
        <f>IF(B1720&lt;&gt;"",IF(AND(B1720&gt;=_TM1,B1720&lt;=_TM2,OR(TH!L1720="1111",TH!M1720="1111")),TH!D1720,""),"")</f>
        <v/>
      </c>
      <c r="B1720" s="36">
        <f t="shared" si="101"/>
        <v>12</v>
      </c>
      <c r="C1720" s="193">
        <v>40897</v>
      </c>
      <c r="D1720" s="193" t="s">
        <v>397</v>
      </c>
      <c r="E1720" s="193">
        <v>40897</v>
      </c>
      <c r="F1720" s="194" t="s">
        <v>812</v>
      </c>
      <c r="G1720" s="513" t="s">
        <v>1424</v>
      </c>
      <c r="H1720" s="195" t="s">
        <v>798</v>
      </c>
      <c r="I1720" s="264">
        <v>4</v>
      </c>
      <c r="J1720" s="264">
        <v>11321</v>
      </c>
      <c r="K1720" s="639">
        <v>45284</v>
      </c>
      <c r="L1720" s="196" t="s">
        <v>300</v>
      </c>
      <c r="M1720" s="196" t="s">
        <v>198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9" ht="15.75" hidden="1" customHeight="1">
      <c r="A1721" s="206" t="str">
        <f>IF(B1721&lt;&gt;"",IF(AND(B1721&gt;=_TM1,B1721&lt;=_TM2,OR(TH!L1721="1111",TH!M1721="1111")),TH!D1721,""),"")</f>
        <v/>
      </c>
      <c r="B1721" s="36">
        <f t="shared" si="101"/>
        <v>12</v>
      </c>
      <c r="C1721" s="193">
        <v>40897</v>
      </c>
      <c r="D1721" s="193" t="s">
        <v>397</v>
      </c>
      <c r="E1721" s="193">
        <v>40897</v>
      </c>
      <c r="F1721" s="194" t="s">
        <v>1431</v>
      </c>
      <c r="G1721" s="513" t="s">
        <v>1424</v>
      </c>
      <c r="H1721" s="195" t="s">
        <v>798</v>
      </c>
      <c r="I1721" s="264">
        <v>16</v>
      </c>
      <c r="J1721" s="264">
        <v>18928</v>
      </c>
      <c r="K1721" s="639">
        <v>302848</v>
      </c>
      <c r="L1721" s="196" t="s">
        <v>300</v>
      </c>
      <c r="M1721" s="196" t="s">
        <v>198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9" ht="15.75" hidden="1" customHeight="1">
      <c r="A1722" s="206" t="str">
        <f>IF(B1722&lt;&gt;"",IF(AND(B1722&gt;=_TM1,B1722&lt;=_TM2,OR(TH!L1722="1111",TH!M1722="1111")),TH!D1722,""),"")</f>
        <v/>
      </c>
      <c r="B1722" s="36">
        <f t="shared" si="101"/>
        <v>12</v>
      </c>
      <c r="C1722" s="193">
        <v>40897</v>
      </c>
      <c r="D1722" s="193" t="s">
        <v>397</v>
      </c>
      <c r="E1722" s="193">
        <v>40897</v>
      </c>
      <c r="F1722" s="194" t="s">
        <v>1432</v>
      </c>
      <c r="G1722" s="513" t="s">
        <v>1424</v>
      </c>
      <c r="H1722" s="195" t="s">
        <v>798</v>
      </c>
      <c r="I1722" s="264">
        <v>10</v>
      </c>
      <c r="J1722" s="264">
        <v>15524</v>
      </c>
      <c r="K1722" s="639">
        <v>155240</v>
      </c>
      <c r="L1722" s="196" t="s">
        <v>300</v>
      </c>
      <c r="M1722" s="196" t="s">
        <v>198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9" ht="15.75" hidden="1" customHeight="1">
      <c r="A1723" s="206" t="str">
        <f>IF(B1723&lt;&gt;"",IF(AND(B1723&gt;=_TM1,B1723&lt;=_TM2,OR(TH!L1723="1111",TH!M1723="1111")),TH!D1723,""),"")</f>
        <v/>
      </c>
      <c r="B1723" s="36">
        <f t="shared" si="101"/>
        <v>12</v>
      </c>
      <c r="C1723" s="193">
        <v>40897</v>
      </c>
      <c r="D1723" s="193" t="s">
        <v>397</v>
      </c>
      <c r="E1723" s="193">
        <v>40897</v>
      </c>
      <c r="F1723" s="194" t="s">
        <v>1433</v>
      </c>
      <c r="G1723" s="513" t="s">
        <v>1424</v>
      </c>
      <c r="H1723" s="195" t="s">
        <v>798</v>
      </c>
      <c r="I1723" s="264">
        <v>134</v>
      </c>
      <c r="J1723" s="264">
        <v>24159</v>
      </c>
      <c r="K1723" s="639">
        <v>3237306</v>
      </c>
      <c r="L1723" s="196" t="s">
        <v>300</v>
      </c>
      <c r="M1723" s="196" t="s">
        <v>198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9" ht="15.75" hidden="1" customHeight="1">
      <c r="A1724" s="206" t="str">
        <f>IF(B1724&lt;&gt;"",IF(AND(B1724&gt;=_TM1,B1724&lt;=_TM2,OR(TH!L1724="1111",TH!M1724="1111")),TH!D1724,""),"")</f>
        <v/>
      </c>
      <c r="B1724" s="36">
        <f t="shared" si="101"/>
        <v>12</v>
      </c>
      <c r="C1724" s="193">
        <v>40897</v>
      </c>
      <c r="D1724" s="193" t="s">
        <v>397</v>
      </c>
      <c r="E1724" s="193">
        <v>40897</v>
      </c>
      <c r="F1724" s="194" t="s">
        <v>1342</v>
      </c>
      <c r="G1724" s="513" t="s">
        <v>1424</v>
      </c>
      <c r="H1724" s="195" t="s">
        <v>798</v>
      </c>
      <c r="I1724" s="264">
        <v>223</v>
      </c>
      <c r="J1724" s="264">
        <v>14535</v>
      </c>
      <c r="K1724" s="639">
        <v>3241305</v>
      </c>
      <c r="L1724" s="196" t="s">
        <v>300</v>
      </c>
      <c r="M1724" s="196" t="s">
        <v>198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9" ht="15.75" hidden="1" customHeight="1">
      <c r="A1725" s="206" t="str">
        <f>IF(B1725&lt;&gt;"",IF(AND(B1725&gt;=_TM1,B1725&lt;=_TM2,OR(TH!L1725="1111",TH!M1725="1111")),TH!D1725,""),"")</f>
        <v/>
      </c>
      <c r="B1725" s="36">
        <f t="shared" si="101"/>
        <v>12</v>
      </c>
      <c r="C1725" s="193">
        <v>40897</v>
      </c>
      <c r="D1725" s="193" t="s">
        <v>397</v>
      </c>
      <c r="E1725" s="193">
        <v>40897</v>
      </c>
      <c r="F1725" s="194" t="s">
        <v>1434</v>
      </c>
      <c r="G1725" s="513" t="s">
        <v>1424</v>
      </c>
      <c r="H1725" s="195" t="s">
        <v>798</v>
      </c>
      <c r="I1725" s="264">
        <v>10</v>
      </c>
      <c r="J1725" s="264">
        <v>19562</v>
      </c>
      <c r="K1725" s="639">
        <v>195620</v>
      </c>
      <c r="L1725" s="196" t="s">
        <v>300</v>
      </c>
      <c r="M1725" s="196" t="s">
        <v>198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9" ht="15.75" hidden="1" customHeight="1">
      <c r="A1726" s="206" t="str">
        <f>IF(B1726&lt;&gt;"",IF(AND(B1726&gt;=_TM1,B1726&lt;=_TM2,OR(TH!L1726="1111",TH!M1726="1111")),TH!D1726,""),"")</f>
        <v/>
      </c>
      <c r="B1726" s="36">
        <f t="shared" si="101"/>
        <v>12</v>
      </c>
      <c r="C1726" s="193">
        <v>40897</v>
      </c>
      <c r="D1726" s="193" t="s">
        <v>397</v>
      </c>
      <c r="E1726" s="193">
        <v>40897</v>
      </c>
      <c r="F1726" s="194" t="s">
        <v>1339</v>
      </c>
      <c r="G1726" s="513" t="s">
        <v>1424</v>
      </c>
      <c r="H1726" s="195" t="s">
        <v>798</v>
      </c>
      <c r="I1726" s="264">
        <v>20</v>
      </c>
      <c r="J1726" s="264">
        <v>16832</v>
      </c>
      <c r="K1726" s="639">
        <v>336640</v>
      </c>
      <c r="L1726" s="196" t="s">
        <v>300</v>
      </c>
      <c r="M1726" s="196" t="s">
        <v>198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9" ht="15.75" hidden="1" customHeight="1">
      <c r="A1727" s="206" t="str">
        <f>IF(B1727&lt;&gt;"",IF(AND(B1727&gt;=_TM1,B1727&lt;=_TM2,OR(TH!L1727="1111",TH!M1727="1111")),TH!D1727,""),"")</f>
        <v/>
      </c>
      <c r="B1727" s="36">
        <f t="shared" si="101"/>
        <v>12</v>
      </c>
      <c r="C1727" s="193">
        <v>40897</v>
      </c>
      <c r="D1727" s="193" t="s">
        <v>397</v>
      </c>
      <c r="E1727" s="193">
        <v>40897</v>
      </c>
      <c r="F1727" s="194" t="s">
        <v>1370</v>
      </c>
      <c r="G1727" s="513" t="s">
        <v>1424</v>
      </c>
      <c r="H1727" s="195" t="s">
        <v>798</v>
      </c>
      <c r="I1727" s="264">
        <v>2</v>
      </c>
      <c r="J1727" s="264">
        <v>14836</v>
      </c>
      <c r="K1727" s="639">
        <v>29672</v>
      </c>
      <c r="L1727" s="196" t="s">
        <v>300</v>
      </c>
      <c r="M1727" s="196" t="s">
        <v>198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9" ht="15.75" hidden="1" customHeight="1">
      <c r="A1728" s="206" t="str">
        <f>IF(B1728&lt;&gt;"",IF(AND(B1728&gt;=_TM1,B1728&lt;=_TM2,OR(TH!L1728="1111",TH!M1728="1111")),TH!D1728,""),"")</f>
        <v/>
      </c>
      <c r="B1728" s="36">
        <f t="shared" si="101"/>
        <v>12</v>
      </c>
      <c r="C1728" s="193">
        <v>40897</v>
      </c>
      <c r="D1728" s="193" t="s">
        <v>397</v>
      </c>
      <c r="E1728" s="193">
        <v>40897</v>
      </c>
      <c r="F1728" s="194" t="s">
        <v>1435</v>
      </c>
      <c r="G1728" s="513" t="s">
        <v>1424</v>
      </c>
      <c r="H1728" s="195" t="s">
        <v>798</v>
      </c>
      <c r="I1728" s="264">
        <v>379</v>
      </c>
      <c r="J1728" s="264">
        <v>22739</v>
      </c>
      <c r="K1728" s="639">
        <v>8618081</v>
      </c>
      <c r="L1728" s="196" t="s">
        <v>300</v>
      </c>
      <c r="M1728" s="196" t="s">
        <v>198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>
        <f t="shared" si="101"/>
        <v>12</v>
      </c>
      <c r="C1729" s="193">
        <v>40897</v>
      </c>
      <c r="D1729" s="193" t="s">
        <v>397</v>
      </c>
      <c r="E1729" s="193">
        <v>40897</v>
      </c>
      <c r="F1729" s="194" t="s">
        <v>1436</v>
      </c>
      <c r="G1729" s="513" t="s">
        <v>1424</v>
      </c>
      <c r="H1729" s="195" t="s">
        <v>798</v>
      </c>
      <c r="I1729" s="264">
        <v>82</v>
      </c>
      <c r="J1729" s="264">
        <v>23012</v>
      </c>
      <c r="K1729" s="639">
        <v>1886984</v>
      </c>
      <c r="L1729" s="196" t="s">
        <v>300</v>
      </c>
      <c r="M1729" s="196" t="s">
        <v>198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>
        <f t="shared" si="101"/>
        <v>12</v>
      </c>
      <c r="C1730" s="193">
        <v>40897</v>
      </c>
      <c r="D1730" s="193" t="s">
        <v>397</v>
      </c>
      <c r="E1730" s="193">
        <v>40897</v>
      </c>
      <c r="F1730" s="194" t="s">
        <v>1437</v>
      </c>
      <c r="G1730" s="513" t="s">
        <v>1424</v>
      </c>
      <c r="H1730" s="195" t="s">
        <v>798</v>
      </c>
      <c r="I1730" s="264">
        <v>72</v>
      </c>
      <c r="J1730" s="264">
        <v>15805</v>
      </c>
      <c r="K1730" s="639">
        <v>1137960</v>
      </c>
      <c r="L1730" s="196" t="s">
        <v>300</v>
      </c>
      <c r="M1730" s="196" t="s">
        <v>198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>
        <f t="shared" si="101"/>
        <v>12</v>
      </c>
      <c r="C1731" s="193">
        <v>40897</v>
      </c>
      <c r="D1731" s="193" t="s">
        <v>397</v>
      </c>
      <c r="E1731" s="193">
        <v>40897</v>
      </c>
      <c r="F1731" s="194" t="s">
        <v>1438</v>
      </c>
      <c r="G1731" s="513" t="s">
        <v>1424</v>
      </c>
      <c r="H1731" s="195" t="s">
        <v>798</v>
      </c>
      <c r="I1731" s="264">
        <v>52</v>
      </c>
      <c r="J1731" s="264">
        <v>15264</v>
      </c>
      <c r="K1731" s="639">
        <v>793728</v>
      </c>
      <c r="L1731" s="196" t="s">
        <v>300</v>
      </c>
      <c r="M1731" s="196" t="s">
        <v>198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>
        <f t="shared" si="101"/>
        <v>12</v>
      </c>
      <c r="C1732" s="193">
        <v>40897</v>
      </c>
      <c r="D1732" s="193" t="s">
        <v>397</v>
      </c>
      <c r="E1732" s="193">
        <v>40897</v>
      </c>
      <c r="F1732" s="194" t="s">
        <v>1439</v>
      </c>
      <c r="G1732" s="513" t="s">
        <v>1424</v>
      </c>
      <c r="H1732" s="195" t="s">
        <v>798</v>
      </c>
      <c r="I1732" s="264">
        <v>51</v>
      </c>
      <c r="J1732" s="264">
        <v>16123</v>
      </c>
      <c r="K1732" s="639">
        <v>822273</v>
      </c>
      <c r="L1732" s="196" t="s">
        <v>300</v>
      </c>
      <c r="M1732" s="196" t="s">
        <v>198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>
        <f t="shared" si="101"/>
        <v>12</v>
      </c>
      <c r="C1733" s="193">
        <v>40897</v>
      </c>
      <c r="D1733" s="193" t="s">
        <v>397</v>
      </c>
      <c r="E1733" s="193">
        <v>40897</v>
      </c>
      <c r="F1733" s="194" t="s">
        <v>1440</v>
      </c>
      <c r="G1733" s="513" t="s">
        <v>1424</v>
      </c>
      <c r="H1733" s="195" t="s">
        <v>798</v>
      </c>
      <c r="I1733" s="264">
        <v>51</v>
      </c>
      <c r="J1733" s="264">
        <v>19891</v>
      </c>
      <c r="K1733" s="639">
        <v>1014441</v>
      </c>
      <c r="L1733" s="196" t="s">
        <v>300</v>
      </c>
      <c r="M1733" s="196" t="s">
        <v>198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>
        <f t="shared" si="101"/>
        <v>12</v>
      </c>
      <c r="C1734" s="193">
        <v>40897</v>
      </c>
      <c r="D1734" s="193" t="s">
        <v>397</v>
      </c>
      <c r="E1734" s="193">
        <v>40897</v>
      </c>
      <c r="F1734" s="194" t="s">
        <v>1441</v>
      </c>
      <c r="G1734" s="513" t="s">
        <v>1424</v>
      </c>
      <c r="H1734" s="195" t="s">
        <v>798</v>
      </c>
      <c r="I1734" s="264">
        <v>57</v>
      </c>
      <c r="J1734" s="264">
        <v>20859</v>
      </c>
      <c r="K1734" s="639">
        <v>1188963</v>
      </c>
      <c r="L1734" s="196" t="s">
        <v>300</v>
      </c>
      <c r="M1734" s="196" t="s">
        <v>198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>
        <f t="shared" si="101"/>
        <v>12</v>
      </c>
      <c r="C1735" s="193">
        <v>40897</v>
      </c>
      <c r="D1735" s="193" t="s">
        <v>397</v>
      </c>
      <c r="E1735" s="193">
        <v>40897</v>
      </c>
      <c r="F1735" s="194" t="s">
        <v>1397</v>
      </c>
      <c r="G1735" s="513" t="s">
        <v>1424</v>
      </c>
      <c r="H1735" s="195" t="s">
        <v>798</v>
      </c>
      <c r="I1735" s="264">
        <v>150</v>
      </c>
      <c r="J1735" s="264">
        <v>963</v>
      </c>
      <c r="K1735" s="639">
        <v>144450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>
        <f t="shared" si="101"/>
        <v>12</v>
      </c>
      <c r="C1736" s="193">
        <v>40897</v>
      </c>
      <c r="D1736" s="193" t="s">
        <v>397</v>
      </c>
      <c r="E1736" s="193">
        <v>40897</v>
      </c>
      <c r="F1736" s="194" t="s">
        <v>1388</v>
      </c>
      <c r="G1736" s="513" t="s">
        <v>1424</v>
      </c>
      <c r="H1736" s="195" t="s">
        <v>798</v>
      </c>
      <c r="I1736" s="264">
        <v>315</v>
      </c>
      <c r="J1736" s="264">
        <v>1025</v>
      </c>
      <c r="K1736" s="639">
        <v>322875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>
        <f t="shared" si="101"/>
        <v>12</v>
      </c>
      <c r="C1737" s="193">
        <v>40897</v>
      </c>
      <c r="D1737" s="193" t="s">
        <v>397</v>
      </c>
      <c r="E1737" s="193">
        <v>40897</v>
      </c>
      <c r="F1737" s="194" t="s">
        <v>1390</v>
      </c>
      <c r="G1737" s="513" t="s">
        <v>1424</v>
      </c>
      <c r="H1737" s="195" t="s">
        <v>798</v>
      </c>
      <c r="I1737" s="264">
        <v>120</v>
      </c>
      <c r="J1737" s="264">
        <v>1152</v>
      </c>
      <c r="K1737" s="639">
        <v>138240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>
        <f t="shared" si="101"/>
        <v>12</v>
      </c>
      <c r="C1738" s="193">
        <v>40897</v>
      </c>
      <c r="D1738" s="193" t="s">
        <v>397</v>
      </c>
      <c r="E1738" s="193">
        <v>40897</v>
      </c>
      <c r="F1738" s="194" t="s">
        <v>1387</v>
      </c>
      <c r="G1738" s="513" t="s">
        <v>1424</v>
      </c>
      <c r="H1738" s="195" t="s">
        <v>798</v>
      </c>
      <c r="I1738" s="264">
        <v>120</v>
      </c>
      <c r="J1738" s="264">
        <v>1087</v>
      </c>
      <c r="K1738" s="639">
        <v>130440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>
        <f t="shared" si="101"/>
        <v>12</v>
      </c>
      <c r="C1739" s="193">
        <v>40897</v>
      </c>
      <c r="D1739" s="193" t="s">
        <v>397</v>
      </c>
      <c r="E1739" s="193">
        <v>40897</v>
      </c>
      <c r="F1739" s="194" t="s">
        <v>1442</v>
      </c>
      <c r="G1739" s="513" t="s">
        <v>1424</v>
      </c>
      <c r="H1739" s="195" t="s">
        <v>798</v>
      </c>
      <c r="I1739" s="264">
        <v>272</v>
      </c>
      <c r="J1739" s="264">
        <v>1254</v>
      </c>
      <c r="K1739" s="639">
        <v>341088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>
        <f t="shared" si="101"/>
        <v>12</v>
      </c>
      <c r="C1740" s="193">
        <v>40897</v>
      </c>
      <c r="D1740" s="193" t="s">
        <v>397</v>
      </c>
      <c r="E1740" s="193">
        <v>40897</v>
      </c>
      <c r="F1740" s="194" t="s">
        <v>1396</v>
      </c>
      <c r="G1740" s="513" t="s">
        <v>1424</v>
      </c>
      <c r="H1740" s="195" t="s">
        <v>798</v>
      </c>
      <c r="I1740" s="264">
        <v>30</v>
      </c>
      <c r="J1740" s="264">
        <v>1384</v>
      </c>
      <c r="K1740" s="639">
        <v>41520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>
        <f t="shared" si="101"/>
        <v>12</v>
      </c>
      <c r="C1741" s="193">
        <v>40897</v>
      </c>
      <c r="D1741" s="193" t="s">
        <v>397</v>
      </c>
      <c r="E1741" s="193">
        <v>40897</v>
      </c>
      <c r="F1741" s="194" t="s">
        <v>1443</v>
      </c>
      <c r="G1741" s="513" t="s">
        <v>1424</v>
      </c>
      <c r="H1741" s="195" t="s">
        <v>798</v>
      </c>
      <c r="I1741" s="264">
        <v>60</v>
      </c>
      <c r="J1741" s="264">
        <v>1220</v>
      </c>
      <c r="K1741" s="639">
        <v>73200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>
        <f t="shared" si="101"/>
        <v>12</v>
      </c>
      <c r="C1742" s="193">
        <v>40897</v>
      </c>
      <c r="D1742" s="193" t="s">
        <v>397</v>
      </c>
      <c r="E1742" s="193">
        <v>40897</v>
      </c>
      <c r="F1742" s="194" t="s">
        <v>1392</v>
      </c>
      <c r="G1742" s="513" t="s">
        <v>1424</v>
      </c>
      <c r="H1742" s="195" t="s">
        <v>798</v>
      </c>
      <c r="I1742" s="264">
        <v>150</v>
      </c>
      <c r="J1742" s="264">
        <v>1463</v>
      </c>
      <c r="K1742" s="639">
        <v>219450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>
        <f t="shared" si="101"/>
        <v>12</v>
      </c>
      <c r="C1743" s="193">
        <v>40897</v>
      </c>
      <c r="D1743" s="193" t="s">
        <v>397</v>
      </c>
      <c r="E1743" s="193">
        <v>40897</v>
      </c>
      <c r="F1743" s="194" t="s">
        <v>1393</v>
      </c>
      <c r="G1743" s="513" t="s">
        <v>1424</v>
      </c>
      <c r="H1743" s="195" t="s">
        <v>798</v>
      </c>
      <c r="I1743" s="264">
        <v>136</v>
      </c>
      <c r="J1743" s="264">
        <v>1288</v>
      </c>
      <c r="K1743" s="639">
        <v>175168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>
        <f t="shared" si="101"/>
        <v>12</v>
      </c>
      <c r="C1744" s="193">
        <v>40897</v>
      </c>
      <c r="D1744" s="193" t="s">
        <v>397</v>
      </c>
      <c r="E1744" s="193">
        <v>40897</v>
      </c>
      <c r="F1744" s="194" t="s">
        <v>1395</v>
      </c>
      <c r="G1744" s="513" t="s">
        <v>1424</v>
      </c>
      <c r="H1744" s="195" t="s">
        <v>798</v>
      </c>
      <c r="I1744" s="264">
        <v>15</v>
      </c>
      <c r="J1744" s="264">
        <v>1581</v>
      </c>
      <c r="K1744" s="639">
        <v>23715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hidden="1" customHeight="1">
      <c r="A1745" s="206" t="str">
        <f>IF(B1745&lt;&gt;"",IF(AND(B1745&gt;=_TM1,B1745&lt;=_TM2,OR(TH!L1745="1111",TH!M1745="1111")),TH!D1745,""),"")</f>
        <v/>
      </c>
      <c r="B1745" s="36">
        <f t="shared" si="101"/>
        <v>12</v>
      </c>
      <c r="C1745" s="193">
        <v>40897</v>
      </c>
      <c r="D1745" s="193" t="s">
        <v>397</v>
      </c>
      <c r="E1745" s="193">
        <v>40897</v>
      </c>
      <c r="F1745" s="194" t="s">
        <v>1391</v>
      </c>
      <c r="G1745" s="513" t="s">
        <v>1424</v>
      </c>
      <c r="H1745" s="195" t="s">
        <v>798</v>
      </c>
      <c r="I1745" s="264">
        <v>75</v>
      </c>
      <c r="J1745" s="264">
        <v>1660</v>
      </c>
      <c r="K1745" s="639">
        <v>124500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hidden="1" customHeight="1">
      <c r="A1746" s="206" t="str">
        <f>IF(B1746&lt;&gt;"",IF(AND(B1746&gt;=_TM1,B1746&lt;=_TM2,OR(TH!L1746="1111",TH!M1746="1111")),TH!D1746,""),"")</f>
        <v/>
      </c>
      <c r="B1746" s="36">
        <f t="shared" si="101"/>
        <v>12</v>
      </c>
      <c r="C1746" s="193">
        <v>40897</v>
      </c>
      <c r="D1746" s="193" t="s">
        <v>397</v>
      </c>
      <c r="E1746" s="193">
        <v>40897</v>
      </c>
      <c r="F1746" s="194" t="s">
        <v>1242</v>
      </c>
      <c r="G1746" s="513" t="s">
        <v>1424</v>
      </c>
      <c r="H1746" s="195" t="s">
        <v>798</v>
      </c>
      <c r="I1746" s="264"/>
      <c r="J1746" s="264"/>
      <c r="K1746" s="639">
        <v>3971984</v>
      </c>
      <c r="L1746" s="196" t="s">
        <v>300</v>
      </c>
      <c r="M1746" s="196" t="s">
        <v>796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hidden="1" customHeight="1">
      <c r="A1747" s="206" t="str">
        <f>IF(B1747&lt;&gt;"",IF(AND(B1747&gt;=_TM1,B1747&lt;=_TM2,OR(TH!L1747="1111",TH!M1747="1111")),TH!D1747,""),"")</f>
        <v/>
      </c>
      <c r="B1747" s="36">
        <f t="shared" si="101"/>
        <v>12</v>
      </c>
      <c r="C1747" s="193">
        <v>40898</v>
      </c>
      <c r="D1747" s="193" t="s">
        <v>397</v>
      </c>
      <c r="E1747" s="193">
        <v>40898</v>
      </c>
      <c r="F1747" s="194" t="s">
        <v>1436</v>
      </c>
      <c r="G1747" s="513" t="s">
        <v>1444</v>
      </c>
      <c r="H1747" s="195" t="s">
        <v>798</v>
      </c>
      <c r="I1747" s="264">
        <v>227</v>
      </c>
      <c r="J1747" s="264">
        <v>23012</v>
      </c>
      <c r="K1747" s="639">
        <v>5223724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hidden="1" customHeight="1">
      <c r="A1748" s="206" t="str">
        <f>IF(B1748&lt;&gt;"",IF(AND(B1748&gt;=_TM1,B1748&lt;=_TM2,OR(TH!L1748="1111",TH!M1748="1111")),TH!D1748,""),"")</f>
        <v/>
      </c>
      <c r="B1748" s="36">
        <f t="shared" si="101"/>
        <v>12</v>
      </c>
      <c r="C1748" s="193">
        <v>40898</v>
      </c>
      <c r="D1748" s="193" t="s">
        <v>397</v>
      </c>
      <c r="E1748" s="193">
        <v>40898</v>
      </c>
      <c r="F1748" s="194" t="s">
        <v>1431</v>
      </c>
      <c r="G1748" s="513" t="s">
        <v>1444</v>
      </c>
      <c r="H1748" s="195" t="s">
        <v>798</v>
      </c>
      <c r="I1748" s="264">
        <v>195</v>
      </c>
      <c r="J1748" s="264">
        <v>18928</v>
      </c>
      <c r="K1748" s="639">
        <v>3690960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hidden="1" customHeight="1">
      <c r="A1749" s="206" t="str">
        <f>IF(B1749&lt;&gt;"",IF(AND(B1749&gt;=_TM1,B1749&lt;=_TM2,OR(TH!L1749="1111",TH!M1749="1111")),TH!D1749,""),"")</f>
        <v/>
      </c>
      <c r="B1749" s="36">
        <f t="shared" si="101"/>
        <v>12</v>
      </c>
      <c r="C1749" s="193">
        <v>40898</v>
      </c>
      <c r="D1749" s="193" t="s">
        <v>397</v>
      </c>
      <c r="E1749" s="193">
        <v>40898</v>
      </c>
      <c r="F1749" s="194" t="s">
        <v>1445</v>
      </c>
      <c r="G1749" s="513" t="s">
        <v>1444</v>
      </c>
      <c r="H1749" s="195" t="s">
        <v>798</v>
      </c>
      <c r="I1749" s="264">
        <v>232</v>
      </c>
      <c r="J1749" s="264">
        <v>20070</v>
      </c>
      <c r="K1749" s="639">
        <v>4656240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hidden="1" customHeight="1">
      <c r="A1750" s="206" t="str">
        <f>IF(B1750&lt;&gt;"",IF(AND(B1750&gt;=_TM1,B1750&lt;=_TM2,OR(TH!L1750="1111",TH!M1750="1111")),TH!D1750,""),"")</f>
        <v/>
      </c>
      <c r="B1750" s="36">
        <f t="shared" si="101"/>
        <v>12</v>
      </c>
      <c r="C1750" s="193">
        <v>40898</v>
      </c>
      <c r="D1750" s="193" t="s">
        <v>397</v>
      </c>
      <c r="E1750" s="193">
        <v>40898</v>
      </c>
      <c r="F1750" s="194" t="s">
        <v>1242</v>
      </c>
      <c r="G1750" s="513" t="s">
        <v>1444</v>
      </c>
      <c r="H1750" s="195" t="s">
        <v>798</v>
      </c>
      <c r="I1750" s="264"/>
      <c r="J1750" s="264"/>
      <c r="K1750" s="639">
        <v>1357092</v>
      </c>
      <c r="L1750" s="196" t="s">
        <v>300</v>
      </c>
      <c r="M1750" s="196" t="s">
        <v>796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hidden="1" customHeight="1">
      <c r="A1751" s="206" t="str">
        <f>IF(B1751&lt;&gt;"",IF(AND(B1751&gt;=_TM1,B1751&lt;=_TM2,OR(TH!L1751="1111",TH!M1751="1111")),TH!D1751,""),"")</f>
        <v/>
      </c>
      <c r="B1751" s="36">
        <f t="shared" si="101"/>
        <v>12</v>
      </c>
      <c r="C1751" s="193">
        <v>40899</v>
      </c>
      <c r="D1751" s="193" t="s">
        <v>397</v>
      </c>
      <c r="E1751" s="193">
        <v>40899</v>
      </c>
      <c r="F1751" s="194" t="s">
        <v>1446</v>
      </c>
      <c r="G1751" s="513" t="s">
        <v>1447</v>
      </c>
      <c r="H1751" s="195" t="s">
        <v>798</v>
      </c>
      <c r="I1751" s="264">
        <v>76</v>
      </c>
      <c r="J1751" s="264">
        <v>6275</v>
      </c>
      <c r="K1751" s="639">
        <v>476900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hidden="1" customHeight="1">
      <c r="A1752" s="206" t="str">
        <f>IF(B1752&lt;&gt;"",IF(AND(B1752&gt;=_TM1,B1752&lt;=_TM2,OR(TH!L1752="1111",TH!M1752="1111")),TH!D1752,""),"")</f>
        <v/>
      </c>
      <c r="B1752" s="36">
        <f t="shared" si="101"/>
        <v>12</v>
      </c>
      <c r="C1752" s="193">
        <v>40899</v>
      </c>
      <c r="D1752" s="193" t="s">
        <v>397</v>
      </c>
      <c r="E1752" s="193">
        <v>40899</v>
      </c>
      <c r="F1752" s="194" t="s">
        <v>1448</v>
      </c>
      <c r="G1752" s="513" t="s">
        <v>1447</v>
      </c>
      <c r="H1752" s="195" t="s">
        <v>798</v>
      </c>
      <c r="I1752" s="264">
        <v>261</v>
      </c>
      <c r="J1752" s="264">
        <v>10678</v>
      </c>
      <c r="K1752" s="639">
        <v>2786958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hidden="1" customHeight="1">
      <c r="A1753" s="206" t="str">
        <f>IF(B1753&lt;&gt;"",IF(AND(B1753&gt;=_TM1,B1753&lt;=_TM2,OR(TH!L1753="1111",TH!M1753="1111")),TH!D1753,""),"")</f>
        <v/>
      </c>
      <c r="B1753" s="36">
        <f t="shared" si="101"/>
        <v>12</v>
      </c>
      <c r="C1753" s="193">
        <v>40899</v>
      </c>
      <c r="D1753" s="193" t="s">
        <v>397</v>
      </c>
      <c r="E1753" s="193">
        <v>40899</v>
      </c>
      <c r="F1753" s="194" t="s">
        <v>969</v>
      </c>
      <c r="G1753" s="513" t="s">
        <v>1447</v>
      </c>
      <c r="H1753" s="195" t="s">
        <v>798</v>
      </c>
      <c r="I1753" s="264">
        <v>65</v>
      </c>
      <c r="J1753" s="264">
        <v>10501</v>
      </c>
      <c r="K1753" s="639">
        <v>682565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hidden="1" customHeight="1">
      <c r="A1754" s="206" t="str">
        <f>IF(B1754&lt;&gt;"",IF(AND(B1754&gt;=_TM1,B1754&lt;=_TM2,OR(TH!L1754="1111",TH!M1754="1111")),TH!D1754,""),"")</f>
        <v/>
      </c>
      <c r="B1754" s="36">
        <f t="shared" si="101"/>
        <v>12</v>
      </c>
      <c r="C1754" s="193">
        <v>40899</v>
      </c>
      <c r="D1754" s="193" t="s">
        <v>397</v>
      </c>
      <c r="E1754" s="193">
        <v>40899</v>
      </c>
      <c r="F1754" s="194" t="s">
        <v>998</v>
      </c>
      <c r="G1754" s="513" t="s">
        <v>1447</v>
      </c>
      <c r="H1754" s="195" t="s">
        <v>798</v>
      </c>
      <c r="I1754" s="264">
        <v>1069</v>
      </c>
      <c r="J1754" s="264">
        <v>11840</v>
      </c>
      <c r="K1754" s="639">
        <v>12656960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hidden="1" customHeight="1">
      <c r="A1755" s="206" t="str">
        <f>IF(B1755&lt;&gt;"",IF(AND(B1755&gt;=_TM1,B1755&lt;=_TM2,OR(TH!L1755="1111",TH!M1755="1111")),TH!D1755,""),"")</f>
        <v/>
      </c>
      <c r="B1755" s="36">
        <f t="shared" si="101"/>
        <v>12</v>
      </c>
      <c r="C1755" s="193">
        <v>40899</v>
      </c>
      <c r="D1755" s="193" t="s">
        <v>397</v>
      </c>
      <c r="E1755" s="193">
        <v>40899</v>
      </c>
      <c r="F1755" s="194" t="s">
        <v>970</v>
      </c>
      <c r="G1755" s="513" t="s">
        <v>1447</v>
      </c>
      <c r="H1755" s="195" t="s">
        <v>798</v>
      </c>
      <c r="I1755" s="264">
        <v>276</v>
      </c>
      <c r="J1755" s="264">
        <v>13258</v>
      </c>
      <c r="K1755" s="639">
        <v>3659208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hidden="1" customHeight="1">
      <c r="A1756" s="206" t="str">
        <f>IF(B1756&lt;&gt;"",IF(AND(B1756&gt;=_TM1,B1756&lt;=_TM2,OR(TH!L1756="1111",TH!M1756="1111")),TH!D1756,""),"")</f>
        <v/>
      </c>
      <c r="B1756" s="36">
        <f t="shared" si="101"/>
        <v>12</v>
      </c>
      <c r="C1756" s="193">
        <v>40899</v>
      </c>
      <c r="D1756" s="193" t="s">
        <v>397</v>
      </c>
      <c r="E1756" s="193">
        <v>40899</v>
      </c>
      <c r="F1756" s="194" t="s">
        <v>1431</v>
      </c>
      <c r="G1756" s="513" t="s">
        <v>1447</v>
      </c>
      <c r="H1756" s="195" t="s">
        <v>798</v>
      </c>
      <c r="I1756" s="264">
        <v>47</v>
      </c>
      <c r="J1756" s="264">
        <v>18928</v>
      </c>
      <c r="K1756" s="639">
        <v>889616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hidden="1" customHeight="1">
      <c r="A1757" s="206" t="str">
        <f>IF(B1757&lt;&gt;"",IF(AND(B1757&gt;=_TM1,B1757&lt;=_TM2,OR(TH!L1757="1111",TH!M1757="1111")),TH!D1757,""),"")</f>
        <v/>
      </c>
      <c r="B1757" s="36">
        <f t="shared" si="101"/>
        <v>12</v>
      </c>
      <c r="C1757" s="193">
        <v>40899</v>
      </c>
      <c r="D1757" s="193" t="s">
        <v>397</v>
      </c>
      <c r="E1757" s="193">
        <v>40899</v>
      </c>
      <c r="F1757" s="194" t="s">
        <v>1436</v>
      </c>
      <c r="G1757" s="513" t="s">
        <v>1447</v>
      </c>
      <c r="H1757" s="195" t="s">
        <v>798</v>
      </c>
      <c r="I1757" s="264">
        <v>260</v>
      </c>
      <c r="J1757" s="264">
        <v>23012</v>
      </c>
      <c r="K1757" s="639">
        <v>5983120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hidden="1" customHeight="1">
      <c r="A1758" s="206" t="str">
        <f>IF(B1758&lt;&gt;"",IF(AND(B1758&gt;=_TM1,B1758&lt;=_TM2,OR(TH!L1758="1111",TH!M1758="1111")),TH!D1758,""),"")</f>
        <v/>
      </c>
      <c r="B1758" s="36">
        <f t="shared" si="101"/>
        <v>12</v>
      </c>
      <c r="C1758" s="193">
        <v>40899</v>
      </c>
      <c r="D1758" s="193" t="s">
        <v>397</v>
      </c>
      <c r="E1758" s="193">
        <v>40899</v>
      </c>
      <c r="F1758" s="194" t="s">
        <v>1449</v>
      </c>
      <c r="G1758" s="513" t="s">
        <v>1447</v>
      </c>
      <c r="H1758" s="195" t="s">
        <v>798</v>
      </c>
      <c r="I1758" s="264">
        <v>274</v>
      </c>
      <c r="J1758" s="264">
        <v>1474</v>
      </c>
      <c r="K1758" s="639">
        <v>403876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hidden="1" customHeight="1">
      <c r="A1759" s="206" t="str">
        <f>IF(B1759&lt;&gt;"",IF(AND(B1759&gt;=_TM1,B1759&lt;=_TM2,OR(TH!L1759="1111",TH!M1759="1111")),TH!D1759,""),"")</f>
        <v/>
      </c>
      <c r="B1759" s="36">
        <f t="shared" si="101"/>
        <v>12</v>
      </c>
      <c r="C1759" s="193">
        <v>40899</v>
      </c>
      <c r="D1759" s="193" t="s">
        <v>397</v>
      </c>
      <c r="E1759" s="193">
        <v>40899</v>
      </c>
      <c r="F1759" s="194" t="s">
        <v>1450</v>
      </c>
      <c r="G1759" s="513" t="s">
        <v>1447</v>
      </c>
      <c r="H1759" s="195" t="s">
        <v>798</v>
      </c>
      <c r="I1759" s="264">
        <v>44</v>
      </c>
      <c r="J1759" s="264">
        <v>1146</v>
      </c>
      <c r="K1759" s="639">
        <v>50424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hidden="1" customHeight="1">
      <c r="A1760" s="206" t="str">
        <f>IF(B1760&lt;&gt;"",IF(AND(B1760&gt;=_TM1,B1760&lt;=_TM2,OR(TH!L1760="1111",TH!M1760="1111")),TH!D1760,""),"")</f>
        <v/>
      </c>
      <c r="B1760" s="36">
        <f t="shared" si="101"/>
        <v>12</v>
      </c>
      <c r="C1760" s="193">
        <v>40899</v>
      </c>
      <c r="D1760" s="193" t="s">
        <v>397</v>
      </c>
      <c r="E1760" s="193">
        <v>40899</v>
      </c>
      <c r="F1760" s="194" t="s">
        <v>1451</v>
      </c>
      <c r="G1760" s="513" t="s">
        <v>1447</v>
      </c>
      <c r="H1760" s="195" t="s">
        <v>798</v>
      </c>
      <c r="I1760" s="264">
        <v>262</v>
      </c>
      <c r="J1760" s="264">
        <v>1187</v>
      </c>
      <c r="K1760" s="639">
        <v>310994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36">
        <f t="shared" si="101"/>
        <v>12</v>
      </c>
      <c r="C1761" s="193">
        <v>40899</v>
      </c>
      <c r="D1761" s="193" t="s">
        <v>397</v>
      </c>
      <c r="E1761" s="193">
        <v>40899</v>
      </c>
      <c r="F1761" s="194" t="s">
        <v>1452</v>
      </c>
      <c r="G1761" s="513" t="s">
        <v>1447</v>
      </c>
      <c r="H1761" s="195" t="s">
        <v>798</v>
      </c>
      <c r="I1761" s="264">
        <v>262</v>
      </c>
      <c r="J1761" s="264">
        <v>1515</v>
      </c>
      <c r="K1761" s="639">
        <v>396930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36">
        <f t="shared" si="101"/>
        <v>12</v>
      </c>
      <c r="C1762" s="193">
        <v>40899</v>
      </c>
      <c r="D1762" s="193" t="s">
        <v>397</v>
      </c>
      <c r="E1762" s="193">
        <v>40899</v>
      </c>
      <c r="F1762" s="194" t="s">
        <v>1453</v>
      </c>
      <c r="G1762" s="513" t="s">
        <v>1447</v>
      </c>
      <c r="H1762" s="195" t="s">
        <v>798</v>
      </c>
      <c r="I1762" s="264">
        <v>318</v>
      </c>
      <c r="J1762" s="264">
        <v>1556</v>
      </c>
      <c r="K1762" s="639">
        <v>494808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36">
        <f t="shared" si="101"/>
        <v>12</v>
      </c>
      <c r="C1763" s="193">
        <v>40899</v>
      </c>
      <c r="D1763" s="193" t="s">
        <v>397</v>
      </c>
      <c r="E1763" s="193">
        <v>40899</v>
      </c>
      <c r="F1763" s="194" t="s">
        <v>1242</v>
      </c>
      <c r="G1763" s="513" t="s">
        <v>1447</v>
      </c>
      <c r="H1763" s="195" t="s">
        <v>798</v>
      </c>
      <c r="I1763" s="264"/>
      <c r="J1763" s="264"/>
      <c r="K1763" s="639">
        <v>2879236</v>
      </c>
      <c r="L1763" s="196" t="s">
        <v>300</v>
      </c>
      <c r="M1763" s="196" t="s">
        <v>796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hidden="1" customHeight="1">
      <c r="A1764" s="206" t="str">
        <f>IF(B1764&lt;&gt;"",IF(AND(B1764&gt;=_TM1,B1764&lt;=_TM2,OR(TH!L1764="1111",TH!M1764="1111")),TH!D1764,""),"")</f>
        <v/>
      </c>
      <c r="B1764" s="36">
        <f t="shared" si="101"/>
        <v>12</v>
      </c>
      <c r="C1764" s="186">
        <v>40901</v>
      </c>
      <c r="D1764" s="186" t="s">
        <v>393</v>
      </c>
      <c r="E1764" s="186">
        <v>40901</v>
      </c>
      <c r="F1764" s="191" t="s">
        <v>429</v>
      </c>
      <c r="G1764" s="641" t="s">
        <v>390</v>
      </c>
      <c r="H1764" s="653"/>
      <c r="I1764" s="264"/>
      <c r="J1764" s="264"/>
      <c r="K1764" s="639">
        <v>62339</v>
      </c>
      <c r="L1764" s="640" t="s">
        <v>24</v>
      </c>
      <c r="M1764" s="640" t="s">
        <v>40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hidden="1" customHeight="1">
      <c r="A1765" s="206" t="str">
        <f>IF(B1765&lt;&gt;"",IF(AND(B1765&gt;=_TM1,B1765&lt;=_TM2,OR(TH!L1765="1111",TH!M1765="1111")),TH!D1765,""),"")</f>
        <v>C21</v>
      </c>
      <c r="B1765" s="36">
        <f t="shared" si="101"/>
        <v>12</v>
      </c>
      <c r="C1765" s="193">
        <f>E1765</f>
        <v>40901</v>
      </c>
      <c r="D1765" s="186" t="s">
        <v>736</v>
      </c>
      <c r="E1765" s="186">
        <v>40901</v>
      </c>
      <c r="F1765" s="191" t="s">
        <v>1146</v>
      </c>
      <c r="G1765" s="513"/>
      <c r="H1765" s="7" t="s">
        <v>564</v>
      </c>
      <c r="I1765" s="264"/>
      <c r="J1765" s="264"/>
      <c r="K1765" s="38">
        <v>412769</v>
      </c>
      <c r="L1765" s="196" t="s">
        <v>8</v>
      </c>
      <c r="M1765" s="196" t="s">
        <v>48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>x</v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630"/>
      <c r="AB1765" s="630"/>
      <c r="AC1765" s="213"/>
    </row>
    <row r="1766" spans="1:29" ht="15.75" hidden="1" customHeight="1">
      <c r="A1766" s="206" t="str">
        <f>IF(B1766&lt;&gt;"",IF(AND(B1766&gt;=_TM1,B1766&lt;=_TM2,OR(TH!L1766="1111",TH!M1766="1111")),TH!D1766,""),"")</f>
        <v>C22</v>
      </c>
      <c r="B1766" s="36">
        <f t="shared" si="101"/>
        <v>12</v>
      </c>
      <c r="C1766" s="193">
        <f>E1766</f>
        <v>40901</v>
      </c>
      <c r="D1766" s="186" t="s">
        <v>737</v>
      </c>
      <c r="E1766" s="186">
        <v>40901</v>
      </c>
      <c r="F1766" s="191" t="s">
        <v>1146</v>
      </c>
      <c r="G1766" s="513"/>
      <c r="H1766" s="7" t="s">
        <v>613</v>
      </c>
      <c r="I1766" s="264"/>
      <c r="J1766" s="264"/>
      <c r="K1766" s="38">
        <v>9998</v>
      </c>
      <c r="L1766" s="196" t="s">
        <v>8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>x</v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630"/>
      <c r="AB1766" s="630"/>
      <c r="AC1766" s="213"/>
    </row>
    <row r="1767" spans="1:29" ht="15.75" hidden="1" customHeight="1">
      <c r="A1767" s="206" t="str">
        <f>IF(B1767&lt;&gt;"",IF(AND(B1767&gt;=_TM1,B1767&lt;=_TM2,OR(TH!L1767="1111",TH!M1767="1111")),TH!D1767,""),"")</f>
        <v>T06</v>
      </c>
      <c r="B1767" s="36">
        <f t="shared" si="101"/>
        <v>12</v>
      </c>
      <c r="C1767" s="193">
        <f>E1767</f>
        <v>40901</v>
      </c>
      <c r="D1767" s="193" t="s">
        <v>1020</v>
      </c>
      <c r="E1767" s="186">
        <v>40901</v>
      </c>
      <c r="F1767" s="194" t="s">
        <v>1272</v>
      </c>
      <c r="G1767" s="513"/>
      <c r="H1767" s="893" t="s">
        <v>831</v>
      </c>
      <c r="I1767" s="264"/>
      <c r="J1767" s="264"/>
      <c r="K1767" s="639">
        <v>1001285</v>
      </c>
      <c r="L1767" s="196" t="s">
        <v>48</v>
      </c>
      <c r="M1767" s="196" t="s">
        <v>300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>x</v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ht="15.75" hidden="1" customHeight="1">
      <c r="A1768" s="206" t="str">
        <f>IF(B1768&lt;&gt;"",IF(AND(B1768&gt;=_TM1,B1768&lt;=_TM2,OR(TH!L1768="1111",TH!M1768="1111")),TH!D1768,""),"")</f>
        <v>T07</v>
      </c>
      <c r="B1768" s="36">
        <f t="shared" si="101"/>
        <v>12</v>
      </c>
      <c r="C1768" s="193">
        <v>40907</v>
      </c>
      <c r="D1768" s="193" t="s">
        <v>1016</v>
      </c>
      <c r="E1768" s="193">
        <v>40907</v>
      </c>
      <c r="F1768" s="194" t="s">
        <v>1454</v>
      </c>
      <c r="G1768" s="513" t="s">
        <v>1455</v>
      </c>
      <c r="H1768" s="195" t="s">
        <v>829</v>
      </c>
      <c r="I1768" s="264">
        <v>392</v>
      </c>
      <c r="J1768" s="264">
        <v>11800</v>
      </c>
      <c r="K1768" s="639">
        <v>4625600</v>
      </c>
      <c r="L1768" s="196" t="s">
        <v>48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ht="15.75" hidden="1" customHeight="1">
      <c r="A1769" s="206" t="str">
        <f>IF(B1769&lt;&gt;"",IF(AND(B1769&gt;=_TM1,B1769&lt;=_TM2,OR(TH!L1769="1111",TH!M1769="1111")),TH!D1769,""),"")</f>
        <v>T07</v>
      </c>
      <c r="B1769" s="36">
        <f t="shared" si="101"/>
        <v>12</v>
      </c>
      <c r="C1769" s="193">
        <v>40907</v>
      </c>
      <c r="D1769" s="193" t="s">
        <v>1016</v>
      </c>
      <c r="E1769" s="193">
        <v>40907</v>
      </c>
      <c r="F1769" s="194" t="s">
        <v>1242</v>
      </c>
      <c r="G1769" s="513" t="s">
        <v>1455</v>
      </c>
      <c r="H1769" s="195" t="s">
        <v>829</v>
      </c>
      <c r="I1769" s="264"/>
      <c r="J1769" s="264"/>
      <c r="K1769" s="639">
        <v>462560</v>
      </c>
      <c r="L1769" s="196" t="s">
        <v>48</v>
      </c>
      <c r="M1769" s="196" t="s">
        <v>796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>x</v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hidden="1" customHeight="1">
      <c r="A1770" s="206" t="str">
        <f>IF(B1770&lt;&gt;"",IF(AND(B1770&gt;=_TM1,B1770&lt;=_TM2,OR(TH!L1770="1111",TH!M1770="1111")),TH!D1770,""),"")</f>
        <v/>
      </c>
      <c r="B1770" s="36">
        <f t="shared" si="101"/>
        <v>12</v>
      </c>
      <c r="C1770" s="193">
        <v>40907</v>
      </c>
      <c r="D1770" s="193" t="s">
        <v>397</v>
      </c>
      <c r="E1770" s="193">
        <v>40907</v>
      </c>
      <c r="F1770" s="194" t="s">
        <v>1456</v>
      </c>
      <c r="G1770" s="513" t="s">
        <v>699</v>
      </c>
      <c r="H1770" s="195" t="s">
        <v>798</v>
      </c>
      <c r="I1770" s="264">
        <v>65</v>
      </c>
      <c r="J1770" s="264">
        <v>22324</v>
      </c>
      <c r="K1770" s="639">
        <v>1451060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hidden="1" customHeight="1">
      <c r="A1771" s="206" t="str">
        <f>IF(B1771&lt;&gt;"",IF(AND(B1771&gt;=_TM1,B1771&lt;=_TM2,OR(TH!L1771="1111",TH!M1771="1111")),TH!D1771,""),"")</f>
        <v/>
      </c>
      <c r="B1771" s="36">
        <f t="shared" si="101"/>
        <v>12</v>
      </c>
      <c r="C1771" s="193">
        <v>40907</v>
      </c>
      <c r="D1771" s="193" t="s">
        <v>397</v>
      </c>
      <c r="E1771" s="193">
        <v>40907</v>
      </c>
      <c r="F1771" s="194" t="s">
        <v>1457</v>
      </c>
      <c r="G1771" s="513" t="s">
        <v>699</v>
      </c>
      <c r="H1771" s="195" t="s">
        <v>798</v>
      </c>
      <c r="I1771" s="264">
        <v>10</v>
      </c>
      <c r="J1771" s="264">
        <v>18984</v>
      </c>
      <c r="K1771" s="639">
        <v>189840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hidden="1" customHeight="1">
      <c r="A1772" s="206" t="str">
        <f>IF(B1772&lt;&gt;"",IF(AND(B1772&gt;=_TM1,B1772&lt;=_TM2,OR(TH!L1772="1111",TH!M1772="1111")),TH!D1772,""),"")</f>
        <v/>
      </c>
      <c r="B1772" s="36">
        <f t="shared" ref="B1772:B1819" si="102">IF(C1772&lt;&gt;"",MONTH(C1772),"")</f>
        <v>12</v>
      </c>
      <c r="C1772" s="193">
        <v>40907</v>
      </c>
      <c r="D1772" s="193" t="s">
        <v>397</v>
      </c>
      <c r="E1772" s="193">
        <v>40907</v>
      </c>
      <c r="F1772" s="194" t="s">
        <v>1458</v>
      </c>
      <c r="G1772" s="513" t="s">
        <v>699</v>
      </c>
      <c r="H1772" s="195" t="s">
        <v>798</v>
      </c>
      <c r="I1772" s="264">
        <v>106</v>
      </c>
      <c r="J1772" s="264">
        <v>24273</v>
      </c>
      <c r="K1772" s="639">
        <v>2572938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hidden="1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40907</v>
      </c>
      <c r="D1773" s="193" t="s">
        <v>397</v>
      </c>
      <c r="E1773" s="193">
        <v>40907</v>
      </c>
      <c r="F1773" s="194" t="s">
        <v>1459</v>
      </c>
      <c r="G1773" s="513" t="s">
        <v>699</v>
      </c>
      <c r="H1773" s="195" t="s">
        <v>798</v>
      </c>
      <c r="I1773" s="264">
        <v>76</v>
      </c>
      <c r="J1773" s="264">
        <v>17216</v>
      </c>
      <c r="K1773" s="639">
        <v>1308416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hidden="1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40907</v>
      </c>
      <c r="D1774" s="193" t="s">
        <v>397</v>
      </c>
      <c r="E1774" s="193">
        <v>40907</v>
      </c>
      <c r="F1774" s="194" t="s">
        <v>1436</v>
      </c>
      <c r="G1774" s="513" t="s">
        <v>699</v>
      </c>
      <c r="H1774" s="195" t="s">
        <v>798</v>
      </c>
      <c r="I1774" s="264">
        <v>208</v>
      </c>
      <c r="J1774" s="264">
        <v>23012</v>
      </c>
      <c r="K1774" s="639">
        <v>4786496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ht="15.75" hidden="1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40907</v>
      </c>
      <c r="D1775" s="193" t="s">
        <v>397</v>
      </c>
      <c r="E1775" s="193">
        <v>40907</v>
      </c>
      <c r="F1775" s="194" t="s">
        <v>1460</v>
      </c>
      <c r="G1775" s="513" t="s">
        <v>699</v>
      </c>
      <c r="H1775" s="195" t="s">
        <v>798</v>
      </c>
      <c r="I1775" s="264">
        <v>1</v>
      </c>
      <c r="J1775" s="264">
        <v>10643</v>
      </c>
      <c r="K1775" s="639">
        <v>10643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ht="15.75" hidden="1" customHeight="1">
      <c r="A1776" s="206" t="str">
        <f>IF(B1776&lt;&gt;"",IF(AND(B1776&gt;=_TM1,B1776&lt;=_TM2,OR(TH!L1776="1111",TH!M1776="1111")),TH!D1776,""),"")</f>
        <v/>
      </c>
      <c r="B1776" s="36">
        <f t="shared" si="102"/>
        <v>12</v>
      </c>
      <c r="C1776" s="193">
        <v>40907</v>
      </c>
      <c r="D1776" s="193" t="s">
        <v>397</v>
      </c>
      <c r="E1776" s="193">
        <v>40907</v>
      </c>
      <c r="F1776" s="194" t="s">
        <v>1461</v>
      </c>
      <c r="G1776" s="513" t="s">
        <v>699</v>
      </c>
      <c r="H1776" s="195" t="s">
        <v>798</v>
      </c>
      <c r="I1776" s="264">
        <v>12</v>
      </c>
      <c r="J1776" s="264">
        <v>14530</v>
      </c>
      <c r="K1776" s="639">
        <v>174360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hidden="1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40907</v>
      </c>
      <c r="D1777" s="193" t="s">
        <v>397</v>
      </c>
      <c r="E1777" s="193">
        <v>40907</v>
      </c>
      <c r="F1777" s="194" t="s">
        <v>998</v>
      </c>
      <c r="G1777" s="513" t="s">
        <v>699</v>
      </c>
      <c r="H1777" s="195" t="s">
        <v>798</v>
      </c>
      <c r="I1777" s="264">
        <v>91</v>
      </c>
      <c r="J1777" s="264">
        <v>11840</v>
      </c>
      <c r="K1777" s="639">
        <v>1077440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hidden="1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40907</v>
      </c>
      <c r="D1778" s="193" t="s">
        <v>397</v>
      </c>
      <c r="E1778" s="193">
        <v>40907</v>
      </c>
      <c r="F1778" s="194" t="s">
        <v>1462</v>
      </c>
      <c r="G1778" s="513" t="s">
        <v>699</v>
      </c>
      <c r="H1778" s="195" t="s">
        <v>798</v>
      </c>
      <c r="I1778" s="264">
        <v>1140</v>
      </c>
      <c r="J1778" s="264">
        <v>1310</v>
      </c>
      <c r="K1778" s="639">
        <v>1493400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hidden="1" customHeight="1">
      <c r="A1779" s="206" t="str">
        <f>IF(B1779&lt;&gt;"",IF(AND(B1779&gt;=_TM1,B1779&lt;=_TM2,OR(TH!L1779="1111",TH!M1779="1111")),TH!D1779,""),"")</f>
        <v/>
      </c>
      <c r="B1779" s="36">
        <f t="shared" si="102"/>
        <v>12</v>
      </c>
      <c r="C1779" s="193">
        <v>40907</v>
      </c>
      <c r="D1779" s="193" t="s">
        <v>397</v>
      </c>
      <c r="E1779" s="193">
        <v>40907</v>
      </c>
      <c r="F1779" s="194" t="s">
        <v>1453</v>
      </c>
      <c r="G1779" s="513" t="s">
        <v>699</v>
      </c>
      <c r="H1779" s="195" t="s">
        <v>798</v>
      </c>
      <c r="I1779" s="264">
        <v>1140</v>
      </c>
      <c r="J1779" s="264">
        <v>1556</v>
      </c>
      <c r="K1779" s="639">
        <v>1773840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hidden="1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40907</v>
      </c>
      <c r="D1780" s="193" t="s">
        <v>397</v>
      </c>
      <c r="E1780" s="193">
        <v>40907</v>
      </c>
      <c r="F1780" s="194" t="s">
        <v>1431</v>
      </c>
      <c r="G1780" s="513" t="s">
        <v>699</v>
      </c>
      <c r="H1780" s="195" t="s">
        <v>798</v>
      </c>
      <c r="I1780" s="264">
        <v>1</v>
      </c>
      <c r="J1780" s="264">
        <v>18928</v>
      </c>
      <c r="K1780" s="639">
        <v>18928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hidden="1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40907</v>
      </c>
      <c r="D1781" s="193" t="s">
        <v>397</v>
      </c>
      <c r="E1781" s="193">
        <v>40907</v>
      </c>
      <c r="F1781" s="194" t="s">
        <v>1463</v>
      </c>
      <c r="G1781" s="513" t="s">
        <v>699</v>
      </c>
      <c r="H1781" s="195" t="s">
        <v>798</v>
      </c>
      <c r="I1781" s="264">
        <v>7</v>
      </c>
      <c r="J1781" s="264">
        <v>17667</v>
      </c>
      <c r="K1781" s="639">
        <v>123669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hidden="1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40907</v>
      </c>
      <c r="D1782" s="193" t="s">
        <v>397</v>
      </c>
      <c r="E1782" s="193">
        <v>40907</v>
      </c>
      <c r="F1782" s="194" t="s">
        <v>1436</v>
      </c>
      <c r="G1782" s="513" t="s">
        <v>699</v>
      </c>
      <c r="H1782" s="195" t="s">
        <v>798</v>
      </c>
      <c r="I1782" s="264">
        <v>20</v>
      </c>
      <c r="J1782" s="264">
        <v>23117</v>
      </c>
      <c r="K1782" s="639">
        <v>462340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hidden="1" customHeight="1">
      <c r="A1783" s="206" t="str">
        <f>IF(B1783&lt;&gt;"",IF(AND(B1783&gt;=_TM1,B1783&lt;=_TM2,OR(TH!L1783="1111",TH!M1783="1111")),TH!D1783,""),"")</f>
        <v/>
      </c>
      <c r="B1783" s="36">
        <f t="shared" si="102"/>
        <v>12</v>
      </c>
      <c r="C1783" s="193">
        <v>40907</v>
      </c>
      <c r="D1783" s="193" t="s">
        <v>397</v>
      </c>
      <c r="E1783" s="193">
        <v>40907</v>
      </c>
      <c r="F1783" s="194" t="s">
        <v>1464</v>
      </c>
      <c r="G1783" s="513" t="s">
        <v>699</v>
      </c>
      <c r="H1783" s="195" t="s">
        <v>798</v>
      </c>
      <c r="I1783" s="264">
        <v>10</v>
      </c>
      <c r="J1783" s="264">
        <v>19203</v>
      </c>
      <c r="K1783" s="639">
        <v>192030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hidden="1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40907</v>
      </c>
      <c r="D1784" s="193" t="s">
        <v>397</v>
      </c>
      <c r="E1784" s="193">
        <v>40907</v>
      </c>
      <c r="F1784" s="194" t="s">
        <v>1242</v>
      </c>
      <c r="G1784" s="513" t="s">
        <v>699</v>
      </c>
      <c r="H1784" s="195" t="s">
        <v>798</v>
      </c>
      <c r="I1784" s="264"/>
      <c r="J1784" s="264"/>
      <c r="K1784" s="639">
        <v>1563540</v>
      </c>
      <c r="L1784" s="196" t="s">
        <v>300</v>
      </c>
      <c r="M1784" s="196" t="s">
        <v>796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hidden="1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40907</v>
      </c>
      <c r="D1785" s="193" t="s">
        <v>397</v>
      </c>
      <c r="E1785" s="193">
        <v>40907</v>
      </c>
      <c r="F1785" s="194" t="s">
        <v>1382</v>
      </c>
      <c r="G1785" s="513" t="s">
        <v>1465</v>
      </c>
      <c r="H1785" s="195" t="s">
        <v>798</v>
      </c>
      <c r="I1785" s="264">
        <v>2</v>
      </c>
      <c r="J1785" s="264">
        <v>16215</v>
      </c>
      <c r="K1785" s="639">
        <v>32430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hidden="1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40907</v>
      </c>
      <c r="D1786" s="193" t="s">
        <v>397</v>
      </c>
      <c r="E1786" s="193">
        <v>40907</v>
      </c>
      <c r="F1786" s="194" t="s">
        <v>1436</v>
      </c>
      <c r="G1786" s="513" t="s">
        <v>1465</v>
      </c>
      <c r="H1786" s="195" t="s">
        <v>798</v>
      </c>
      <c r="I1786" s="264">
        <v>108</v>
      </c>
      <c r="J1786" s="264">
        <v>23012</v>
      </c>
      <c r="K1786" s="639">
        <v>2485296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hidden="1" customHeight="1">
      <c r="A1787" s="206" t="str">
        <f>IF(B1787&lt;&gt;"",IF(AND(B1787&gt;=_TM1,B1787&lt;=_TM2,OR(TH!L1787="1111",TH!M1787="1111")),TH!D1787,""),"")</f>
        <v/>
      </c>
      <c r="B1787" s="36">
        <f t="shared" si="102"/>
        <v>12</v>
      </c>
      <c r="C1787" s="193">
        <v>40907</v>
      </c>
      <c r="D1787" s="193" t="s">
        <v>397</v>
      </c>
      <c r="E1787" s="193">
        <v>40907</v>
      </c>
      <c r="F1787" s="194" t="s">
        <v>1463</v>
      </c>
      <c r="G1787" s="513" t="s">
        <v>1465</v>
      </c>
      <c r="H1787" s="195" t="s">
        <v>798</v>
      </c>
      <c r="I1787" s="264">
        <v>2</v>
      </c>
      <c r="J1787" s="264">
        <v>17667</v>
      </c>
      <c r="K1787" s="639">
        <v>35334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hidden="1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v>40907</v>
      </c>
      <c r="D1788" s="193" t="s">
        <v>397</v>
      </c>
      <c r="E1788" s="193">
        <v>40907</v>
      </c>
      <c r="F1788" s="194" t="s">
        <v>1466</v>
      </c>
      <c r="G1788" s="513" t="s">
        <v>1465</v>
      </c>
      <c r="H1788" s="195" t="s">
        <v>798</v>
      </c>
      <c r="I1788" s="264">
        <v>3</v>
      </c>
      <c r="J1788" s="264">
        <v>10778</v>
      </c>
      <c r="K1788" s="639">
        <v>32334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hidden="1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v>40907</v>
      </c>
      <c r="D1789" s="193" t="s">
        <v>397</v>
      </c>
      <c r="E1789" s="193">
        <v>40907</v>
      </c>
      <c r="F1789" s="194" t="s">
        <v>1467</v>
      </c>
      <c r="G1789" s="513" t="s">
        <v>1465</v>
      </c>
      <c r="H1789" s="195" t="s">
        <v>798</v>
      </c>
      <c r="I1789" s="264">
        <v>2</v>
      </c>
      <c r="J1789" s="264">
        <v>18002</v>
      </c>
      <c r="K1789" s="639">
        <v>36004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hidden="1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v>40907</v>
      </c>
      <c r="D1790" s="193" t="s">
        <v>397</v>
      </c>
      <c r="E1790" s="193">
        <v>40907</v>
      </c>
      <c r="F1790" s="194" t="s">
        <v>1381</v>
      </c>
      <c r="G1790" s="513" t="s">
        <v>1465</v>
      </c>
      <c r="H1790" s="195" t="s">
        <v>798</v>
      </c>
      <c r="I1790" s="264">
        <v>4</v>
      </c>
      <c r="J1790" s="264">
        <v>11987</v>
      </c>
      <c r="K1790" s="639">
        <v>47948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hidden="1" customHeight="1">
      <c r="A1791" s="206" t="str">
        <f>IF(B1791&lt;&gt;"",IF(AND(B1791&gt;=_TM1,B1791&lt;=_TM2,OR(TH!L1791="1111",TH!M1791="1111")),TH!D1791,""),"")</f>
        <v/>
      </c>
      <c r="B1791" s="36">
        <f t="shared" si="102"/>
        <v>12</v>
      </c>
      <c r="C1791" s="193">
        <v>40907</v>
      </c>
      <c r="D1791" s="193" t="s">
        <v>397</v>
      </c>
      <c r="E1791" s="193">
        <v>40907</v>
      </c>
      <c r="F1791" s="194" t="s">
        <v>1384</v>
      </c>
      <c r="G1791" s="513" t="s">
        <v>1465</v>
      </c>
      <c r="H1791" s="195" t="s">
        <v>798</v>
      </c>
      <c r="I1791" s="264">
        <v>2</v>
      </c>
      <c r="J1791" s="264">
        <v>14798</v>
      </c>
      <c r="K1791" s="639">
        <v>29596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hidden="1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v>40907</v>
      </c>
      <c r="D1792" s="193" t="s">
        <v>397</v>
      </c>
      <c r="E1792" s="193">
        <v>40907</v>
      </c>
      <c r="F1792" s="194" t="s">
        <v>1468</v>
      </c>
      <c r="G1792" s="513" t="s">
        <v>1465</v>
      </c>
      <c r="H1792" s="195" t="s">
        <v>798</v>
      </c>
      <c r="I1792" s="264">
        <v>1</v>
      </c>
      <c r="J1792" s="264">
        <v>13310</v>
      </c>
      <c r="K1792" s="639">
        <v>13310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hidden="1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v>40907</v>
      </c>
      <c r="D1793" s="193" t="s">
        <v>397</v>
      </c>
      <c r="E1793" s="193">
        <v>40907</v>
      </c>
      <c r="F1793" s="194" t="s">
        <v>1459</v>
      </c>
      <c r="G1793" s="513" t="s">
        <v>1465</v>
      </c>
      <c r="H1793" s="195" t="s">
        <v>798</v>
      </c>
      <c r="I1793" s="264">
        <v>1</v>
      </c>
      <c r="J1793" s="264">
        <v>17216</v>
      </c>
      <c r="K1793" s="639">
        <v>17216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hidden="1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v>40907</v>
      </c>
      <c r="D1794" s="193" t="s">
        <v>397</v>
      </c>
      <c r="E1794" s="193">
        <v>40907</v>
      </c>
      <c r="F1794" s="194" t="s">
        <v>1469</v>
      </c>
      <c r="G1794" s="513" t="s">
        <v>1465</v>
      </c>
      <c r="H1794" s="195" t="s">
        <v>798</v>
      </c>
      <c r="I1794" s="264">
        <v>2</v>
      </c>
      <c r="J1794" s="264">
        <v>15261</v>
      </c>
      <c r="K1794" s="639">
        <v>30522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hidden="1" customHeight="1">
      <c r="A1795" s="206" t="str">
        <f>IF(B1795&lt;&gt;"",IF(AND(B1795&gt;=_TM1,B1795&lt;=_TM2,OR(TH!L1795="1111",TH!M1795="1111")),TH!D1795,""),"")</f>
        <v/>
      </c>
      <c r="B1795" s="36">
        <f t="shared" si="102"/>
        <v>12</v>
      </c>
      <c r="C1795" s="193">
        <v>40907</v>
      </c>
      <c r="D1795" s="193" t="s">
        <v>397</v>
      </c>
      <c r="E1795" s="193">
        <v>40907</v>
      </c>
      <c r="F1795" s="194" t="s">
        <v>809</v>
      </c>
      <c r="G1795" s="513" t="s">
        <v>1465</v>
      </c>
      <c r="H1795" s="195" t="s">
        <v>798</v>
      </c>
      <c r="I1795" s="264">
        <v>1</v>
      </c>
      <c r="J1795" s="264">
        <v>14462</v>
      </c>
      <c r="K1795" s="639">
        <v>14462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hidden="1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v>40907</v>
      </c>
      <c r="D1796" s="193" t="s">
        <v>397</v>
      </c>
      <c r="E1796" s="193">
        <v>40907</v>
      </c>
      <c r="F1796" s="194" t="s">
        <v>1470</v>
      </c>
      <c r="G1796" s="513" t="s">
        <v>1465</v>
      </c>
      <c r="H1796" s="195" t="s">
        <v>798</v>
      </c>
      <c r="I1796" s="264">
        <v>1</v>
      </c>
      <c r="J1796" s="264">
        <v>16025</v>
      </c>
      <c r="K1796" s="639">
        <v>16025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hidden="1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193">
        <v>40907</v>
      </c>
      <c r="D1797" s="193" t="s">
        <v>397</v>
      </c>
      <c r="E1797" s="193">
        <v>40907</v>
      </c>
      <c r="F1797" s="194" t="s">
        <v>1471</v>
      </c>
      <c r="G1797" s="513" t="s">
        <v>1465</v>
      </c>
      <c r="H1797" s="195" t="s">
        <v>798</v>
      </c>
      <c r="I1797" s="264">
        <v>1</v>
      </c>
      <c r="J1797" s="264">
        <v>13871</v>
      </c>
      <c r="K1797" s="639">
        <v>13871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hidden="1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193">
        <v>40907</v>
      </c>
      <c r="D1798" s="193" t="s">
        <v>397</v>
      </c>
      <c r="E1798" s="193">
        <v>40907</v>
      </c>
      <c r="F1798" s="194" t="s">
        <v>1472</v>
      </c>
      <c r="G1798" s="513" t="s">
        <v>1465</v>
      </c>
      <c r="H1798" s="195" t="s">
        <v>798</v>
      </c>
      <c r="I1798" s="264">
        <v>1</v>
      </c>
      <c r="J1798" s="264">
        <v>19814</v>
      </c>
      <c r="K1798" s="639">
        <v>19814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hidden="1" customHeight="1">
      <c r="A1799" s="206" t="str">
        <f>IF(B1799&lt;&gt;"",IF(AND(B1799&gt;=_TM1,B1799&lt;=_TM2,OR(TH!L1799="1111",TH!M1799="1111")),TH!D1799,""),"")</f>
        <v/>
      </c>
      <c r="B1799" s="36">
        <f t="shared" si="102"/>
        <v>12</v>
      </c>
      <c r="C1799" s="193">
        <v>40907</v>
      </c>
      <c r="D1799" s="193" t="s">
        <v>397</v>
      </c>
      <c r="E1799" s="193">
        <v>40907</v>
      </c>
      <c r="F1799" s="194" t="s">
        <v>1432</v>
      </c>
      <c r="G1799" s="513" t="s">
        <v>1465</v>
      </c>
      <c r="H1799" s="195" t="s">
        <v>798</v>
      </c>
      <c r="I1799" s="264">
        <v>11</v>
      </c>
      <c r="J1799" s="264">
        <v>15524</v>
      </c>
      <c r="K1799" s="639">
        <v>170764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hidden="1" customHeight="1">
      <c r="A1800" s="206" t="str">
        <f>IF(B1800&lt;&gt;"",IF(AND(B1800&gt;=_TM1,B1800&lt;=_TM2,OR(TH!L1800="1111",TH!M1800="1111")),TH!D1800,""),"")</f>
        <v/>
      </c>
      <c r="B1800" s="36">
        <f t="shared" si="102"/>
        <v>12</v>
      </c>
      <c r="C1800" s="193">
        <v>40907</v>
      </c>
      <c r="D1800" s="193" t="s">
        <v>397</v>
      </c>
      <c r="E1800" s="193">
        <v>40907</v>
      </c>
      <c r="F1800" s="194" t="s">
        <v>1433</v>
      </c>
      <c r="G1800" s="513" t="s">
        <v>1465</v>
      </c>
      <c r="H1800" s="195" t="s">
        <v>798</v>
      </c>
      <c r="I1800" s="264">
        <v>260</v>
      </c>
      <c r="J1800" s="264">
        <v>24159</v>
      </c>
      <c r="K1800" s="639">
        <v>6281340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hidden="1" customHeight="1">
      <c r="A1801" s="206" t="str">
        <f>IF(B1801&lt;&gt;"",IF(AND(B1801&gt;=_TM1,B1801&lt;=_TM2,OR(TH!L1801="1111",TH!M1801="1111")),TH!D1801,""),"")</f>
        <v/>
      </c>
      <c r="B1801" s="36">
        <f t="shared" si="102"/>
        <v>12</v>
      </c>
      <c r="C1801" s="193">
        <v>40907</v>
      </c>
      <c r="D1801" s="193" t="s">
        <v>397</v>
      </c>
      <c r="E1801" s="193">
        <v>40907</v>
      </c>
      <c r="F1801" s="194" t="s">
        <v>1242</v>
      </c>
      <c r="G1801" s="513" t="s">
        <v>1465</v>
      </c>
      <c r="H1801" s="195" t="s">
        <v>798</v>
      </c>
      <c r="I1801" s="264"/>
      <c r="J1801" s="264"/>
      <c r="K1801" s="639">
        <v>927627</v>
      </c>
      <c r="L1801" s="196" t="s">
        <v>300</v>
      </c>
      <c r="M1801" s="196" t="s">
        <v>796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hidden="1" customHeight="1">
      <c r="A1802" s="206" t="str">
        <f>IF(B1802&lt;&gt;"",IF(AND(B1802&gt;=_TM1,B1802&lt;=_TM2,OR(TH!L1802="1111",TH!M1802="1111")),TH!D1802,""),"")</f>
        <v/>
      </c>
      <c r="B1802" s="36">
        <f t="shared" si="102"/>
        <v>12</v>
      </c>
      <c r="C1802" s="193">
        <v>40907</v>
      </c>
      <c r="D1802" s="193" t="s">
        <v>397</v>
      </c>
      <c r="E1802" s="193">
        <v>40907</v>
      </c>
      <c r="F1802" s="194" t="s">
        <v>1401</v>
      </c>
      <c r="G1802" s="513" t="s">
        <v>1473</v>
      </c>
      <c r="H1802" s="195" t="s">
        <v>800</v>
      </c>
      <c r="I1802" s="264">
        <v>50</v>
      </c>
      <c r="J1802" s="264">
        <v>18100</v>
      </c>
      <c r="K1802" s="639">
        <v>905000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hidden="1" customHeight="1">
      <c r="A1803" s="206" t="str">
        <f>IF(B1803&lt;&gt;"",IF(AND(B1803&gt;=_TM1,B1803&lt;=_TM2,OR(TH!L1803="1111",TH!M1803="1111")),TH!D1803,""),"")</f>
        <v/>
      </c>
      <c r="B1803" s="36">
        <f t="shared" si="102"/>
        <v>12</v>
      </c>
      <c r="C1803" s="193">
        <v>40907</v>
      </c>
      <c r="D1803" s="193" t="s">
        <v>397</v>
      </c>
      <c r="E1803" s="193">
        <v>40907</v>
      </c>
      <c r="F1803" s="194" t="s">
        <v>1403</v>
      </c>
      <c r="G1803" s="513" t="s">
        <v>1473</v>
      </c>
      <c r="H1803" s="195" t="s">
        <v>800</v>
      </c>
      <c r="I1803" s="264">
        <v>100</v>
      </c>
      <c r="J1803" s="264">
        <v>23260</v>
      </c>
      <c r="K1803" s="639">
        <v>2326000</v>
      </c>
      <c r="L1803" s="196" t="s">
        <v>300</v>
      </c>
      <c r="M1803" s="196" t="s">
        <v>198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hidden="1" customHeight="1">
      <c r="A1804" s="206" t="str">
        <f>IF(B1804&lt;&gt;"",IF(AND(B1804&gt;=_TM1,B1804&lt;=_TM2,OR(TH!L1804="1111",TH!M1804="1111")),TH!D1804,""),"")</f>
        <v/>
      </c>
      <c r="B1804" s="36">
        <f t="shared" si="102"/>
        <v>12</v>
      </c>
      <c r="C1804" s="193">
        <v>40907</v>
      </c>
      <c r="D1804" s="193" t="s">
        <v>397</v>
      </c>
      <c r="E1804" s="193">
        <v>40907</v>
      </c>
      <c r="F1804" s="194" t="s">
        <v>1404</v>
      </c>
      <c r="G1804" s="513" t="s">
        <v>1473</v>
      </c>
      <c r="H1804" s="195" t="s">
        <v>800</v>
      </c>
      <c r="I1804" s="264">
        <v>50</v>
      </c>
      <c r="J1804" s="264">
        <v>20090</v>
      </c>
      <c r="K1804" s="639">
        <v>1004500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hidden="1" customHeight="1">
      <c r="A1805" s="206" t="str">
        <f>IF(B1805&lt;&gt;"",IF(AND(B1805&gt;=_TM1,B1805&lt;=_TM2,OR(TH!L1805="1111",TH!M1805="1111")),TH!D1805,""),"")</f>
        <v/>
      </c>
      <c r="B1805" s="36">
        <f t="shared" si="102"/>
        <v>12</v>
      </c>
      <c r="C1805" s="193">
        <v>40907</v>
      </c>
      <c r="D1805" s="193" t="s">
        <v>397</v>
      </c>
      <c r="E1805" s="193">
        <v>40907</v>
      </c>
      <c r="F1805" s="194" t="s">
        <v>1405</v>
      </c>
      <c r="G1805" s="513" t="s">
        <v>1473</v>
      </c>
      <c r="H1805" s="195" t="s">
        <v>800</v>
      </c>
      <c r="I1805" s="264">
        <v>190</v>
      </c>
      <c r="J1805" s="264">
        <v>18170</v>
      </c>
      <c r="K1805" s="639">
        <v>3452300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hidden="1" customHeight="1">
      <c r="A1806" s="206" t="str">
        <f>IF(B1806&lt;&gt;"",IF(AND(B1806&gt;=_TM1,B1806&lt;=_TM2,OR(TH!L1806="1111",TH!M1806="1111")),TH!D1806,""),"")</f>
        <v/>
      </c>
      <c r="B1806" s="36">
        <f t="shared" si="102"/>
        <v>12</v>
      </c>
      <c r="C1806" s="193">
        <v>40907</v>
      </c>
      <c r="D1806" s="193" t="s">
        <v>397</v>
      </c>
      <c r="E1806" s="193">
        <v>40907</v>
      </c>
      <c r="F1806" s="194" t="s">
        <v>1406</v>
      </c>
      <c r="G1806" s="513" t="s">
        <v>1473</v>
      </c>
      <c r="H1806" s="195" t="s">
        <v>800</v>
      </c>
      <c r="I1806" s="264">
        <v>130</v>
      </c>
      <c r="J1806" s="264">
        <v>19420</v>
      </c>
      <c r="K1806" s="639">
        <v>2524600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hidden="1" customHeight="1">
      <c r="A1807" s="206" t="str">
        <f>IF(B1807&lt;&gt;"",IF(AND(B1807&gt;=_TM1,B1807&lt;=_TM2,OR(TH!L1807="1111",TH!M1807="1111")),TH!D1807,""),"")</f>
        <v/>
      </c>
      <c r="B1807" s="36">
        <f t="shared" si="102"/>
        <v>12</v>
      </c>
      <c r="C1807" s="193">
        <v>40907</v>
      </c>
      <c r="D1807" s="193" t="s">
        <v>397</v>
      </c>
      <c r="E1807" s="193">
        <v>40907</v>
      </c>
      <c r="F1807" s="194" t="s">
        <v>1407</v>
      </c>
      <c r="G1807" s="513" t="s">
        <v>1473</v>
      </c>
      <c r="H1807" s="195" t="s">
        <v>800</v>
      </c>
      <c r="I1807" s="264">
        <v>110</v>
      </c>
      <c r="J1807" s="264">
        <v>19450</v>
      </c>
      <c r="K1807" s="639">
        <v>2139500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hidden="1" customHeight="1">
      <c r="A1808" s="206" t="str">
        <f>IF(B1808&lt;&gt;"",IF(AND(B1808&gt;=_TM1,B1808&lt;=_TM2,OR(TH!L1808="1111",TH!M1808="1111")),TH!D1808,""),"")</f>
        <v/>
      </c>
      <c r="B1808" s="36">
        <f t="shared" si="102"/>
        <v>12</v>
      </c>
      <c r="C1808" s="193">
        <v>40907</v>
      </c>
      <c r="D1808" s="193" t="s">
        <v>397</v>
      </c>
      <c r="E1808" s="193">
        <v>40907</v>
      </c>
      <c r="F1808" s="194" t="s">
        <v>1474</v>
      </c>
      <c r="G1808" s="513" t="s">
        <v>1473</v>
      </c>
      <c r="H1808" s="195" t="s">
        <v>800</v>
      </c>
      <c r="I1808" s="264">
        <v>12</v>
      </c>
      <c r="J1808" s="264">
        <v>19625</v>
      </c>
      <c r="K1808" s="639">
        <v>235500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>
        <f t="shared" si="102"/>
        <v>12</v>
      </c>
      <c r="C1809" s="193">
        <v>40907</v>
      </c>
      <c r="D1809" s="193" t="s">
        <v>397</v>
      </c>
      <c r="E1809" s="193">
        <v>40907</v>
      </c>
      <c r="F1809" s="194" t="s">
        <v>1242</v>
      </c>
      <c r="G1809" s="513" t="s">
        <v>1473</v>
      </c>
      <c r="H1809" s="195" t="s">
        <v>800</v>
      </c>
      <c r="I1809" s="264"/>
      <c r="J1809" s="264"/>
      <c r="K1809" s="639">
        <v>1258740</v>
      </c>
      <c r="L1809" s="196" t="s">
        <v>300</v>
      </c>
      <c r="M1809" s="196" t="s">
        <v>796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>
        <f t="shared" si="102"/>
        <v>12</v>
      </c>
      <c r="C1810" s="772">
        <v>40908</v>
      </c>
      <c r="D1810" s="772" t="s">
        <v>397</v>
      </c>
      <c r="E1810" s="894">
        <v>40908</v>
      </c>
      <c r="F1810" s="773" t="s">
        <v>1013</v>
      </c>
      <c r="G1810" s="774"/>
      <c r="H1810" s="653"/>
      <c r="I1810" s="509"/>
      <c r="J1810" s="509"/>
      <c r="K1810" s="775">
        <v>4631852</v>
      </c>
      <c r="L1810" s="776" t="s">
        <v>84</v>
      </c>
      <c r="M1810" s="776" t="s">
        <v>304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>
        <f t="shared" si="102"/>
        <v>12</v>
      </c>
      <c r="C1811" s="772">
        <v>40908</v>
      </c>
      <c r="D1811" s="772" t="s">
        <v>397</v>
      </c>
      <c r="E1811" s="894">
        <v>40908</v>
      </c>
      <c r="F1811" s="773" t="s">
        <v>851</v>
      </c>
      <c r="G1811" s="774"/>
      <c r="H1811" s="653"/>
      <c r="I1811" s="509"/>
      <c r="J1811" s="509"/>
      <c r="K1811" s="639">
        <v>6081110</v>
      </c>
      <c r="L1811" s="776" t="s">
        <v>184</v>
      </c>
      <c r="M1811" s="776" t="s">
        <v>304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>C23</v>
      </c>
      <c r="B1812" s="36">
        <f t="shared" si="102"/>
        <v>12</v>
      </c>
      <c r="C1812" s="772">
        <v>40908</v>
      </c>
      <c r="D1812" s="772" t="s">
        <v>738</v>
      </c>
      <c r="E1812" s="894">
        <v>40908</v>
      </c>
      <c r="F1812" s="773" t="s">
        <v>1292</v>
      </c>
      <c r="G1812" s="774"/>
      <c r="H1812" s="653" t="s">
        <v>428</v>
      </c>
      <c r="I1812" s="509"/>
      <c r="J1812" s="509"/>
      <c r="K1812" s="775">
        <v>10712962</v>
      </c>
      <c r="L1812" s="776" t="s">
        <v>304</v>
      </c>
      <c r="M1812" s="776" t="s">
        <v>48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>x</v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>
        <f t="shared" si="102"/>
        <v>12</v>
      </c>
      <c r="C1813" s="193">
        <v>40908</v>
      </c>
      <c r="D1813" s="193" t="s">
        <v>769</v>
      </c>
      <c r="E1813" s="193">
        <v>40908</v>
      </c>
      <c r="F1813" s="194" t="s">
        <v>720</v>
      </c>
      <c r="G1813" s="513" t="s">
        <v>1419</v>
      </c>
      <c r="H1813" s="195" t="s">
        <v>712</v>
      </c>
      <c r="I1813" s="264">
        <v>1700</v>
      </c>
      <c r="J1813" s="264">
        <v>13455</v>
      </c>
      <c r="K1813" s="639">
        <v>22873500</v>
      </c>
      <c r="L1813" s="196" t="s">
        <v>176</v>
      </c>
      <c r="M1813" s="196" t="s">
        <v>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>
        <f t="shared" si="102"/>
        <v>12</v>
      </c>
      <c r="C1814" s="193">
        <v>40908</v>
      </c>
      <c r="D1814" s="193" t="s">
        <v>769</v>
      </c>
      <c r="E1814" s="193">
        <v>40908</v>
      </c>
      <c r="F1814" s="194" t="s">
        <v>721</v>
      </c>
      <c r="G1814" s="513" t="s">
        <v>1419</v>
      </c>
      <c r="H1814" s="195" t="s">
        <v>712</v>
      </c>
      <c r="I1814" s="264">
        <v>2500</v>
      </c>
      <c r="J1814" s="264">
        <v>16631</v>
      </c>
      <c r="K1814" s="639">
        <v>41577500</v>
      </c>
      <c r="L1814" s="196" t="s">
        <v>176</v>
      </c>
      <c r="M1814" s="196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>
        <f t="shared" si="102"/>
        <v>12</v>
      </c>
      <c r="C1815" s="193">
        <v>40908</v>
      </c>
      <c r="D1815" s="193" t="s">
        <v>769</v>
      </c>
      <c r="E1815" s="193">
        <v>40908</v>
      </c>
      <c r="F1815" s="194" t="s">
        <v>1358</v>
      </c>
      <c r="G1815" s="513" t="s">
        <v>1419</v>
      </c>
      <c r="H1815" s="195" t="s">
        <v>712</v>
      </c>
      <c r="I1815" s="264"/>
      <c r="J1815" s="264"/>
      <c r="K1815" s="38">
        <v>6445100</v>
      </c>
      <c r="L1815" s="196" t="s">
        <v>9</v>
      </c>
      <c r="M1815" s="196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>
        <f t="shared" si="102"/>
        <v>10</v>
      </c>
      <c r="C1816" s="193">
        <f t="shared" ref="C1816:C1879" si="103">E1816</f>
        <v>40817</v>
      </c>
      <c r="D1816" s="37" t="s">
        <v>1021</v>
      </c>
      <c r="E1816" s="847">
        <v>40817</v>
      </c>
      <c r="F1816" s="469" t="s">
        <v>453</v>
      </c>
      <c r="G1816" s="40"/>
      <c r="H1816" s="653" t="s">
        <v>1158</v>
      </c>
      <c r="I1816" s="264">
        <v>50</v>
      </c>
      <c r="J1816" s="264">
        <v>25000</v>
      </c>
      <c r="K1816" s="928">
        <f t="shared" ref="K1816:K1879" si="104">ROUND(I1816*J1816,0)</f>
        <v>1250000</v>
      </c>
      <c r="L1816" s="39" t="s">
        <v>184</v>
      </c>
      <c r="M1816" s="39" t="s">
        <v>178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>x</v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>
        <f t="shared" si="102"/>
        <v>10</v>
      </c>
      <c r="C1817" s="193">
        <f t="shared" si="103"/>
        <v>40847</v>
      </c>
      <c r="D1817" s="37" t="s">
        <v>1325</v>
      </c>
      <c r="E1817" s="847">
        <v>40847</v>
      </c>
      <c r="F1817" s="469" t="s">
        <v>453</v>
      </c>
      <c r="G1817" s="40"/>
      <c r="H1817" s="653" t="s">
        <v>1158</v>
      </c>
      <c r="I1817" s="264">
        <v>50</v>
      </c>
      <c r="J1817" s="264">
        <v>25000</v>
      </c>
      <c r="K1817" s="928">
        <f t="shared" si="104"/>
        <v>1250000</v>
      </c>
      <c r="L1817" s="39" t="s">
        <v>184</v>
      </c>
      <c r="M1817" s="39" t="s">
        <v>178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>x</v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>
        <f t="shared" si="102"/>
        <v>10</v>
      </c>
      <c r="C1818" s="193">
        <f t="shared" si="103"/>
        <v>40822</v>
      </c>
      <c r="D1818" s="37" t="s">
        <v>1022</v>
      </c>
      <c r="E1818" s="847">
        <v>40822</v>
      </c>
      <c r="F1818" s="471" t="s">
        <v>400</v>
      </c>
      <c r="G1818" s="40"/>
      <c r="H1818" s="653" t="s">
        <v>1158</v>
      </c>
      <c r="I1818" s="264">
        <v>48</v>
      </c>
      <c r="J1818" s="264">
        <v>42000</v>
      </c>
      <c r="K1818" s="928">
        <f t="shared" si="104"/>
        <v>2016000</v>
      </c>
      <c r="L1818" s="39" t="s">
        <v>184</v>
      </c>
      <c r="M1818" s="39" t="s">
        <v>178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>
        <f t="shared" si="102"/>
        <v>10</v>
      </c>
      <c r="C1819" s="193">
        <f t="shared" si="103"/>
        <v>40817</v>
      </c>
      <c r="D1819" s="37" t="s">
        <v>1021</v>
      </c>
      <c r="E1819" s="847">
        <v>40817</v>
      </c>
      <c r="F1819" s="471" t="s">
        <v>540</v>
      </c>
      <c r="G1819" s="40"/>
      <c r="H1819" s="653" t="s">
        <v>1158</v>
      </c>
      <c r="I1819" s="264">
        <v>1</v>
      </c>
      <c r="J1819" s="264">
        <v>1300000</v>
      </c>
      <c r="K1819" s="928">
        <f t="shared" si="104"/>
        <v>1300000</v>
      </c>
      <c r="L1819" s="39" t="s">
        <v>184</v>
      </c>
      <c r="M1819" s="39" t="s">
        <v>178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890" customFormat="1" ht="15.75" hidden="1" customHeight="1">
      <c r="A1820" s="206" t="str">
        <f>IF(B1820&lt;&gt;"",IF(AND(B1820&gt;=_TM1,B1820&lt;=_TM2,OR(TH!L1820="1111",TH!M1820="1111")),TH!D1820,""),"")</f>
        <v/>
      </c>
      <c r="B1820" s="764">
        <f t="shared" ref="B1820:B1883" si="105">IF(C1820&lt;&gt;"",MONTH(C1820),"")</f>
        <v>10</v>
      </c>
      <c r="C1820" s="922">
        <f t="shared" si="103"/>
        <v>40817</v>
      </c>
      <c r="D1820" s="922" t="s">
        <v>1157</v>
      </c>
      <c r="E1820" s="922">
        <v>40817</v>
      </c>
      <c r="F1820" s="40" t="s">
        <v>717</v>
      </c>
      <c r="G1820" s="923"/>
      <c r="H1820" s="653" t="s">
        <v>1158</v>
      </c>
      <c r="I1820" s="262">
        <v>1200</v>
      </c>
      <c r="J1820" s="262">
        <v>18995</v>
      </c>
      <c r="K1820" s="639">
        <f t="shared" si="104"/>
        <v>22794000</v>
      </c>
      <c r="L1820" s="52" t="s">
        <v>184</v>
      </c>
      <c r="M1820" s="52" t="s">
        <v>176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890" customFormat="1" ht="15.75" hidden="1" customHeight="1">
      <c r="A1821" s="206" t="str">
        <f>IF(B1821&lt;&gt;"",IF(AND(B1821&gt;=_TM1,B1821&lt;=_TM2,OR(TH!L1821="1111",TH!M1821="1111")),TH!D1821,""),"")</f>
        <v/>
      </c>
      <c r="B1821" s="764">
        <f t="shared" si="105"/>
        <v>10</v>
      </c>
      <c r="C1821" s="922">
        <f t="shared" si="103"/>
        <v>40817</v>
      </c>
      <c r="D1821" s="922" t="s">
        <v>1157</v>
      </c>
      <c r="E1821" s="922">
        <v>40817</v>
      </c>
      <c r="F1821" s="40" t="s">
        <v>713</v>
      </c>
      <c r="G1821" s="923"/>
      <c r="H1821" s="653" t="s">
        <v>1158</v>
      </c>
      <c r="I1821" s="262">
        <v>1460</v>
      </c>
      <c r="J1821" s="262">
        <v>19365</v>
      </c>
      <c r="K1821" s="639">
        <f t="shared" si="104"/>
        <v>28272900</v>
      </c>
      <c r="L1821" s="52" t="s">
        <v>184</v>
      </c>
      <c r="M1821" s="52" t="s">
        <v>176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890" customFormat="1" ht="15.75" hidden="1" customHeight="1">
      <c r="A1822" s="206" t="str">
        <f>IF(B1822&lt;&gt;"",IF(AND(B1822&gt;=_TM1,B1822&lt;=_TM2,OR(TH!L1822="1111",TH!M1822="1111")),TH!D1822,""),"")</f>
        <v/>
      </c>
      <c r="B1822" s="764">
        <f t="shared" si="105"/>
        <v>10</v>
      </c>
      <c r="C1822" s="922">
        <f t="shared" si="103"/>
        <v>40823</v>
      </c>
      <c r="D1822" s="922" t="s">
        <v>1159</v>
      </c>
      <c r="E1822" s="922">
        <v>40823</v>
      </c>
      <c r="F1822" s="191" t="s">
        <v>549</v>
      </c>
      <c r="G1822" s="923"/>
      <c r="H1822" s="653" t="s">
        <v>1158</v>
      </c>
      <c r="I1822" s="262">
        <v>50</v>
      </c>
      <c r="J1822" s="262">
        <v>19112</v>
      </c>
      <c r="K1822" s="639">
        <f t="shared" si="104"/>
        <v>955600</v>
      </c>
      <c r="L1822" s="52" t="s">
        <v>184</v>
      </c>
      <c r="M1822" s="52" t="s">
        <v>176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890" customFormat="1" ht="15.75" hidden="1" customHeight="1">
      <c r="A1823" s="206" t="str">
        <f>IF(B1823&lt;&gt;"",IF(AND(B1823&gt;=_TM1,B1823&lt;=_TM2,OR(TH!L1823="1111",TH!M1823="1111")),TH!D1823,""),"")</f>
        <v/>
      </c>
      <c r="B1823" s="764">
        <f t="shared" si="105"/>
        <v>10</v>
      </c>
      <c r="C1823" s="922">
        <f t="shared" si="103"/>
        <v>40823</v>
      </c>
      <c r="D1823" s="922" t="s">
        <v>1159</v>
      </c>
      <c r="E1823" s="922">
        <v>40823</v>
      </c>
      <c r="F1823" s="191" t="s">
        <v>628</v>
      </c>
      <c r="G1823" s="923"/>
      <c r="H1823" s="653" t="s">
        <v>1158</v>
      </c>
      <c r="I1823" s="262">
        <v>43</v>
      </c>
      <c r="J1823" s="262">
        <v>29843</v>
      </c>
      <c r="K1823" s="639">
        <f t="shared" si="104"/>
        <v>1283249</v>
      </c>
      <c r="L1823" s="52" t="s">
        <v>184</v>
      </c>
      <c r="M1823" s="52" t="s">
        <v>176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890" customFormat="1" ht="15.75" hidden="1" customHeight="1">
      <c r="A1824" s="206" t="str">
        <f>IF(B1824&lt;&gt;"",IF(AND(B1824&gt;=_TM1,B1824&lt;=_TM2,OR(TH!L1824="1111",TH!M1824="1111")),TH!D1824,""),"")</f>
        <v/>
      </c>
      <c r="B1824" s="764">
        <f t="shared" si="105"/>
        <v>10</v>
      </c>
      <c r="C1824" s="922">
        <f t="shared" si="103"/>
        <v>40823</v>
      </c>
      <c r="D1824" s="922" t="s">
        <v>1159</v>
      </c>
      <c r="E1824" s="922">
        <v>40823</v>
      </c>
      <c r="F1824" s="307" t="s">
        <v>444</v>
      </c>
      <c r="G1824" s="923"/>
      <c r="H1824" s="653" t="s">
        <v>1158</v>
      </c>
      <c r="I1824" s="262">
        <v>130</v>
      </c>
      <c r="J1824" s="262">
        <v>24346</v>
      </c>
      <c r="K1824" s="639">
        <f t="shared" si="104"/>
        <v>3164980</v>
      </c>
      <c r="L1824" s="52" t="s">
        <v>184</v>
      </c>
      <c r="M1824" s="52" t="s">
        <v>176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>
        <f t="shared" si="105"/>
        <v>10</v>
      </c>
      <c r="C1825" s="922">
        <f t="shared" si="103"/>
        <v>40823</v>
      </c>
      <c r="D1825" s="922" t="s">
        <v>1159</v>
      </c>
      <c r="E1825" s="922">
        <v>40823</v>
      </c>
      <c r="F1825" s="191" t="s">
        <v>644</v>
      </c>
      <c r="G1825" s="513"/>
      <c r="H1825" s="653" t="s">
        <v>1158</v>
      </c>
      <c r="I1825" s="264">
        <v>140</v>
      </c>
      <c r="J1825" s="264">
        <v>7543</v>
      </c>
      <c r="K1825" s="639">
        <f t="shared" si="104"/>
        <v>1056020</v>
      </c>
      <c r="L1825" s="52" t="s">
        <v>184</v>
      </c>
      <c r="M1825" s="52" t="s">
        <v>176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>
        <f t="shared" si="105"/>
        <v>10</v>
      </c>
      <c r="C1826" s="922">
        <f t="shared" si="103"/>
        <v>40823</v>
      </c>
      <c r="D1826" s="922" t="s">
        <v>1159</v>
      </c>
      <c r="E1826" s="922">
        <v>40823</v>
      </c>
      <c r="F1826" s="40" t="s">
        <v>684</v>
      </c>
      <c r="G1826" s="513"/>
      <c r="H1826" s="653" t="s">
        <v>1158</v>
      </c>
      <c r="I1826" s="264">
        <v>10</v>
      </c>
      <c r="J1826" s="264">
        <v>32844</v>
      </c>
      <c r="K1826" s="639">
        <f t="shared" si="104"/>
        <v>328440</v>
      </c>
      <c r="L1826" s="52" t="s">
        <v>184</v>
      </c>
      <c r="M1826" s="52" t="s">
        <v>176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>
        <f t="shared" si="105"/>
        <v>10</v>
      </c>
      <c r="C1827" s="922">
        <f t="shared" si="103"/>
        <v>40823</v>
      </c>
      <c r="D1827" s="922" t="s">
        <v>1159</v>
      </c>
      <c r="E1827" s="922">
        <v>40823</v>
      </c>
      <c r="F1827" s="40" t="s">
        <v>655</v>
      </c>
      <c r="G1827" s="513"/>
      <c r="H1827" s="653" t="s">
        <v>1158</v>
      </c>
      <c r="I1827" s="264">
        <v>20</v>
      </c>
      <c r="J1827" s="264">
        <v>29721.8</v>
      </c>
      <c r="K1827" s="639">
        <f t="shared" si="104"/>
        <v>594436</v>
      </c>
      <c r="L1827" s="52" t="s">
        <v>184</v>
      </c>
      <c r="M1827" s="52" t="s">
        <v>176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>
        <f t="shared" si="105"/>
        <v>10</v>
      </c>
      <c r="C1828" s="922">
        <f t="shared" si="103"/>
        <v>40823</v>
      </c>
      <c r="D1828" s="922" t="s">
        <v>1159</v>
      </c>
      <c r="E1828" s="922">
        <v>40823</v>
      </c>
      <c r="F1828" s="40" t="s">
        <v>678</v>
      </c>
      <c r="G1828" s="40"/>
      <c r="H1828" s="653" t="s">
        <v>1158</v>
      </c>
      <c r="I1828" s="264">
        <v>16</v>
      </c>
      <c r="J1828" s="264">
        <v>19180</v>
      </c>
      <c r="K1828" s="639">
        <f t="shared" si="104"/>
        <v>306880</v>
      </c>
      <c r="L1828" s="52" t="s">
        <v>184</v>
      </c>
      <c r="M1828" s="52" t="s">
        <v>176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>
        <f t="shared" si="105"/>
        <v>10</v>
      </c>
      <c r="C1829" s="922">
        <f t="shared" si="103"/>
        <v>40823</v>
      </c>
      <c r="D1829" s="922" t="s">
        <v>1159</v>
      </c>
      <c r="E1829" s="922">
        <v>40823</v>
      </c>
      <c r="F1829" s="40" t="s">
        <v>677</v>
      </c>
      <c r="G1829" s="40"/>
      <c r="H1829" s="653" t="s">
        <v>1158</v>
      </c>
      <c r="I1829" s="264">
        <v>45</v>
      </c>
      <c r="J1829" s="264">
        <v>29792</v>
      </c>
      <c r="K1829" s="639">
        <f t="shared" si="104"/>
        <v>1340640</v>
      </c>
      <c r="L1829" s="52" t="s">
        <v>184</v>
      </c>
      <c r="M1829" s="52" t="s">
        <v>176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>
        <f t="shared" si="105"/>
        <v>10</v>
      </c>
      <c r="C1830" s="922">
        <f t="shared" si="103"/>
        <v>40823</v>
      </c>
      <c r="D1830" s="922" t="s">
        <v>1159</v>
      </c>
      <c r="E1830" s="922">
        <v>40823</v>
      </c>
      <c r="F1830" s="40" t="s">
        <v>681</v>
      </c>
      <c r="G1830" s="40"/>
      <c r="H1830" s="653" t="s">
        <v>1158</v>
      </c>
      <c r="I1830" s="264">
        <v>37</v>
      </c>
      <c r="J1830" s="264">
        <v>30058</v>
      </c>
      <c r="K1830" s="639">
        <f t="shared" si="104"/>
        <v>1112146</v>
      </c>
      <c r="L1830" s="52" t="s">
        <v>184</v>
      </c>
      <c r="M1830" s="52" t="s">
        <v>176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>
        <f t="shared" si="105"/>
        <v>10</v>
      </c>
      <c r="C1831" s="922">
        <f t="shared" si="103"/>
        <v>40826</v>
      </c>
      <c r="D1831" s="922" t="s">
        <v>1160</v>
      </c>
      <c r="E1831" s="37">
        <v>40826</v>
      </c>
      <c r="F1831" s="40" t="s">
        <v>690</v>
      </c>
      <c r="G1831" s="40"/>
      <c r="H1831" s="653" t="s">
        <v>1158</v>
      </c>
      <c r="I1831" s="264">
        <v>94</v>
      </c>
      <c r="J1831" s="264">
        <v>28980</v>
      </c>
      <c r="K1831" s="639">
        <f t="shared" si="104"/>
        <v>2724120</v>
      </c>
      <c r="L1831" s="52" t="s">
        <v>184</v>
      </c>
      <c r="M1831" s="52" t="s">
        <v>176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>
        <f t="shared" si="105"/>
        <v>10</v>
      </c>
      <c r="C1832" s="922">
        <f t="shared" si="103"/>
        <v>40826</v>
      </c>
      <c r="D1832" s="922" t="s">
        <v>1160</v>
      </c>
      <c r="E1832" s="37">
        <v>40826</v>
      </c>
      <c r="F1832" s="40" t="s">
        <v>683</v>
      </c>
      <c r="G1832" s="40"/>
      <c r="H1832" s="653" t="s">
        <v>1158</v>
      </c>
      <c r="I1832" s="264">
        <v>20</v>
      </c>
      <c r="J1832" s="264">
        <v>28560</v>
      </c>
      <c r="K1832" s="639">
        <f t="shared" si="104"/>
        <v>571200</v>
      </c>
      <c r="L1832" s="52" t="s">
        <v>184</v>
      </c>
      <c r="M1832" s="52" t="s">
        <v>176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>
        <f t="shared" si="105"/>
        <v>10</v>
      </c>
      <c r="C1833" s="922">
        <f t="shared" si="103"/>
        <v>40826</v>
      </c>
      <c r="D1833" s="922" t="s">
        <v>1160</v>
      </c>
      <c r="E1833" s="37">
        <v>40826</v>
      </c>
      <c r="F1833" s="191" t="s">
        <v>630</v>
      </c>
      <c r="G1833" s="40"/>
      <c r="H1833" s="653" t="s">
        <v>1158</v>
      </c>
      <c r="I1833" s="264">
        <v>17</v>
      </c>
      <c r="J1833" s="264">
        <v>29579</v>
      </c>
      <c r="K1833" s="639">
        <f t="shared" si="104"/>
        <v>502843</v>
      </c>
      <c r="L1833" s="52" t="s">
        <v>184</v>
      </c>
      <c r="M1833" s="52" t="s">
        <v>176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>
        <f t="shared" si="105"/>
        <v>10</v>
      </c>
      <c r="C1834" s="922">
        <f t="shared" si="103"/>
        <v>40826</v>
      </c>
      <c r="D1834" s="922" t="s">
        <v>1160</v>
      </c>
      <c r="E1834" s="37">
        <v>40826</v>
      </c>
      <c r="F1834" s="191" t="s">
        <v>555</v>
      </c>
      <c r="G1834" s="40"/>
      <c r="H1834" s="653" t="s">
        <v>1158</v>
      </c>
      <c r="I1834" s="264">
        <v>50</v>
      </c>
      <c r="J1834" s="264">
        <v>17427</v>
      </c>
      <c r="K1834" s="639">
        <f t="shared" si="104"/>
        <v>871350</v>
      </c>
      <c r="L1834" s="52" t="s">
        <v>184</v>
      </c>
      <c r="M1834" s="52" t="s">
        <v>176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>
        <f t="shared" si="105"/>
        <v>10</v>
      </c>
      <c r="C1835" s="922">
        <f t="shared" si="103"/>
        <v>40826</v>
      </c>
      <c r="D1835" s="922" t="s">
        <v>1160</v>
      </c>
      <c r="E1835" s="37">
        <v>40826</v>
      </c>
      <c r="F1835" s="191" t="s">
        <v>549</v>
      </c>
      <c r="G1835" s="40"/>
      <c r="H1835" s="653" t="s">
        <v>1158</v>
      </c>
      <c r="I1835" s="264">
        <v>100</v>
      </c>
      <c r="J1835" s="264">
        <v>19112</v>
      </c>
      <c r="K1835" s="639">
        <f t="shared" si="104"/>
        <v>1911200</v>
      </c>
      <c r="L1835" s="52" t="s">
        <v>184</v>
      </c>
      <c r="M1835" s="52" t="s">
        <v>176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>
        <f t="shared" si="105"/>
        <v>10</v>
      </c>
      <c r="C1836" s="922">
        <f t="shared" si="103"/>
        <v>40826</v>
      </c>
      <c r="D1836" s="922" t="s">
        <v>1160</v>
      </c>
      <c r="E1836" s="37">
        <v>40826</v>
      </c>
      <c r="F1836" s="191" t="s">
        <v>627</v>
      </c>
      <c r="G1836" s="40"/>
      <c r="H1836" s="653" t="s">
        <v>1158</v>
      </c>
      <c r="I1836" s="264">
        <v>100</v>
      </c>
      <c r="J1836" s="264">
        <v>18390</v>
      </c>
      <c r="K1836" s="639">
        <f t="shared" si="104"/>
        <v>1839000</v>
      </c>
      <c r="L1836" s="52" t="s">
        <v>184</v>
      </c>
      <c r="M1836" s="52" t="s">
        <v>176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>
        <f t="shared" si="105"/>
        <v>10</v>
      </c>
      <c r="C1837" s="922">
        <f t="shared" si="103"/>
        <v>40826</v>
      </c>
      <c r="D1837" s="922" t="s">
        <v>1160</v>
      </c>
      <c r="E1837" s="37">
        <v>40826</v>
      </c>
      <c r="F1837" s="40" t="s">
        <v>676</v>
      </c>
      <c r="G1837" s="40"/>
      <c r="H1837" s="653" t="s">
        <v>1158</v>
      </c>
      <c r="I1837" s="264">
        <v>60</v>
      </c>
      <c r="J1837" s="264">
        <v>18396</v>
      </c>
      <c r="K1837" s="639">
        <f t="shared" si="104"/>
        <v>1103760</v>
      </c>
      <c r="L1837" s="52" t="s">
        <v>184</v>
      </c>
      <c r="M1837" s="52" t="s">
        <v>176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>
        <f t="shared" si="105"/>
        <v>10</v>
      </c>
      <c r="C1838" s="922">
        <f t="shared" si="103"/>
        <v>40826</v>
      </c>
      <c r="D1838" s="922" t="s">
        <v>1160</v>
      </c>
      <c r="E1838" s="37">
        <v>40826</v>
      </c>
      <c r="F1838" s="191" t="s">
        <v>615</v>
      </c>
      <c r="G1838" s="40"/>
      <c r="H1838" s="653" t="s">
        <v>1158</v>
      </c>
      <c r="I1838" s="264">
        <v>130</v>
      </c>
      <c r="J1838" s="264">
        <v>22476</v>
      </c>
      <c r="K1838" s="639">
        <f t="shared" si="104"/>
        <v>2921880</v>
      </c>
      <c r="L1838" s="52" t="s">
        <v>184</v>
      </c>
      <c r="M1838" s="52" t="s">
        <v>176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>
        <f t="shared" si="105"/>
        <v>10</v>
      </c>
      <c r="C1839" s="922">
        <f t="shared" si="103"/>
        <v>40826</v>
      </c>
      <c r="D1839" s="922" t="s">
        <v>1160</v>
      </c>
      <c r="E1839" s="37">
        <v>40826</v>
      </c>
      <c r="F1839" s="191" t="s">
        <v>619</v>
      </c>
      <c r="G1839" s="40"/>
      <c r="H1839" s="653" t="s">
        <v>1158</v>
      </c>
      <c r="I1839" s="264">
        <v>150</v>
      </c>
      <c r="J1839" s="264">
        <v>21158</v>
      </c>
      <c r="K1839" s="639">
        <f t="shared" si="104"/>
        <v>3173700</v>
      </c>
      <c r="L1839" s="52" t="s">
        <v>184</v>
      </c>
      <c r="M1839" s="52" t="s">
        <v>176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>
        <f t="shared" si="105"/>
        <v>10</v>
      </c>
      <c r="C1840" s="922">
        <f t="shared" si="103"/>
        <v>40831</v>
      </c>
      <c r="D1840" s="922" t="s">
        <v>1161</v>
      </c>
      <c r="E1840" s="37">
        <v>40831</v>
      </c>
      <c r="F1840" s="40" t="s">
        <v>622</v>
      </c>
      <c r="G1840" s="40"/>
      <c r="H1840" s="653" t="s">
        <v>1158</v>
      </c>
      <c r="I1840" s="264">
        <v>90</v>
      </c>
      <c r="J1840" s="264">
        <v>24004.988888888889</v>
      </c>
      <c r="K1840" s="639">
        <f t="shared" si="104"/>
        <v>2160449</v>
      </c>
      <c r="L1840" s="52" t="s">
        <v>184</v>
      </c>
      <c r="M1840" s="52" t="s">
        <v>176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>
        <f t="shared" si="105"/>
        <v>10</v>
      </c>
      <c r="C1841" s="922">
        <f t="shared" si="103"/>
        <v>40831</v>
      </c>
      <c r="D1841" s="922" t="s">
        <v>1161</v>
      </c>
      <c r="E1841" s="37">
        <v>40831</v>
      </c>
      <c r="F1841" s="191" t="s">
        <v>694</v>
      </c>
      <c r="G1841" s="40"/>
      <c r="H1841" s="653" t="s">
        <v>1158</v>
      </c>
      <c r="I1841" s="264">
        <v>94</v>
      </c>
      <c r="J1841" s="264">
        <v>27175</v>
      </c>
      <c r="K1841" s="639">
        <f t="shared" si="104"/>
        <v>2554450</v>
      </c>
      <c r="L1841" s="52" t="s">
        <v>184</v>
      </c>
      <c r="M1841" s="52" t="s">
        <v>176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>
        <f t="shared" si="105"/>
        <v>10</v>
      </c>
      <c r="C1842" s="922">
        <f t="shared" si="103"/>
        <v>40831</v>
      </c>
      <c r="D1842" s="922" t="s">
        <v>1161</v>
      </c>
      <c r="E1842" s="37">
        <v>40831</v>
      </c>
      <c r="F1842" s="191" t="s">
        <v>555</v>
      </c>
      <c r="G1842" s="40"/>
      <c r="H1842" s="653" t="s">
        <v>1158</v>
      </c>
      <c r="I1842" s="264">
        <v>64</v>
      </c>
      <c r="J1842" s="264">
        <v>17427</v>
      </c>
      <c r="K1842" s="639">
        <f t="shared" si="104"/>
        <v>1115328</v>
      </c>
      <c r="L1842" s="52" t="s">
        <v>184</v>
      </c>
      <c r="M1842" s="52" t="s">
        <v>176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>
        <f t="shared" si="105"/>
        <v>10</v>
      </c>
      <c r="C1843" s="922">
        <f t="shared" si="103"/>
        <v>40831</v>
      </c>
      <c r="D1843" s="922" t="s">
        <v>1161</v>
      </c>
      <c r="E1843" s="37">
        <v>40831</v>
      </c>
      <c r="F1843" s="191" t="s">
        <v>555</v>
      </c>
      <c r="G1843" s="40"/>
      <c r="H1843" s="653" t="s">
        <v>1158</v>
      </c>
      <c r="I1843" s="264">
        <v>107</v>
      </c>
      <c r="J1843" s="264">
        <v>17427</v>
      </c>
      <c r="K1843" s="639">
        <f t="shared" si="104"/>
        <v>1864689</v>
      </c>
      <c r="L1843" s="52" t="s">
        <v>184</v>
      </c>
      <c r="M1843" s="52" t="s">
        <v>176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>
        <f t="shared" si="105"/>
        <v>10</v>
      </c>
      <c r="C1844" s="922">
        <f t="shared" si="103"/>
        <v>40831</v>
      </c>
      <c r="D1844" s="922" t="s">
        <v>1161</v>
      </c>
      <c r="E1844" s="37">
        <v>40831</v>
      </c>
      <c r="F1844" s="191" t="s">
        <v>636</v>
      </c>
      <c r="G1844" s="40"/>
      <c r="H1844" s="653" t="s">
        <v>1158</v>
      </c>
      <c r="I1844" s="264">
        <v>104</v>
      </c>
      <c r="J1844" s="264">
        <v>23340</v>
      </c>
      <c r="K1844" s="639">
        <f t="shared" si="104"/>
        <v>2427360</v>
      </c>
      <c r="L1844" s="52" t="s">
        <v>184</v>
      </c>
      <c r="M1844" s="52" t="s">
        <v>176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>
        <f t="shared" si="105"/>
        <v>10</v>
      </c>
      <c r="C1845" s="922">
        <f t="shared" si="103"/>
        <v>40831</v>
      </c>
      <c r="D1845" s="922" t="s">
        <v>1161</v>
      </c>
      <c r="E1845" s="37">
        <v>40831</v>
      </c>
      <c r="F1845" s="40" t="s">
        <v>674</v>
      </c>
      <c r="G1845" s="40"/>
      <c r="H1845" s="653" t="s">
        <v>1158</v>
      </c>
      <c r="I1845" s="264">
        <v>182</v>
      </c>
      <c r="J1845" s="264">
        <v>19418</v>
      </c>
      <c r="K1845" s="639">
        <f t="shared" si="104"/>
        <v>3534076</v>
      </c>
      <c r="L1845" s="52" t="s">
        <v>184</v>
      </c>
      <c r="M1845" s="52" t="s">
        <v>176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>
        <f t="shared" si="105"/>
        <v>10</v>
      </c>
      <c r="C1846" s="922">
        <f t="shared" si="103"/>
        <v>40831</v>
      </c>
      <c r="D1846" s="922" t="s">
        <v>1161</v>
      </c>
      <c r="E1846" s="37">
        <v>40831</v>
      </c>
      <c r="F1846" s="191" t="s">
        <v>635</v>
      </c>
      <c r="G1846" s="40"/>
      <c r="H1846" s="653" t="s">
        <v>1158</v>
      </c>
      <c r="I1846" s="264">
        <v>104</v>
      </c>
      <c r="J1846" s="264">
        <v>27479</v>
      </c>
      <c r="K1846" s="639">
        <f t="shared" si="104"/>
        <v>2857816</v>
      </c>
      <c r="L1846" s="52" t="s">
        <v>184</v>
      </c>
      <c r="M1846" s="52" t="s">
        <v>176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>
        <f t="shared" si="105"/>
        <v>10</v>
      </c>
      <c r="C1847" s="922">
        <f t="shared" si="103"/>
        <v>40831</v>
      </c>
      <c r="D1847" s="922" t="s">
        <v>1161</v>
      </c>
      <c r="E1847" s="37">
        <v>40831</v>
      </c>
      <c r="F1847" s="309" t="s">
        <v>548</v>
      </c>
      <c r="G1847" s="40"/>
      <c r="H1847" s="653" t="s">
        <v>1158</v>
      </c>
      <c r="I1847" s="264">
        <v>52</v>
      </c>
      <c r="J1847" s="264">
        <v>35390</v>
      </c>
      <c r="K1847" s="639">
        <f t="shared" si="104"/>
        <v>1840280</v>
      </c>
      <c r="L1847" s="52" t="s">
        <v>184</v>
      </c>
      <c r="M1847" s="52" t="s">
        <v>176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>
        <f t="shared" si="105"/>
        <v>10</v>
      </c>
      <c r="C1848" s="922">
        <f t="shared" si="103"/>
        <v>40833</v>
      </c>
      <c r="D1848" s="922" t="s">
        <v>1162</v>
      </c>
      <c r="E1848" s="37">
        <v>40833</v>
      </c>
      <c r="F1848" s="191" t="s">
        <v>555</v>
      </c>
      <c r="G1848" s="40"/>
      <c r="H1848" s="653" t="s">
        <v>1158</v>
      </c>
      <c r="I1848" s="264">
        <v>70</v>
      </c>
      <c r="J1848" s="264">
        <v>17427</v>
      </c>
      <c r="K1848" s="639">
        <f t="shared" si="104"/>
        <v>1219890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>
        <f t="shared" si="105"/>
        <v>10</v>
      </c>
      <c r="C1849" s="922">
        <f t="shared" si="103"/>
        <v>40833</v>
      </c>
      <c r="D1849" s="922" t="s">
        <v>1162</v>
      </c>
      <c r="E1849" s="37">
        <v>40833</v>
      </c>
      <c r="F1849" s="40" t="s">
        <v>691</v>
      </c>
      <c r="G1849" s="40"/>
      <c r="H1849" s="653" t="s">
        <v>1158</v>
      </c>
      <c r="I1849" s="264">
        <v>46</v>
      </c>
      <c r="J1849" s="264">
        <v>23975</v>
      </c>
      <c r="K1849" s="639">
        <f t="shared" si="104"/>
        <v>1102850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>
        <f t="shared" si="105"/>
        <v>10</v>
      </c>
      <c r="C1850" s="922">
        <f t="shared" si="103"/>
        <v>40833</v>
      </c>
      <c r="D1850" s="922" t="s">
        <v>1162</v>
      </c>
      <c r="E1850" s="37">
        <v>40833</v>
      </c>
      <c r="F1850" s="40" t="s">
        <v>672</v>
      </c>
      <c r="G1850" s="40"/>
      <c r="H1850" s="653" t="s">
        <v>1158</v>
      </c>
      <c r="I1850" s="264">
        <v>132</v>
      </c>
      <c r="J1850" s="264">
        <v>21098</v>
      </c>
      <c r="K1850" s="639">
        <f t="shared" si="104"/>
        <v>2784936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>
        <f t="shared" si="105"/>
        <v>10</v>
      </c>
      <c r="C1851" s="922">
        <f t="shared" si="103"/>
        <v>40833</v>
      </c>
      <c r="D1851" s="922" t="s">
        <v>1162</v>
      </c>
      <c r="E1851" s="37">
        <v>40833</v>
      </c>
      <c r="F1851" s="40" t="s">
        <v>676</v>
      </c>
      <c r="G1851" s="40"/>
      <c r="H1851" s="653" t="s">
        <v>1158</v>
      </c>
      <c r="I1851" s="264">
        <v>50</v>
      </c>
      <c r="J1851" s="264">
        <v>18396</v>
      </c>
      <c r="K1851" s="639">
        <f t="shared" si="104"/>
        <v>919800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>
        <f t="shared" si="105"/>
        <v>10</v>
      </c>
      <c r="C1852" s="922">
        <f t="shared" si="103"/>
        <v>40833</v>
      </c>
      <c r="D1852" s="922" t="s">
        <v>1162</v>
      </c>
      <c r="E1852" s="37">
        <v>40833</v>
      </c>
      <c r="F1852" s="191" t="s">
        <v>555</v>
      </c>
      <c r="G1852" s="40"/>
      <c r="H1852" s="653" t="s">
        <v>1158</v>
      </c>
      <c r="I1852" s="264">
        <v>54</v>
      </c>
      <c r="J1852" s="264">
        <v>17427</v>
      </c>
      <c r="K1852" s="639">
        <f t="shared" si="104"/>
        <v>941058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>
        <f t="shared" si="105"/>
        <v>10</v>
      </c>
      <c r="C1853" s="922">
        <f t="shared" si="103"/>
        <v>40833</v>
      </c>
      <c r="D1853" s="922" t="s">
        <v>1162</v>
      </c>
      <c r="E1853" s="37">
        <v>40833</v>
      </c>
      <c r="F1853" s="40" t="s">
        <v>676</v>
      </c>
      <c r="G1853" s="40"/>
      <c r="H1853" s="653" t="s">
        <v>1158</v>
      </c>
      <c r="I1853" s="264">
        <v>50</v>
      </c>
      <c r="J1853" s="264">
        <v>18396</v>
      </c>
      <c r="K1853" s="639">
        <f t="shared" si="104"/>
        <v>919800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>
        <f t="shared" si="105"/>
        <v>10</v>
      </c>
      <c r="C1854" s="922">
        <f t="shared" si="103"/>
        <v>40833</v>
      </c>
      <c r="D1854" s="922" t="s">
        <v>1162</v>
      </c>
      <c r="E1854" s="37">
        <v>40833</v>
      </c>
      <c r="F1854" s="191" t="s">
        <v>549</v>
      </c>
      <c r="G1854" s="40"/>
      <c r="H1854" s="653" t="s">
        <v>1158</v>
      </c>
      <c r="I1854" s="264">
        <v>80</v>
      </c>
      <c r="J1854" s="264">
        <v>19112</v>
      </c>
      <c r="K1854" s="639">
        <f t="shared" si="104"/>
        <v>1528960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>
        <f t="shared" si="105"/>
        <v>10</v>
      </c>
      <c r="C1855" s="922">
        <f t="shared" si="103"/>
        <v>40833</v>
      </c>
      <c r="D1855" s="922" t="s">
        <v>1162</v>
      </c>
      <c r="E1855" s="37">
        <v>40833</v>
      </c>
      <c r="F1855" s="191" t="s">
        <v>580</v>
      </c>
      <c r="G1855" s="40"/>
      <c r="H1855" s="653" t="s">
        <v>1158</v>
      </c>
      <c r="I1855" s="264">
        <v>110</v>
      </c>
      <c r="J1855" s="264">
        <v>19316</v>
      </c>
      <c r="K1855" s="639">
        <f t="shared" si="104"/>
        <v>2124760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>
        <f t="shared" si="105"/>
        <v>10</v>
      </c>
      <c r="C1856" s="922">
        <f t="shared" si="103"/>
        <v>40833</v>
      </c>
      <c r="D1856" s="922" t="s">
        <v>1162</v>
      </c>
      <c r="E1856" s="37">
        <v>40833</v>
      </c>
      <c r="F1856" s="40" t="s">
        <v>676</v>
      </c>
      <c r="G1856" s="40"/>
      <c r="H1856" s="653" t="s">
        <v>1158</v>
      </c>
      <c r="I1856" s="264">
        <v>37</v>
      </c>
      <c r="J1856" s="264">
        <v>18396</v>
      </c>
      <c r="K1856" s="639">
        <f t="shared" si="104"/>
        <v>680652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>
        <f t="shared" si="105"/>
        <v>10</v>
      </c>
      <c r="C1857" s="922">
        <f t="shared" si="103"/>
        <v>40833</v>
      </c>
      <c r="D1857" s="922" t="s">
        <v>1162</v>
      </c>
      <c r="E1857" s="37">
        <v>40833</v>
      </c>
      <c r="F1857" s="40" t="s">
        <v>671</v>
      </c>
      <c r="G1857" s="40"/>
      <c r="H1857" s="653" t="s">
        <v>1158</v>
      </c>
      <c r="I1857" s="264">
        <v>90</v>
      </c>
      <c r="J1857" s="264">
        <v>26656</v>
      </c>
      <c r="K1857" s="639">
        <f t="shared" si="104"/>
        <v>2399040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>
        <f t="shared" si="105"/>
        <v>10</v>
      </c>
      <c r="C1858" s="922">
        <f t="shared" si="103"/>
        <v>40832</v>
      </c>
      <c r="D1858" s="922" t="s">
        <v>1163</v>
      </c>
      <c r="E1858" s="37">
        <v>40832</v>
      </c>
      <c r="F1858" s="40" t="s">
        <v>680</v>
      </c>
      <c r="G1858" s="40"/>
      <c r="H1858" s="653" t="s">
        <v>1158</v>
      </c>
      <c r="I1858" s="264">
        <v>58</v>
      </c>
      <c r="J1858" s="264">
        <v>28476</v>
      </c>
      <c r="K1858" s="639">
        <f t="shared" si="104"/>
        <v>1651608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>
        <f t="shared" si="105"/>
        <v>10</v>
      </c>
      <c r="C1859" s="922">
        <f t="shared" si="103"/>
        <v>40832</v>
      </c>
      <c r="D1859" s="922" t="s">
        <v>1163</v>
      </c>
      <c r="E1859" s="37">
        <v>40832</v>
      </c>
      <c r="F1859" s="309" t="s">
        <v>547</v>
      </c>
      <c r="G1859" s="40"/>
      <c r="H1859" s="653" t="s">
        <v>1158</v>
      </c>
      <c r="I1859" s="264">
        <v>52</v>
      </c>
      <c r="J1859" s="264">
        <v>27720</v>
      </c>
      <c r="K1859" s="639">
        <f t="shared" si="104"/>
        <v>1441440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>
        <f t="shared" si="105"/>
        <v>10</v>
      </c>
      <c r="C1860" s="922">
        <f t="shared" si="103"/>
        <v>40832</v>
      </c>
      <c r="D1860" s="922" t="s">
        <v>1163</v>
      </c>
      <c r="E1860" s="37">
        <v>40832</v>
      </c>
      <c r="F1860" s="191" t="s">
        <v>610</v>
      </c>
      <c r="G1860" s="40"/>
      <c r="H1860" s="653" t="s">
        <v>1158</v>
      </c>
      <c r="I1860" s="264">
        <v>52</v>
      </c>
      <c r="J1860" s="264">
        <v>32850</v>
      </c>
      <c r="K1860" s="639">
        <f t="shared" si="104"/>
        <v>1708200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>
        <f t="shared" si="105"/>
        <v>10</v>
      </c>
      <c r="C1861" s="922">
        <f t="shared" si="103"/>
        <v>40832</v>
      </c>
      <c r="D1861" s="922" t="s">
        <v>1163</v>
      </c>
      <c r="E1861" s="37">
        <v>40832</v>
      </c>
      <c r="F1861" s="191" t="s">
        <v>586</v>
      </c>
      <c r="G1861" s="40"/>
      <c r="H1861" s="653" t="s">
        <v>1158</v>
      </c>
      <c r="I1861" s="264">
        <v>58</v>
      </c>
      <c r="J1861" s="264">
        <v>26880</v>
      </c>
      <c r="K1861" s="639">
        <f t="shared" si="104"/>
        <v>1559040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>
        <f t="shared" si="105"/>
        <v>10</v>
      </c>
      <c r="C1862" s="922">
        <f t="shared" si="103"/>
        <v>40832</v>
      </c>
      <c r="D1862" s="922" t="s">
        <v>1163</v>
      </c>
      <c r="E1862" s="37">
        <v>40832</v>
      </c>
      <c r="F1862" s="191" t="s">
        <v>701</v>
      </c>
      <c r="G1862" s="40"/>
      <c r="H1862" s="653" t="s">
        <v>1158</v>
      </c>
      <c r="I1862" s="264">
        <v>22</v>
      </c>
      <c r="J1862" s="264">
        <v>35812</v>
      </c>
      <c r="K1862" s="639">
        <f t="shared" si="104"/>
        <v>787864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>
        <f t="shared" si="105"/>
        <v>10</v>
      </c>
      <c r="C1863" s="922">
        <f t="shared" si="103"/>
        <v>40832</v>
      </c>
      <c r="D1863" s="922" t="s">
        <v>1163</v>
      </c>
      <c r="E1863" s="37">
        <v>40832</v>
      </c>
      <c r="F1863" s="191" t="s">
        <v>560</v>
      </c>
      <c r="G1863" s="40"/>
      <c r="H1863" s="653" t="s">
        <v>1158</v>
      </c>
      <c r="I1863" s="264">
        <v>52</v>
      </c>
      <c r="J1863" s="264">
        <v>43904</v>
      </c>
      <c r="K1863" s="639">
        <f t="shared" si="104"/>
        <v>2283008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>
        <f t="shared" si="105"/>
        <v>10</v>
      </c>
      <c r="C1864" s="922">
        <f t="shared" si="103"/>
        <v>40832</v>
      </c>
      <c r="D1864" s="922" t="s">
        <v>1163</v>
      </c>
      <c r="E1864" s="37">
        <v>40832</v>
      </c>
      <c r="F1864" s="191" t="s">
        <v>629</v>
      </c>
      <c r="G1864" s="40"/>
      <c r="H1864" s="653" t="s">
        <v>1158</v>
      </c>
      <c r="I1864" s="264">
        <v>43</v>
      </c>
      <c r="J1864" s="264">
        <v>28273</v>
      </c>
      <c r="K1864" s="639">
        <f t="shared" si="104"/>
        <v>1215739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>
        <f t="shared" si="105"/>
        <v>10</v>
      </c>
      <c r="C1865" s="922">
        <f t="shared" si="103"/>
        <v>40832</v>
      </c>
      <c r="D1865" s="922" t="s">
        <v>1163</v>
      </c>
      <c r="E1865" s="37">
        <v>40832</v>
      </c>
      <c r="F1865" s="191" t="s">
        <v>467</v>
      </c>
      <c r="G1865" s="40"/>
      <c r="H1865" s="653" t="s">
        <v>1158</v>
      </c>
      <c r="I1865" s="264">
        <v>10</v>
      </c>
      <c r="J1865" s="264">
        <v>24325</v>
      </c>
      <c r="K1865" s="639">
        <f t="shared" si="104"/>
        <v>243250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>
        <f t="shared" si="105"/>
        <v>10</v>
      </c>
      <c r="C1866" s="922">
        <f t="shared" si="103"/>
        <v>40836</v>
      </c>
      <c r="D1866" s="922" t="s">
        <v>1164</v>
      </c>
      <c r="E1866" s="37">
        <v>40836</v>
      </c>
      <c r="F1866" s="40" t="s">
        <v>653</v>
      </c>
      <c r="G1866" s="40"/>
      <c r="H1866" s="653" t="s">
        <v>1158</v>
      </c>
      <c r="I1866" s="264">
        <v>86</v>
      </c>
      <c r="J1866" s="264">
        <v>36906</v>
      </c>
      <c r="K1866" s="639">
        <f t="shared" si="104"/>
        <v>3173916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>
        <f t="shared" si="105"/>
        <v>10</v>
      </c>
      <c r="C1867" s="922">
        <f t="shared" si="103"/>
        <v>40836</v>
      </c>
      <c r="D1867" s="922" t="s">
        <v>1164</v>
      </c>
      <c r="E1867" s="37">
        <v>40836</v>
      </c>
      <c r="F1867" s="40" t="s">
        <v>658</v>
      </c>
      <c r="G1867" s="40"/>
      <c r="H1867" s="653" t="s">
        <v>1158</v>
      </c>
      <c r="I1867" s="264">
        <v>326</v>
      </c>
      <c r="J1867" s="264">
        <v>23611.12883435583</v>
      </c>
      <c r="K1867" s="639">
        <f t="shared" si="104"/>
        <v>7697228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890" customFormat="1" ht="15.75" hidden="1" customHeight="1">
      <c r="A1868" s="206" t="str">
        <f>IF(B1868&lt;&gt;"",IF(AND(B1868&gt;=_TM1,B1868&lt;=_TM2,OR(TH!L1868="1111",TH!M1868="1111")),TH!D1868,""),"")</f>
        <v/>
      </c>
      <c r="B1868" s="764">
        <f t="shared" si="105"/>
        <v>10</v>
      </c>
      <c r="C1868" s="922">
        <f t="shared" si="103"/>
        <v>40821</v>
      </c>
      <c r="D1868" s="48" t="s">
        <v>1178</v>
      </c>
      <c r="E1868" s="922">
        <v>40821</v>
      </c>
      <c r="F1868" s="929" t="s">
        <v>1306</v>
      </c>
      <c r="G1868" s="49"/>
      <c r="H1868" s="930" t="s">
        <v>1158</v>
      </c>
      <c r="I1868" s="262">
        <v>2420</v>
      </c>
      <c r="J1868" s="262">
        <v>10717.516450308252</v>
      </c>
      <c r="K1868" s="768">
        <f t="shared" si="104"/>
        <v>25936390</v>
      </c>
      <c r="L1868" s="52" t="s">
        <v>186</v>
      </c>
      <c r="M1868" s="52" t="s">
        <v>184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890" customFormat="1" ht="15.75" hidden="1" customHeight="1">
      <c r="A1869" s="206" t="str">
        <f>IF(B1869&lt;&gt;"",IF(AND(B1869&gt;=_TM1,B1869&lt;=_TM2,OR(TH!L1869="1111",TH!M1869="1111")),TH!D1869,""),"")</f>
        <v/>
      </c>
      <c r="B1869" s="764">
        <f t="shared" si="105"/>
        <v>10</v>
      </c>
      <c r="C1869" s="922">
        <f t="shared" si="103"/>
        <v>40831</v>
      </c>
      <c r="D1869" s="48" t="s">
        <v>1179</v>
      </c>
      <c r="E1869" s="922">
        <v>40831</v>
      </c>
      <c r="F1869" s="929" t="s">
        <v>1308</v>
      </c>
      <c r="G1869" s="49"/>
      <c r="H1869" s="930" t="s">
        <v>1158</v>
      </c>
      <c r="I1869" s="262">
        <v>2954.1641048824595</v>
      </c>
      <c r="J1869" s="262">
        <v>10869.032366703337</v>
      </c>
      <c r="K1869" s="768">
        <f t="shared" si="104"/>
        <v>32108905</v>
      </c>
      <c r="L1869" s="52" t="s">
        <v>186</v>
      </c>
      <c r="M1869" s="52" t="s">
        <v>184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90" customFormat="1" ht="15.75" hidden="1" customHeight="1">
      <c r="A1870" s="206" t="str">
        <f>IF(B1870&lt;&gt;"",IF(AND(B1870&gt;=_TM1,B1870&lt;=_TM2,OR(TH!L1870="1111",TH!M1870="1111")),TH!D1870,""),"")</f>
        <v/>
      </c>
      <c r="B1870" s="764">
        <f t="shared" si="105"/>
        <v>10</v>
      </c>
      <c r="C1870" s="922">
        <f t="shared" si="103"/>
        <v>40833</v>
      </c>
      <c r="D1870" s="48" t="s">
        <v>1180</v>
      </c>
      <c r="E1870" s="922">
        <v>40833</v>
      </c>
      <c r="F1870" s="929" t="s">
        <v>1326</v>
      </c>
      <c r="G1870" s="49"/>
      <c r="H1870" s="930" t="s">
        <v>1158</v>
      </c>
      <c r="I1870" s="262">
        <v>100</v>
      </c>
      <c r="J1870" s="262">
        <v>10854.498185845441</v>
      </c>
      <c r="K1870" s="768">
        <f t="shared" si="104"/>
        <v>1085450</v>
      </c>
      <c r="L1870" s="52" t="s">
        <v>186</v>
      </c>
      <c r="M1870" s="52" t="s">
        <v>184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90" customFormat="1" ht="15.75" hidden="1" customHeight="1">
      <c r="A1871" s="206" t="str">
        <f>IF(B1871&lt;&gt;"",IF(AND(B1871&gt;=_TM1,B1871&lt;=_TM2,OR(TH!L1871="1111",TH!M1871="1111")),TH!D1871,""),"")</f>
        <v/>
      </c>
      <c r="B1871" s="764">
        <f t="shared" si="105"/>
        <v>10</v>
      </c>
      <c r="C1871" s="922">
        <f t="shared" si="103"/>
        <v>40833</v>
      </c>
      <c r="D1871" s="48" t="s">
        <v>1180</v>
      </c>
      <c r="E1871" s="922">
        <v>40833</v>
      </c>
      <c r="F1871" s="929" t="s">
        <v>1327</v>
      </c>
      <c r="G1871" s="49"/>
      <c r="H1871" s="930" t="s">
        <v>1158</v>
      </c>
      <c r="I1871" s="262">
        <v>120</v>
      </c>
      <c r="J1871" s="262">
        <v>11992.241519178777</v>
      </c>
      <c r="K1871" s="768">
        <f t="shared" si="104"/>
        <v>1439069</v>
      </c>
      <c r="L1871" s="52" t="s">
        <v>186</v>
      </c>
      <c r="M1871" s="52" t="s">
        <v>184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90" customFormat="1" ht="15.75" hidden="1" customHeight="1">
      <c r="A1872" s="206" t="str">
        <f>IF(B1872&lt;&gt;"",IF(AND(B1872&gt;=_TM1,B1872&lt;=_TM2,OR(TH!L1872="1111",TH!M1872="1111")),TH!D1872,""),"")</f>
        <v/>
      </c>
      <c r="B1872" s="764">
        <f t="shared" si="105"/>
        <v>10</v>
      </c>
      <c r="C1872" s="922">
        <f t="shared" si="103"/>
        <v>40833</v>
      </c>
      <c r="D1872" s="48" t="s">
        <v>1180</v>
      </c>
      <c r="E1872" s="922">
        <v>40833</v>
      </c>
      <c r="F1872" s="929" t="s">
        <v>1328</v>
      </c>
      <c r="G1872" s="49"/>
      <c r="H1872" s="930" t="s">
        <v>1158</v>
      </c>
      <c r="I1872" s="262">
        <v>250</v>
      </c>
      <c r="J1872" s="262">
        <v>13958.424185845442</v>
      </c>
      <c r="K1872" s="768">
        <f t="shared" si="104"/>
        <v>3489606</v>
      </c>
      <c r="L1872" s="52" t="s">
        <v>186</v>
      </c>
      <c r="M1872" s="52" t="s">
        <v>184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90" customFormat="1" ht="15.75" hidden="1" customHeight="1">
      <c r="A1873" s="206" t="str">
        <f>IF(B1873&lt;&gt;"",IF(AND(B1873&gt;=_TM1,B1873&lt;=_TM2,OR(TH!L1873="1111",TH!M1873="1111")),TH!D1873,""),"")</f>
        <v/>
      </c>
      <c r="B1873" s="764">
        <f t="shared" si="105"/>
        <v>10</v>
      </c>
      <c r="C1873" s="922">
        <f t="shared" si="103"/>
        <v>40833</v>
      </c>
      <c r="D1873" s="48" t="s">
        <v>1180</v>
      </c>
      <c r="E1873" s="922">
        <v>40833</v>
      </c>
      <c r="F1873" s="929" t="s">
        <v>1329</v>
      </c>
      <c r="G1873" s="49"/>
      <c r="H1873" s="930" t="s">
        <v>1158</v>
      </c>
      <c r="I1873" s="262">
        <v>140</v>
      </c>
      <c r="J1873" s="262">
        <v>8841.5010429882987</v>
      </c>
      <c r="K1873" s="768">
        <f t="shared" si="104"/>
        <v>1237810</v>
      </c>
      <c r="L1873" s="52" t="s">
        <v>186</v>
      </c>
      <c r="M1873" s="52" t="s">
        <v>184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90" customFormat="1" ht="15.75" hidden="1" customHeight="1">
      <c r="A1874" s="206" t="str">
        <f>IF(B1874&lt;&gt;"",IF(AND(B1874&gt;=_TM1,B1874&lt;=_TM2,OR(TH!L1874="1111",TH!M1874="1111")),TH!D1874,""),"")</f>
        <v/>
      </c>
      <c r="B1874" s="764">
        <f t="shared" si="105"/>
        <v>10</v>
      </c>
      <c r="C1874" s="922">
        <f t="shared" si="103"/>
        <v>40833</v>
      </c>
      <c r="D1874" s="48" t="s">
        <v>1180</v>
      </c>
      <c r="E1874" s="922">
        <v>40833</v>
      </c>
      <c r="F1874" s="929" t="s">
        <v>1330</v>
      </c>
      <c r="G1874" s="49"/>
      <c r="H1874" s="930" t="s">
        <v>1158</v>
      </c>
      <c r="I1874" s="262">
        <v>50</v>
      </c>
      <c r="J1874" s="262">
        <v>7867.2881858454421</v>
      </c>
      <c r="K1874" s="768">
        <f t="shared" si="104"/>
        <v>393364</v>
      </c>
      <c r="L1874" s="52" t="s">
        <v>186</v>
      </c>
      <c r="M1874" s="52" t="s">
        <v>184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90" customFormat="1" ht="15.75" hidden="1" customHeight="1">
      <c r="A1875" s="206" t="str">
        <f>IF(B1875&lt;&gt;"",IF(AND(B1875&gt;=_TM1,B1875&lt;=_TM2,OR(TH!L1875="1111",TH!M1875="1111")),TH!D1875,""),"")</f>
        <v/>
      </c>
      <c r="B1875" s="764">
        <f t="shared" si="105"/>
        <v>10</v>
      </c>
      <c r="C1875" s="922">
        <f t="shared" si="103"/>
        <v>40833</v>
      </c>
      <c r="D1875" s="48" t="s">
        <v>1180</v>
      </c>
      <c r="E1875" s="922">
        <v>40833</v>
      </c>
      <c r="F1875" s="929" t="s">
        <v>1331</v>
      </c>
      <c r="G1875" s="49"/>
      <c r="H1875" s="930" t="s">
        <v>1158</v>
      </c>
      <c r="I1875" s="262">
        <v>70</v>
      </c>
      <c r="J1875" s="262">
        <v>9790.4367572740139</v>
      </c>
      <c r="K1875" s="768">
        <f t="shared" si="104"/>
        <v>685331</v>
      </c>
      <c r="L1875" s="52" t="s">
        <v>186</v>
      </c>
      <c r="M1875" s="52" t="s">
        <v>184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90" customFormat="1" ht="15.75" hidden="1" customHeight="1">
      <c r="A1876" s="206" t="str">
        <f>IF(B1876&lt;&gt;"",IF(AND(B1876&gt;=_TM1,B1876&lt;=_TM2,OR(TH!L1876="1111",TH!M1876="1111")),TH!D1876,""),"")</f>
        <v/>
      </c>
      <c r="B1876" s="764">
        <f t="shared" si="105"/>
        <v>10</v>
      </c>
      <c r="C1876" s="922">
        <f t="shared" si="103"/>
        <v>40833</v>
      </c>
      <c r="D1876" s="48" t="s">
        <v>1180</v>
      </c>
      <c r="E1876" s="48">
        <v>40833</v>
      </c>
      <c r="F1876" s="929" t="s">
        <v>1332</v>
      </c>
      <c r="G1876" s="49"/>
      <c r="H1876" s="930" t="s">
        <v>1158</v>
      </c>
      <c r="I1876" s="262">
        <v>54</v>
      </c>
      <c r="J1876" s="262">
        <v>6981.4526302898867</v>
      </c>
      <c r="K1876" s="768">
        <f t="shared" si="104"/>
        <v>376998</v>
      </c>
      <c r="L1876" s="52" t="s">
        <v>186</v>
      </c>
      <c r="M1876" s="52" t="s">
        <v>184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90" customFormat="1" ht="15.75" hidden="1" customHeight="1">
      <c r="A1877" s="206" t="str">
        <f>IF(B1877&lt;&gt;"",IF(AND(B1877&gt;=_TM1,B1877&lt;=_TM2,OR(TH!L1877="1111",TH!M1877="1111")),TH!D1877,""),"")</f>
        <v/>
      </c>
      <c r="B1877" s="764">
        <f t="shared" si="105"/>
        <v>10</v>
      </c>
      <c r="C1877" s="922">
        <f t="shared" si="103"/>
        <v>40833</v>
      </c>
      <c r="D1877" s="48" t="s">
        <v>1180</v>
      </c>
      <c r="E1877" s="48">
        <v>40833</v>
      </c>
      <c r="F1877" s="929" t="s">
        <v>1333</v>
      </c>
      <c r="G1877" s="49"/>
      <c r="H1877" s="930" t="s">
        <v>1158</v>
      </c>
      <c r="I1877" s="262">
        <v>90</v>
      </c>
      <c r="J1877" s="262">
        <v>16194.497074734332</v>
      </c>
      <c r="K1877" s="768">
        <f t="shared" si="104"/>
        <v>1457505</v>
      </c>
      <c r="L1877" s="52" t="s">
        <v>186</v>
      </c>
      <c r="M1877" s="52" t="s">
        <v>184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90" customFormat="1" ht="15.75" hidden="1" customHeight="1">
      <c r="A1878" s="206" t="str">
        <f>IF(B1878&lt;&gt;"",IF(AND(B1878&gt;=_TM1,B1878&lt;=_TM2,OR(TH!L1878="1111",TH!M1878="1111")),TH!D1878,""),"")</f>
        <v/>
      </c>
      <c r="B1878" s="764">
        <f t="shared" si="105"/>
        <v>10</v>
      </c>
      <c r="C1878" s="922">
        <f t="shared" si="103"/>
        <v>40833</v>
      </c>
      <c r="D1878" s="48" t="s">
        <v>1181</v>
      </c>
      <c r="E1878" s="48">
        <v>40833</v>
      </c>
      <c r="F1878" s="929" t="s">
        <v>1334</v>
      </c>
      <c r="G1878" s="49"/>
      <c r="H1878" s="930" t="s">
        <v>1158</v>
      </c>
      <c r="I1878" s="262">
        <v>100</v>
      </c>
      <c r="J1878" s="262">
        <v>12419.958185845444</v>
      </c>
      <c r="K1878" s="768">
        <f t="shared" si="104"/>
        <v>1241996</v>
      </c>
      <c r="L1878" s="52" t="s">
        <v>186</v>
      </c>
      <c r="M1878" s="52" t="s">
        <v>184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90" customFormat="1" ht="15.75" hidden="1" customHeight="1">
      <c r="A1879" s="206" t="str">
        <f>IF(B1879&lt;&gt;"",IF(AND(B1879&gt;=_TM1,B1879&lt;=_TM2,OR(TH!L1879="1111",TH!M1879="1111")),TH!D1879,""),"")</f>
        <v/>
      </c>
      <c r="B1879" s="764">
        <f t="shared" si="105"/>
        <v>10</v>
      </c>
      <c r="C1879" s="922">
        <f t="shared" si="103"/>
        <v>40833</v>
      </c>
      <c r="D1879" s="48" t="s">
        <v>1181</v>
      </c>
      <c r="E1879" s="48">
        <v>40833</v>
      </c>
      <c r="F1879" s="929" t="s">
        <v>1333</v>
      </c>
      <c r="G1879" s="49"/>
      <c r="H1879" s="930" t="s">
        <v>1158</v>
      </c>
      <c r="I1879" s="262">
        <v>200</v>
      </c>
      <c r="J1879" s="262">
        <v>14919.103185845444</v>
      </c>
      <c r="K1879" s="768">
        <f t="shared" si="104"/>
        <v>2983821</v>
      </c>
      <c r="L1879" s="52" t="s">
        <v>186</v>
      </c>
      <c r="M1879" s="52" t="s">
        <v>184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90" customFormat="1" ht="15.75" hidden="1" customHeight="1">
      <c r="A1880" s="206" t="str">
        <f>IF(B1880&lt;&gt;"",IF(AND(B1880&gt;=_TM1,B1880&lt;=_TM2,OR(TH!L1880="1111",TH!M1880="1111")),TH!D1880,""),"")</f>
        <v/>
      </c>
      <c r="B1880" s="764">
        <f t="shared" si="105"/>
        <v>10</v>
      </c>
      <c r="C1880" s="922">
        <f t="shared" ref="C1880:C1943" si="106">E1880</f>
        <v>40833</v>
      </c>
      <c r="D1880" s="48" t="s">
        <v>1181</v>
      </c>
      <c r="E1880" s="48">
        <v>40833</v>
      </c>
      <c r="F1880" s="929" t="s">
        <v>1335</v>
      </c>
      <c r="G1880" s="49"/>
      <c r="H1880" s="930" t="s">
        <v>1158</v>
      </c>
      <c r="I1880" s="262">
        <v>50</v>
      </c>
      <c r="J1880" s="262">
        <v>12722.488185845443</v>
      </c>
      <c r="K1880" s="768">
        <f t="shared" ref="K1880:K1943" si="107">ROUND(I1880*J1880,0)</f>
        <v>636124</v>
      </c>
      <c r="L1880" s="52" t="s">
        <v>186</v>
      </c>
      <c r="M1880" s="52" t="s">
        <v>184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90" customFormat="1" ht="15.75" hidden="1" customHeight="1">
      <c r="A1881" s="206" t="str">
        <f>IF(B1881&lt;&gt;"",IF(AND(B1881&gt;=_TM1,B1881&lt;=_TM2,OR(TH!L1881="1111",TH!M1881="1111")),TH!D1881,""),"")</f>
        <v/>
      </c>
      <c r="B1881" s="764">
        <f t="shared" si="105"/>
        <v>10</v>
      </c>
      <c r="C1881" s="922">
        <f t="shared" si="106"/>
        <v>40833</v>
      </c>
      <c r="D1881" s="48" t="s">
        <v>1181</v>
      </c>
      <c r="E1881" s="48">
        <v>40833</v>
      </c>
      <c r="F1881" s="929" t="s">
        <v>1336</v>
      </c>
      <c r="G1881" s="49"/>
      <c r="H1881" s="930" t="s">
        <v>1158</v>
      </c>
      <c r="I1881" s="262">
        <v>30</v>
      </c>
      <c r="J1881" s="262">
        <v>18059.908185845437</v>
      </c>
      <c r="K1881" s="768">
        <f t="shared" si="107"/>
        <v>541797</v>
      </c>
      <c r="L1881" s="52" t="s">
        <v>186</v>
      </c>
      <c r="M1881" s="52" t="s">
        <v>184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90" customFormat="1" ht="15.75" hidden="1" customHeight="1">
      <c r="A1882" s="206" t="str">
        <f>IF(B1882&lt;&gt;"",IF(AND(B1882&gt;=_TM1,B1882&lt;=_TM2,OR(TH!L1882="1111",TH!M1882="1111")),TH!D1882,""),"")</f>
        <v/>
      </c>
      <c r="B1882" s="764">
        <f t="shared" si="105"/>
        <v>10</v>
      </c>
      <c r="C1882" s="922">
        <f t="shared" si="106"/>
        <v>40836</v>
      </c>
      <c r="D1882" s="48" t="s">
        <v>1182</v>
      </c>
      <c r="E1882" s="48">
        <v>40836</v>
      </c>
      <c r="F1882" s="929" t="s">
        <v>1337</v>
      </c>
      <c r="G1882" s="49"/>
      <c r="H1882" s="930" t="s">
        <v>1158</v>
      </c>
      <c r="I1882" s="262">
        <v>150</v>
      </c>
      <c r="J1882" s="262">
        <v>7107.5015191787761</v>
      </c>
      <c r="K1882" s="768">
        <f t="shared" si="107"/>
        <v>1066125</v>
      </c>
      <c r="L1882" s="52" t="s">
        <v>186</v>
      </c>
      <c r="M1882" s="52" t="s">
        <v>184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90" customFormat="1" ht="15.75" hidden="1" customHeight="1">
      <c r="A1883" s="206" t="str">
        <f>IF(B1883&lt;&gt;"",IF(AND(B1883&gt;=_TM1,B1883&lt;=_TM2,OR(TH!L1883="1111",TH!M1883="1111")),TH!D1883,""),"")</f>
        <v/>
      </c>
      <c r="B1883" s="764">
        <f t="shared" si="105"/>
        <v>10</v>
      </c>
      <c r="C1883" s="922">
        <f t="shared" si="106"/>
        <v>40836</v>
      </c>
      <c r="D1883" s="48" t="s">
        <v>1182</v>
      </c>
      <c r="E1883" s="48">
        <v>40836</v>
      </c>
      <c r="F1883" s="929" t="s">
        <v>1338</v>
      </c>
      <c r="G1883" s="49"/>
      <c r="H1883" s="930" t="s">
        <v>1158</v>
      </c>
      <c r="I1883" s="262">
        <v>200</v>
      </c>
      <c r="J1883" s="262">
        <v>10854.50318584544</v>
      </c>
      <c r="K1883" s="768">
        <f t="shared" si="107"/>
        <v>2170901</v>
      </c>
      <c r="L1883" s="52" t="s">
        <v>186</v>
      </c>
      <c r="M1883" s="52" t="s">
        <v>184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90" customFormat="1" ht="15.75" hidden="1" customHeight="1">
      <c r="A1884" s="206" t="str">
        <f>IF(B1884&lt;&gt;"",IF(AND(B1884&gt;=_TM1,B1884&lt;=_TM2,OR(TH!L1884="1111",TH!M1884="1111")),TH!D1884,""),"")</f>
        <v/>
      </c>
      <c r="B1884" s="764">
        <f t="shared" ref="B1884:B1947" si="108">IF(C1884&lt;&gt;"",MONTH(C1884),"")</f>
        <v>10</v>
      </c>
      <c r="C1884" s="922">
        <f t="shared" si="106"/>
        <v>40836</v>
      </c>
      <c r="D1884" s="48" t="s">
        <v>1182</v>
      </c>
      <c r="E1884" s="48">
        <v>40836</v>
      </c>
      <c r="F1884" s="929" t="s">
        <v>1331</v>
      </c>
      <c r="G1884" s="49"/>
      <c r="H1884" s="930" t="s">
        <v>1158</v>
      </c>
      <c r="I1884" s="262">
        <v>220</v>
      </c>
      <c r="J1884" s="262">
        <v>9657.5945494818079</v>
      </c>
      <c r="K1884" s="768">
        <f t="shared" si="107"/>
        <v>2124671</v>
      </c>
      <c r="L1884" s="52" t="s">
        <v>186</v>
      </c>
      <c r="M1884" s="52" t="s">
        <v>184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90" customFormat="1" ht="15.75" hidden="1" customHeight="1">
      <c r="A1885" s="206" t="str">
        <f>IF(B1885&lt;&gt;"",IF(AND(B1885&gt;=_TM1,B1885&lt;=_TM2,OR(TH!L1885="1111",TH!M1885="1111")),TH!D1885,""),"")</f>
        <v/>
      </c>
      <c r="B1885" s="764">
        <f t="shared" si="108"/>
        <v>10</v>
      </c>
      <c r="C1885" s="922">
        <f t="shared" si="106"/>
        <v>40836</v>
      </c>
      <c r="D1885" s="48" t="s">
        <v>1182</v>
      </c>
      <c r="E1885" s="48">
        <v>40836</v>
      </c>
      <c r="F1885" s="929" t="s">
        <v>1330</v>
      </c>
      <c r="G1885" s="49"/>
      <c r="H1885" s="930" t="s">
        <v>1158</v>
      </c>
      <c r="I1885" s="262">
        <v>180</v>
      </c>
      <c r="J1885" s="262">
        <v>7430.5026302898868</v>
      </c>
      <c r="K1885" s="768">
        <f t="shared" si="107"/>
        <v>1337490</v>
      </c>
      <c r="L1885" s="52" t="s">
        <v>186</v>
      </c>
      <c r="M1885" s="52" t="s">
        <v>184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90" customFormat="1" ht="15.75" hidden="1" customHeight="1">
      <c r="A1886" s="206" t="str">
        <f>IF(B1886&lt;&gt;"",IF(AND(B1886&gt;=_TM1,B1886&lt;=_TM2,OR(TH!L1886="1111",TH!M1886="1111")),TH!D1886,""),"")</f>
        <v/>
      </c>
      <c r="B1886" s="764">
        <f t="shared" si="108"/>
        <v>10</v>
      </c>
      <c r="C1886" s="922">
        <f t="shared" si="106"/>
        <v>40836</v>
      </c>
      <c r="D1886" s="48" t="s">
        <v>1182</v>
      </c>
      <c r="E1886" s="48">
        <v>40836</v>
      </c>
      <c r="F1886" s="929" t="s">
        <v>1332</v>
      </c>
      <c r="G1886" s="49"/>
      <c r="H1886" s="930" t="s">
        <v>1158</v>
      </c>
      <c r="I1886" s="262">
        <v>297</v>
      </c>
      <c r="J1886" s="262">
        <v>11136.484616821876</v>
      </c>
      <c r="K1886" s="768">
        <f t="shared" si="107"/>
        <v>3307536</v>
      </c>
      <c r="L1886" s="52" t="s">
        <v>186</v>
      </c>
      <c r="M1886" s="52" t="s">
        <v>184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90" customFormat="1" ht="15.75" hidden="1" customHeight="1">
      <c r="A1887" s="206" t="str">
        <f>IF(B1887&lt;&gt;"",IF(AND(B1887&gt;=_TM1,B1887&lt;=_TM2,OR(TH!L1887="1111",TH!M1887="1111")),TH!D1887,""),"")</f>
        <v/>
      </c>
      <c r="B1887" s="764">
        <f t="shared" si="108"/>
        <v>10</v>
      </c>
      <c r="C1887" s="922">
        <f t="shared" si="106"/>
        <v>40836</v>
      </c>
      <c r="D1887" s="48" t="s">
        <v>1182</v>
      </c>
      <c r="E1887" s="48">
        <v>40836</v>
      </c>
      <c r="F1887" s="929" t="s">
        <v>1336</v>
      </c>
      <c r="G1887" s="49"/>
      <c r="H1887" s="930" t="s">
        <v>1158</v>
      </c>
      <c r="I1887" s="262">
        <v>320</v>
      </c>
      <c r="J1887" s="262">
        <v>11216.317560845442</v>
      </c>
      <c r="K1887" s="768">
        <f t="shared" si="107"/>
        <v>3589222</v>
      </c>
      <c r="L1887" s="52" t="s">
        <v>186</v>
      </c>
      <c r="M1887" s="52" t="s">
        <v>184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90" customFormat="1" ht="15.75" hidden="1" customHeight="1">
      <c r="A1888" s="206" t="str">
        <f>IF(B1888&lt;&gt;"",IF(AND(B1888&gt;=_TM1,B1888&lt;=_TM2,OR(TH!L1888="1111",TH!M1888="1111")),TH!D1888,""),"")</f>
        <v/>
      </c>
      <c r="B1888" s="764">
        <f t="shared" si="108"/>
        <v>10</v>
      </c>
      <c r="C1888" s="922">
        <f t="shared" si="106"/>
        <v>40836</v>
      </c>
      <c r="D1888" s="48" t="s">
        <v>1182</v>
      </c>
      <c r="E1888" s="48">
        <v>40836</v>
      </c>
      <c r="F1888" s="929" t="s">
        <v>1333</v>
      </c>
      <c r="G1888" s="49"/>
      <c r="H1888" s="930" t="s">
        <v>1158</v>
      </c>
      <c r="I1888" s="262">
        <v>150</v>
      </c>
      <c r="J1888" s="262">
        <v>15701.494852512109</v>
      </c>
      <c r="K1888" s="768">
        <f t="shared" si="107"/>
        <v>2355224</v>
      </c>
      <c r="L1888" s="52" t="s">
        <v>186</v>
      </c>
      <c r="M1888" s="52" t="s">
        <v>184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90" customFormat="1" ht="15.75" hidden="1" customHeight="1">
      <c r="A1889" s="206" t="str">
        <f>IF(B1889&lt;&gt;"",IF(AND(B1889&gt;=_TM1,B1889&lt;=_TM2,OR(TH!L1889="1111",TH!M1889="1111")),TH!D1889,""),"")</f>
        <v/>
      </c>
      <c r="B1889" s="764">
        <f t="shared" si="108"/>
        <v>10</v>
      </c>
      <c r="C1889" s="922">
        <f t="shared" si="106"/>
        <v>40836</v>
      </c>
      <c r="D1889" s="48" t="s">
        <v>1182</v>
      </c>
      <c r="E1889" s="48">
        <v>40836</v>
      </c>
      <c r="F1889" s="929" t="s">
        <v>1339</v>
      </c>
      <c r="G1889" s="49"/>
      <c r="H1889" s="930" t="s">
        <v>1158</v>
      </c>
      <c r="I1889" s="262">
        <v>270</v>
      </c>
      <c r="J1889" s="262">
        <v>10759.430408067663</v>
      </c>
      <c r="K1889" s="768">
        <f t="shared" si="107"/>
        <v>2905046</v>
      </c>
      <c r="L1889" s="52" t="s">
        <v>186</v>
      </c>
      <c r="M1889" s="52" t="s">
        <v>184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90" customFormat="1" ht="15.75" hidden="1" customHeight="1">
      <c r="A1890" s="206" t="str">
        <f>IF(B1890&lt;&gt;"",IF(AND(B1890&gt;=_TM1,B1890&lt;=_TM2,OR(TH!L1890="1111",TH!M1890="1111")),TH!D1890,""),"")</f>
        <v/>
      </c>
      <c r="B1890" s="764">
        <f t="shared" si="108"/>
        <v>10</v>
      </c>
      <c r="C1890" s="922">
        <f t="shared" si="106"/>
        <v>40836</v>
      </c>
      <c r="D1890" s="48" t="s">
        <v>1183</v>
      </c>
      <c r="E1890" s="48">
        <v>40836</v>
      </c>
      <c r="F1890" s="929" t="s">
        <v>813</v>
      </c>
      <c r="G1890" s="49"/>
      <c r="H1890" s="930" t="s">
        <v>1158</v>
      </c>
      <c r="I1890" s="262">
        <v>190</v>
      </c>
      <c r="J1890" s="262">
        <v>7168.6502911086</v>
      </c>
      <c r="K1890" s="768">
        <f t="shared" si="107"/>
        <v>1362044</v>
      </c>
      <c r="L1890" s="52" t="s">
        <v>186</v>
      </c>
      <c r="M1890" s="52" t="s">
        <v>184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90" customFormat="1" ht="15.75" hidden="1" customHeight="1">
      <c r="A1891" s="206" t="str">
        <f>IF(B1891&lt;&gt;"",IF(AND(B1891&gt;=_TM1,B1891&lt;=_TM2,OR(TH!L1891="1111",TH!M1891="1111")),TH!D1891,""),"")</f>
        <v/>
      </c>
      <c r="B1891" s="764">
        <f t="shared" si="108"/>
        <v>10</v>
      </c>
      <c r="C1891" s="922">
        <f t="shared" si="106"/>
        <v>40836</v>
      </c>
      <c r="D1891" s="48" t="s">
        <v>1183</v>
      </c>
      <c r="E1891" s="48">
        <v>40836</v>
      </c>
      <c r="F1891" s="929" t="s">
        <v>811</v>
      </c>
      <c r="G1891" s="49"/>
      <c r="H1891" s="930" t="s">
        <v>1158</v>
      </c>
      <c r="I1891" s="262">
        <v>320</v>
      </c>
      <c r="J1891" s="262">
        <v>7125.6581858454429</v>
      </c>
      <c r="K1891" s="768">
        <f t="shared" si="107"/>
        <v>2280211</v>
      </c>
      <c r="L1891" s="52" t="s">
        <v>186</v>
      </c>
      <c r="M1891" s="52" t="s">
        <v>184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90" customFormat="1" ht="15.75" hidden="1" customHeight="1">
      <c r="A1892" s="206" t="str">
        <f>IF(B1892&lt;&gt;"",IF(AND(B1892&gt;=_TM1,B1892&lt;=_TM2,OR(TH!L1892="1111",TH!M1892="1111")),TH!D1892,""),"")</f>
        <v/>
      </c>
      <c r="B1892" s="764">
        <f t="shared" si="108"/>
        <v>10</v>
      </c>
      <c r="C1892" s="922">
        <f t="shared" si="106"/>
        <v>40836</v>
      </c>
      <c r="D1892" s="48" t="s">
        <v>1183</v>
      </c>
      <c r="E1892" s="48">
        <v>40836</v>
      </c>
      <c r="F1892" s="929" t="s">
        <v>820</v>
      </c>
      <c r="G1892" s="49"/>
      <c r="H1892" s="930" t="s">
        <v>1158</v>
      </c>
      <c r="I1892" s="262">
        <v>300</v>
      </c>
      <c r="J1892" s="262">
        <v>9389.7048525121081</v>
      </c>
      <c r="K1892" s="768">
        <f t="shared" si="107"/>
        <v>2816911</v>
      </c>
      <c r="L1892" s="52" t="s">
        <v>186</v>
      </c>
      <c r="M1892" s="52" t="s">
        <v>184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90" customFormat="1" ht="15.75" hidden="1" customHeight="1">
      <c r="A1893" s="206" t="str">
        <f>IF(B1893&lt;&gt;"",IF(AND(B1893&gt;=_TM1,B1893&lt;=_TM2,OR(TH!L1893="1111",TH!M1893="1111")),TH!D1893,""),"")</f>
        <v/>
      </c>
      <c r="B1893" s="764">
        <f t="shared" si="108"/>
        <v>10</v>
      </c>
      <c r="C1893" s="922">
        <f t="shared" si="106"/>
        <v>40836</v>
      </c>
      <c r="D1893" s="48" t="s">
        <v>1183</v>
      </c>
      <c r="E1893" s="48">
        <v>40836</v>
      </c>
      <c r="F1893" s="929" t="s">
        <v>815</v>
      </c>
      <c r="G1893" s="49"/>
      <c r="H1893" s="930" t="s">
        <v>1158</v>
      </c>
      <c r="I1893" s="262">
        <v>350</v>
      </c>
      <c r="J1893" s="262">
        <v>11395.865328702588</v>
      </c>
      <c r="K1893" s="768">
        <f t="shared" si="107"/>
        <v>3988553</v>
      </c>
      <c r="L1893" s="52" t="s">
        <v>186</v>
      </c>
      <c r="M1893" s="52" t="s">
        <v>184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90" customFormat="1" ht="15.75" hidden="1" customHeight="1">
      <c r="A1894" s="206" t="str">
        <f>IF(B1894&lt;&gt;"",IF(AND(B1894&gt;=_TM1,B1894&lt;=_TM2,OR(TH!L1894="1111",TH!M1894="1111")),TH!D1894,""),"")</f>
        <v/>
      </c>
      <c r="B1894" s="764">
        <f t="shared" si="108"/>
        <v>10</v>
      </c>
      <c r="C1894" s="922">
        <f t="shared" si="106"/>
        <v>40836</v>
      </c>
      <c r="D1894" s="48" t="s">
        <v>1183</v>
      </c>
      <c r="E1894" s="48">
        <v>40836</v>
      </c>
      <c r="F1894" s="929" t="s">
        <v>1334</v>
      </c>
      <c r="G1894" s="49"/>
      <c r="H1894" s="930" t="s">
        <v>1158</v>
      </c>
      <c r="I1894" s="262">
        <v>290</v>
      </c>
      <c r="J1894" s="262">
        <v>11153.042668604065</v>
      </c>
      <c r="K1894" s="768">
        <f t="shared" si="107"/>
        <v>3234382</v>
      </c>
      <c r="L1894" s="52" t="s">
        <v>186</v>
      </c>
      <c r="M1894" s="52" t="s">
        <v>184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90" customFormat="1" ht="15.75" hidden="1" customHeight="1">
      <c r="A1895" s="206" t="str">
        <f>IF(B1895&lt;&gt;"",IF(AND(B1895&gt;=_TM1,B1895&lt;=_TM2,OR(TH!L1895="1111",TH!M1895="1111")),TH!D1895,""),"")</f>
        <v/>
      </c>
      <c r="B1895" s="764">
        <f t="shared" si="108"/>
        <v>10</v>
      </c>
      <c r="C1895" s="922">
        <f t="shared" si="106"/>
        <v>40836</v>
      </c>
      <c r="D1895" s="48" t="s">
        <v>1183</v>
      </c>
      <c r="E1895" s="48">
        <v>40836</v>
      </c>
      <c r="F1895" s="929" t="s">
        <v>1340</v>
      </c>
      <c r="G1895" s="49"/>
      <c r="H1895" s="930" t="s">
        <v>1158</v>
      </c>
      <c r="I1895" s="262">
        <v>130</v>
      </c>
      <c r="J1895" s="262">
        <v>15454.500493537751</v>
      </c>
      <c r="K1895" s="768">
        <f t="shared" si="107"/>
        <v>2009085</v>
      </c>
      <c r="L1895" s="52" t="s">
        <v>186</v>
      </c>
      <c r="M1895" s="52" t="s">
        <v>184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890" customFormat="1" ht="15.75" hidden="1" customHeight="1">
      <c r="A1896" s="206" t="str">
        <f>IF(B1896&lt;&gt;"",IF(AND(B1896&gt;=_TM1,B1896&lt;=_TM2,OR(TH!L1896="1111",TH!M1896="1111")),TH!D1896,""),"")</f>
        <v/>
      </c>
      <c r="B1896" s="764">
        <f t="shared" si="108"/>
        <v>10</v>
      </c>
      <c r="C1896" s="922">
        <f t="shared" si="106"/>
        <v>40838</v>
      </c>
      <c r="D1896" s="48" t="s">
        <v>1184</v>
      </c>
      <c r="E1896" s="48">
        <v>40838</v>
      </c>
      <c r="F1896" s="929" t="s">
        <v>811</v>
      </c>
      <c r="G1896" s="49"/>
      <c r="H1896" s="930" t="s">
        <v>1158</v>
      </c>
      <c r="I1896" s="262">
        <v>210</v>
      </c>
      <c r="J1896" s="262">
        <v>7107.5034239406823</v>
      </c>
      <c r="K1896" s="768">
        <f t="shared" si="107"/>
        <v>1492576</v>
      </c>
      <c r="L1896" s="52" t="s">
        <v>186</v>
      </c>
      <c r="M1896" s="52" t="s">
        <v>184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890" customFormat="1" ht="15.75" hidden="1" customHeight="1">
      <c r="A1897" s="206" t="str">
        <f>IF(B1897&lt;&gt;"",IF(AND(B1897&gt;=_TM1,B1897&lt;=_TM2,OR(TH!L1897="1111",TH!M1897="1111")),TH!D1897,""),"")</f>
        <v/>
      </c>
      <c r="B1897" s="764">
        <f t="shared" si="108"/>
        <v>10</v>
      </c>
      <c r="C1897" s="922">
        <f t="shared" si="106"/>
        <v>40838</v>
      </c>
      <c r="D1897" s="48" t="s">
        <v>1184</v>
      </c>
      <c r="E1897" s="48">
        <v>40838</v>
      </c>
      <c r="F1897" s="929" t="s">
        <v>1341</v>
      </c>
      <c r="G1897" s="49"/>
      <c r="H1897" s="930" t="s">
        <v>1158</v>
      </c>
      <c r="I1897" s="262">
        <v>150</v>
      </c>
      <c r="J1897" s="262">
        <v>8650.8348525121073</v>
      </c>
      <c r="K1897" s="768">
        <f t="shared" si="107"/>
        <v>1297625</v>
      </c>
      <c r="L1897" s="52" t="s">
        <v>186</v>
      </c>
      <c r="M1897" s="52" t="s">
        <v>184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890" customFormat="1" ht="15.75" hidden="1" customHeight="1">
      <c r="A1898" s="206" t="str">
        <f>IF(B1898&lt;&gt;"",IF(AND(B1898&gt;=_TM1,B1898&lt;=_TM2,OR(TH!L1898="1111",TH!M1898="1111")),TH!D1898,""),"")</f>
        <v/>
      </c>
      <c r="B1898" s="764">
        <f t="shared" si="108"/>
        <v>10</v>
      </c>
      <c r="C1898" s="922">
        <f t="shared" si="106"/>
        <v>40838</v>
      </c>
      <c r="D1898" s="48" t="s">
        <v>1184</v>
      </c>
      <c r="E1898" s="48">
        <v>40838</v>
      </c>
      <c r="F1898" s="929" t="s">
        <v>1342</v>
      </c>
      <c r="G1898" s="49"/>
      <c r="H1898" s="930" t="s">
        <v>1158</v>
      </c>
      <c r="I1898" s="262">
        <v>342</v>
      </c>
      <c r="J1898" s="262">
        <v>9441.5929811670794</v>
      </c>
      <c r="K1898" s="768">
        <f t="shared" si="107"/>
        <v>3229025</v>
      </c>
      <c r="L1898" s="52" t="s">
        <v>186</v>
      </c>
      <c r="M1898" s="52" t="s">
        <v>184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890" customFormat="1" ht="15.75" hidden="1" customHeight="1">
      <c r="A1899" s="206" t="str">
        <f>IF(B1899&lt;&gt;"",IF(AND(B1899&gt;=_TM1,B1899&lt;=_TM2,OR(TH!L1899="1111",TH!M1899="1111")),TH!D1899,""),"")</f>
        <v/>
      </c>
      <c r="B1899" s="764">
        <f t="shared" si="108"/>
        <v>10</v>
      </c>
      <c r="C1899" s="922">
        <f t="shared" si="106"/>
        <v>40838</v>
      </c>
      <c r="D1899" s="48" t="s">
        <v>1184</v>
      </c>
      <c r="E1899" s="48">
        <v>40838</v>
      </c>
      <c r="F1899" s="929" t="s">
        <v>812</v>
      </c>
      <c r="G1899" s="49"/>
      <c r="H1899" s="930" t="s">
        <v>1158</v>
      </c>
      <c r="I1899" s="262">
        <v>150</v>
      </c>
      <c r="J1899" s="262">
        <v>7430.5015191787761</v>
      </c>
      <c r="K1899" s="768">
        <f t="shared" si="107"/>
        <v>1114575</v>
      </c>
      <c r="L1899" s="52" t="s">
        <v>186</v>
      </c>
      <c r="M1899" s="52" t="s">
        <v>184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890" customFormat="1" ht="15.75" hidden="1" customHeight="1">
      <c r="A1900" s="206" t="str">
        <f>IF(B1900&lt;&gt;"",IF(AND(B1900&gt;=_TM1,B1900&lt;=_TM2,OR(TH!L1900="1111",TH!M1900="1111")),TH!D1900,""),"")</f>
        <v/>
      </c>
      <c r="B1900" s="764">
        <f t="shared" si="108"/>
        <v>10</v>
      </c>
      <c r="C1900" s="922">
        <f t="shared" si="106"/>
        <v>40838</v>
      </c>
      <c r="D1900" s="48" t="s">
        <v>1184</v>
      </c>
      <c r="E1900" s="48">
        <v>40838</v>
      </c>
      <c r="F1900" s="931" t="s">
        <v>1343</v>
      </c>
      <c r="G1900" s="49"/>
      <c r="H1900" s="930" t="s">
        <v>1158</v>
      </c>
      <c r="I1900" s="262">
        <v>160</v>
      </c>
      <c r="J1900" s="262">
        <v>7180.114435845443</v>
      </c>
      <c r="K1900" s="768">
        <f t="shared" si="107"/>
        <v>1148818</v>
      </c>
      <c r="L1900" s="52" t="s">
        <v>186</v>
      </c>
      <c r="M1900" s="52" t="s">
        <v>184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890" customFormat="1" ht="15.75" hidden="1" customHeight="1">
      <c r="A1901" s="206" t="str">
        <f>IF(B1901&lt;&gt;"",IF(AND(B1901&gt;=_TM1,B1901&lt;=_TM2,OR(TH!L1901="1111",TH!M1901="1111")),TH!D1901,""),"")</f>
        <v/>
      </c>
      <c r="B1901" s="764">
        <f t="shared" si="108"/>
        <v>10</v>
      </c>
      <c r="C1901" s="922">
        <f t="shared" si="106"/>
        <v>40838</v>
      </c>
      <c r="D1901" s="48" t="s">
        <v>1184</v>
      </c>
      <c r="E1901" s="48">
        <v>40838</v>
      </c>
      <c r="F1901" s="929" t="s">
        <v>1076</v>
      </c>
      <c r="G1901" s="49"/>
      <c r="H1901" s="930" t="s">
        <v>1158</v>
      </c>
      <c r="I1901" s="262">
        <v>100</v>
      </c>
      <c r="J1901" s="262">
        <v>10496.498185845441</v>
      </c>
      <c r="K1901" s="768">
        <f t="shared" si="107"/>
        <v>1049650</v>
      </c>
      <c r="L1901" s="52" t="s">
        <v>186</v>
      </c>
      <c r="M1901" s="52" t="s">
        <v>184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890" customFormat="1" ht="15.75" hidden="1" customHeight="1">
      <c r="A1902" s="206" t="str">
        <f>IF(B1902&lt;&gt;"",IF(AND(B1902&gt;=_TM1,B1902&lt;=_TM2,OR(TH!L1902="1111",TH!M1902="1111")),TH!D1902,""),"")</f>
        <v/>
      </c>
      <c r="B1902" s="764">
        <f t="shared" si="108"/>
        <v>10</v>
      </c>
      <c r="C1902" s="922">
        <f t="shared" si="106"/>
        <v>40838</v>
      </c>
      <c r="D1902" s="48" t="s">
        <v>1184</v>
      </c>
      <c r="E1902" s="48">
        <v>40838</v>
      </c>
      <c r="F1902" s="929" t="s">
        <v>814</v>
      </c>
      <c r="G1902" s="49"/>
      <c r="H1902" s="930" t="s">
        <v>1158</v>
      </c>
      <c r="I1902" s="262">
        <v>170</v>
      </c>
      <c r="J1902" s="262">
        <v>10292.384656433678</v>
      </c>
      <c r="K1902" s="768">
        <f t="shared" si="107"/>
        <v>1749705</v>
      </c>
      <c r="L1902" s="52" t="s">
        <v>186</v>
      </c>
      <c r="M1902" s="52" t="s">
        <v>184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890" customFormat="1" ht="15.75" hidden="1" customHeight="1">
      <c r="A1903" s="206" t="str">
        <f>IF(B1903&lt;&gt;"",IF(AND(B1903&gt;=_TM1,B1903&lt;=_TM2,OR(TH!L1903="1111",TH!M1903="1111")),TH!D1903,""),"")</f>
        <v/>
      </c>
      <c r="B1903" s="764">
        <f t="shared" si="108"/>
        <v>10</v>
      </c>
      <c r="C1903" s="922">
        <f t="shared" si="106"/>
        <v>40838</v>
      </c>
      <c r="D1903" s="48" t="s">
        <v>1185</v>
      </c>
      <c r="E1903" s="48">
        <v>40838</v>
      </c>
      <c r="F1903" s="929" t="s">
        <v>817</v>
      </c>
      <c r="G1903" s="49"/>
      <c r="H1903" s="930" t="s">
        <v>1158</v>
      </c>
      <c r="I1903" s="262">
        <v>190</v>
      </c>
      <c r="J1903" s="262">
        <v>12481.4502911086</v>
      </c>
      <c r="K1903" s="768">
        <f t="shared" si="107"/>
        <v>2371476</v>
      </c>
      <c r="L1903" s="52" t="s">
        <v>186</v>
      </c>
      <c r="M1903" s="52" t="s">
        <v>184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890" customFormat="1" ht="15.75" hidden="1" customHeight="1">
      <c r="A1904" s="206" t="str">
        <f>IF(B1904&lt;&gt;"",IF(AND(B1904&gt;=_TM1,B1904&lt;=_TM2,OR(TH!L1904="1111",TH!M1904="1111")),TH!D1904,""),"")</f>
        <v/>
      </c>
      <c r="B1904" s="764">
        <f t="shared" si="108"/>
        <v>10</v>
      </c>
      <c r="C1904" s="922">
        <f t="shared" si="106"/>
        <v>40838</v>
      </c>
      <c r="D1904" s="48" t="s">
        <v>1185</v>
      </c>
      <c r="E1904" s="48">
        <v>40838</v>
      </c>
      <c r="F1904" s="929" t="s">
        <v>813</v>
      </c>
      <c r="G1904" s="49"/>
      <c r="H1904" s="930" t="s">
        <v>1158</v>
      </c>
      <c r="I1904" s="262">
        <v>110</v>
      </c>
      <c r="J1904" s="262">
        <v>7486.2445494818066</v>
      </c>
      <c r="K1904" s="768">
        <f t="shared" si="107"/>
        <v>823487</v>
      </c>
      <c r="L1904" s="52" t="s">
        <v>186</v>
      </c>
      <c r="M1904" s="52" t="s">
        <v>184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890" customFormat="1" ht="15.75" hidden="1" customHeight="1">
      <c r="A1905" s="206" t="str">
        <f>IF(B1905&lt;&gt;"",IF(AND(B1905&gt;=_TM1,B1905&lt;=_TM2,OR(TH!L1905="1111",TH!M1905="1111")),TH!D1905,""),"")</f>
        <v/>
      </c>
      <c r="B1905" s="764">
        <f t="shared" si="108"/>
        <v>10</v>
      </c>
      <c r="C1905" s="922">
        <f t="shared" si="106"/>
        <v>40838</v>
      </c>
      <c r="D1905" s="48" t="s">
        <v>1185</v>
      </c>
      <c r="E1905" s="48">
        <v>40838</v>
      </c>
      <c r="F1905" s="929" t="s">
        <v>1344</v>
      </c>
      <c r="G1905" s="49"/>
      <c r="H1905" s="930" t="s">
        <v>1158</v>
      </c>
      <c r="I1905" s="262">
        <v>300</v>
      </c>
      <c r="J1905" s="262">
        <v>9295.3048525121085</v>
      </c>
      <c r="K1905" s="768">
        <f t="shared" si="107"/>
        <v>2788591</v>
      </c>
      <c r="L1905" s="52" t="s">
        <v>186</v>
      </c>
      <c r="M1905" s="52" t="s">
        <v>184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890" customFormat="1" ht="15.75" hidden="1" customHeight="1">
      <c r="A1906" s="206" t="str">
        <f>IF(B1906&lt;&gt;"",IF(AND(B1906&gt;=_TM1,B1906&lt;=_TM2,OR(TH!L1906="1111",TH!M1906="1111")),TH!D1906,""),"")</f>
        <v/>
      </c>
      <c r="B1906" s="764">
        <f t="shared" si="108"/>
        <v>10</v>
      </c>
      <c r="C1906" s="922">
        <f t="shared" si="106"/>
        <v>40839</v>
      </c>
      <c r="D1906" s="48" t="s">
        <v>1186</v>
      </c>
      <c r="E1906" s="48">
        <v>40839</v>
      </c>
      <c r="F1906" s="929" t="s">
        <v>1313</v>
      </c>
      <c r="G1906" s="49"/>
      <c r="H1906" s="930" t="s">
        <v>1158</v>
      </c>
      <c r="I1906" s="262">
        <v>564</v>
      </c>
      <c r="J1906" s="262">
        <v>4226.8893915192002</v>
      </c>
      <c r="K1906" s="768">
        <f t="shared" si="107"/>
        <v>2383966</v>
      </c>
      <c r="L1906" s="52" t="s">
        <v>186</v>
      </c>
      <c r="M1906" s="52" t="s">
        <v>184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890" customFormat="1" ht="15.75" hidden="1" customHeight="1">
      <c r="A1907" s="206" t="str">
        <f>IF(B1907&lt;&gt;"",IF(AND(B1907&gt;=_TM1,B1907&lt;=_TM2,OR(TH!L1907="1111",TH!M1907="1111")),TH!D1907,""),"")</f>
        <v/>
      </c>
      <c r="B1907" s="764">
        <f t="shared" si="108"/>
        <v>10</v>
      </c>
      <c r="C1907" s="922">
        <f t="shared" si="106"/>
        <v>40839</v>
      </c>
      <c r="D1907" s="48" t="s">
        <v>1186</v>
      </c>
      <c r="E1907" s="48">
        <v>40839</v>
      </c>
      <c r="F1907" s="929" t="s">
        <v>1315</v>
      </c>
      <c r="G1907" s="49"/>
      <c r="H1907" s="930" t="s">
        <v>1158</v>
      </c>
      <c r="I1907" s="262">
        <v>401</v>
      </c>
      <c r="J1907" s="262">
        <v>4893.1191584140215</v>
      </c>
      <c r="K1907" s="768">
        <f t="shared" si="107"/>
        <v>1962141</v>
      </c>
      <c r="L1907" s="52" t="s">
        <v>186</v>
      </c>
      <c r="M1907" s="52" t="s">
        <v>184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890" customFormat="1" ht="15.75" hidden="1" customHeight="1">
      <c r="A1908" s="206" t="str">
        <f>IF(B1908&lt;&gt;"",IF(AND(B1908&gt;=_TM1,B1908&lt;=_TM2,OR(TH!L1908="1111",TH!M1908="1111")),TH!D1908,""),"")</f>
        <v/>
      </c>
      <c r="B1908" s="764">
        <f t="shared" si="108"/>
        <v>10</v>
      </c>
      <c r="C1908" s="922">
        <f t="shared" si="106"/>
        <v>40839</v>
      </c>
      <c r="D1908" s="48" t="s">
        <v>1186</v>
      </c>
      <c r="E1908" s="48">
        <v>40839</v>
      </c>
      <c r="F1908" s="929" t="s">
        <v>1316</v>
      </c>
      <c r="G1908" s="49"/>
      <c r="H1908" s="930" t="s">
        <v>1158</v>
      </c>
      <c r="I1908" s="262">
        <v>506</v>
      </c>
      <c r="J1908" s="262">
        <v>4674.3955376240992</v>
      </c>
      <c r="K1908" s="768">
        <f t="shared" si="107"/>
        <v>2365244</v>
      </c>
      <c r="L1908" s="52" t="s">
        <v>186</v>
      </c>
      <c r="M1908" s="52" t="s">
        <v>184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890" customFormat="1" ht="15.75" hidden="1" customHeight="1">
      <c r="A1909" s="206" t="str">
        <f>IF(B1909&lt;&gt;"",IF(AND(B1909&gt;=_TM1,B1909&lt;=_TM2,OR(TH!L1909="1111",TH!M1909="1111")),TH!D1909,""),"")</f>
        <v/>
      </c>
      <c r="B1909" s="764">
        <f t="shared" si="108"/>
        <v>10</v>
      </c>
      <c r="C1909" s="922">
        <f t="shared" si="106"/>
        <v>40839</v>
      </c>
      <c r="D1909" s="48" t="s">
        <v>1186</v>
      </c>
      <c r="E1909" s="48">
        <v>40839</v>
      </c>
      <c r="F1909" s="929" t="s">
        <v>1317</v>
      </c>
      <c r="G1909" s="49"/>
      <c r="H1909" s="930" t="s">
        <v>1158</v>
      </c>
      <c r="I1909" s="262">
        <v>301</v>
      </c>
      <c r="J1909" s="262">
        <v>6478.0397473072353</v>
      </c>
      <c r="K1909" s="768">
        <f t="shared" si="107"/>
        <v>1949890</v>
      </c>
      <c r="L1909" s="52" t="s">
        <v>186</v>
      </c>
      <c r="M1909" s="52" t="s">
        <v>184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890" customFormat="1" ht="15.75" hidden="1" customHeight="1">
      <c r="A1910" s="206" t="str">
        <f>IF(B1910&lt;&gt;"",IF(AND(B1910&gt;=_TM1,B1910&lt;=_TM2,OR(TH!L1910="1111",TH!M1910="1111")),TH!D1910,""),"")</f>
        <v/>
      </c>
      <c r="B1910" s="764">
        <f t="shared" si="108"/>
        <v>10</v>
      </c>
      <c r="C1910" s="922">
        <f t="shared" si="106"/>
        <v>40839</v>
      </c>
      <c r="D1910" s="48" t="s">
        <v>1186</v>
      </c>
      <c r="E1910" s="48">
        <v>40839</v>
      </c>
      <c r="F1910" s="929" t="s">
        <v>1318</v>
      </c>
      <c r="G1910" s="49"/>
      <c r="H1910" s="930" t="s">
        <v>1158</v>
      </c>
      <c r="I1910" s="262">
        <v>308</v>
      </c>
      <c r="J1910" s="262">
        <v>3856.5049390921954</v>
      </c>
      <c r="K1910" s="768">
        <f t="shared" si="107"/>
        <v>1187804</v>
      </c>
      <c r="L1910" s="52" t="s">
        <v>186</v>
      </c>
      <c r="M1910" s="52" t="s">
        <v>184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890" customFormat="1" ht="15.75" hidden="1" customHeight="1">
      <c r="A1911" s="206" t="str">
        <f>IF(B1911&lt;&gt;"",IF(AND(B1911&gt;=_TM1,B1911&lt;=_TM2,OR(TH!L1911="1111",TH!M1911="1111")),TH!D1911,""),"")</f>
        <v/>
      </c>
      <c r="B1911" s="764">
        <f t="shared" si="108"/>
        <v>10</v>
      </c>
      <c r="C1911" s="922">
        <f t="shared" si="106"/>
        <v>40839</v>
      </c>
      <c r="D1911" s="48" t="s">
        <v>1186</v>
      </c>
      <c r="E1911" s="48">
        <v>40839</v>
      </c>
      <c r="F1911" s="929" t="s">
        <v>1319</v>
      </c>
      <c r="G1911" s="49"/>
      <c r="H1911" s="930" t="s">
        <v>1158</v>
      </c>
      <c r="I1911" s="262">
        <v>506</v>
      </c>
      <c r="J1911" s="262">
        <v>5810.3797273474202</v>
      </c>
      <c r="K1911" s="768">
        <f t="shared" si="107"/>
        <v>2940052</v>
      </c>
      <c r="L1911" s="52" t="s">
        <v>186</v>
      </c>
      <c r="M1911" s="52" t="s">
        <v>184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890" customFormat="1" ht="15.75" hidden="1" customHeight="1">
      <c r="A1912" s="206" t="str">
        <f>IF(B1912&lt;&gt;"",IF(AND(B1912&gt;=_TM1,B1912&lt;=_TM2,OR(TH!L1912="1111",TH!M1912="1111")),TH!D1912,""),"")</f>
        <v/>
      </c>
      <c r="B1912" s="764">
        <f t="shared" si="108"/>
        <v>10</v>
      </c>
      <c r="C1912" s="922">
        <f t="shared" si="106"/>
        <v>40839</v>
      </c>
      <c r="D1912" s="48" t="s">
        <v>1186</v>
      </c>
      <c r="E1912" s="48">
        <v>40839</v>
      </c>
      <c r="F1912" s="929" t="s">
        <v>1320</v>
      </c>
      <c r="G1912" s="49"/>
      <c r="H1912" s="930" t="s">
        <v>1158</v>
      </c>
      <c r="I1912" s="262">
        <v>396</v>
      </c>
      <c r="J1912" s="262">
        <v>4368.5536403908982</v>
      </c>
      <c r="K1912" s="768">
        <f t="shared" si="107"/>
        <v>1729947</v>
      </c>
      <c r="L1912" s="52" t="s">
        <v>186</v>
      </c>
      <c r="M1912" s="52" t="s">
        <v>184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890" customFormat="1" ht="15.75" hidden="1" customHeight="1">
      <c r="A1913" s="206" t="str">
        <f>IF(B1913&lt;&gt;"",IF(AND(B1913&gt;=_TM1,B1913&lt;=_TM2,OR(TH!L1913="1111",TH!M1913="1111")),TH!D1913,""),"")</f>
        <v/>
      </c>
      <c r="B1913" s="764">
        <f t="shared" si="108"/>
        <v>10</v>
      </c>
      <c r="C1913" s="922">
        <f t="shared" si="106"/>
        <v>40839</v>
      </c>
      <c r="D1913" s="48" t="s">
        <v>1186</v>
      </c>
      <c r="E1913" s="48">
        <v>40839</v>
      </c>
      <c r="F1913" s="929" t="s">
        <v>1321</v>
      </c>
      <c r="G1913" s="49"/>
      <c r="H1913" s="930" t="s">
        <v>1158</v>
      </c>
      <c r="I1913" s="262">
        <v>280</v>
      </c>
      <c r="J1913" s="262">
        <v>2167.2546144168714</v>
      </c>
      <c r="K1913" s="768">
        <f t="shared" si="107"/>
        <v>606831</v>
      </c>
      <c r="L1913" s="52" t="s">
        <v>186</v>
      </c>
      <c r="M1913" s="52" t="s">
        <v>184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890" customFormat="1" ht="15.75" hidden="1" customHeight="1">
      <c r="A1914" s="206" t="str">
        <f>IF(B1914&lt;&gt;"",IF(AND(B1914&gt;=_TM1,B1914&lt;=_TM2,OR(TH!L1914="1111",TH!M1914="1111")),TH!D1914,""),"")</f>
        <v/>
      </c>
      <c r="B1914" s="764">
        <f t="shared" si="108"/>
        <v>10</v>
      </c>
      <c r="C1914" s="922">
        <f t="shared" si="106"/>
        <v>40840</v>
      </c>
      <c r="D1914" s="48" t="s">
        <v>1187</v>
      </c>
      <c r="E1914" s="48">
        <v>40840</v>
      </c>
      <c r="F1914" s="929" t="s">
        <v>1322</v>
      </c>
      <c r="G1914" s="49"/>
      <c r="H1914" s="930" t="s">
        <v>1158</v>
      </c>
      <c r="I1914" s="262">
        <v>165</v>
      </c>
      <c r="J1914" s="262">
        <v>20534.356670693927</v>
      </c>
      <c r="K1914" s="768">
        <f t="shared" si="107"/>
        <v>3388169</v>
      </c>
      <c r="L1914" s="52" t="s">
        <v>186</v>
      </c>
      <c r="M1914" s="52" t="s">
        <v>184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890" customFormat="1" ht="15.75" hidden="1" customHeight="1">
      <c r="A1915" s="206" t="str">
        <f>IF(B1915&lt;&gt;"",IF(AND(B1915&gt;=_TM1,B1915&lt;=_TM2,OR(TH!L1915="1111",TH!M1915="1111")),TH!D1915,""),"")</f>
        <v/>
      </c>
      <c r="B1915" s="764">
        <f t="shared" si="108"/>
        <v>10</v>
      </c>
      <c r="C1915" s="922">
        <f t="shared" si="106"/>
        <v>40840</v>
      </c>
      <c r="D1915" s="48" t="s">
        <v>1187</v>
      </c>
      <c r="E1915" s="48">
        <v>40840</v>
      </c>
      <c r="F1915" s="929" t="s">
        <v>1324</v>
      </c>
      <c r="G1915" s="49"/>
      <c r="H1915" s="930" t="s">
        <v>1158</v>
      </c>
      <c r="I1915" s="262">
        <v>571</v>
      </c>
      <c r="J1915" s="262">
        <v>14778.765628927755</v>
      </c>
      <c r="K1915" s="768">
        <f t="shared" si="107"/>
        <v>8438675</v>
      </c>
      <c r="L1915" s="52" t="s">
        <v>186</v>
      </c>
      <c r="M1915" s="52" t="s">
        <v>184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108"/>
        <v>10</v>
      </c>
      <c r="C1916" s="922">
        <f t="shared" si="106"/>
        <v>40821</v>
      </c>
      <c r="D1916" s="48" t="s">
        <v>1023</v>
      </c>
      <c r="E1916" s="922">
        <v>40821</v>
      </c>
      <c r="F1916" s="194" t="s">
        <v>1306</v>
      </c>
      <c r="G1916" s="513" t="s">
        <v>1307</v>
      </c>
      <c r="H1916" s="195" t="s">
        <v>798</v>
      </c>
      <c r="I1916" s="264">
        <v>2420</v>
      </c>
      <c r="J1916" s="264">
        <v>10717.516450308252</v>
      </c>
      <c r="K1916" s="639">
        <f t="shared" si="107"/>
        <v>25936390</v>
      </c>
      <c r="L1916" s="52" t="s">
        <v>196</v>
      </c>
      <c r="M1916" s="52" t="s">
        <v>186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108"/>
        <v>10</v>
      </c>
      <c r="C1917" s="922">
        <f t="shared" si="106"/>
        <v>40831</v>
      </c>
      <c r="D1917" s="48" t="s">
        <v>1024</v>
      </c>
      <c r="E1917" s="922">
        <v>40831</v>
      </c>
      <c r="F1917" s="194" t="s">
        <v>1308</v>
      </c>
      <c r="G1917" s="513" t="s">
        <v>1309</v>
      </c>
      <c r="H1917" s="195" t="s">
        <v>798</v>
      </c>
      <c r="I1917" s="264">
        <v>2954.1641048824595</v>
      </c>
      <c r="J1917" s="264">
        <v>10869.032366703337</v>
      </c>
      <c r="K1917" s="639">
        <f t="shared" si="107"/>
        <v>32108905</v>
      </c>
      <c r="L1917" s="52" t="s">
        <v>196</v>
      </c>
      <c r="M1917" s="52" t="s">
        <v>186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108"/>
        <v>10</v>
      </c>
      <c r="C1918" s="922">
        <f t="shared" si="106"/>
        <v>40833</v>
      </c>
      <c r="D1918" s="48" t="s">
        <v>1025</v>
      </c>
      <c r="E1918" s="922">
        <v>40833</v>
      </c>
      <c r="F1918" s="194" t="s">
        <v>1326</v>
      </c>
      <c r="G1918" s="513" t="s">
        <v>1310</v>
      </c>
      <c r="H1918" s="195" t="s">
        <v>798</v>
      </c>
      <c r="I1918" s="264">
        <v>100</v>
      </c>
      <c r="J1918" s="264">
        <v>10854.498185845441</v>
      </c>
      <c r="K1918" s="639">
        <f t="shared" si="107"/>
        <v>1085450</v>
      </c>
      <c r="L1918" s="52" t="s">
        <v>196</v>
      </c>
      <c r="M1918" s="52" t="s">
        <v>186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si="108"/>
        <v>10</v>
      </c>
      <c r="C1919" s="922">
        <f t="shared" si="106"/>
        <v>40833</v>
      </c>
      <c r="D1919" s="48" t="s">
        <v>1025</v>
      </c>
      <c r="E1919" s="922">
        <v>40833</v>
      </c>
      <c r="F1919" s="194" t="s">
        <v>1327</v>
      </c>
      <c r="G1919" s="513" t="s">
        <v>1310</v>
      </c>
      <c r="H1919" s="195" t="s">
        <v>798</v>
      </c>
      <c r="I1919" s="264">
        <v>120</v>
      </c>
      <c r="J1919" s="264">
        <v>11992.241519178777</v>
      </c>
      <c r="K1919" s="639">
        <f t="shared" si="107"/>
        <v>1439069</v>
      </c>
      <c r="L1919" s="52" t="s">
        <v>196</v>
      </c>
      <c r="M1919" s="52" t="s">
        <v>186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108"/>
        <v>10</v>
      </c>
      <c r="C1920" s="922">
        <f t="shared" si="106"/>
        <v>40833</v>
      </c>
      <c r="D1920" s="48" t="s">
        <v>1025</v>
      </c>
      <c r="E1920" s="922">
        <v>40833</v>
      </c>
      <c r="F1920" s="194" t="s">
        <v>1328</v>
      </c>
      <c r="G1920" s="513" t="s">
        <v>1310</v>
      </c>
      <c r="H1920" s="195" t="s">
        <v>798</v>
      </c>
      <c r="I1920" s="264">
        <v>250</v>
      </c>
      <c r="J1920" s="264">
        <v>13958.424185845442</v>
      </c>
      <c r="K1920" s="639">
        <f t="shared" si="107"/>
        <v>3489606</v>
      </c>
      <c r="L1920" s="52" t="s">
        <v>196</v>
      </c>
      <c r="M1920" s="52" t="s">
        <v>186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>
        <f t="shared" si="108"/>
        <v>10</v>
      </c>
      <c r="C1921" s="922">
        <f t="shared" si="106"/>
        <v>40833</v>
      </c>
      <c r="D1921" s="48" t="s">
        <v>1025</v>
      </c>
      <c r="E1921" s="193">
        <v>40833</v>
      </c>
      <c r="F1921" s="194" t="s">
        <v>1329</v>
      </c>
      <c r="G1921" s="513" t="s">
        <v>1310</v>
      </c>
      <c r="H1921" s="195" t="s">
        <v>798</v>
      </c>
      <c r="I1921" s="264">
        <v>140</v>
      </c>
      <c r="J1921" s="264">
        <v>8841.5010429882987</v>
      </c>
      <c r="K1921" s="639">
        <f t="shared" si="107"/>
        <v>1237810</v>
      </c>
      <c r="L1921" s="52" t="s">
        <v>196</v>
      </c>
      <c r="M1921" s="52" t="s">
        <v>186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>
        <f t="shared" si="108"/>
        <v>10</v>
      </c>
      <c r="C1922" s="922">
        <f t="shared" si="106"/>
        <v>40833</v>
      </c>
      <c r="D1922" s="48" t="s">
        <v>1025</v>
      </c>
      <c r="E1922" s="193">
        <v>40833</v>
      </c>
      <c r="F1922" s="194" t="s">
        <v>1330</v>
      </c>
      <c r="G1922" s="513" t="s">
        <v>1310</v>
      </c>
      <c r="H1922" s="195" t="s">
        <v>798</v>
      </c>
      <c r="I1922" s="264">
        <v>50</v>
      </c>
      <c r="J1922" s="264">
        <v>7867.2881858454421</v>
      </c>
      <c r="K1922" s="639">
        <f t="shared" si="107"/>
        <v>393364</v>
      </c>
      <c r="L1922" s="52" t="s">
        <v>196</v>
      </c>
      <c r="M1922" s="52" t="s">
        <v>186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>
        <f t="shared" si="108"/>
        <v>10</v>
      </c>
      <c r="C1923" s="922">
        <f t="shared" si="106"/>
        <v>40833</v>
      </c>
      <c r="D1923" s="48" t="s">
        <v>1025</v>
      </c>
      <c r="E1923" s="193">
        <v>40833</v>
      </c>
      <c r="F1923" s="194" t="s">
        <v>1331</v>
      </c>
      <c r="G1923" s="513" t="s">
        <v>1310</v>
      </c>
      <c r="H1923" s="195" t="s">
        <v>798</v>
      </c>
      <c r="I1923" s="264">
        <v>70</v>
      </c>
      <c r="J1923" s="264">
        <v>9790.4367572740139</v>
      </c>
      <c r="K1923" s="639">
        <f t="shared" si="107"/>
        <v>685331</v>
      </c>
      <c r="L1923" s="52" t="s">
        <v>196</v>
      </c>
      <c r="M1923" s="52" t="s">
        <v>186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>
        <f t="shared" si="108"/>
        <v>10</v>
      </c>
      <c r="C1924" s="922">
        <f t="shared" si="106"/>
        <v>40833</v>
      </c>
      <c r="D1924" s="48" t="s">
        <v>1025</v>
      </c>
      <c r="E1924" s="37">
        <v>40833</v>
      </c>
      <c r="F1924" s="194" t="s">
        <v>1332</v>
      </c>
      <c r="G1924" s="513" t="s">
        <v>1310</v>
      </c>
      <c r="H1924" s="195" t="s">
        <v>798</v>
      </c>
      <c r="I1924" s="264">
        <v>54</v>
      </c>
      <c r="J1924" s="264">
        <v>6981.4526302898867</v>
      </c>
      <c r="K1924" s="639">
        <f t="shared" si="107"/>
        <v>376998</v>
      </c>
      <c r="L1924" s="52" t="s">
        <v>196</v>
      </c>
      <c r="M1924" s="52" t="s">
        <v>186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>
        <f t="shared" si="108"/>
        <v>10</v>
      </c>
      <c r="C1925" s="922">
        <f t="shared" si="106"/>
        <v>40833</v>
      </c>
      <c r="D1925" s="48" t="s">
        <v>1025</v>
      </c>
      <c r="E1925" s="37">
        <v>40833</v>
      </c>
      <c r="F1925" s="194" t="s">
        <v>1333</v>
      </c>
      <c r="G1925" s="513" t="s">
        <v>1310</v>
      </c>
      <c r="H1925" s="195" t="s">
        <v>798</v>
      </c>
      <c r="I1925" s="264">
        <v>90</v>
      </c>
      <c r="J1925" s="264">
        <v>16194.497074734332</v>
      </c>
      <c r="K1925" s="639">
        <f t="shared" si="107"/>
        <v>1457505</v>
      </c>
      <c r="L1925" s="52" t="s">
        <v>196</v>
      </c>
      <c r="M1925" s="52" t="s">
        <v>186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>
        <f t="shared" si="108"/>
        <v>10</v>
      </c>
      <c r="C1926" s="922">
        <f t="shared" si="106"/>
        <v>40833</v>
      </c>
      <c r="D1926" s="48" t="s">
        <v>1025</v>
      </c>
      <c r="E1926" s="37">
        <v>40833</v>
      </c>
      <c r="F1926" s="194" t="s">
        <v>1334</v>
      </c>
      <c r="G1926" s="513" t="s">
        <v>1310</v>
      </c>
      <c r="H1926" s="195" t="s">
        <v>798</v>
      </c>
      <c r="I1926" s="264">
        <v>100</v>
      </c>
      <c r="J1926" s="264">
        <v>12419.958185845444</v>
      </c>
      <c r="K1926" s="639">
        <f t="shared" si="107"/>
        <v>1241996</v>
      </c>
      <c r="L1926" s="52" t="s">
        <v>196</v>
      </c>
      <c r="M1926" s="52" t="s">
        <v>186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>
        <f t="shared" si="108"/>
        <v>10</v>
      </c>
      <c r="C1927" s="922">
        <f t="shared" si="106"/>
        <v>40833</v>
      </c>
      <c r="D1927" s="48" t="s">
        <v>1025</v>
      </c>
      <c r="E1927" s="37">
        <v>40833</v>
      </c>
      <c r="F1927" s="194" t="s">
        <v>1333</v>
      </c>
      <c r="G1927" s="513" t="s">
        <v>1310</v>
      </c>
      <c r="H1927" s="195" t="s">
        <v>798</v>
      </c>
      <c r="I1927" s="264">
        <v>200</v>
      </c>
      <c r="J1927" s="264">
        <v>14919.103185845444</v>
      </c>
      <c r="K1927" s="639">
        <f t="shared" si="107"/>
        <v>2983821</v>
      </c>
      <c r="L1927" s="52" t="s">
        <v>196</v>
      </c>
      <c r="M1927" s="52" t="s">
        <v>186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>
        <f t="shared" si="108"/>
        <v>10</v>
      </c>
      <c r="C1928" s="922">
        <f t="shared" si="106"/>
        <v>40833</v>
      </c>
      <c r="D1928" s="48" t="s">
        <v>1025</v>
      </c>
      <c r="E1928" s="37">
        <v>40833</v>
      </c>
      <c r="F1928" s="194" t="s">
        <v>1335</v>
      </c>
      <c r="G1928" s="513" t="s">
        <v>1310</v>
      </c>
      <c r="H1928" s="195" t="s">
        <v>798</v>
      </c>
      <c r="I1928" s="264">
        <v>50</v>
      </c>
      <c r="J1928" s="264">
        <v>12722.488185845443</v>
      </c>
      <c r="K1928" s="639">
        <f t="shared" si="107"/>
        <v>636124</v>
      </c>
      <c r="L1928" s="52" t="s">
        <v>196</v>
      </c>
      <c r="M1928" s="52" t="s">
        <v>186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>
        <f t="shared" si="108"/>
        <v>10</v>
      </c>
      <c r="C1929" s="922">
        <f t="shared" si="106"/>
        <v>40833</v>
      </c>
      <c r="D1929" s="48" t="s">
        <v>1025</v>
      </c>
      <c r="E1929" s="37">
        <v>40833</v>
      </c>
      <c r="F1929" s="194" t="s">
        <v>1336</v>
      </c>
      <c r="G1929" s="513" t="s">
        <v>1310</v>
      </c>
      <c r="H1929" s="195" t="s">
        <v>798</v>
      </c>
      <c r="I1929" s="264">
        <v>30</v>
      </c>
      <c r="J1929" s="264">
        <v>18059.908185845437</v>
      </c>
      <c r="K1929" s="639">
        <f t="shared" si="107"/>
        <v>541797</v>
      </c>
      <c r="L1929" s="52" t="s">
        <v>196</v>
      </c>
      <c r="M1929" s="52" t="s">
        <v>186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>
        <f t="shared" si="108"/>
        <v>10</v>
      </c>
      <c r="C1930" s="922">
        <f t="shared" si="106"/>
        <v>40836</v>
      </c>
      <c r="D1930" s="48" t="s">
        <v>1026</v>
      </c>
      <c r="E1930" s="37">
        <v>40836</v>
      </c>
      <c r="F1930" s="194" t="s">
        <v>1337</v>
      </c>
      <c r="G1930" s="513" t="s">
        <v>1311</v>
      </c>
      <c r="H1930" s="195" t="s">
        <v>798</v>
      </c>
      <c r="I1930" s="264">
        <v>150</v>
      </c>
      <c r="J1930" s="264">
        <v>7107.5015191787761</v>
      </c>
      <c r="K1930" s="639">
        <f t="shared" si="107"/>
        <v>1066125</v>
      </c>
      <c r="L1930" s="52" t="s">
        <v>196</v>
      </c>
      <c r="M1930" s="52" t="s">
        <v>186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>
        <f t="shared" si="108"/>
        <v>10</v>
      </c>
      <c r="C1931" s="922">
        <f t="shared" si="106"/>
        <v>40836</v>
      </c>
      <c r="D1931" s="48" t="s">
        <v>1026</v>
      </c>
      <c r="E1931" s="37">
        <v>40836</v>
      </c>
      <c r="F1931" s="194" t="s">
        <v>1338</v>
      </c>
      <c r="G1931" s="513" t="s">
        <v>1311</v>
      </c>
      <c r="H1931" s="195" t="s">
        <v>798</v>
      </c>
      <c r="I1931" s="264">
        <v>200</v>
      </c>
      <c r="J1931" s="264">
        <v>10854.50318584544</v>
      </c>
      <c r="K1931" s="639">
        <f t="shared" si="107"/>
        <v>2170901</v>
      </c>
      <c r="L1931" s="52" t="s">
        <v>196</v>
      </c>
      <c r="M1931" s="52" t="s">
        <v>186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>
        <f t="shared" si="108"/>
        <v>10</v>
      </c>
      <c r="C1932" s="922">
        <f t="shared" si="106"/>
        <v>40836</v>
      </c>
      <c r="D1932" s="48" t="s">
        <v>1026</v>
      </c>
      <c r="E1932" s="37">
        <v>40836</v>
      </c>
      <c r="F1932" s="194" t="s">
        <v>1331</v>
      </c>
      <c r="G1932" s="513" t="s">
        <v>1311</v>
      </c>
      <c r="H1932" s="195" t="s">
        <v>798</v>
      </c>
      <c r="I1932" s="264">
        <v>220</v>
      </c>
      <c r="J1932" s="264">
        <v>9657.5945494818079</v>
      </c>
      <c r="K1932" s="639">
        <f t="shared" si="107"/>
        <v>2124671</v>
      </c>
      <c r="L1932" s="52" t="s">
        <v>196</v>
      </c>
      <c r="M1932" s="52" t="s">
        <v>186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>
        <f t="shared" si="108"/>
        <v>10</v>
      </c>
      <c r="C1933" s="922">
        <f t="shared" si="106"/>
        <v>40836</v>
      </c>
      <c r="D1933" s="48" t="s">
        <v>1026</v>
      </c>
      <c r="E1933" s="37">
        <v>40836</v>
      </c>
      <c r="F1933" s="194" t="s">
        <v>1330</v>
      </c>
      <c r="G1933" s="513" t="s">
        <v>1311</v>
      </c>
      <c r="H1933" s="195" t="s">
        <v>798</v>
      </c>
      <c r="I1933" s="264">
        <v>180</v>
      </c>
      <c r="J1933" s="264">
        <v>7430.5026302898868</v>
      </c>
      <c r="K1933" s="639">
        <f t="shared" si="107"/>
        <v>1337490</v>
      </c>
      <c r="L1933" s="52" t="s">
        <v>196</v>
      </c>
      <c r="M1933" s="52" t="s">
        <v>186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>
        <f t="shared" si="108"/>
        <v>10</v>
      </c>
      <c r="C1934" s="922">
        <f t="shared" si="106"/>
        <v>40836</v>
      </c>
      <c r="D1934" s="48" t="s">
        <v>1026</v>
      </c>
      <c r="E1934" s="37">
        <v>40836</v>
      </c>
      <c r="F1934" s="194" t="s">
        <v>1332</v>
      </c>
      <c r="G1934" s="513" t="s">
        <v>1311</v>
      </c>
      <c r="H1934" s="195" t="s">
        <v>798</v>
      </c>
      <c r="I1934" s="264">
        <v>297</v>
      </c>
      <c r="J1934" s="264">
        <v>11136.484616821876</v>
      </c>
      <c r="K1934" s="639">
        <f t="shared" si="107"/>
        <v>3307536</v>
      </c>
      <c r="L1934" s="52" t="s">
        <v>196</v>
      </c>
      <c r="M1934" s="52" t="s">
        <v>186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>
        <f t="shared" si="108"/>
        <v>10</v>
      </c>
      <c r="C1935" s="922">
        <f t="shared" si="106"/>
        <v>40836</v>
      </c>
      <c r="D1935" s="48" t="s">
        <v>1026</v>
      </c>
      <c r="E1935" s="37">
        <v>40836</v>
      </c>
      <c r="F1935" s="194" t="s">
        <v>1336</v>
      </c>
      <c r="G1935" s="513" t="s">
        <v>1311</v>
      </c>
      <c r="H1935" s="195" t="s">
        <v>798</v>
      </c>
      <c r="I1935" s="264">
        <v>320</v>
      </c>
      <c r="J1935" s="264">
        <v>11216.317560845442</v>
      </c>
      <c r="K1935" s="639">
        <f t="shared" si="107"/>
        <v>3589222</v>
      </c>
      <c r="L1935" s="52" t="s">
        <v>196</v>
      </c>
      <c r="M1935" s="52" t="s">
        <v>186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>
        <f t="shared" si="108"/>
        <v>10</v>
      </c>
      <c r="C1936" s="922">
        <f t="shared" si="106"/>
        <v>40836</v>
      </c>
      <c r="D1936" s="48" t="s">
        <v>1026</v>
      </c>
      <c r="E1936" s="37">
        <v>40836</v>
      </c>
      <c r="F1936" s="194" t="s">
        <v>1333</v>
      </c>
      <c r="G1936" s="513" t="s">
        <v>1311</v>
      </c>
      <c r="H1936" s="195" t="s">
        <v>798</v>
      </c>
      <c r="I1936" s="264">
        <v>150</v>
      </c>
      <c r="J1936" s="264">
        <v>15701.494852512109</v>
      </c>
      <c r="K1936" s="639">
        <f t="shared" si="107"/>
        <v>2355224</v>
      </c>
      <c r="L1936" s="52" t="s">
        <v>196</v>
      </c>
      <c r="M1936" s="52" t="s">
        <v>186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>
        <f t="shared" si="108"/>
        <v>10</v>
      </c>
      <c r="C1937" s="922">
        <f t="shared" si="106"/>
        <v>40836</v>
      </c>
      <c r="D1937" s="48" t="s">
        <v>1026</v>
      </c>
      <c r="E1937" s="37">
        <v>40836</v>
      </c>
      <c r="F1937" s="194" t="s">
        <v>1339</v>
      </c>
      <c r="G1937" s="513" t="s">
        <v>1311</v>
      </c>
      <c r="H1937" s="195" t="s">
        <v>798</v>
      </c>
      <c r="I1937" s="264">
        <v>270</v>
      </c>
      <c r="J1937" s="264">
        <v>10759.430408067663</v>
      </c>
      <c r="K1937" s="639">
        <f t="shared" si="107"/>
        <v>2905046</v>
      </c>
      <c r="L1937" s="52" t="s">
        <v>196</v>
      </c>
      <c r="M1937" s="52" t="s">
        <v>186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>
        <f t="shared" si="108"/>
        <v>10</v>
      </c>
      <c r="C1938" s="922">
        <f t="shared" si="106"/>
        <v>40836</v>
      </c>
      <c r="D1938" s="48" t="s">
        <v>1026</v>
      </c>
      <c r="E1938" s="37">
        <v>40836</v>
      </c>
      <c r="F1938" s="194" t="s">
        <v>813</v>
      </c>
      <c r="G1938" s="513" t="s">
        <v>1311</v>
      </c>
      <c r="H1938" s="195" t="s">
        <v>798</v>
      </c>
      <c r="I1938" s="264">
        <v>190</v>
      </c>
      <c r="J1938" s="264">
        <v>7168.6502911086</v>
      </c>
      <c r="K1938" s="639">
        <f t="shared" si="107"/>
        <v>1362044</v>
      </c>
      <c r="L1938" s="52" t="s">
        <v>196</v>
      </c>
      <c r="M1938" s="52" t="s">
        <v>186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>
        <f t="shared" si="108"/>
        <v>10</v>
      </c>
      <c r="C1939" s="922">
        <f t="shared" si="106"/>
        <v>40836</v>
      </c>
      <c r="D1939" s="48" t="s">
        <v>1026</v>
      </c>
      <c r="E1939" s="37">
        <v>40836</v>
      </c>
      <c r="F1939" s="194" t="s">
        <v>811</v>
      </c>
      <c r="G1939" s="513" t="s">
        <v>1311</v>
      </c>
      <c r="H1939" s="195" t="s">
        <v>798</v>
      </c>
      <c r="I1939" s="264">
        <v>320</v>
      </c>
      <c r="J1939" s="264">
        <v>7125.6581858454429</v>
      </c>
      <c r="K1939" s="639">
        <f t="shared" si="107"/>
        <v>2280211</v>
      </c>
      <c r="L1939" s="52" t="s">
        <v>196</v>
      </c>
      <c r="M1939" s="52" t="s">
        <v>186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>
        <f t="shared" si="108"/>
        <v>10</v>
      </c>
      <c r="C1940" s="922">
        <f t="shared" si="106"/>
        <v>40836</v>
      </c>
      <c r="D1940" s="48" t="s">
        <v>1026</v>
      </c>
      <c r="E1940" s="37">
        <v>40836</v>
      </c>
      <c r="F1940" s="194" t="s">
        <v>820</v>
      </c>
      <c r="G1940" s="513" t="s">
        <v>1311</v>
      </c>
      <c r="H1940" s="195" t="s">
        <v>798</v>
      </c>
      <c r="I1940" s="264">
        <v>300</v>
      </c>
      <c r="J1940" s="264">
        <v>9389.7048525121081</v>
      </c>
      <c r="K1940" s="639">
        <f t="shared" si="107"/>
        <v>2816911</v>
      </c>
      <c r="L1940" s="52" t="s">
        <v>196</v>
      </c>
      <c r="M1940" s="52" t="s">
        <v>186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>
        <f t="shared" si="108"/>
        <v>10</v>
      </c>
      <c r="C1941" s="922">
        <f t="shared" si="106"/>
        <v>40836</v>
      </c>
      <c r="D1941" s="48" t="s">
        <v>1026</v>
      </c>
      <c r="E1941" s="37">
        <v>40836</v>
      </c>
      <c r="F1941" s="194" t="s">
        <v>815</v>
      </c>
      <c r="G1941" s="513" t="s">
        <v>1311</v>
      </c>
      <c r="H1941" s="195" t="s">
        <v>798</v>
      </c>
      <c r="I1941" s="264">
        <v>350</v>
      </c>
      <c r="J1941" s="264">
        <v>11395.865328702588</v>
      </c>
      <c r="K1941" s="639">
        <f t="shared" si="107"/>
        <v>3988553</v>
      </c>
      <c r="L1941" s="52" t="s">
        <v>196</v>
      </c>
      <c r="M1941" s="52" t="s">
        <v>186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>
        <f t="shared" si="108"/>
        <v>10</v>
      </c>
      <c r="C1942" s="922">
        <f t="shared" si="106"/>
        <v>40836</v>
      </c>
      <c r="D1942" s="48" t="s">
        <v>1026</v>
      </c>
      <c r="E1942" s="37">
        <v>40836</v>
      </c>
      <c r="F1942" s="194" t="s">
        <v>1334</v>
      </c>
      <c r="G1942" s="513" t="s">
        <v>1311</v>
      </c>
      <c r="H1942" s="195" t="s">
        <v>798</v>
      </c>
      <c r="I1942" s="264">
        <v>290</v>
      </c>
      <c r="J1942" s="264">
        <v>11153.042668604065</v>
      </c>
      <c r="K1942" s="639">
        <f t="shared" si="107"/>
        <v>3234382</v>
      </c>
      <c r="L1942" s="52" t="s">
        <v>196</v>
      </c>
      <c r="M1942" s="52" t="s">
        <v>186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>
        <f t="shared" si="108"/>
        <v>10</v>
      </c>
      <c r="C1943" s="922">
        <f t="shared" si="106"/>
        <v>40836</v>
      </c>
      <c r="D1943" s="48" t="s">
        <v>1026</v>
      </c>
      <c r="E1943" s="37">
        <v>40836</v>
      </c>
      <c r="F1943" s="194" t="s">
        <v>1340</v>
      </c>
      <c r="G1943" s="513" t="s">
        <v>1311</v>
      </c>
      <c r="H1943" s="195" t="s">
        <v>798</v>
      </c>
      <c r="I1943" s="264">
        <v>130</v>
      </c>
      <c r="J1943" s="264">
        <v>15454.500493537751</v>
      </c>
      <c r="K1943" s="639">
        <f t="shared" si="107"/>
        <v>2009085</v>
      </c>
      <c r="L1943" s="52" t="s">
        <v>196</v>
      </c>
      <c r="M1943" s="52" t="s">
        <v>186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>
        <f t="shared" si="108"/>
        <v>10</v>
      </c>
      <c r="C1944" s="922">
        <f t="shared" ref="C1944:C2007" si="109">E1944</f>
        <v>40838</v>
      </c>
      <c r="D1944" s="48" t="s">
        <v>1027</v>
      </c>
      <c r="E1944" s="37">
        <v>40838</v>
      </c>
      <c r="F1944" s="194" t="s">
        <v>811</v>
      </c>
      <c r="G1944" s="513" t="s">
        <v>1312</v>
      </c>
      <c r="H1944" s="195" t="s">
        <v>798</v>
      </c>
      <c r="I1944" s="264">
        <v>210</v>
      </c>
      <c r="J1944" s="264">
        <v>7107.5034239406823</v>
      </c>
      <c r="K1944" s="639">
        <f t="shared" ref="K1944:K2007" si="110">ROUND(I1944*J1944,0)</f>
        <v>1492576</v>
      </c>
      <c r="L1944" s="52" t="s">
        <v>196</v>
      </c>
      <c r="M1944" s="52" t="s">
        <v>186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>
        <f t="shared" si="108"/>
        <v>10</v>
      </c>
      <c r="C1945" s="922">
        <f t="shared" si="109"/>
        <v>40838</v>
      </c>
      <c r="D1945" s="48" t="s">
        <v>1027</v>
      </c>
      <c r="E1945" s="37">
        <v>40838</v>
      </c>
      <c r="F1945" s="194" t="s">
        <v>1341</v>
      </c>
      <c r="G1945" s="513" t="s">
        <v>1312</v>
      </c>
      <c r="H1945" s="195" t="s">
        <v>798</v>
      </c>
      <c r="I1945" s="264">
        <v>150</v>
      </c>
      <c r="J1945" s="264">
        <v>8650.8348525121073</v>
      </c>
      <c r="K1945" s="639">
        <f t="shared" si="110"/>
        <v>1297625</v>
      </c>
      <c r="L1945" s="52" t="s">
        <v>196</v>
      </c>
      <c r="M1945" s="52" t="s">
        <v>186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>
        <f t="shared" si="108"/>
        <v>10</v>
      </c>
      <c r="C1946" s="922">
        <f t="shared" si="109"/>
        <v>40838</v>
      </c>
      <c r="D1946" s="48" t="s">
        <v>1027</v>
      </c>
      <c r="E1946" s="37">
        <v>40838</v>
      </c>
      <c r="F1946" s="194" t="s">
        <v>1342</v>
      </c>
      <c r="G1946" s="513" t="s">
        <v>1312</v>
      </c>
      <c r="H1946" s="195" t="s">
        <v>798</v>
      </c>
      <c r="I1946" s="264">
        <v>342</v>
      </c>
      <c r="J1946" s="264">
        <v>9441.5929811670794</v>
      </c>
      <c r="K1946" s="639">
        <f t="shared" si="110"/>
        <v>3229025</v>
      </c>
      <c r="L1946" s="52" t="s">
        <v>196</v>
      </c>
      <c r="M1946" s="52" t="s">
        <v>186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>
        <f t="shared" si="108"/>
        <v>10</v>
      </c>
      <c r="C1947" s="922">
        <f t="shared" si="109"/>
        <v>40838</v>
      </c>
      <c r="D1947" s="48" t="s">
        <v>1027</v>
      </c>
      <c r="E1947" s="37">
        <v>40838</v>
      </c>
      <c r="F1947" s="194" t="s">
        <v>812</v>
      </c>
      <c r="G1947" s="513" t="s">
        <v>1312</v>
      </c>
      <c r="H1947" s="195" t="s">
        <v>798</v>
      </c>
      <c r="I1947" s="264">
        <v>150</v>
      </c>
      <c r="J1947" s="264">
        <v>7430.5015191787761</v>
      </c>
      <c r="K1947" s="639">
        <f t="shared" si="110"/>
        <v>1114575</v>
      </c>
      <c r="L1947" s="52" t="s">
        <v>196</v>
      </c>
      <c r="M1947" s="52" t="s">
        <v>186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>
        <f t="shared" ref="B1948:B2011" si="111">IF(C1948&lt;&gt;"",MONTH(C1948),"")</f>
        <v>10</v>
      </c>
      <c r="C1948" s="922">
        <f t="shared" si="109"/>
        <v>40838</v>
      </c>
      <c r="D1948" s="48" t="s">
        <v>1027</v>
      </c>
      <c r="E1948" s="37">
        <v>40838</v>
      </c>
      <c r="F1948" s="194" t="s">
        <v>1343</v>
      </c>
      <c r="G1948" s="513" t="s">
        <v>1312</v>
      </c>
      <c r="H1948" s="195" t="s">
        <v>798</v>
      </c>
      <c r="I1948" s="264">
        <v>160</v>
      </c>
      <c r="J1948" s="264">
        <v>7180.114435845443</v>
      </c>
      <c r="K1948" s="639">
        <f t="shared" si="110"/>
        <v>1148818</v>
      </c>
      <c r="L1948" s="52" t="s">
        <v>196</v>
      </c>
      <c r="M1948" s="52" t="s">
        <v>186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>
        <f t="shared" si="111"/>
        <v>10</v>
      </c>
      <c r="C1949" s="922">
        <f t="shared" si="109"/>
        <v>40838</v>
      </c>
      <c r="D1949" s="48" t="s">
        <v>1027</v>
      </c>
      <c r="E1949" s="37">
        <v>40838</v>
      </c>
      <c r="F1949" s="194" t="s">
        <v>1076</v>
      </c>
      <c r="G1949" s="513" t="s">
        <v>1312</v>
      </c>
      <c r="H1949" s="195" t="s">
        <v>798</v>
      </c>
      <c r="I1949" s="264">
        <v>100</v>
      </c>
      <c r="J1949" s="264">
        <v>10496.498185845441</v>
      </c>
      <c r="K1949" s="639">
        <f t="shared" si="110"/>
        <v>1049650</v>
      </c>
      <c r="L1949" s="52" t="s">
        <v>196</v>
      </c>
      <c r="M1949" s="52" t="s">
        <v>186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>
        <f t="shared" si="111"/>
        <v>10</v>
      </c>
      <c r="C1950" s="922">
        <f t="shared" si="109"/>
        <v>40838</v>
      </c>
      <c r="D1950" s="48" t="s">
        <v>1027</v>
      </c>
      <c r="E1950" s="37">
        <v>40838</v>
      </c>
      <c r="F1950" s="194" t="s">
        <v>814</v>
      </c>
      <c r="G1950" s="513" t="s">
        <v>1312</v>
      </c>
      <c r="H1950" s="195" t="s">
        <v>798</v>
      </c>
      <c r="I1950" s="264">
        <v>170</v>
      </c>
      <c r="J1950" s="264">
        <v>10292.384656433678</v>
      </c>
      <c r="K1950" s="639">
        <f t="shared" si="110"/>
        <v>1749705</v>
      </c>
      <c r="L1950" s="52" t="s">
        <v>196</v>
      </c>
      <c r="M1950" s="52" t="s">
        <v>186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>
        <f t="shared" si="111"/>
        <v>10</v>
      </c>
      <c r="C1951" s="922">
        <f t="shared" si="109"/>
        <v>40838</v>
      </c>
      <c r="D1951" s="48" t="s">
        <v>1027</v>
      </c>
      <c r="E1951" s="37">
        <v>40838</v>
      </c>
      <c r="F1951" s="194" t="s">
        <v>817</v>
      </c>
      <c r="G1951" s="513" t="s">
        <v>1312</v>
      </c>
      <c r="H1951" s="195" t="s">
        <v>798</v>
      </c>
      <c r="I1951" s="264">
        <v>190</v>
      </c>
      <c r="J1951" s="264">
        <v>12481.4502911086</v>
      </c>
      <c r="K1951" s="639">
        <f t="shared" si="110"/>
        <v>2371476</v>
      </c>
      <c r="L1951" s="52" t="s">
        <v>196</v>
      </c>
      <c r="M1951" s="52" t="s">
        <v>186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>
        <f t="shared" si="111"/>
        <v>10</v>
      </c>
      <c r="C1952" s="922">
        <f t="shared" si="109"/>
        <v>40838</v>
      </c>
      <c r="D1952" s="48" t="s">
        <v>1027</v>
      </c>
      <c r="E1952" s="37">
        <v>40838</v>
      </c>
      <c r="F1952" s="194" t="s">
        <v>813</v>
      </c>
      <c r="G1952" s="513" t="s">
        <v>1312</v>
      </c>
      <c r="H1952" s="195" t="s">
        <v>798</v>
      </c>
      <c r="I1952" s="264">
        <v>110</v>
      </c>
      <c r="J1952" s="264">
        <v>7486.2445494818066</v>
      </c>
      <c r="K1952" s="639">
        <f t="shared" si="110"/>
        <v>823487</v>
      </c>
      <c r="L1952" s="52" t="s">
        <v>196</v>
      </c>
      <c r="M1952" s="52" t="s">
        <v>186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>
        <f t="shared" si="111"/>
        <v>10</v>
      </c>
      <c r="C1953" s="922">
        <f t="shared" si="109"/>
        <v>40838</v>
      </c>
      <c r="D1953" s="48" t="s">
        <v>1027</v>
      </c>
      <c r="E1953" s="37">
        <v>40838</v>
      </c>
      <c r="F1953" s="194" t="s">
        <v>1344</v>
      </c>
      <c r="G1953" s="513" t="s">
        <v>1312</v>
      </c>
      <c r="H1953" s="195" t="s">
        <v>798</v>
      </c>
      <c r="I1953" s="264">
        <v>300</v>
      </c>
      <c r="J1953" s="264">
        <v>9295.3048525121085</v>
      </c>
      <c r="K1953" s="639">
        <f t="shared" si="110"/>
        <v>2788591</v>
      </c>
      <c r="L1953" s="52" t="s">
        <v>196</v>
      </c>
      <c r="M1953" s="52" t="s">
        <v>186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>
        <f t="shared" si="111"/>
        <v>10</v>
      </c>
      <c r="C1954" s="922">
        <f t="shared" si="109"/>
        <v>40839</v>
      </c>
      <c r="D1954" s="48" t="s">
        <v>1030</v>
      </c>
      <c r="E1954" s="37">
        <v>40839</v>
      </c>
      <c r="F1954" s="194" t="s">
        <v>1313</v>
      </c>
      <c r="G1954" s="513" t="s">
        <v>1314</v>
      </c>
      <c r="H1954" s="7" t="s">
        <v>830</v>
      </c>
      <c r="I1954" s="264">
        <v>564</v>
      </c>
      <c r="J1954" s="264">
        <v>4226.8893915192002</v>
      </c>
      <c r="K1954" s="639">
        <f t="shared" si="110"/>
        <v>2383966</v>
      </c>
      <c r="L1954" s="52" t="s">
        <v>196</v>
      </c>
      <c r="M1954" s="52" t="s">
        <v>186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>
        <f t="shared" si="111"/>
        <v>10</v>
      </c>
      <c r="C1955" s="922">
        <f t="shared" si="109"/>
        <v>40839</v>
      </c>
      <c r="D1955" s="48" t="s">
        <v>1030</v>
      </c>
      <c r="E1955" s="37">
        <v>40839</v>
      </c>
      <c r="F1955" s="194" t="s">
        <v>1315</v>
      </c>
      <c r="G1955" s="513" t="s">
        <v>1314</v>
      </c>
      <c r="H1955" s="7" t="s">
        <v>830</v>
      </c>
      <c r="I1955" s="264">
        <v>401</v>
      </c>
      <c r="J1955" s="264">
        <v>4893.1191584140215</v>
      </c>
      <c r="K1955" s="639">
        <f t="shared" si="110"/>
        <v>1962141</v>
      </c>
      <c r="L1955" s="52" t="s">
        <v>196</v>
      </c>
      <c r="M1955" s="52" t="s">
        <v>186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>
        <f t="shared" si="111"/>
        <v>10</v>
      </c>
      <c r="C1956" s="922">
        <f t="shared" si="109"/>
        <v>40839</v>
      </c>
      <c r="D1956" s="48" t="s">
        <v>1030</v>
      </c>
      <c r="E1956" s="37">
        <v>40839</v>
      </c>
      <c r="F1956" s="194" t="s">
        <v>1316</v>
      </c>
      <c r="G1956" s="513" t="s">
        <v>1314</v>
      </c>
      <c r="H1956" s="7" t="s">
        <v>830</v>
      </c>
      <c r="I1956" s="264">
        <v>506</v>
      </c>
      <c r="J1956" s="264">
        <v>4674.3955376240992</v>
      </c>
      <c r="K1956" s="639">
        <f t="shared" si="110"/>
        <v>2365244</v>
      </c>
      <c r="L1956" s="52" t="s">
        <v>196</v>
      </c>
      <c r="M1956" s="52" t="s">
        <v>186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>
        <f t="shared" si="111"/>
        <v>10</v>
      </c>
      <c r="C1957" s="922">
        <f t="shared" si="109"/>
        <v>40839</v>
      </c>
      <c r="D1957" s="48" t="s">
        <v>1030</v>
      </c>
      <c r="E1957" s="37">
        <v>40839</v>
      </c>
      <c r="F1957" s="194" t="s">
        <v>1317</v>
      </c>
      <c r="G1957" s="513" t="s">
        <v>1314</v>
      </c>
      <c r="H1957" s="7" t="s">
        <v>830</v>
      </c>
      <c r="I1957" s="264">
        <v>301</v>
      </c>
      <c r="J1957" s="264">
        <v>6478.0397473072353</v>
      </c>
      <c r="K1957" s="639">
        <f t="shared" si="110"/>
        <v>1949890</v>
      </c>
      <c r="L1957" s="52" t="s">
        <v>196</v>
      </c>
      <c r="M1957" s="52" t="s">
        <v>186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>
        <f t="shared" si="111"/>
        <v>10</v>
      </c>
      <c r="C1958" s="922">
        <f t="shared" si="109"/>
        <v>40839</v>
      </c>
      <c r="D1958" s="48" t="s">
        <v>1030</v>
      </c>
      <c r="E1958" s="37">
        <v>40839</v>
      </c>
      <c r="F1958" s="194" t="s">
        <v>1318</v>
      </c>
      <c r="G1958" s="513" t="s">
        <v>1314</v>
      </c>
      <c r="H1958" s="7" t="s">
        <v>830</v>
      </c>
      <c r="I1958" s="264">
        <v>308</v>
      </c>
      <c r="J1958" s="264">
        <v>3856.5049390921954</v>
      </c>
      <c r="K1958" s="639">
        <f t="shared" si="110"/>
        <v>1187804</v>
      </c>
      <c r="L1958" s="52" t="s">
        <v>196</v>
      </c>
      <c r="M1958" s="52" t="s">
        <v>186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>
        <f t="shared" si="111"/>
        <v>10</v>
      </c>
      <c r="C1959" s="922">
        <f t="shared" si="109"/>
        <v>40839</v>
      </c>
      <c r="D1959" s="48" t="s">
        <v>1030</v>
      </c>
      <c r="E1959" s="37">
        <v>40839</v>
      </c>
      <c r="F1959" s="194" t="s">
        <v>1319</v>
      </c>
      <c r="G1959" s="513" t="s">
        <v>1314</v>
      </c>
      <c r="H1959" s="7" t="s">
        <v>830</v>
      </c>
      <c r="I1959" s="264">
        <v>506</v>
      </c>
      <c r="J1959" s="264">
        <v>5810.3797273474202</v>
      </c>
      <c r="K1959" s="639">
        <f t="shared" si="110"/>
        <v>2940052</v>
      </c>
      <c r="L1959" s="52" t="s">
        <v>196</v>
      </c>
      <c r="M1959" s="52" t="s">
        <v>186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>
        <f t="shared" si="111"/>
        <v>10</v>
      </c>
      <c r="C1960" s="922">
        <f t="shared" si="109"/>
        <v>40839</v>
      </c>
      <c r="D1960" s="48" t="s">
        <v>1030</v>
      </c>
      <c r="E1960" s="37">
        <v>40839</v>
      </c>
      <c r="F1960" s="194" t="s">
        <v>1320</v>
      </c>
      <c r="G1960" s="513" t="s">
        <v>1314</v>
      </c>
      <c r="H1960" s="7" t="s">
        <v>830</v>
      </c>
      <c r="I1960" s="264">
        <v>396</v>
      </c>
      <c r="J1960" s="264">
        <v>4368.5536403908982</v>
      </c>
      <c r="K1960" s="639">
        <f t="shared" si="110"/>
        <v>1729947</v>
      </c>
      <c r="L1960" s="52" t="s">
        <v>196</v>
      </c>
      <c r="M1960" s="52" t="s">
        <v>186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>
        <f t="shared" si="111"/>
        <v>10</v>
      </c>
      <c r="C1961" s="922">
        <f t="shared" si="109"/>
        <v>40839</v>
      </c>
      <c r="D1961" s="48" t="s">
        <v>1030</v>
      </c>
      <c r="E1961" s="37">
        <v>40839</v>
      </c>
      <c r="F1961" s="194" t="s">
        <v>1321</v>
      </c>
      <c r="G1961" s="513" t="s">
        <v>1314</v>
      </c>
      <c r="H1961" s="7" t="s">
        <v>830</v>
      </c>
      <c r="I1961" s="264">
        <v>280</v>
      </c>
      <c r="J1961" s="264">
        <v>2167.2546144168714</v>
      </c>
      <c r="K1961" s="639">
        <f t="shared" si="110"/>
        <v>606831</v>
      </c>
      <c r="L1961" s="52" t="s">
        <v>196</v>
      </c>
      <c r="M1961" s="52" t="s">
        <v>186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>
        <f t="shared" si="111"/>
        <v>10</v>
      </c>
      <c r="C1962" s="922">
        <f t="shared" si="109"/>
        <v>40840</v>
      </c>
      <c r="D1962" s="48" t="s">
        <v>1031</v>
      </c>
      <c r="E1962" s="37">
        <v>40840</v>
      </c>
      <c r="F1962" s="194" t="s">
        <v>1322</v>
      </c>
      <c r="G1962" s="513" t="s">
        <v>1323</v>
      </c>
      <c r="H1962" s="195" t="s">
        <v>800</v>
      </c>
      <c r="I1962" s="264">
        <v>165</v>
      </c>
      <c r="J1962" s="264">
        <v>20534.356670693927</v>
      </c>
      <c r="K1962" s="639">
        <f t="shared" si="110"/>
        <v>3388169</v>
      </c>
      <c r="L1962" s="52" t="s">
        <v>196</v>
      </c>
      <c r="M1962" s="52" t="s">
        <v>186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>
        <f t="shared" si="111"/>
        <v>10</v>
      </c>
      <c r="C1963" s="922">
        <f t="shared" si="109"/>
        <v>40840</v>
      </c>
      <c r="D1963" s="48" t="s">
        <v>1031</v>
      </c>
      <c r="E1963" s="37">
        <v>40840</v>
      </c>
      <c r="F1963" s="194" t="s">
        <v>1324</v>
      </c>
      <c r="G1963" s="513" t="s">
        <v>1323</v>
      </c>
      <c r="H1963" s="195" t="s">
        <v>800</v>
      </c>
      <c r="I1963" s="264">
        <v>571</v>
      </c>
      <c r="J1963" s="264">
        <v>14778.765628927755</v>
      </c>
      <c r="K1963" s="639">
        <f t="shared" si="110"/>
        <v>8438675</v>
      </c>
      <c r="L1963" s="52" t="s">
        <v>196</v>
      </c>
      <c r="M1963" s="52" t="s">
        <v>186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>
        <f t="shared" si="111"/>
        <v>11</v>
      </c>
      <c r="C1964" s="193">
        <f t="shared" si="109"/>
        <v>40848</v>
      </c>
      <c r="D1964" s="922" t="s">
        <v>1165</v>
      </c>
      <c r="E1964" s="847">
        <v>40848</v>
      </c>
      <c r="F1964" s="191" t="s">
        <v>644</v>
      </c>
      <c r="G1964" s="40"/>
      <c r="H1964" s="653" t="s">
        <v>1158</v>
      </c>
      <c r="I1964" s="264">
        <v>80</v>
      </c>
      <c r="J1964" s="264">
        <v>7543</v>
      </c>
      <c r="K1964" s="639">
        <f t="shared" si="110"/>
        <v>603440</v>
      </c>
      <c r="L1964" s="52" t="s">
        <v>184</v>
      </c>
      <c r="M1964" s="52" t="s">
        <v>176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>
        <f t="shared" si="111"/>
        <v>11</v>
      </c>
      <c r="C1965" s="193">
        <f t="shared" si="109"/>
        <v>40848</v>
      </c>
      <c r="D1965" s="922" t="s">
        <v>1165</v>
      </c>
      <c r="E1965" s="847">
        <v>40848</v>
      </c>
      <c r="F1965" s="40" t="s">
        <v>714</v>
      </c>
      <c r="G1965" s="40"/>
      <c r="H1965" s="653" t="s">
        <v>1158</v>
      </c>
      <c r="I1965" s="264">
        <v>75</v>
      </c>
      <c r="J1965" s="264">
        <v>16502</v>
      </c>
      <c r="K1965" s="639">
        <f t="shared" si="110"/>
        <v>1237650</v>
      </c>
      <c r="L1965" s="52" t="s">
        <v>184</v>
      </c>
      <c r="M1965" s="52" t="s">
        <v>176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>
        <f t="shared" si="111"/>
        <v>11</v>
      </c>
      <c r="C1966" s="193">
        <f t="shared" si="109"/>
        <v>40848</v>
      </c>
      <c r="D1966" s="922" t="s">
        <v>1165</v>
      </c>
      <c r="E1966" s="847">
        <v>40848</v>
      </c>
      <c r="F1966" s="191" t="s">
        <v>572</v>
      </c>
      <c r="G1966" s="40"/>
      <c r="H1966" s="653" t="s">
        <v>1158</v>
      </c>
      <c r="I1966" s="264">
        <v>33</v>
      </c>
      <c r="J1966" s="264">
        <v>8620</v>
      </c>
      <c r="K1966" s="639">
        <f t="shared" si="110"/>
        <v>284460</v>
      </c>
      <c r="L1966" s="52" t="s">
        <v>184</v>
      </c>
      <c r="M1966" s="52" t="s">
        <v>176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>
        <f t="shared" si="111"/>
        <v>11</v>
      </c>
      <c r="C1967" s="193">
        <f t="shared" si="109"/>
        <v>40848</v>
      </c>
      <c r="D1967" s="922" t="s">
        <v>1165</v>
      </c>
      <c r="E1967" s="847">
        <v>40848</v>
      </c>
      <c r="F1967" s="191" t="s">
        <v>643</v>
      </c>
      <c r="G1967" s="40"/>
      <c r="H1967" s="653" t="s">
        <v>1158</v>
      </c>
      <c r="I1967" s="264">
        <v>22</v>
      </c>
      <c r="J1967" s="264">
        <v>10344</v>
      </c>
      <c r="K1967" s="639">
        <f t="shared" si="110"/>
        <v>227568</v>
      </c>
      <c r="L1967" s="52" t="s">
        <v>184</v>
      </c>
      <c r="M1967" s="52" t="s">
        <v>176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>
        <f t="shared" si="111"/>
        <v>11</v>
      </c>
      <c r="C1968" s="193">
        <f t="shared" si="109"/>
        <v>40848</v>
      </c>
      <c r="D1968" s="922" t="s">
        <v>1165</v>
      </c>
      <c r="E1968" s="847">
        <v>40848</v>
      </c>
      <c r="F1968" s="191" t="s">
        <v>572</v>
      </c>
      <c r="G1968" s="40"/>
      <c r="H1968" s="653" t="s">
        <v>1158</v>
      </c>
      <c r="I1968" s="264">
        <v>44</v>
      </c>
      <c r="J1968" s="264">
        <v>8620</v>
      </c>
      <c r="K1968" s="639">
        <f t="shared" si="110"/>
        <v>379280</v>
      </c>
      <c r="L1968" s="52" t="s">
        <v>184</v>
      </c>
      <c r="M1968" s="52" t="s">
        <v>176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>
        <f t="shared" si="111"/>
        <v>11</v>
      </c>
      <c r="C1969" s="193">
        <f t="shared" si="109"/>
        <v>40848</v>
      </c>
      <c r="D1969" s="922" t="s">
        <v>1165</v>
      </c>
      <c r="E1969" s="847">
        <v>40848</v>
      </c>
      <c r="F1969" s="40" t="s">
        <v>707</v>
      </c>
      <c r="G1969" s="40"/>
      <c r="H1969" s="653" t="s">
        <v>1158</v>
      </c>
      <c r="I1969" s="264">
        <v>15.5</v>
      </c>
      <c r="J1969" s="264">
        <v>20278</v>
      </c>
      <c r="K1969" s="639">
        <f t="shared" si="110"/>
        <v>314309</v>
      </c>
      <c r="L1969" s="52" t="s">
        <v>184</v>
      </c>
      <c r="M1969" s="52" t="s">
        <v>176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>
        <f t="shared" si="111"/>
        <v>11</v>
      </c>
      <c r="C1970" s="193">
        <f t="shared" si="109"/>
        <v>40848</v>
      </c>
      <c r="D1970" s="922" t="s">
        <v>1165</v>
      </c>
      <c r="E1970" s="847">
        <v>40848</v>
      </c>
      <c r="F1970" s="40" t="s">
        <v>716</v>
      </c>
      <c r="G1970" s="40"/>
      <c r="H1970" s="653" t="s">
        <v>1158</v>
      </c>
      <c r="I1970" s="264">
        <v>32</v>
      </c>
      <c r="J1970" s="264">
        <v>14105</v>
      </c>
      <c r="K1970" s="639">
        <f t="shared" si="110"/>
        <v>451360</v>
      </c>
      <c r="L1970" s="52" t="s">
        <v>184</v>
      </c>
      <c r="M1970" s="52" t="s">
        <v>176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>
        <f t="shared" si="111"/>
        <v>11</v>
      </c>
      <c r="C1971" s="193">
        <f t="shared" si="109"/>
        <v>40848</v>
      </c>
      <c r="D1971" s="922" t="s">
        <v>1165</v>
      </c>
      <c r="E1971" s="847">
        <v>40848</v>
      </c>
      <c r="F1971" s="191" t="s">
        <v>618</v>
      </c>
      <c r="G1971" s="40"/>
      <c r="H1971" s="653" t="s">
        <v>1158</v>
      </c>
      <c r="I1971" s="264">
        <v>1</v>
      </c>
      <c r="J1971" s="264">
        <v>17368</v>
      </c>
      <c r="K1971" s="639">
        <f t="shared" si="110"/>
        <v>17368</v>
      </c>
      <c r="L1971" s="52" t="s">
        <v>184</v>
      </c>
      <c r="M1971" s="52" t="s">
        <v>176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>
        <f t="shared" si="111"/>
        <v>11</v>
      </c>
      <c r="C1972" s="193">
        <f t="shared" si="109"/>
        <v>40852</v>
      </c>
      <c r="D1972" s="922" t="s">
        <v>1166</v>
      </c>
      <c r="E1972" s="847">
        <v>40852</v>
      </c>
      <c r="F1972" s="191" t="s">
        <v>466</v>
      </c>
      <c r="G1972" s="40"/>
      <c r="H1972" s="653" t="s">
        <v>1158</v>
      </c>
      <c r="I1972" s="264">
        <v>10</v>
      </c>
      <c r="J1972" s="264">
        <v>36792</v>
      </c>
      <c r="K1972" s="639">
        <f t="shared" si="110"/>
        <v>367920</v>
      </c>
      <c r="L1972" s="52" t="s">
        <v>184</v>
      </c>
      <c r="M1972" s="52" t="s">
        <v>176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>
        <f t="shared" si="111"/>
        <v>11</v>
      </c>
      <c r="C1973" s="193">
        <f t="shared" si="109"/>
        <v>40852</v>
      </c>
      <c r="D1973" s="922" t="s">
        <v>1166</v>
      </c>
      <c r="E1973" s="847">
        <v>40852</v>
      </c>
      <c r="F1973" s="191" t="s">
        <v>566</v>
      </c>
      <c r="G1973" s="40"/>
      <c r="H1973" s="653" t="s">
        <v>1158</v>
      </c>
      <c r="I1973" s="264">
        <v>5.5</v>
      </c>
      <c r="J1973" s="264">
        <v>13498</v>
      </c>
      <c r="K1973" s="639">
        <f t="shared" si="110"/>
        <v>74239</v>
      </c>
      <c r="L1973" s="52" t="s">
        <v>184</v>
      </c>
      <c r="M1973" s="52" t="s">
        <v>176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>
        <f t="shared" si="111"/>
        <v>11</v>
      </c>
      <c r="C1974" s="193">
        <f t="shared" si="109"/>
        <v>40852</v>
      </c>
      <c r="D1974" s="922" t="s">
        <v>1166</v>
      </c>
      <c r="E1974" s="847">
        <v>40852</v>
      </c>
      <c r="F1974" s="40" t="s">
        <v>714</v>
      </c>
      <c r="G1974" s="40"/>
      <c r="H1974" s="653" t="s">
        <v>1158</v>
      </c>
      <c r="I1974" s="264">
        <v>143</v>
      </c>
      <c r="J1974" s="264">
        <v>16502</v>
      </c>
      <c r="K1974" s="639">
        <f t="shared" si="110"/>
        <v>2359786</v>
      </c>
      <c r="L1974" s="52" t="s">
        <v>184</v>
      </c>
      <c r="M1974" s="52" t="s">
        <v>176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>
        <f t="shared" si="111"/>
        <v>11</v>
      </c>
      <c r="C1975" s="193">
        <f t="shared" si="109"/>
        <v>40852</v>
      </c>
      <c r="D1975" s="922" t="s">
        <v>1166</v>
      </c>
      <c r="E1975" s="847">
        <v>40852</v>
      </c>
      <c r="F1975" s="40" t="s">
        <v>676</v>
      </c>
      <c r="G1975" s="40"/>
      <c r="H1975" s="653" t="s">
        <v>1158</v>
      </c>
      <c r="I1975" s="264">
        <v>1.5</v>
      </c>
      <c r="J1975" s="264">
        <v>18396</v>
      </c>
      <c r="K1975" s="639">
        <f t="shared" si="110"/>
        <v>27594</v>
      </c>
      <c r="L1975" s="52" t="s">
        <v>184</v>
      </c>
      <c r="M1975" s="52" t="s">
        <v>176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>
        <f t="shared" si="111"/>
        <v>11</v>
      </c>
      <c r="C1976" s="193">
        <f t="shared" si="109"/>
        <v>40852</v>
      </c>
      <c r="D1976" s="922" t="s">
        <v>1166</v>
      </c>
      <c r="E1976" s="847">
        <v>40852</v>
      </c>
      <c r="F1976" s="471" t="s">
        <v>708</v>
      </c>
      <c r="G1976" s="40"/>
      <c r="H1976" s="653" t="s">
        <v>1158</v>
      </c>
      <c r="I1976" s="264">
        <v>19</v>
      </c>
      <c r="J1976" s="264">
        <v>25631</v>
      </c>
      <c r="K1976" s="639">
        <f t="shared" si="110"/>
        <v>486989</v>
      </c>
      <c r="L1976" s="52" t="s">
        <v>184</v>
      </c>
      <c r="M1976" s="52" t="s">
        <v>176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>
        <f t="shared" si="111"/>
        <v>11</v>
      </c>
      <c r="C1977" s="193">
        <f t="shared" si="109"/>
        <v>40852</v>
      </c>
      <c r="D1977" s="922" t="s">
        <v>1166</v>
      </c>
      <c r="E1977" s="847">
        <v>40852</v>
      </c>
      <c r="F1977" s="191" t="s">
        <v>614</v>
      </c>
      <c r="G1977" s="40"/>
      <c r="H1977" s="653" t="s">
        <v>1158</v>
      </c>
      <c r="I1977" s="264">
        <v>35</v>
      </c>
      <c r="J1977" s="264">
        <v>13954</v>
      </c>
      <c r="K1977" s="639">
        <f t="shared" si="110"/>
        <v>488390</v>
      </c>
      <c r="L1977" s="52" t="s">
        <v>184</v>
      </c>
      <c r="M1977" s="52" t="s">
        <v>176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>
        <f t="shared" si="111"/>
        <v>11</v>
      </c>
      <c r="C1978" s="193">
        <f t="shared" si="109"/>
        <v>40852</v>
      </c>
      <c r="D1978" s="922" t="s">
        <v>1166</v>
      </c>
      <c r="E1978" s="847">
        <v>40852</v>
      </c>
      <c r="F1978" s="40" t="s">
        <v>708</v>
      </c>
      <c r="G1978" s="40"/>
      <c r="H1978" s="653" t="s">
        <v>1158</v>
      </c>
      <c r="I1978" s="264">
        <v>22</v>
      </c>
      <c r="J1978" s="264">
        <v>25631</v>
      </c>
      <c r="K1978" s="639">
        <f t="shared" si="110"/>
        <v>563882</v>
      </c>
      <c r="L1978" s="52" t="s">
        <v>184</v>
      </c>
      <c r="M1978" s="52" t="s">
        <v>176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>
        <f t="shared" si="111"/>
        <v>11</v>
      </c>
      <c r="C1979" s="193">
        <f t="shared" si="109"/>
        <v>40852</v>
      </c>
      <c r="D1979" s="922" t="s">
        <v>1166</v>
      </c>
      <c r="E1979" s="847">
        <v>40852</v>
      </c>
      <c r="F1979" s="191" t="s">
        <v>584</v>
      </c>
      <c r="G1979" s="40"/>
      <c r="H1979" s="653" t="s">
        <v>1158</v>
      </c>
      <c r="I1979" s="264">
        <v>16</v>
      </c>
      <c r="J1979" s="264">
        <v>10603</v>
      </c>
      <c r="K1979" s="639">
        <f t="shared" si="110"/>
        <v>169648</v>
      </c>
      <c r="L1979" s="52" t="s">
        <v>184</v>
      </c>
      <c r="M1979" s="52" t="s">
        <v>176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>
        <f t="shared" si="111"/>
        <v>11</v>
      </c>
      <c r="C1980" s="193">
        <f t="shared" si="109"/>
        <v>40852</v>
      </c>
      <c r="D1980" s="922" t="s">
        <v>1166</v>
      </c>
      <c r="E1980" s="847">
        <v>40852</v>
      </c>
      <c r="F1980" s="40" t="s">
        <v>689</v>
      </c>
      <c r="G1980" s="40"/>
      <c r="H1980" s="653" t="s">
        <v>1158</v>
      </c>
      <c r="I1980" s="264">
        <v>1</v>
      </c>
      <c r="J1980" s="264">
        <v>23688</v>
      </c>
      <c r="K1980" s="639">
        <f t="shared" si="110"/>
        <v>23688</v>
      </c>
      <c r="L1980" s="52" t="s">
        <v>184</v>
      </c>
      <c r="M1980" s="52" t="s">
        <v>176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>
        <f t="shared" si="111"/>
        <v>11</v>
      </c>
      <c r="C1981" s="193">
        <f t="shared" si="109"/>
        <v>40853</v>
      </c>
      <c r="D1981" s="922" t="s">
        <v>1167</v>
      </c>
      <c r="E1981" s="847">
        <v>40853</v>
      </c>
      <c r="F1981" s="40" t="s">
        <v>692</v>
      </c>
      <c r="G1981" s="40"/>
      <c r="H1981" s="653" t="s">
        <v>1158</v>
      </c>
      <c r="I1981" s="264">
        <v>10</v>
      </c>
      <c r="J1981" s="264">
        <v>16703</v>
      </c>
      <c r="K1981" s="639">
        <f t="shared" si="110"/>
        <v>167030</v>
      </c>
      <c r="L1981" s="52" t="s">
        <v>184</v>
      </c>
      <c r="M1981" s="52" t="s">
        <v>176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>
        <f t="shared" si="111"/>
        <v>11</v>
      </c>
      <c r="C1982" s="193">
        <f t="shared" si="109"/>
        <v>40853</v>
      </c>
      <c r="D1982" s="922" t="s">
        <v>1167</v>
      </c>
      <c r="E1982" s="847">
        <v>40853</v>
      </c>
      <c r="F1982" s="191" t="s">
        <v>618</v>
      </c>
      <c r="G1982" s="40"/>
      <c r="H1982" s="653" t="s">
        <v>1158</v>
      </c>
      <c r="I1982" s="264">
        <v>94</v>
      </c>
      <c r="J1982" s="264">
        <v>17368</v>
      </c>
      <c r="K1982" s="639">
        <f t="shared" si="110"/>
        <v>1632592</v>
      </c>
      <c r="L1982" s="52" t="s">
        <v>184</v>
      </c>
      <c r="M1982" s="52" t="s">
        <v>176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>
        <f t="shared" si="111"/>
        <v>11</v>
      </c>
      <c r="C1983" s="193">
        <f t="shared" si="109"/>
        <v>40853</v>
      </c>
      <c r="D1983" s="922" t="s">
        <v>1167</v>
      </c>
      <c r="E1983" s="847">
        <v>40853</v>
      </c>
      <c r="F1983" s="40" t="s">
        <v>707</v>
      </c>
      <c r="G1983" s="40"/>
      <c r="H1983" s="653" t="s">
        <v>1158</v>
      </c>
      <c r="I1983" s="264">
        <v>58</v>
      </c>
      <c r="J1983" s="264">
        <v>20278</v>
      </c>
      <c r="K1983" s="639">
        <f t="shared" si="110"/>
        <v>1176124</v>
      </c>
      <c r="L1983" s="52" t="s">
        <v>184</v>
      </c>
      <c r="M1983" s="52" t="s">
        <v>176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>
        <f t="shared" si="111"/>
        <v>11</v>
      </c>
      <c r="C1984" s="193">
        <f t="shared" si="109"/>
        <v>40853</v>
      </c>
      <c r="D1984" s="922" t="s">
        <v>1167</v>
      </c>
      <c r="E1984" s="847">
        <v>40853</v>
      </c>
      <c r="F1984" s="191" t="s">
        <v>572</v>
      </c>
      <c r="G1984" s="40"/>
      <c r="H1984" s="653" t="s">
        <v>1158</v>
      </c>
      <c r="I1984" s="264">
        <v>4</v>
      </c>
      <c r="J1984" s="264">
        <v>8620</v>
      </c>
      <c r="K1984" s="639">
        <f t="shared" si="110"/>
        <v>34480</v>
      </c>
      <c r="L1984" s="52" t="s">
        <v>184</v>
      </c>
      <c r="M1984" s="52" t="s">
        <v>176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>
        <f t="shared" si="111"/>
        <v>11</v>
      </c>
      <c r="C1985" s="193">
        <f t="shared" si="109"/>
        <v>40853</v>
      </c>
      <c r="D1985" s="922" t="s">
        <v>1167</v>
      </c>
      <c r="E1985" s="847">
        <v>40853</v>
      </c>
      <c r="F1985" s="191" t="s">
        <v>572</v>
      </c>
      <c r="G1985" s="40"/>
      <c r="H1985" s="653" t="s">
        <v>1158</v>
      </c>
      <c r="I1985" s="264">
        <v>1</v>
      </c>
      <c r="J1985" s="264">
        <v>8620</v>
      </c>
      <c r="K1985" s="639">
        <f t="shared" si="110"/>
        <v>8620</v>
      </c>
      <c r="L1985" s="52" t="s">
        <v>184</v>
      </c>
      <c r="M1985" s="52" t="s">
        <v>176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>
        <f t="shared" si="111"/>
        <v>11</v>
      </c>
      <c r="C1986" s="193">
        <f t="shared" si="109"/>
        <v>40853</v>
      </c>
      <c r="D1986" s="922" t="s">
        <v>1167</v>
      </c>
      <c r="E1986" s="847">
        <v>40853</v>
      </c>
      <c r="F1986" s="191" t="s">
        <v>703</v>
      </c>
      <c r="G1986" s="40"/>
      <c r="H1986" s="653" t="s">
        <v>1158</v>
      </c>
      <c r="I1986" s="264">
        <v>2.5</v>
      </c>
      <c r="J1986" s="264">
        <v>24595</v>
      </c>
      <c r="K1986" s="639">
        <f t="shared" si="110"/>
        <v>61488</v>
      </c>
      <c r="L1986" s="52" t="s">
        <v>184</v>
      </c>
      <c r="M1986" s="52" t="s">
        <v>176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>
        <f t="shared" si="111"/>
        <v>11</v>
      </c>
      <c r="C1987" s="193">
        <f t="shared" si="109"/>
        <v>40853</v>
      </c>
      <c r="D1987" s="922" t="s">
        <v>1167</v>
      </c>
      <c r="E1987" s="847">
        <v>40853</v>
      </c>
      <c r="F1987" s="40" t="s">
        <v>707</v>
      </c>
      <c r="G1987" s="40"/>
      <c r="H1987" s="653" t="s">
        <v>1158</v>
      </c>
      <c r="I1987" s="264">
        <v>40</v>
      </c>
      <c r="J1987" s="264">
        <v>20278</v>
      </c>
      <c r="K1987" s="639">
        <f t="shared" si="110"/>
        <v>811120</v>
      </c>
      <c r="L1987" s="52" t="s">
        <v>184</v>
      </c>
      <c r="M1987" s="52" t="s">
        <v>176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>
        <f t="shared" si="111"/>
        <v>11</v>
      </c>
      <c r="C1988" s="193">
        <f t="shared" si="109"/>
        <v>40853</v>
      </c>
      <c r="D1988" s="922" t="s">
        <v>1167</v>
      </c>
      <c r="E1988" s="847">
        <v>40853</v>
      </c>
      <c r="F1988" s="191" t="s">
        <v>618</v>
      </c>
      <c r="G1988" s="40"/>
      <c r="H1988" s="653" t="s">
        <v>1158</v>
      </c>
      <c r="I1988" s="264">
        <v>4</v>
      </c>
      <c r="J1988" s="264">
        <v>17368</v>
      </c>
      <c r="K1988" s="639">
        <f t="shared" si="110"/>
        <v>69472</v>
      </c>
      <c r="L1988" s="52" t="s">
        <v>184</v>
      </c>
      <c r="M1988" s="52" t="s">
        <v>176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>
        <f t="shared" si="111"/>
        <v>11</v>
      </c>
      <c r="C1989" s="193">
        <f t="shared" si="109"/>
        <v>40853</v>
      </c>
      <c r="D1989" s="922" t="s">
        <v>1167</v>
      </c>
      <c r="E1989" s="847">
        <v>40853</v>
      </c>
      <c r="F1989" s="191" t="s">
        <v>607</v>
      </c>
      <c r="G1989" s="40"/>
      <c r="H1989" s="653" t="s">
        <v>1158</v>
      </c>
      <c r="I1989" s="264">
        <v>1.5</v>
      </c>
      <c r="J1989" s="264">
        <v>19638</v>
      </c>
      <c r="K1989" s="639">
        <f t="shared" si="110"/>
        <v>29457</v>
      </c>
      <c r="L1989" s="52" t="s">
        <v>184</v>
      </c>
      <c r="M1989" s="52" t="s">
        <v>176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>
        <f t="shared" si="111"/>
        <v>11</v>
      </c>
      <c r="C1990" s="193">
        <f t="shared" si="109"/>
        <v>40856</v>
      </c>
      <c r="D1990" s="922" t="s">
        <v>1168</v>
      </c>
      <c r="E1990" s="847">
        <v>40856</v>
      </c>
      <c r="F1990" s="191" t="s">
        <v>618</v>
      </c>
      <c r="G1990" s="40"/>
      <c r="H1990" s="653" t="s">
        <v>1158</v>
      </c>
      <c r="I1990" s="264">
        <v>4</v>
      </c>
      <c r="J1990" s="264">
        <v>17368</v>
      </c>
      <c r="K1990" s="639">
        <f t="shared" si="110"/>
        <v>69472</v>
      </c>
      <c r="L1990" s="52" t="s">
        <v>184</v>
      </c>
      <c r="M1990" s="52" t="s">
        <v>176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>
        <f t="shared" si="111"/>
        <v>11</v>
      </c>
      <c r="C1991" s="193">
        <f t="shared" si="109"/>
        <v>40856</v>
      </c>
      <c r="D1991" s="922" t="s">
        <v>1168</v>
      </c>
      <c r="E1991" s="847">
        <v>40856</v>
      </c>
      <c r="F1991" s="40" t="s">
        <v>676</v>
      </c>
      <c r="G1991" s="40"/>
      <c r="H1991" s="653" t="s">
        <v>1158</v>
      </c>
      <c r="I1991" s="264">
        <v>1.5</v>
      </c>
      <c r="J1991" s="264">
        <v>18396</v>
      </c>
      <c r="K1991" s="639">
        <f t="shared" si="110"/>
        <v>27594</v>
      </c>
      <c r="L1991" s="52" t="s">
        <v>184</v>
      </c>
      <c r="M1991" s="52" t="s">
        <v>176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>
        <f t="shared" si="111"/>
        <v>11</v>
      </c>
      <c r="C1992" s="193">
        <f t="shared" si="109"/>
        <v>40856</v>
      </c>
      <c r="D1992" s="922" t="s">
        <v>1168</v>
      </c>
      <c r="E1992" s="847">
        <v>40856</v>
      </c>
      <c r="F1992" s="40" t="s">
        <v>716</v>
      </c>
      <c r="G1992" s="40"/>
      <c r="H1992" s="653" t="s">
        <v>1158</v>
      </c>
      <c r="I1992" s="264">
        <v>6</v>
      </c>
      <c r="J1992" s="264">
        <v>14105</v>
      </c>
      <c r="K1992" s="639">
        <f t="shared" si="110"/>
        <v>84630</v>
      </c>
      <c r="L1992" s="52" t="s">
        <v>184</v>
      </c>
      <c r="M1992" s="52" t="s">
        <v>176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>
        <f t="shared" si="111"/>
        <v>11</v>
      </c>
      <c r="C1993" s="193">
        <f t="shared" si="109"/>
        <v>40856</v>
      </c>
      <c r="D1993" s="922" t="s">
        <v>1168</v>
      </c>
      <c r="E1993" s="847">
        <v>40856</v>
      </c>
      <c r="F1993" s="471" t="s">
        <v>708</v>
      </c>
      <c r="G1993" s="40"/>
      <c r="H1993" s="653" t="s">
        <v>1158</v>
      </c>
      <c r="I1993" s="264">
        <v>21</v>
      </c>
      <c r="J1993" s="264">
        <v>25631</v>
      </c>
      <c r="K1993" s="639">
        <f t="shared" si="110"/>
        <v>538251</v>
      </c>
      <c r="L1993" s="52" t="s">
        <v>184</v>
      </c>
      <c r="M1993" s="52" t="s">
        <v>176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>
        <f t="shared" si="111"/>
        <v>11</v>
      </c>
      <c r="C1994" s="193">
        <f t="shared" si="109"/>
        <v>40856</v>
      </c>
      <c r="D1994" s="922" t="s">
        <v>1168</v>
      </c>
      <c r="E1994" s="847">
        <v>40856</v>
      </c>
      <c r="F1994" s="40" t="s">
        <v>716</v>
      </c>
      <c r="G1994" s="40"/>
      <c r="H1994" s="653" t="s">
        <v>1158</v>
      </c>
      <c r="I1994" s="264">
        <v>44</v>
      </c>
      <c r="J1994" s="264">
        <v>14105</v>
      </c>
      <c r="K1994" s="639">
        <f t="shared" si="110"/>
        <v>620620</v>
      </c>
      <c r="L1994" s="52" t="s">
        <v>184</v>
      </c>
      <c r="M1994" s="52" t="s">
        <v>176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>
        <f t="shared" si="111"/>
        <v>11</v>
      </c>
      <c r="C1995" s="193">
        <f t="shared" si="109"/>
        <v>40856</v>
      </c>
      <c r="D1995" s="922" t="s">
        <v>1168</v>
      </c>
      <c r="E1995" s="847">
        <v>40856</v>
      </c>
      <c r="F1995" s="40" t="s">
        <v>718</v>
      </c>
      <c r="G1995" s="40"/>
      <c r="H1995" s="653" t="s">
        <v>1158</v>
      </c>
      <c r="I1995" s="264">
        <v>695</v>
      </c>
      <c r="J1995" s="264">
        <v>13350</v>
      </c>
      <c r="K1995" s="639">
        <f t="shared" si="110"/>
        <v>9278250</v>
      </c>
      <c r="L1995" s="52" t="s">
        <v>184</v>
      </c>
      <c r="M1995" s="52" t="s">
        <v>176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>
        <f t="shared" si="111"/>
        <v>11</v>
      </c>
      <c r="C1996" s="193">
        <f t="shared" si="109"/>
        <v>40856</v>
      </c>
      <c r="D1996" s="922" t="s">
        <v>1168</v>
      </c>
      <c r="E1996" s="847">
        <v>40856</v>
      </c>
      <c r="F1996" s="40" t="s">
        <v>718</v>
      </c>
      <c r="G1996" s="40"/>
      <c r="H1996" s="653" t="s">
        <v>1158</v>
      </c>
      <c r="I1996" s="264">
        <v>625</v>
      </c>
      <c r="J1996" s="264">
        <v>13350</v>
      </c>
      <c r="K1996" s="639">
        <f t="shared" si="110"/>
        <v>8343750</v>
      </c>
      <c r="L1996" s="52" t="s">
        <v>184</v>
      </c>
      <c r="M1996" s="52" t="s">
        <v>176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>
        <f t="shared" si="111"/>
        <v>11</v>
      </c>
      <c r="C1997" s="193">
        <f t="shared" si="109"/>
        <v>40856</v>
      </c>
      <c r="D1997" s="922" t="s">
        <v>1168</v>
      </c>
      <c r="E1997" s="847">
        <v>40856</v>
      </c>
      <c r="F1997" s="309" t="s">
        <v>447</v>
      </c>
      <c r="G1997" s="40"/>
      <c r="H1997" s="653" t="s">
        <v>1158</v>
      </c>
      <c r="I1997" s="264">
        <v>5</v>
      </c>
      <c r="J1997" s="264">
        <v>27901</v>
      </c>
      <c r="K1997" s="639">
        <f t="shared" si="110"/>
        <v>139505</v>
      </c>
      <c r="L1997" s="52" t="s">
        <v>184</v>
      </c>
      <c r="M1997" s="52" t="s">
        <v>176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>
        <f t="shared" si="111"/>
        <v>11</v>
      </c>
      <c r="C1998" s="193">
        <f t="shared" si="109"/>
        <v>40856</v>
      </c>
      <c r="D1998" s="922" t="s">
        <v>1168</v>
      </c>
      <c r="E1998" s="847">
        <v>40856</v>
      </c>
      <c r="F1998" s="191" t="s">
        <v>452</v>
      </c>
      <c r="G1998" s="40"/>
      <c r="H1998" s="653" t="s">
        <v>1158</v>
      </c>
      <c r="I1998" s="898">
        <v>1</v>
      </c>
      <c r="J1998" s="264">
        <v>4449</v>
      </c>
      <c r="K1998" s="639">
        <f t="shared" si="110"/>
        <v>4449</v>
      </c>
      <c r="L1998" s="52" t="s">
        <v>184</v>
      </c>
      <c r="M1998" s="52" t="s">
        <v>176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>x</v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>
        <f t="shared" si="111"/>
        <v>11</v>
      </c>
      <c r="C1999" s="193">
        <f t="shared" si="109"/>
        <v>40858</v>
      </c>
      <c r="D1999" s="922" t="s">
        <v>1169</v>
      </c>
      <c r="E1999" s="847">
        <v>40858</v>
      </c>
      <c r="F1999" s="40" t="s">
        <v>714</v>
      </c>
      <c r="G1999" s="40"/>
      <c r="H1999" s="653" t="s">
        <v>1158</v>
      </c>
      <c r="I1999" s="264">
        <v>104.5</v>
      </c>
      <c r="J1999" s="264">
        <v>16502</v>
      </c>
      <c r="K1999" s="639">
        <f t="shared" si="110"/>
        <v>1724459</v>
      </c>
      <c r="L1999" s="52" t="s">
        <v>184</v>
      </c>
      <c r="M1999" s="52" t="s">
        <v>176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>
        <f t="shared" si="111"/>
        <v>11</v>
      </c>
      <c r="C2000" s="193">
        <f t="shared" si="109"/>
        <v>40858</v>
      </c>
      <c r="D2000" s="922" t="s">
        <v>1169</v>
      </c>
      <c r="E2000" s="847">
        <v>40858</v>
      </c>
      <c r="F2000" s="40" t="s">
        <v>716</v>
      </c>
      <c r="G2000" s="40"/>
      <c r="H2000" s="653" t="s">
        <v>1158</v>
      </c>
      <c r="I2000" s="264">
        <v>141</v>
      </c>
      <c r="J2000" s="264">
        <v>14105</v>
      </c>
      <c r="K2000" s="639">
        <f t="shared" si="110"/>
        <v>1988805</v>
      </c>
      <c r="L2000" s="52" t="s">
        <v>184</v>
      </c>
      <c r="M2000" s="52" t="s">
        <v>176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>
        <f t="shared" si="111"/>
        <v>11</v>
      </c>
      <c r="C2001" s="193">
        <f t="shared" si="109"/>
        <v>40858</v>
      </c>
      <c r="D2001" s="922" t="s">
        <v>1169</v>
      </c>
      <c r="E2001" s="847">
        <v>40858</v>
      </c>
      <c r="F2001" s="40" t="s">
        <v>707</v>
      </c>
      <c r="G2001" s="40"/>
      <c r="H2001" s="653" t="s">
        <v>1158</v>
      </c>
      <c r="I2001" s="264">
        <v>174</v>
      </c>
      <c r="J2001" s="264">
        <v>20278</v>
      </c>
      <c r="K2001" s="639">
        <f t="shared" si="110"/>
        <v>3528372</v>
      </c>
      <c r="L2001" s="52" t="s">
        <v>184</v>
      </c>
      <c r="M2001" s="52" t="s">
        <v>176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>
        <f t="shared" si="111"/>
        <v>11</v>
      </c>
      <c r="C2002" s="193">
        <f t="shared" si="109"/>
        <v>40858</v>
      </c>
      <c r="D2002" s="922" t="s">
        <v>1169</v>
      </c>
      <c r="E2002" s="847">
        <v>40858</v>
      </c>
      <c r="F2002" s="191" t="s">
        <v>572</v>
      </c>
      <c r="G2002" s="40"/>
      <c r="H2002" s="653" t="s">
        <v>1158</v>
      </c>
      <c r="I2002" s="264">
        <v>38</v>
      </c>
      <c r="J2002" s="264">
        <v>8620</v>
      </c>
      <c r="K2002" s="639">
        <f t="shared" si="110"/>
        <v>327560</v>
      </c>
      <c r="L2002" s="52" t="s">
        <v>184</v>
      </c>
      <c r="M2002" s="52" t="s">
        <v>176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>
        <f t="shared" si="111"/>
        <v>11</v>
      </c>
      <c r="C2003" s="193">
        <f t="shared" si="109"/>
        <v>40858</v>
      </c>
      <c r="D2003" s="922" t="s">
        <v>1169</v>
      </c>
      <c r="E2003" s="847">
        <v>40858</v>
      </c>
      <c r="F2003" s="40" t="s">
        <v>716</v>
      </c>
      <c r="G2003" s="40"/>
      <c r="H2003" s="653" t="s">
        <v>1158</v>
      </c>
      <c r="I2003" s="264">
        <v>12</v>
      </c>
      <c r="J2003" s="264">
        <v>14105</v>
      </c>
      <c r="K2003" s="639">
        <f t="shared" si="110"/>
        <v>169260</v>
      </c>
      <c r="L2003" s="52" t="s">
        <v>184</v>
      </c>
      <c r="M2003" s="52" t="s">
        <v>176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>
        <f t="shared" si="111"/>
        <v>11</v>
      </c>
      <c r="C2004" s="193">
        <f t="shared" si="109"/>
        <v>40858</v>
      </c>
      <c r="D2004" s="922" t="s">
        <v>1169</v>
      </c>
      <c r="E2004" s="847">
        <v>40858</v>
      </c>
      <c r="F2004" s="40" t="s">
        <v>707</v>
      </c>
      <c r="G2004" s="40"/>
      <c r="H2004" s="653" t="s">
        <v>1158</v>
      </c>
      <c r="I2004" s="264">
        <v>0.5</v>
      </c>
      <c r="J2004" s="264">
        <v>20278</v>
      </c>
      <c r="K2004" s="639">
        <f t="shared" si="110"/>
        <v>10139</v>
      </c>
      <c r="L2004" s="52" t="s">
        <v>184</v>
      </c>
      <c r="M2004" s="52" t="s">
        <v>176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>
        <f t="shared" si="111"/>
        <v>11</v>
      </c>
      <c r="C2005" s="193">
        <f t="shared" si="109"/>
        <v>40858</v>
      </c>
      <c r="D2005" s="922" t="s">
        <v>1169</v>
      </c>
      <c r="E2005" s="847">
        <v>40858</v>
      </c>
      <c r="F2005" s="40" t="s">
        <v>676</v>
      </c>
      <c r="G2005" s="40"/>
      <c r="H2005" s="653" t="s">
        <v>1158</v>
      </c>
      <c r="I2005" s="264">
        <v>1.5</v>
      </c>
      <c r="J2005" s="264">
        <v>18396</v>
      </c>
      <c r="K2005" s="639">
        <f t="shared" si="110"/>
        <v>27594</v>
      </c>
      <c r="L2005" s="52" t="s">
        <v>184</v>
      </c>
      <c r="M2005" s="52" t="s">
        <v>176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>
        <f t="shared" si="111"/>
        <v>11</v>
      </c>
      <c r="C2006" s="193">
        <f t="shared" si="109"/>
        <v>40858</v>
      </c>
      <c r="D2006" s="922" t="s">
        <v>1169</v>
      </c>
      <c r="E2006" s="847">
        <v>40858</v>
      </c>
      <c r="F2006" s="191" t="s">
        <v>607</v>
      </c>
      <c r="G2006" s="40"/>
      <c r="H2006" s="653" t="s">
        <v>1158</v>
      </c>
      <c r="I2006" s="264">
        <v>1.5</v>
      </c>
      <c r="J2006" s="264">
        <v>19638</v>
      </c>
      <c r="K2006" s="639">
        <f t="shared" si="110"/>
        <v>29457</v>
      </c>
      <c r="L2006" s="52" t="s">
        <v>184</v>
      </c>
      <c r="M2006" s="52" t="s">
        <v>176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>
        <f t="shared" si="111"/>
        <v>11</v>
      </c>
      <c r="C2007" s="193">
        <f t="shared" si="109"/>
        <v>40858</v>
      </c>
      <c r="D2007" s="922" t="s">
        <v>1169</v>
      </c>
      <c r="E2007" s="847">
        <v>40858</v>
      </c>
      <c r="F2007" s="191" t="s">
        <v>566</v>
      </c>
      <c r="G2007" s="40"/>
      <c r="H2007" s="653" t="s">
        <v>1158</v>
      </c>
      <c r="I2007" s="264">
        <v>2.5</v>
      </c>
      <c r="J2007" s="264">
        <v>13498</v>
      </c>
      <c r="K2007" s="639">
        <f t="shared" si="110"/>
        <v>33745</v>
      </c>
      <c r="L2007" s="52" t="s">
        <v>184</v>
      </c>
      <c r="M2007" s="52" t="s">
        <v>176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>
        <f t="shared" si="111"/>
        <v>11</v>
      </c>
      <c r="C2008" s="193">
        <f t="shared" ref="C2008:C2071" si="112">E2008</f>
        <v>40860</v>
      </c>
      <c r="D2008" s="922" t="s">
        <v>1170</v>
      </c>
      <c r="E2008" s="847">
        <v>40860</v>
      </c>
      <c r="F2008" s="191" t="s">
        <v>566</v>
      </c>
      <c r="G2008" s="40"/>
      <c r="H2008" s="653" t="s">
        <v>1158</v>
      </c>
      <c r="I2008" s="264">
        <v>2</v>
      </c>
      <c r="J2008" s="264">
        <v>13498</v>
      </c>
      <c r="K2008" s="639">
        <f t="shared" ref="K2008:K2071" si="113">ROUND(I2008*J2008,0)</f>
        <v>26996</v>
      </c>
      <c r="L2008" s="52" t="s">
        <v>184</v>
      </c>
      <c r="M2008" s="52" t="s">
        <v>176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>
        <f t="shared" si="111"/>
        <v>11</v>
      </c>
      <c r="C2009" s="193">
        <f t="shared" si="112"/>
        <v>40860</v>
      </c>
      <c r="D2009" s="922" t="s">
        <v>1170</v>
      </c>
      <c r="E2009" s="847">
        <v>40860</v>
      </c>
      <c r="F2009" s="191" t="s">
        <v>452</v>
      </c>
      <c r="G2009" s="40"/>
      <c r="H2009" s="653" t="s">
        <v>1158</v>
      </c>
      <c r="I2009" s="898">
        <v>1</v>
      </c>
      <c r="J2009" s="264">
        <v>4449</v>
      </c>
      <c r="K2009" s="639">
        <f t="shared" si="113"/>
        <v>4449</v>
      </c>
      <c r="L2009" s="52" t="s">
        <v>184</v>
      </c>
      <c r="M2009" s="52" t="s">
        <v>176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>
        <f t="shared" si="111"/>
        <v>11</v>
      </c>
      <c r="C2010" s="193">
        <f t="shared" si="112"/>
        <v>40860</v>
      </c>
      <c r="D2010" s="922" t="s">
        <v>1170</v>
      </c>
      <c r="E2010" s="847">
        <v>40860</v>
      </c>
      <c r="F2010" s="191" t="s">
        <v>644</v>
      </c>
      <c r="G2010" s="40"/>
      <c r="H2010" s="653" t="s">
        <v>1158</v>
      </c>
      <c r="I2010" s="264">
        <v>2</v>
      </c>
      <c r="J2010" s="264">
        <v>7543</v>
      </c>
      <c r="K2010" s="639">
        <f t="shared" si="113"/>
        <v>15086</v>
      </c>
      <c r="L2010" s="52" t="s">
        <v>184</v>
      </c>
      <c r="M2010" s="52" t="s">
        <v>176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>
        <f t="shared" si="111"/>
        <v>11</v>
      </c>
      <c r="C2011" s="193">
        <f t="shared" si="112"/>
        <v>40860</v>
      </c>
      <c r="D2011" s="922" t="s">
        <v>1170</v>
      </c>
      <c r="E2011" s="847">
        <v>40860</v>
      </c>
      <c r="F2011" s="191" t="s">
        <v>452</v>
      </c>
      <c r="G2011" s="40"/>
      <c r="H2011" s="653" t="s">
        <v>1158</v>
      </c>
      <c r="I2011" s="898">
        <v>4</v>
      </c>
      <c r="J2011" s="264">
        <v>4449</v>
      </c>
      <c r="K2011" s="639">
        <f t="shared" si="113"/>
        <v>17796</v>
      </c>
      <c r="L2011" s="52" t="s">
        <v>184</v>
      </c>
      <c r="M2011" s="52" t="s">
        <v>176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>x</v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>
        <f t="shared" ref="B2012:B2075" si="114">IF(C2012&lt;&gt;"",MONTH(C2012),"")</f>
        <v>11</v>
      </c>
      <c r="C2012" s="193">
        <f t="shared" si="112"/>
        <v>40860</v>
      </c>
      <c r="D2012" s="922" t="s">
        <v>1170</v>
      </c>
      <c r="E2012" s="847">
        <v>40860</v>
      </c>
      <c r="F2012" s="191" t="s">
        <v>452</v>
      </c>
      <c r="G2012" s="40"/>
      <c r="H2012" s="653" t="s">
        <v>1158</v>
      </c>
      <c r="I2012" s="898">
        <v>2</v>
      </c>
      <c r="J2012" s="264">
        <v>4449</v>
      </c>
      <c r="K2012" s="639">
        <f t="shared" si="113"/>
        <v>8898</v>
      </c>
      <c r="L2012" s="52" t="s">
        <v>184</v>
      </c>
      <c r="M2012" s="52" t="s">
        <v>176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>x</v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>
        <f t="shared" si="114"/>
        <v>11</v>
      </c>
      <c r="C2013" s="193">
        <f t="shared" si="112"/>
        <v>40860</v>
      </c>
      <c r="D2013" s="922" t="s">
        <v>1170</v>
      </c>
      <c r="E2013" s="847">
        <v>40860</v>
      </c>
      <c r="F2013" s="40" t="s">
        <v>704</v>
      </c>
      <c r="G2013" s="40"/>
      <c r="H2013" s="653" t="s">
        <v>1158</v>
      </c>
      <c r="I2013" s="264">
        <v>56</v>
      </c>
      <c r="J2013" s="264">
        <v>27283</v>
      </c>
      <c r="K2013" s="639">
        <f t="shared" si="113"/>
        <v>1527848</v>
      </c>
      <c r="L2013" s="52" t="s">
        <v>184</v>
      </c>
      <c r="M2013" s="52" t="s">
        <v>176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>
        <f t="shared" si="114"/>
        <v>11</v>
      </c>
      <c r="C2014" s="193">
        <f t="shared" si="112"/>
        <v>40860</v>
      </c>
      <c r="D2014" s="922" t="s">
        <v>1170</v>
      </c>
      <c r="E2014" s="847">
        <v>40860</v>
      </c>
      <c r="F2014" s="471" t="s">
        <v>708</v>
      </c>
      <c r="G2014" s="40"/>
      <c r="H2014" s="653" t="s">
        <v>1158</v>
      </c>
      <c r="I2014" s="264">
        <v>31</v>
      </c>
      <c r="J2014" s="264">
        <v>25631</v>
      </c>
      <c r="K2014" s="639">
        <f t="shared" si="113"/>
        <v>794561</v>
      </c>
      <c r="L2014" s="52" t="s">
        <v>184</v>
      </c>
      <c r="M2014" s="52" t="s">
        <v>176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>
        <f t="shared" si="114"/>
        <v>11</v>
      </c>
      <c r="C2015" s="193">
        <f t="shared" si="112"/>
        <v>40860</v>
      </c>
      <c r="D2015" s="922" t="s">
        <v>1170</v>
      </c>
      <c r="E2015" s="847">
        <v>40860</v>
      </c>
      <c r="F2015" s="191" t="s">
        <v>450</v>
      </c>
      <c r="G2015" s="40"/>
      <c r="H2015" s="653" t="s">
        <v>1158</v>
      </c>
      <c r="I2015" s="264">
        <v>139</v>
      </c>
      <c r="J2015" s="264">
        <v>6124</v>
      </c>
      <c r="K2015" s="639">
        <f t="shared" si="113"/>
        <v>851236</v>
      </c>
      <c r="L2015" s="52" t="s">
        <v>184</v>
      </c>
      <c r="M2015" s="52" t="s">
        <v>176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>
        <f t="shared" si="114"/>
        <v>11</v>
      </c>
      <c r="C2016" s="193">
        <f t="shared" si="112"/>
        <v>40860</v>
      </c>
      <c r="D2016" s="922" t="s">
        <v>1170</v>
      </c>
      <c r="E2016" s="847">
        <v>40860</v>
      </c>
      <c r="F2016" s="40" t="s">
        <v>714</v>
      </c>
      <c r="G2016" s="40"/>
      <c r="H2016" s="653" t="s">
        <v>1158</v>
      </c>
      <c r="I2016" s="264">
        <v>156</v>
      </c>
      <c r="J2016" s="264">
        <v>16502</v>
      </c>
      <c r="K2016" s="639">
        <f t="shared" si="113"/>
        <v>2574312</v>
      </c>
      <c r="L2016" s="52" t="s">
        <v>184</v>
      </c>
      <c r="M2016" s="52" t="s">
        <v>176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>
        <f t="shared" si="114"/>
        <v>11</v>
      </c>
      <c r="C2017" s="193">
        <f t="shared" si="112"/>
        <v>40861</v>
      </c>
      <c r="D2017" s="922" t="s">
        <v>1171</v>
      </c>
      <c r="E2017" s="847">
        <v>40861</v>
      </c>
      <c r="F2017" s="191" t="s">
        <v>643</v>
      </c>
      <c r="G2017" s="40"/>
      <c r="H2017" s="653" t="s">
        <v>1158</v>
      </c>
      <c r="I2017" s="264">
        <v>12</v>
      </c>
      <c r="J2017" s="264">
        <v>10344</v>
      </c>
      <c r="K2017" s="639">
        <f t="shared" si="113"/>
        <v>124128</v>
      </c>
      <c r="L2017" s="52" t="s">
        <v>184</v>
      </c>
      <c r="M2017" s="52" t="s">
        <v>176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>
        <f t="shared" si="114"/>
        <v>11</v>
      </c>
      <c r="C2018" s="193">
        <f t="shared" si="112"/>
        <v>40861</v>
      </c>
      <c r="D2018" s="922" t="s">
        <v>1171</v>
      </c>
      <c r="E2018" s="847">
        <v>40861</v>
      </c>
      <c r="F2018" s="191" t="s">
        <v>703</v>
      </c>
      <c r="G2018" s="40"/>
      <c r="H2018" s="653" t="s">
        <v>1158</v>
      </c>
      <c r="I2018" s="264">
        <v>103</v>
      </c>
      <c r="J2018" s="264">
        <v>24595</v>
      </c>
      <c r="K2018" s="639">
        <f t="shared" si="113"/>
        <v>2533285</v>
      </c>
      <c r="L2018" s="52" t="s">
        <v>184</v>
      </c>
      <c r="M2018" s="52" t="s">
        <v>176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>
        <f t="shared" si="114"/>
        <v>11</v>
      </c>
      <c r="C2019" s="193">
        <f t="shared" si="112"/>
        <v>40861</v>
      </c>
      <c r="D2019" s="922" t="s">
        <v>1171</v>
      </c>
      <c r="E2019" s="847">
        <v>40861</v>
      </c>
      <c r="F2019" s="191" t="s">
        <v>614</v>
      </c>
      <c r="G2019" s="40"/>
      <c r="H2019" s="653" t="s">
        <v>1158</v>
      </c>
      <c r="I2019" s="264">
        <v>45</v>
      </c>
      <c r="J2019" s="264">
        <v>13954</v>
      </c>
      <c r="K2019" s="639">
        <f t="shared" si="113"/>
        <v>627930</v>
      </c>
      <c r="L2019" s="52" t="s">
        <v>184</v>
      </c>
      <c r="M2019" s="52" t="s">
        <v>176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>
        <f t="shared" si="114"/>
        <v>11</v>
      </c>
      <c r="C2020" s="193">
        <f t="shared" si="112"/>
        <v>40861</v>
      </c>
      <c r="D2020" s="922" t="s">
        <v>1171</v>
      </c>
      <c r="E2020" s="847">
        <v>40861</v>
      </c>
      <c r="F2020" s="40" t="s">
        <v>676</v>
      </c>
      <c r="G2020" s="40"/>
      <c r="H2020" s="653" t="s">
        <v>1158</v>
      </c>
      <c r="I2020" s="264">
        <v>32.5</v>
      </c>
      <c r="J2020" s="264">
        <v>18396</v>
      </c>
      <c r="K2020" s="639">
        <f t="shared" si="113"/>
        <v>597870</v>
      </c>
      <c r="L2020" s="52" t="s">
        <v>184</v>
      </c>
      <c r="M2020" s="52" t="s">
        <v>176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>
        <f t="shared" si="114"/>
        <v>11</v>
      </c>
      <c r="C2021" s="193">
        <f t="shared" si="112"/>
        <v>40861</v>
      </c>
      <c r="D2021" s="922" t="s">
        <v>1171</v>
      </c>
      <c r="E2021" s="847">
        <v>40861</v>
      </c>
      <c r="F2021" s="40" t="s">
        <v>707</v>
      </c>
      <c r="G2021" s="40"/>
      <c r="H2021" s="653" t="s">
        <v>1158</v>
      </c>
      <c r="I2021" s="264">
        <v>30</v>
      </c>
      <c r="J2021" s="264">
        <v>20278</v>
      </c>
      <c r="K2021" s="639">
        <f t="shared" si="113"/>
        <v>608340</v>
      </c>
      <c r="L2021" s="52" t="s">
        <v>184</v>
      </c>
      <c r="M2021" s="52" t="s">
        <v>176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>
        <f t="shared" si="114"/>
        <v>11</v>
      </c>
      <c r="C2022" s="193">
        <f t="shared" si="112"/>
        <v>40861</v>
      </c>
      <c r="D2022" s="922" t="s">
        <v>1171</v>
      </c>
      <c r="E2022" s="847">
        <v>40861</v>
      </c>
      <c r="F2022" s="40" t="s">
        <v>714</v>
      </c>
      <c r="G2022" s="40"/>
      <c r="H2022" s="653" t="s">
        <v>1158</v>
      </c>
      <c r="I2022" s="264">
        <v>30.5</v>
      </c>
      <c r="J2022" s="264">
        <v>16502</v>
      </c>
      <c r="K2022" s="639">
        <f t="shared" si="113"/>
        <v>503311</v>
      </c>
      <c r="L2022" s="52" t="s">
        <v>184</v>
      </c>
      <c r="M2022" s="52" t="s">
        <v>176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>
        <f t="shared" si="114"/>
        <v>11</v>
      </c>
      <c r="C2023" s="193">
        <f t="shared" si="112"/>
        <v>40861</v>
      </c>
      <c r="D2023" s="922" t="s">
        <v>1171</v>
      </c>
      <c r="E2023" s="847">
        <v>40861</v>
      </c>
      <c r="F2023" s="40" t="s">
        <v>706</v>
      </c>
      <c r="G2023" s="40"/>
      <c r="H2023" s="653" t="s">
        <v>1158</v>
      </c>
      <c r="I2023" s="264">
        <v>51</v>
      </c>
      <c r="J2023" s="264">
        <v>34653</v>
      </c>
      <c r="K2023" s="639">
        <f t="shared" si="113"/>
        <v>1767303</v>
      </c>
      <c r="L2023" s="52" t="s">
        <v>184</v>
      </c>
      <c r="M2023" s="52" t="s">
        <v>176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>
        <f t="shared" si="114"/>
        <v>11</v>
      </c>
      <c r="C2024" s="193">
        <f t="shared" si="112"/>
        <v>40861</v>
      </c>
      <c r="D2024" s="922" t="s">
        <v>1171</v>
      </c>
      <c r="E2024" s="847">
        <v>40861</v>
      </c>
      <c r="F2024" s="40" t="s">
        <v>704</v>
      </c>
      <c r="G2024" s="40"/>
      <c r="H2024" s="653" t="s">
        <v>1158</v>
      </c>
      <c r="I2024" s="264">
        <v>38</v>
      </c>
      <c r="J2024" s="264">
        <v>27283</v>
      </c>
      <c r="K2024" s="639">
        <f t="shared" si="113"/>
        <v>1036754</v>
      </c>
      <c r="L2024" s="52" t="s">
        <v>184</v>
      </c>
      <c r="M2024" s="52" t="s">
        <v>176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>
        <f t="shared" si="114"/>
        <v>11</v>
      </c>
      <c r="C2025" s="193">
        <f t="shared" si="112"/>
        <v>40861</v>
      </c>
      <c r="D2025" s="922" t="s">
        <v>1171</v>
      </c>
      <c r="E2025" s="847">
        <v>40861</v>
      </c>
      <c r="F2025" s="40" t="s">
        <v>714</v>
      </c>
      <c r="G2025" s="40"/>
      <c r="H2025" s="653" t="s">
        <v>1158</v>
      </c>
      <c r="I2025" s="264">
        <v>118</v>
      </c>
      <c r="J2025" s="264">
        <v>16502</v>
      </c>
      <c r="K2025" s="639">
        <f t="shared" si="113"/>
        <v>1947236</v>
      </c>
      <c r="L2025" s="52" t="s">
        <v>184</v>
      </c>
      <c r="M2025" s="52" t="s">
        <v>176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>
        <f t="shared" si="114"/>
        <v>11</v>
      </c>
      <c r="C2026" s="193">
        <f t="shared" si="112"/>
        <v>40862</v>
      </c>
      <c r="D2026" s="922" t="s">
        <v>1172</v>
      </c>
      <c r="E2026" s="847">
        <v>40862</v>
      </c>
      <c r="F2026" s="40" t="s">
        <v>706</v>
      </c>
      <c r="G2026" s="40"/>
      <c r="H2026" s="653" t="s">
        <v>1158</v>
      </c>
      <c r="I2026" s="264">
        <v>19</v>
      </c>
      <c r="J2026" s="264">
        <v>34653</v>
      </c>
      <c r="K2026" s="639">
        <f t="shared" si="113"/>
        <v>658407</v>
      </c>
      <c r="L2026" s="52" t="s">
        <v>184</v>
      </c>
      <c r="M2026" s="52" t="s">
        <v>176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>
        <f t="shared" si="114"/>
        <v>11</v>
      </c>
      <c r="C2027" s="193">
        <f t="shared" si="112"/>
        <v>40862</v>
      </c>
      <c r="D2027" s="922" t="s">
        <v>1172</v>
      </c>
      <c r="E2027" s="847">
        <v>40862</v>
      </c>
      <c r="F2027" s="40" t="s">
        <v>716</v>
      </c>
      <c r="G2027" s="40"/>
      <c r="H2027" s="653" t="s">
        <v>1158</v>
      </c>
      <c r="I2027" s="264">
        <v>8</v>
      </c>
      <c r="J2027" s="264">
        <v>14105</v>
      </c>
      <c r="K2027" s="639">
        <f t="shared" si="113"/>
        <v>112840</v>
      </c>
      <c r="L2027" s="52" t="s">
        <v>184</v>
      </c>
      <c r="M2027" s="52" t="s">
        <v>176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>
        <f t="shared" si="114"/>
        <v>11</v>
      </c>
      <c r="C2028" s="193">
        <f t="shared" si="112"/>
        <v>40862</v>
      </c>
      <c r="D2028" s="922" t="s">
        <v>1172</v>
      </c>
      <c r="E2028" s="847">
        <v>40862</v>
      </c>
      <c r="F2028" s="191" t="s">
        <v>572</v>
      </c>
      <c r="G2028" s="40"/>
      <c r="H2028" s="653" t="s">
        <v>1158</v>
      </c>
      <c r="I2028" s="264">
        <v>24</v>
      </c>
      <c r="J2028" s="264">
        <v>8620</v>
      </c>
      <c r="K2028" s="639">
        <f t="shared" si="113"/>
        <v>206880</v>
      </c>
      <c r="L2028" s="52" t="s">
        <v>184</v>
      </c>
      <c r="M2028" s="52" t="s">
        <v>176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>
        <f t="shared" si="114"/>
        <v>11</v>
      </c>
      <c r="C2029" s="193">
        <f t="shared" si="112"/>
        <v>40862</v>
      </c>
      <c r="D2029" s="922" t="s">
        <v>1172</v>
      </c>
      <c r="E2029" s="847">
        <v>40862</v>
      </c>
      <c r="F2029" s="40" t="s">
        <v>716</v>
      </c>
      <c r="G2029" s="40"/>
      <c r="H2029" s="653" t="s">
        <v>1158</v>
      </c>
      <c r="I2029" s="264">
        <v>12</v>
      </c>
      <c r="J2029" s="264">
        <v>14105</v>
      </c>
      <c r="K2029" s="639">
        <f t="shared" si="113"/>
        <v>169260</v>
      </c>
      <c r="L2029" s="52" t="s">
        <v>184</v>
      </c>
      <c r="M2029" s="52" t="s">
        <v>176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>
        <f t="shared" si="114"/>
        <v>11</v>
      </c>
      <c r="C2030" s="193">
        <f t="shared" si="112"/>
        <v>40862</v>
      </c>
      <c r="D2030" s="922" t="s">
        <v>1172</v>
      </c>
      <c r="E2030" s="847">
        <v>40862</v>
      </c>
      <c r="F2030" s="191" t="s">
        <v>614</v>
      </c>
      <c r="G2030" s="40"/>
      <c r="H2030" s="653" t="s">
        <v>1158</v>
      </c>
      <c r="I2030" s="264">
        <v>1</v>
      </c>
      <c r="J2030" s="264">
        <v>13954</v>
      </c>
      <c r="K2030" s="639">
        <f t="shared" si="113"/>
        <v>13954</v>
      </c>
      <c r="L2030" s="52" t="s">
        <v>184</v>
      </c>
      <c r="M2030" s="52" t="s">
        <v>176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>
        <f t="shared" si="114"/>
        <v>11</v>
      </c>
      <c r="C2031" s="193">
        <f t="shared" si="112"/>
        <v>40862</v>
      </c>
      <c r="D2031" s="922" t="s">
        <v>1172</v>
      </c>
      <c r="E2031" s="847">
        <v>40862</v>
      </c>
      <c r="F2031" s="191" t="s">
        <v>703</v>
      </c>
      <c r="G2031" s="40"/>
      <c r="H2031" s="653" t="s">
        <v>1158</v>
      </c>
      <c r="I2031" s="264">
        <v>12.5</v>
      </c>
      <c r="J2031" s="264">
        <v>24595</v>
      </c>
      <c r="K2031" s="639">
        <f t="shared" si="113"/>
        <v>307438</v>
      </c>
      <c r="L2031" s="52" t="s">
        <v>184</v>
      </c>
      <c r="M2031" s="52" t="s">
        <v>176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>
        <f t="shared" si="114"/>
        <v>11</v>
      </c>
      <c r="C2032" s="193">
        <f t="shared" si="112"/>
        <v>40862</v>
      </c>
      <c r="D2032" s="922" t="s">
        <v>1172</v>
      </c>
      <c r="E2032" s="847">
        <v>40862</v>
      </c>
      <c r="F2032" s="191" t="s">
        <v>572</v>
      </c>
      <c r="G2032" s="40"/>
      <c r="H2032" s="653" t="s">
        <v>1158</v>
      </c>
      <c r="I2032" s="264">
        <v>274</v>
      </c>
      <c r="J2032" s="264">
        <v>8620</v>
      </c>
      <c r="K2032" s="639">
        <f t="shared" si="113"/>
        <v>2361880</v>
      </c>
      <c r="L2032" s="52" t="s">
        <v>184</v>
      </c>
      <c r="M2032" s="52" t="s">
        <v>176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>
        <f t="shared" si="114"/>
        <v>11</v>
      </c>
      <c r="C2033" s="193">
        <f t="shared" si="112"/>
        <v>40862</v>
      </c>
      <c r="D2033" s="922" t="s">
        <v>1172</v>
      </c>
      <c r="E2033" s="847">
        <v>40862</v>
      </c>
      <c r="F2033" s="191" t="s">
        <v>572</v>
      </c>
      <c r="G2033" s="40"/>
      <c r="H2033" s="653" t="s">
        <v>1158</v>
      </c>
      <c r="I2033" s="264">
        <v>123</v>
      </c>
      <c r="J2033" s="264">
        <v>8620</v>
      </c>
      <c r="K2033" s="639">
        <f t="shared" si="113"/>
        <v>1060260</v>
      </c>
      <c r="L2033" s="52" t="s">
        <v>184</v>
      </c>
      <c r="M2033" s="52" t="s">
        <v>176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>
        <f t="shared" si="114"/>
        <v>11</v>
      </c>
      <c r="C2034" s="193">
        <f t="shared" si="112"/>
        <v>40862</v>
      </c>
      <c r="D2034" s="922" t="s">
        <v>1172</v>
      </c>
      <c r="E2034" s="847">
        <v>40862</v>
      </c>
      <c r="F2034" s="191" t="s">
        <v>452</v>
      </c>
      <c r="G2034" s="40"/>
      <c r="H2034" s="653" t="s">
        <v>1158</v>
      </c>
      <c r="I2034" s="898">
        <v>4</v>
      </c>
      <c r="J2034" s="264">
        <v>4449</v>
      </c>
      <c r="K2034" s="639">
        <f t="shared" si="113"/>
        <v>17796</v>
      </c>
      <c r="L2034" s="52" t="s">
        <v>184</v>
      </c>
      <c r="M2034" s="52" t="s">
        <v>176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>x</v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>
        <f t="shared" si="114"/>
        <v>11</v>
      </c>
      <c r="C2035" s="193">
        <f t="shared" si="112"/>
        <v>40863</v>
      </c>
      <c r="D2035" s="922" t="s">
        <v>1173</v>
      </c>
      <c r="E2035" s="847">
        <v>40863</v>
      </c>
      <c r="F2035" s="191" t="s">
        <v>452</v>
      </c>
      <c r="G2035" s="40"/>
      <c r="H2035" s="653" t="s">
        <v>1158</v>
      </c>
      <c r="I2035" s="898">
        <v>8</v>
      </c>
      <c r="J2035" s="264">
        <v>4449</v>
      </c>
      <c r="K2035" s="639">
        <f t="shared" si="113"/>
        <v>35592</v>
      </c>
      <c r="L2035" s="52" t="s">
        <v>184</v>
      </c>
      <c r="M2035" s="52" t="s">
        <v>176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>x</v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>
        <f t="shared" si="114"/>
        <v>11</v>
      </c>
      <c r="C2036" s="193">
        <f t="shared" si="112"/>
        <v>40863</v>
      </c>
      <c r="D2036" s="922" t="s">
        <v>1173</v>
      </c>
      <c r="E2036" s="847">
        <v>40863</v>
      </c>
      <c r="F2036" s="191" t="s">
        <v>452</v>
      </c>
      <c r="G2036" s="40"/>
      <c r="H2036" s="653" t="s">
        <v>1158</v>
      </c>
      <c r="I2036" s="898">
        <v>3</v>
      </c>
      <c r="J2036" s="264">
        <v>4449</v>
      </c>
      <c r="K2036" s="639">
        <f t="shared" si="113"/>
        <v>13347</v>
      </c>
      <c r="L2036" s="52" t="s">
        <v>184</v>
      </c>
      <c r="M2036" s="52" t="s">
        <v>176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>x</v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>
        <f t="shared" si="114"/>
        <v>11</v>
      </c>
      <c r="C2037" s="193">
        <f t="shared" si="112"/>
        <v>40863</v>
      </c>
      <c r="D2037" s="922" t="s">
        <v>1173</v>
      </c>
      <c r="E2037" s="847">
        <v>40863</v>
      </c>
      <c r="F2037" s="191" t="s">
        <v>452</v>
      </c>
      <c r="G2037" s="40"/>
      <c r="H2037" s="653" t="s">
        <v>1158</v>
      </c>
      <c r="I2037" s="898">
        <v>6</v>
      </c>
      <c r="J2037" s="264">
        <v>4449</v>
      </c>
      <c r="K2037" s="639">
        <f t="shared" si="113"/>
        <v>26694</v>
      </c>
      <c r="L2037" s="52" t="s">
        <v>184</v>
      </c>
      <c r="M2037" s="52" t="s">
        <v>176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>x</v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>
        <f t="shared" si="114"/>
        <v>11</v>
      </c>
      <c r="C2038" s="193">
        <f t="shared" si="112"/>
        <v>40863</v>
      </c>
      <c r="D2038" s="922" t="s">
        <v>1173</v>
      </c>
      <c r="E2038" s="847">
        <v>40863</v>
      </c>
      <c r="F2038" s="191" t="s">
        <v>452</v>
      </c>
      <c r="G2038" s="40"/>
      <c r="H2038" s="653" t="s">
        <v>1158</v>
      </c>
      <c r="I2038" s="898">
        <v>7</v>
      </c>
      <c r="J2038" s="264">
        <v>4449</v>
      </c>
      <c r="K2038" s="639">
        <f t="shared" si="113"/>
        <v>31143</v>
      </c>
      <c r="L2038" s="52" t="s">
        <v>184</v>
      </c>
      <c r="M2038" s="52" t="s">
        <v>176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>x</v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>
        <f t="shared" si="114"/>
        <v>11</v>
      </c>
      <c r="C2039" s="193">
        <f t="shared" si="112"/>
        <v>40863</v>
      </c>
      <c r="D2039" s="922" t="s">
        <v>1173</v>
      </c>
      <c r="E2039" s="847">
        <v>40863</v>
      </c>
      <c r="F2039" s="191" t="s">
        <v>452</v>
      </c>
      <c r="G2039" s="40"/>
      <c r="H2039" s="653" t="s">
        <v>1158</v>
      </c>
      <c r="I2039" s="898">
        <v>15</v>
      </c>
      <c r="J2039" s="264">
        <v>4449</v>
      </c>
      <c r="K2039" s="639">
        <f t="shared" si="113"/>
        <v>66735</v>
      </c>
      <c r="L2039" s="52" t="s">
        <v>184</v>
      </c>
      <c r="M2039" s="52" t="s">
        <v>176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>x</v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>
        <f t="shared" si="114"/>
        <v>11</v>
      </c>
      <c r="C2040" s="193">
        <f t="shared" si="112"/>
        <v>40863</v>
      </c>
      <c r="D2040" s="922" t="s">
        <v>1173</v>
      </c>
      <c r="E2040" s="847">
        <v>40863</v>
      </c>
      <c r="F2040" s="191" t="s">
        <v>644</v>
      </c>
      <c r="G2040" s="40"/>
      <c r="H2040" s="653" t="s">
        <v>1158</v>
      </c>
      <c r="I2040" s="264">
        <v>14</v>
      </c>
      <c r="J2040" s="264">
        <v>7543</v>
      </c>
      <c r="K2040" s="639">
        <f t="shared" si="113"/>
        <v>105602</v>
      </c>
      <c r="L2040" s="52" t="s">
        <v>184</v>
      </c>
      <c r="M2040" s="52" t="s">
        <v>176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>
        <f t="shared" si="114"/>
        <v>11</v>
      </c>
      <c r="C2041" s="193">
        <f t="shared" si="112"/>
        <v>40863</v>
      </c>
      <c r="D2041" s="922" t="s">
        <v>1173</v>
      </c>
      <c r="E2041" s="847">
        <v>40863</v>
      </c>
      <c r="F2041" s="191" t="s">
        <v>452</v>
      </c>
      <c r="G2041" s="40"/>
      <c r="H2041" s="653" t="s">
        <v>1158</v>
      </c>
      <c r="I2041" s="898">
        <v>14</v>
      </c>
      <c r="J2041" s="264">
        <v>4449</v>
      </c>
      <c r="K2041" s="639">
        <f t="shared" si="113"/>
        <v>62286</v>
      </c>
      <c r="L2041" s="52" t="s">
        <v>184</v>
      </c>
      <c r="M2041" s="52" t="s">
        <v>176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>
        <f t="shared" si="114"/>
        <v>11</v>
      </c>
      <c r="C2042" s="193">
        <f t="shared" si="112"/>
        <v>40863</v>
      </c>
      <c r="D2042" s="922" t="s">
        <v>1173</v>
      </c>
      <c r="E2042" s="847">
        <v>40863</v>
      </c>
      <c r="F2042" s="191" t="s">
        <v>452</v>
      </c>
      <c r="G2042" s="40"/>
      <c r="H2042" s="653" t="s">
        <v>1158</v>
      </c>
      <c r="I2042" s="898">
        <v>2</v>
      </c>
      <c r="J2042" s="264">
        <v>4449</v>
      </c>
      <c r="K2042" s="639">
        <f t="shared" si="113"/>
        <v>8898</v>
      </c>
      <c r="L2042" s="52" t="s">
        <v>184</v>
      </c>
      <c r="M2042" s="52" t="s">
        <v>176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>x</v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>
        <f t="shared" si="114"/>
        <v>11</v>
      </c>
      <c r="C2043" s="193">
        <f t="shared" si="112"/>
        <v>40863</v>
      </c>
      <c r="D2043" s="922" t="s">
        <v>1173</v>
      </c>
      <c r="E2043" s="847">
        <v>40863</v>
      </c>
      <c r="F2043" s="191" t="s">
        <v>452</v>
      </c>
      <c r="G2043" s="40"/>
      <c r="H2043" s="653" t="s">
        <v>1158</v>
      </c>
      <c r="I2043" s="898">
        <v>2</v>
      </c>
      <c r="J2043" s="264">
        <v>4449</v>
      </c>
      <c r="K2043" s="639">
        <f t="shared" si="113"/>
        <v>8898</v>
      </c>
      <c r="L2043" s="52" t="s">
        <v>184</v>
      </c>
      <c r="M2043" s="52" t="s">
        <v>176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>
        <f t="shared" si="114"/>
        <v>11</v>
      </c>
      <c r="C2044" s="193">
        <f t="shared" si="112"/>
        <v>40865</v>
      </c>
      <c r="D2044" s="922" t="s">
        <v>1174</v>
      </c>
      <c r="E2044" s="847">
        <v>40865</v>
      </c>
      <c r="F2044" s="191" t="s">
        <v>452</v>
      </c>
      <c r="G2044" s="40"/>
      <c r="H2044" s="653" t="s">
        <v>1158</v>
      </c>
      <c r="I2044" s="898">
        <v>3</v>
      </c>
      <c r="J2044" s="264">
        <v>4449</v>
      </c>
      <c r="K2044" s="639">
        <f t="shared" si="113"/>
        <v>13347</v>
      </c>
      <c r="L2044" s="52" t="s">
        <v>184</v>
      </c>
      <c r="M2044" s="52" t="s">
        <v>176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>
        <f t="shared" si="114"/>
        <v>11</v>
      </c>
      <c r="C2045" s="193">
        <f t="shared" si="112"/>
        <v>40865</v>
      </c>
      <c r="D2045" s="922" t="s">
        <v>1174</v>
      </c>
      <c r="E2045" s="847">
        <v>40865</v>
      </c>
      <c r="F2045" s="191" t="s">
        <v>452</v>
      </c>
      <c r="G2045" s="40"/>
      <c r="H2045" s="653" t="s">
        <v>1158</v>
      </c>
      <c r="I2045" s="898">
        <v>8</v>
      </c>
      <c r="J2045" s="264">
        <v>4449</v>
      </c>
      <c r="K2045" s="639">
        <f t="shared" si="113"/>
        <v>35592</v>
      </c>
      <c r="L2045" s="52" t="s">
        <v>184</v>
      </c>
      <c r="M2045" s="52" t="s">
        <v>176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>x</v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>
        <f t="shared" si="114"/>
        <v>11</v>
      </c>
      <c r="C2046" s="193">
        <f t="shared" si="112"/>
        <v>40865</v>
      </c>
      <c r="D2046" s="922" t="s">
        <v>1174</v>
      </c>
      <c r="E2046" s="847">
        <v>40865</v>
      </c>
      <c r="F2046" s="191" t="s">
        <v>452</v>
      </c>
      <c r="G2046" s="40"/>
      <c r="H2046" s="653" t="s">
        <v>1158</v>
      </c>
      <c r="I2046" s="898">
        <v>5</v>
      </c>
      <c r="J2046" s="264">
        <v>4449</v>
      </c>
      <c r="K2046" s="639">
        <f t="shared" si="113"/>
        <v>22245</v>
      </c>
      <c r="L2046" s="52" t="s">
        <v>184</v>
      </c>
      <c r="M2046" s="52" t="s">
        <v>176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>x</v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>
        <f t="shared" si="114"/>
        <v>11</v>
      </c>
      <c r="C2047" s="193">
        <f t="shared" si="112"/>
        <v>40865</v>
      </c>
      <c r="D2047" s="922" t="s">
        <v>1174</v>
      </c>
      <c r="E2047" s="847">
        <v>40865</v>
      </c>
      <c r="F2047" s="191" t="s">
        <v>452</v>
      </c>
      <c r="G2047" s="40"/>
      <c r="H2047" s="653" t="s">
        <v>1158</v>
      </c>
      <c r="I2047" s="898">
        <v>11</v>
      </c>
      <c r="J2047" s="264">
        <v>4449</v>
      </c>
      <c r="K2047" s="639">
        <f t="shared" si="113"/>
        <v>48939</v>
      </c>
      <c r="L2047" s="52" t="s">
        <v>184</v>
      </c>
      <c r="M2047" s="52" t="s">
        <v>176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>x</v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>
        <f t="shared" si="114"/>
        <v>11</v>
      </c>
      <c r="C2048" s="193">
        <f t="shared" si="112"/>
        <v>40865</v>
      </c>
      <c r="D2048" s="922" t="s">
        <v>1174</v>
      </c>
      <c r="E2048" s="847">
        <v>40865</v>
      </c>
      <c r="F2048" s="40" t="s">
        <v>689</v>
      </c>
      <c r="G2048" s="40"/>
      <c r="H2048" s="653" t="s">
        <v>1158</v>
      </c>
      <c r="I2048" s="264">
        <v>0.5</v>
      </c>
      <c r="J2048" s="264">
        <v>23688</v>
      </c>
      <c r="K2048" s="639">
        <f t="shared" si="113"/>
        <v>11844</v>
      </c>
      <c r="L2048" s="52" t="s">
        <v>184</v>
      </c>
      <c r="M2048" s="52" t="s">
        <v>176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>
        <f t="shared" si="114"/>
        <v>11</v>
      </c>
      <c r="C2049" s="193">
        <f t="shared" si="112"/>
        <v>40865</v>
      </c>
      <c r="D2049" s="922" t="s">
        <v>1174</v>
      </c>
      <c r="E2049" s="847">
        <v>40865</v>
      </c>
      <c r="F2049" s="191" t="s">
        <v>607</v>
      </c>
      <c r="G2049" s="40"/>
      <c r="H2049" s="653" t="s">
        <v>1158</v>
      </c>
      <c r="I2049" s="264">
        <v>1</v>
      </c>
      <c r="J2049" s="264">
        <v>19638</v>
      </c>
      <c r="K2049" s="639">
        <f t="shared" si="113"/>
        <v>19638</v>
      </c>
      <c r="L2049" s="52" t="s">
        <v>184</v>
      </c>
      <c r="M2049" s="52" t="s">
        <v>176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>
        <f t="shared" si="114"/>
        <v>11</v>
      </c>
      <c r="C2050" s="193">
        <f t="shared" si="112"/>
        <v>40865</v>
      </c>
      <c r="D2050" s="922" t="s">
        <v>1174</v>
      </c>
      <c r="E2050" s="847">
        <v>40865</v>
      </c>
      <c r="F2050" s="191" t="s">
        <v>614</v>
      </c>
      <c r="G2050" s="40"/>
      <c r="H2050" s="653" t="s">
        <v>1158</v>
      </c>
      <c r="I2050" s="264">
        <v>21</v>
      </c>
      <c r="J2050" s="264">
        <v>13954</v>
      </c>
      <c r="K2050" s="639">
        <f t="shared" si="113"/>
        <v>293034</v>
      </c>
      <c r="L2050" s="52" t="s">
        <v>184</v>
      </c>
      <c r="M2050" s="52" t="s">
        <v>176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>
        <f t="shared" si="114"/>
        <v>11</v>
      </c>
      <c r="C2051" s="193">
        <f t="shared" si="112"/>
        <v>40865</v>
      </c>
      <c r="D2051" s="922" t="s">
        <v>1174</v>
      </c>
      <c r="E2051" s="847">
        <v>40865</v>
      </c>
      <c r="F2051" s="40" t="s">
        <v>714</v>
      </c>
      <c r="G2051" s="40"/>
      <c r="H2051" s="653" t="s">
        <v>1158</v>
      </c>
      <c r="I2051" s="264">
        <v>27</v>
      </c>
      <c r="J2051" s="264">
        <v>16502</v>
      </c>
      <c r="K2051" s="639">
        <f t="shared" si="113"/>
        <v>445554</v>
      </c>
      <c r="L2051" s="52" t="s">
        <v>184</v>
      </c>
      <c r="M2051" s="52" t="s">
        <v>176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>
        <f t="shared" si="114"/>
        <v>11</v>
      </c>
      <c r="C2052" s="193">
        <f t="shared" si="112"/>
        <v>40865</v>
      </c>
      <c r="D2052" s="922" t="s">
        <v>1174</v>
      </c>
      <c r="E2052" s="847">
        <v>40865</v>
      </c>
      <c r="F2052" s="40" t="s">
        <v>707</v>
      </c>
      <c r="G2052" s="40"/>
      <c r="H2052" s="653" t="s">
        <v>1158</v>
      </c>
      <c r="I2052" s="264">
        <v>3</v>
      </c>
      <c r="J2052" s="264">
        <v>20278</v>
      </c>
      <c r="K2052" s="639">
        <f t="shared" si="113"/>
        <v>60834</v>
      </c>
      <c r="L2052" s="52" t="s">
        <v>184</v>
      </c>
      <c r="M2052" s="52" t="s">
        <v>176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>
        <f t="shared" si="114"/>
        <v>11</v>
      </c>
      <c r="C2053" s="193">
        <f t="shared" si="112"/>
        <v>40865</v>
      </c>
      <c r="D2053" s="922" t="s">
        <v>1175</v>
      </c>
      <c r="E2053" s="847">
        <v>40865</v>
      </c>
      <c r="F2053" s="40" t="s">
        <v>689</v>
      </c>
      <c r="G2053" s="40"/>
      <c r="H2053" s="653" t="s">
        <v>1158</v>
      </c>
      <c r="I2053" s="264">
        <v>0.5</v>
      </c>
      <c r="J2053" s="264">
        <v>23688</v>
      </c>
      <c r="K2053" s="639">
        <f t="shared" si="113"/>
        <v>11844</v>
      </c>
      <c r="L2053" s="52" t="s">
        <v>184</v>
      </c>
      <c r="M2053" s="52" t="s">
        <v>176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>
        <f t="shared" si="114"/>
        <v>11</v>
      </c>
      <c r="C2054" s="193">
        <f t="shared" si="112"/>
        <v>40865</v>
      </c>
      <c r="D2054" s="922" t="s">
        <v>1175</v>
      </c>
      <c r="E2054" s="847">
        <v>40865</v>
      </c>
      <c r="F2054" s="191" t="s">
        <v>614</v>
      </c>
      <c r="G2054" s="40"/>
      <c r="H2054" s="653" t="s">
        <v>1158</v>
      </c>
      <c r="I2054" s="264">
        <v>1</v>
      </c>
      <c r="J2054" s="264">
        <v>13954</v>
      </c>
      <c r="K2054" s="639">
        <f t="shared" si="113"/>
        <v>13954</v>
      </c>
      <c r="L2054" s="52" t="s">
        <v>184</v>
      </c>
      <c r="M2054" s="52" t="s">
        <v>176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>
        <f t="shared" si="114"/>
        <v>11</v>
      </c>
      <c r="C2055" s="193">
        <f t="shared" si="112"/>
        <v>40865</v>
      </c>
      <c r="D2055" s="922" t="s">
        <v>1175</v>
      </c>
      <c r="E2055" s="847">
        <v>40865</v>
      </c>
      <c r="F2055" s="40" t="s">
        <v>708</v>
      </c>
      <c r="G2055" s="40"/>
      <c r="H2055" s="653" t="s">
        <v>1158</v>
      </c>
      <c r="I2055" s="264">
        <v>6</v>
      </c>
      <c r="J2055" s="264">
        <v>25631</v>
      </c>
      <c r="K2055" s="639">
        <f t="shared" si="113"/>
        <v>153786</v>
      </c>
      <c r="L2055" s="52" t="s">
        <v>184</v>
      </c>
      <c r="M2055" s="52" t="s">
        <v>176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>
        <f t="shared" si="114"/>
        <v>11</v>
      </c>
      <c r="C2056" s="193">
        <f t="shared" si="112"/>
        <v>40867</v>
      </c>
      <c r="D2056" s="922" t="s">
        <v>1176</v>
      </c>
      <c r="E2056" s="847">
        <v>40867</v>
      </c>
      <c r="F2056" s="40" t="s">
        <v>709</v>
      </c>
      <c r="G2056" s="40"/>
      <c r="H2056" s="653" t="s">
        <v>1158</v>
      </c>
      <c r="I2056" s="264">
        <v>61</v>
      </c>
      <c r="J2056" s="264">
        <v>30158</v>
      </c>
      <c r="K2056" s="639">
        <f t="shared" si="113"/>
        <v>1839638</v>
      </c>
      <c r="L2056" s="52" t="s">
        <v>184</v>
      </c>
      <c r="M2056" s="52" t="s">
        <v>176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>
        <f t="shared" si="114"/>
        <v>11</v>
      </c>
      <c r="C2057" s="193">
        <f t="shared" si="112"/>
        <v>40867</v>
      </c>
      <c r="D2057" s="922" t="s">
        <v>1176</v>
      </c>
      <c r="E2057" s="847">
        <v>40867</v>
      </c>
      <c r="F2057" s="40" t="s">
        <v>706</v>
      </c>
      <c r="G2057" s="40"/>
      <c r="H2057" s="653" t="s">
        <v>1158</v>
      </c>
      <c r="I2057" s="264">
        <v>50</v>
      </c>
      <c r="J2057" s="264">
        <v>34653</v>
      </c>
      <c r="K2057" s="639">
        <f t="shared" si="113"/>
        <v>1732650</v>
      </c>
      <c r="L2057" s="52" t="s">
        <v>184</v>
      </c>
      <c r="M2057" s="52" t="s">
        <v>176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>
        <f t="shared" si="114"/>
        <v>11</v>
      </c>
      <c r="C2058" s="193">
        <f t="shared" si="112"/>
        <v>40867</v>
      </c>
      <c r="D2058" s="922" t="s">
        <v>1176</v>
      </c>
      <c r="E2058" s="847">
        <v>40867</v>
      </c>
      <c r="F2058" s="191" t="s">
        <v>618</v>
      </c>
      <c r="G2058" s="40"/>
      <c r="H2058" s="653" t="s">
        <v>1158</v>
      </c>
      <c r="I2058" s="264">
        <v>121</v>
      </c>
      <c r="J2058" s="264">
        <v>17368</v>
      </c>
      <c r="K2058" s="639">
        <f t="shared" si="113"/>
        <v>2101528</v>
      </c>
      <c r="L2058" s="52" t="s">
        <v>184</v>
      </c>
      <c r="M2058" s="52" t="s">
        <v>176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>
        <f t="shared" si="114"/>
        <v>11</v>
      </c>
      <c r="C2059" s="193">
        <f t="shared" si="112"/>
        <v>40867</v>
      </c>
      <c r="D2059" s="922" t="s">
        <v>1176</v>
      </c>
      <c r="E2059" s="847">
        <v>40867</v>
      </c>
      <c r="F2059" s="40" t="s">
        <v>709</v>
      </c>
      <c r="G2059" s="40"/>
      <c r="H2059" s="653" t="s">
        <v>1158</v>
      </c>
      <c r="I2059" s="264">
        <v>111</v>
      </c>
      <c r="J2059" s="264">
        <v>30158</v>
      </c>
      <c r="K2059" s="639">
        <f t="shared" si="113"/>
        <v>3347538</v>
      </c>
      <c r="L2059" s="52" t="s">
        <v>184</v>
      </c>
      <c r="M2059" s="52" t="s">
        <v>176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>
        <f t="shared" si="114"/>
        <v>11</v>
      </c>
      <c r="C2060" s="193">
        <f t="shared" si="112"/>
        <v>40867</v>
      </c>
      <c r="D2060" s="922" t="s">
        <v>1176</v>
      </c>
      <c r="E2060" s="847">
        <v>40867</v>
      </c>
      <c r="F2060" s="40" t="s">
        <v>705</v>
      </c>
      <c r="G2060" s="40"/>
      <c r="H2060" s="653" t="s">
        <v>1158</v>
      </c>
      <c r="I2060" s="264">
        <v>60.5</v>
      </c>
      <c r="J2060" s="264">
        <v>31752</v>
      </c>
      <c r="K2060" s="639">
        <f t="shared" si="113"/>
        <v>1920996</v>
      </c>
      <c r="L2060" s="52" t="s">
        <v>184</v>
      </c>
      <c r="M2060" s="52" t="s">
        <v>176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>
        <f t="shared" si="114"/>
        <v>11</v>
      </c>
      <c r="C2061" s="193">
        <f t="shared" si="112"/>
        <v>40867</v>
      </c>
      <c r="D2061" s="922" t="s">
        <v>1176</v>
      </c>
      <c r="E2061" s="847">
        <v>40867</v>
      </c>
      <c r="F2061" s="40" t="s">
        <v>705</v>
      </c>
      <c r="G2061" s="40"/>
      <c r="H2061" s="653" t="s">
        <v>1158</v>
      </c>
      <c r="I2061" s="264">
        <v>50.5</v>
      </c>
      <c r="J2061" s="264">
        <v>31752</v>
      </c>
      <c r="K2061" s="639">
        <f t="shared" si="113"/>
        <v>1603476</v>
      </c>
      <c r="L2061" s="52" t="s">
        <v>184</v>
      </c>
      <c r="M2061" s="52" t="s">
        <v>176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>
        <f t="shared" si="114"/>
        <v>11</v>
      </c>
      <c r="C2062" s="193">
        <f t="shared" si="112"/>
        <v>40867</v>
      </c>
      <c r="D2062" s="922" t="s">
        <v>1176</v>
      </c>
      <c r="E2062" s="847">
        <v>40867</v>
      </c>
      <c r="F2062" s="191" t="s">
        <v>452</v>
      </c>
      <c r="G2062" s="40"/>
      <c r="H2062" s="653" t="s">
        <v>1158</v>
      </c>
      <c r="I2062" s="898">
        <v>23</v>
      </c>
      <c r="J2062" s="264">
        <v>4449</v>
      </c>
      <c r="K2062" s="639">
        <f t="shared" si="113"/>
        <v>102327</v>
      </c>
      <c r="L2062" s="52" t="s">
        <v>184</v>
      </c>
      <c r="M2062" s="52" t="s">
        <v>176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>x</v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>
        <f t="shared" si="114"/>
        <v>11</v>
      </c>
      <c r="C2063" s="193">
        <f t="shared" si="112"/>
        <v>40872</v>
      </c>
      <c r="D2063" s="922" t="s">
        <v>1177</v>
      </c>
      <c r="E2063" s="847">
        <v>40872</v>
      </c>
      <c r="F2063" s="191" t="s">
        <v>452</v>
      </c>
      <c r="G2063" s="40"/>
      <c r="H2063" s="653" t="s">
        <v>1158</v>
      </c>
      <c r="I2063" s="898">
        <v>13</v>
      </c>
      <c r="J2063" s="264">
        <v>4449</v>
      </c>
      <c r="K2063" s="639">
        <f t="shared" si="113"/>
        <v>57837</v>
      </c>
      <c r="L2063" s="52" t="s">
        <v>184</v>
      </c>
      <c r="M2063" s="52" t="s">
        <v>176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>x</v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>
        <f t="shared" si="114"/>
        <v>11</v>
      </c>
      <c r="C2064" s="193">
        <f t="shared" si="112"/>
        <v>40872</v>
      </c>
      <c r="D2064" s="922" t="s">
        <v>1177</v>
      </c>
      <c r="E2064" s="847">
        <v>40872</v>
      </c>
      <c r="F2064" s="191" t="s">
        <v>452</v>
      </c>
      <c r="G2064" s="40"/>
      <c r="H2064" s="653" t="s">
        <v>1158</v>
      </c>
      <c r="I2064" s="898">
        <v>15</v>
      </c>
      <c r="J2064" s="264">
        <v>4449</v>
      </c>
      <c r="K2064" s="639">
        <f t="shared" si="113"/>
        <v>66735</v>
      </c>
      <c r="L2064" s="52" t="s">
        <v>184</v>
      </c>
      <c r="M2064" s="52" t="s">
        <v>176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>x</v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>
        <f t="shared" si="114"/>
        <v>11</v>
      </c>
      <c r="C2065" s="193">
        <f t="shared" si="112"/>
        <v>40872</v>
      </c>
      <c r="D2065" s="922" t="s">
        <v>1177</v>
      </c>
      <c r="E2065" s="847">
        <v>40872</v>
      </c>
      <c r="F2065" s="191" t="s">
        <v>703</v>
      </c>
      <c r="G2065" s="40"/>
      <c r="H2065" s="653" t="s">
        <v>1158</v>
      </c>
      <c r="I2065" s="264">
        <v>2</v>
      </c>
      <c r="J2065" s="264">
        <v>24594.5</v>
      </c>
      <c r="K2065" s="639">
        <f t="shared" si="113"/>
        <v>49189</v>
      </c>
      <c r="L2065" s="52" t="s">
        <v>184</v>
      </c>
      <c r="M2065" s="52" t="s">
        <v>176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>
        <f t="shared" si="114"/>
        <v>11</v>
      </c>
      <c r="C2066" s="193">
        <f t="shared" si="112"/>
        <v>40872</v>
      </c>
      <c r="D2066" s="922" t="s">
        <v>1177</v>
      </c>
      <c r="E2066" s="847">
        <v>40872</v>
      </c>
      <c r="F2066" s="40" t="s">
        <v>709</v>
      </c>
      <c r="G2066" s="40"/>
      <c r="H2066" s="653" t="s">
        <v>1158</v>
      </c>
      <c r="I2066" s="264">
        <v>490</v>
      </c>
      <c r="J2066" s="264">
        <v>30158</v>
      </c>
      <c r="K2066" s="639">
        <f t="shared" si="113"/>
        <v>14777420</v>
      </c>
      <c r="L2066" s="52" t="s">
        <v>184</v>
      </c>
      <c r="M2066" s="52" t="s">
        <v>176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>
        <f t="shared" si="114"/>
        <v>11</v>
      </c>
      <c r="C2067" s="193">
        <f t="shared" si="112"/>
        <v>40872</v>
      </c>
      <c r="D2067" s="922" t="s">
        <v>1177</v>
      </c>
      <c r="E2067" s="847">
        <v>40872</v>
      </c>
      <c r="F2067" s="40" t="s">
        <v>719</v>
      </c>
      <c r="G2067" s="40"/>
      <c r="H2067" s="653" t="s">
        <v>1158</v>
      </c>
      <c r="I2067" s="264">
        <v>1050</v>
      </c>
      <c r="J2067" s="264">
        <v>12992</v>
      </c>
      <c r="K2067" s="639">
        <f t="shared" si="113"/>
        <v>13641600</v>
      </c>
      <c r="L2067" s="52" t="s">
        <v>184</v>
      </c>
      <c r="M2067" s="52" t="s">
        <v>176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90" customFormat="1" ht="15.75" hidden="1" customHeight="1">
      <c r="A2068" s="206" t="str">
        <f>IF(B2068&lt;&gt;"",IF(AND(B2068&gt;=_TM1,B2068&lt;=_TM2,OR(TH!L2068="1111",TH!M2068="1111")),TH!D2068,""),"")</f>
        <v/>
      </c>
      <c r="B2068" s="764">
        <f t="shared" si="114"/>
        <v>11</v>
      </c>
      <c r="C2068" s="922">
        <f t="shared" si="112"/>
        <v>40848</v>
      </c>
      <c r="D2068" s="48" t="s">
        <v>1188</v>
      </c>
      <c r="E2068" s="932">
        <v>40848</v>
      </c>
      <c r="F2068" s="49" t="s">
        <v>1272</v>
      </c>
      <c r="G2068" s="49"/>
      <c r="H2068" s="930" t="s">
        <v>1158</v>
      </c>
      <c r="I2068" s="262">
        <v>400</v>
      </c>
      <c r="J2068" s="262">
        <v>2807.1056858454431</v>
      </c>
      <c r="K2068" s="768">
        <f t="shared" si="113"/>
        <v>1122842</v>
      </c>
      <c r="L2068" s="52" t="s">
        <v>186</v>
      </c>
      <c r="M2068" s="52" t="s">
        <v>184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90" customFormat="1" ht="15.75" hidden="1" customHeight="1">
      <c r="A2069" s="206" t="str">
        <f>IF(B2069&lt;&gt;"",IF(AND(B2069&gt;=_TM1,B2069&lt;=_TM2,OR(TH!L2069="1111",TH!M2069="1111")),TH!D2069,""),"")</f>
        <v/>
      </c>
      <c r="B2069" s="764">
        <f t="shared" si="114"/>
        <v>11</v>
      </c>
      <c r="C2069" s="922">
        <f t="shared" si="112"/>
        <v>40855</v>
      </c>
      <c r="D2069" s="48" t="s">
        <v>1189</v>
      </c>
      <c r="E2069" s="932">
        <v>40855</v>
      </c>
      <c r="F2069" s="933" t="s">
        <v>1337</v>
      </c>
      <c r="G2069" s="49"/>
      <c r="H2069" s="930" t="s">
        <v>1158</v>
      </c>
      <c r="I2069" s="262">
        <v>150</v>
      </c>
      <c r="J2069" s="262">
        <v>9549.5015191787752</v>
      </c>
      <c r="K2069" s="768">
        <f t="shared" si="113"/>
        <v>1432425</v>
      </c>
      <c r="L2069" s="52" t="s">
        <v>186</v>
      </c>
      <c r="M2069" s="52" t="s">
        <v>184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90" customFormat="1" ht="15.75" hidden="1" customHeight="1">
      <c r="A2070" s="206" t="str">
        <f>IF(B2070&lt;&gt;"",IF(AND(B2070&gt;=_TM1,B2070&lt;=_TM2,OR(TH!L2070="1111",TH!M2070="1111")),TH!D2070,""),"")</f>
        <v/>
      </c>
      <c r="B2070" s="764">
        <f t="shared" si="114"/>
        <v>11</v>
      </c>
      <c r="C2070" s="922">
        <f t="shared" si="112"/>
        <v>40855</v>
      </c>
      <c r="D2070" s="48" t="s">
        <v>1189</v>
      </c>
      <c r="E2070" s="932">
        <v>40855</v>
      </c>
      <c r="F2070" s="49" t="s">
        <v>1338</v>
      </c>
      <c r="G2070" s="49"/>
      <c r="H2070" s="930" t="s">
        <v>1158</v>
      </c>
      <c r="I2070" s="262">
        <v>33</v>
      </c>
      <c r="J2070" s="262">
        <v>9918.4778828151411</v>
      </c>
      <c r="K2070" s="768">
        <f t="shared" si="113"/>
        <v>327310</v>
      </c>
      <c r="L2070" s="52" t="s">
        <v>186</v>
      </c>
      <c r="M2070" s="52" t="s">
        <v>184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90" customFormat="1" ht="15.75" hidden="1" customHeight="1">
      <c r="A2071" s="206" t="str">
        <f>IF(B2071&lt;&gt;"",IF(AND(B2071&gt;=_TM1,B2071&lt;=_TM2,OR(TH!L2071="1111",TH!M2071="1111")),TH!D2071,""),"")</f>
        <v/>
      </c>
      <c r="B2071" s="764">
        <f t="shared" si="114"/>
        <v>11</v>
      </c>
      <c r="C2071" s="922">
        <f t="shared" si="112"/>
        <v>40855</v>
      </c>
      <c r="D2071" s="48" t="s">
        <v>1189</v>
      </c>
      <c r="E2071" s="932">
        <v>40855</v>
      </c>
      <c r="F2071" s="49" t="s">
        <v>1331</v>
      </c>
      <c r="G2071" s="49"/>
      <c r="H2071" s="930" t="s">
        <v>1158</v>
      </c>
      <c r="I2071" s="262">
        <v>22</v>
      </c>
      <c r="J2071" s="262">
        <v>11642.462731299987</v>
      </c>
      <c r="K2071" s="768">
        <f t="shared" si="113"/>
        <v>256134</v>
      </c>
      <c r="L2071" s="52" t="s">
        <v>186</v>
      </c>
      <c r="M2071" s="52" t="s">
        <v>184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90" customFormat="1" ht="15.75" hidden="1" customHeight="1">
      <c r="A2072" s="206" t="str">
        <f>IF(B2072&lt;&gt;"",IF(AND(B2072&gt;=_TM1,B2072&lt;=_TM2,OR(TH!L2072="1111",TH!M2072="1111")),TH!D2072,""),"")</f>
        <v/>
      </c>
      <c r="B2072" s="764">
        <f t="shared" si="114"/>
        <v>11</v>
      </c>
      <c r="C2072" s="922">
        <f t="shared" ref="C2072:C2135" si="115">E2072</f>
        <v>40855</v>
      </c>
      <c r="D2072" s="48" t="s">
        <v>1189</v>
      </c>
      <c r="E2072" s="932">
        <v>40855</v>
      </c>
      <c r="F2072" s="49" t="s">
        <v>1330</v>
      </c>
      <c r="G2072" s="49"/>
      <c r="H2072" s="930" t="s">
        <v>1158</v>
      </c>
      <c r="I2072" s="262">
        <v>44</v>
      </c>
      <c r="J2072" s="262">
        <v>9918.4854585727135</v>
      </c>
      <c r="K2072" s="768">
        <f t="shared" ref="K2072:K2135" si="116">ROUND(I2072*J2072,0)</f>
        <v>436413</v>
      </c>
      <c r="L2072" s="52" t="s">
        <v>186</v>
      </c>
      <c r="M2072" s="52" t="s">
        <v>184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90" customFormat="1" ht="15.75" hidden="1" customHeight="1">
      <c r="A2073" s="206" t="str">
        <f>IF(B2073&lt;&gt;"",IF(AND(B2073&gt;=_TM1,B2073&lt;=_TM2,OR(TH!L2073="1111",TH!M2073="1111")),TH!D2073,""),"")</f>
        <v/>
      </c>
      <c r="B2073" s="764">
        <f t="shared" si="114"/>
        <v>11</v>
      </c>
      <c r="C2073" s="922">
        <f t="shared" si="115"/>
        <v>40855</v>
      </c>
      <c r="D2073" s="48" t="s">
        <v>1189</v>
      </c>
      <c r="E2073" s="932">
        <v>40855</v>
      </c>
      <c r="F2073" s="49" t="s">
        <v>1332</v>
      </c>
      <c r="G2073" s="49"/>
      <c r="H2073" s="930" t="s">
        <v>1158</v>
      </c>
      <c r="I2073" s="262">
        <v>31</v>
      </c>
      <c r="J2073" s="262">
        <v>11437.475927780924</v>
      </c>
      <c r="K2073" s="768">
        <f t="shared" si="116"/>
        <v>354562</v>
      </c>
      <c r="L2073" s="52" t="s">
        <v>186</v>
      </c>
      <c r="M2073" s="52" t="s">
        <v>184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90" customFormat="1" ht="15.75" hidden="1" customHeight="1">
      <c r="A2074" s="206" t="str">
        <f>IF(B2074&lt;&gt;"",IF(AND(B2074&gt;=_TM1,B2074&lt;=_TM2,OR(TH!L2074="1111",TH!M2074="1111")),TH!D2074,""),"")</f>
        <v/>
      </c>
      <c r="B2074" s="764">
        <f t="shared" si="114"/>
        <v>11</v>
      </c>
      <c r="C2074" s="922">
        <f t="shared" si="115"/>
        <v>40855</v>
      </c>
      <c r="D2074" s="48" t="s">
        <v>1189</v>
      </c>
      <c r="E2074" s="932">
        <v>40855</v>
      </c>
      <c r="F2074" s="49" t="s">
        <v>1336</v>
      </c>
      <c r="G2074" s="49"/>
      <c r="H2074" s="930" t="s">
        <v>1158</v>
      </c>
      <c r="I2074" s="262">
        <v>32</v>
      </c>
      <c r="J2074" s="262">
        <v>15403.476935845443</v>
      </c>
      <c r="K2074" s="768">
        <f t="shared" si="116"/>
        <v>492911</v>
      </c>
      <c r="L2074" s="52" t="s">
        <v>186</v>
      </c>
      <c r="M2074" s="52" t="s">
        <v>184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90" customFormat="1" ht="15.75" hidden="1" customHeight="1">
      <c r="A2075" s="206" t="str">
        <f>IF(B2075&lt;&gt;"",IF(AND(B2075&gt;=_TM1,B2075&lt;=_TM2,OR(TH!L2075="1111",TH!M2075="1111")),TH!D2075,""),"")</f>
        <v/>
      </c>
      <c r="B2075" s="764">
        <f t="shared" si="114"/>
        <v>11</v>
      </c>
      <c r="C2075" s="922">
        <f t="shared" si="115"/>
        <v>40855</v>
      </c>
      <c r="D2075" s="48" t="s">
        <v>1189</v>
      </c>
      <c r="E2075" s="932">
        <v>40855</v>
      </c>
      <c r="F2075" s="49" t="s">
        <v>1333</v>
      </c>
      <c r="G2075" s="49"/>
      <c r="H2075" s="930" t="s">
        <v>1158</v>
      </c>
      <c r="I2075" s="262">
        <v>1</v>
      </c>
      <c r="J2075" s="262">
        <v>18665.508185845447</v>
      </c>
      <c r="K2075" s="768">
        <f t="shared" si="116"/>
        <v>18666</v>
      </c>
      <c r="L2075" s="52" t="s">
        <v>186</v>
      </c>
      <c r="M2075" s="52" t="s">
        <v>184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90" customFormat="1" ht="15.75" hidden="1" customHeight="1">
      <c r="A2076" s="206" t="str">
        <f>IF(B2076&lt;&gt;"",IF(AND(B2076&gt;=_TM1,B2076&lt;=_TM2,OR(TH!L2076="1111",TH!M2076="1111")),TH!D2076,""),"")</f>
        <v/>
      </c>
      <c r="B2076" s="764">
        <f t="shared" ref="B2076:B2139" si="117">IF(C2076&lt;&gt;"",MONTH(C2076),"")</f>
        <v>11</v>
      </c>
      <c r="C2076" s="922">
        <f t="shared" si="115"/>
        <v>40855</v>
      </c>
      <c r="D2076" s="48" t="s">
        <v>1189</v>
      </c>
      <c r="E2076" s="932">
        <v>40855</v>
      </c>
      <c r="F2076" s="49" t="s">
        <v>1339</v>
      </c>
      <c r="G2076" s="49"/>
      <c r="H2076" s="930" t="s">
        <v>1158</v>
      </c>
      <c r="I2076" s="262">
        <v>27</v>
      </c>
      <c r="J2076" s="262">
        <v>14925.137815475071</v>
      </c>
      <c r="K2076" s="768">
        <f t="shared" si="116"/>
        <v>402979</v>
      </c>
      <c r="L2076" s="52" t="s">
        <v>186</v>
      </c>
      <c r="M2076" s="52" t="s">
        <v>184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90" customFormat="1" ht="15.75" hidden="1" customHeight="1">
      <c r="A2077" s="206" t="str">
        <f>IF(B2077&lt;&gt;"",IF(AND(B2077&gt;=_TM1,B2077&lt;=_TM2,OR(TH!L2077="1111",TH!M2077="1111")),TH!D2077,""),"")</f>
        <v/>
      </c>
      <c r="B2077" s="764">
        <f t="shared" si="117"/>
        <v>11</v>
      </c>
      <c r="C2077" s="922">
        <f t="shared" si="115"/>
        <v>40855</v>
      </c>
      <c r="D2077" s="48" t="s">
        <v>1189</v>
      </c>
      <c r="E2077" s="932">
        <v>40855</v>
      </c>
      <c r="F2077" s="49" t="s">
        <v>813</v>
      </c>
      <c r="G2077" s="49"/>
      <c r="H2077" s="930" t="s">
        <v>1158</v>
      </c>
      <c r="I2077" s="262">
        <v>11</v>
      </c>
      <c r="J2077" s="262">
        <v>8047.4172767545324</v>
      </c>
      <c r="K2077" s="768">
        <f t="shared" si="116"/>
        <v>88522</v>
      </c>
      <c r="L2077" s="52" t="s">
        <v>186</v>
      </c>
      <c r="M2077" s="52" t="s">
        <v>184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90" customFormat="1" ht="15.75" hidden="1" customHeight="1">
      <c r="A2078" s="206" t="str">
        <f>IF(B2078&lt;&gt;"",IF(AND(B2078&gt;=_TM1,B2078&lt;=_TM2,OR(TH!L2078="1111",TH!M2078="1111")),TH!D2078,""),"")</f>
        <v/>
      </c>
      <c r="B2078" s="764">
        <f t="shared" si="117"/>
        <v>11</v>
      </c>
      <c r="C2078" s="922">
        <f t="shared" si="115"/>
        <v>40855</v>
      </c>
      <c r="D2078" s="48" t="s">
        <v>1190</v>
      </c>
      <c r="E2078" s="932">
        <v>40855</v>
      </c>
      <c r="F2078" s="49" t="s">
        <v>811</v>
      </c>
      <c r="G2078" s="49"/>
      <c r="H2078" s="930" t="s">
        <v>1158</v>
      </c>
      <c r="I2078" s="262">
        <v>285</v>
      </c>
      <c r="J2078" s="262">
        <v>9578.4555542664966</v>
      </c>
      <c r="K2078" s="768">
        <f t="shared" si="116"/>
        <v>2729860</v>
      </c>
      <c r="L2078" s="52" t="s">
        <v>186</v>
      </c>
      <c r="M2078" s="52" t="s">
        <v>184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90" customFormat="1" ht="15.75" hidden="1" customHeight="1">
      <c r="A2079" s="206" t="str">
        <f>IF(B2079&lt;&gt;"",IF(AND(B2079&gt;=_TM1,B2079&lt;=_TM2,OR(TH!L2079="1111",TH!M2079="1111")),TH!D2079,""),"")</f>
        <v/>
      </c>
      <c r="B2079" s="764">
        <f t="shared" si="117"/>
        <v>11</v>
      </c>
      <c r="C2079" s="922">
        <f t="shared" si="115"/>
        <v>40855</v>
      </c>
      <c r="D2079" s="48" t="s">
        <v>1190</v>
      </c>
      <c r="E2079" s="932">
        <v>40855</v>
      </c>
      <c r="F2079" s="49" t="s">
        <v>820</v>
      </c>
      <c r="G2079" s="49"/>
      <c r="H2079" s="930" t="s">
        <v>1158</v>
      </c>
      <c r="I2079" s="262">
        <v>3</v>
      </c>
      <c r="J2079" s="262">
        <v>10496.174852512109</v>
      </c>
      <c r="K2079" s="768">
        <f t="shared" si="116"/>
        <v>31489</v>
      </c>
      <c r="L2079" s="52" t="s">
        <v>186</v>
      </c>
      <c r="M2079" s="52" t="s">
        <v>184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90" customFormat="1" ht="15.75" hidden="1" customHeight="1">
      <c r="A2080" s="206" t="str">
        <f>IF(B2080&lt;&gt;"",IF(AND(B2080&gt;=_TM1,B2080&lt;=_TM2,OR(TH!L2080="1111",TH!M2080="1111")),TH!D2080,""),"")</f>
        <v/>
      </c>
      <c r="B2080" s="764">
        <f t="shared" si="117"/>
        <v>11</v>
      </c>
      <c r="C2080" s="922">
        <f t="shared" si="115"/>
        <v>40855</v>
      </c>
      <c r="D2080" s="48" t="s">
        <v>1190</v>
      </c>
      <c r="E2080" s="932">
        <v>40855</v>
      </c>
      <c r="F2080" s="49" t="s">
        <v>815</v>
      </c>
      <c r="G2080" s="49"/>
      <c r="H2080" s="930" t="s">
        <v>1158</v>
      </c>
      <c r="I2080" s="262">
        <v>37</v>
      </c>
      <c r="J2080" s="262">
        <v>14460.34602368328</v>
      </c>
      <c r="K2080" s="768">
        <f t="shared" si="116"/>
        <v>535033</v>
      </c>
      <c r="L2080" s="52" t="s">
        <v>186</v>
      </c>
      <c r="M2080" s="52" t="s">
        <v>184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90" customFormat="1" ht="15.75" hidden="1" customHeight="1">
      <c r="A2081" s="206" t="str">
        <f>IF(B2081&lt;&gt;"",IF(AND(B2081&gt;=_TM1,B2081&lt;=_TM2,OR(TH!L2081="1111",TH!M2081="1111")),TH!D2081,""),"")</f>
        <v/>
      </c>
      <c r="B2081" s="764">
        <f t="shared" si="117"/>
        <v>11</v>
      </c>
      <c r="C2081" s="922">
        <f t="shared" si="115"/>
        <v>40855</v>
      </c>
      <c r="D2081" s="48" t="s">
        <v>1190</v>
      </c>
      <c r="E2081" s="932">
        <v>40855</v>
      </c>
      <c r="F2081" s="49" t="s">
        <v>1334</v>
      </c>
      <c r="G2081" s="49"/>
      <c r="H2081" s="930" t="s">
        <v>1158</v>
      </c>
      <c r="I2081" s="262">
        <v>35</v>
      </c>
      <c r="J2081" s="262">
        <v>15252.479614416872</v>
      </c>
      <c r="K2081" s="768">
        <f t="shared" si="116"/>
        <v>533837</v>
      </c>
      <c r="L2081" s="52" t="s">
        <v>186</v>
      </c>
      <c r="M2081" s="52" t="s">
        <v>184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90" customFormat="1" ht="15.75" hidden="1" customHeight="1">
      <c r="A2082" s="206" t="str">
        <f>IF(B2082&lt;&gt;"",IF(AND(B2082&gt;=_TM1,B2082&lt;=_TM2,OR(TH!L2082="1111",TH!M2082="1111")),TH!D2082,""),"")</f>
        <v/>
      </c>
      <c r="B2082" s="764">
        <f t="shared" si="117"/>
        <v>11</v>
      </c>
      <c r="C2082" s="922">
        <f t="shared" si="115"/>
        <v>40855</v>
      </c>
      <c r="D2082" s="48" t="s">
        <v>1190</v>
      </c>
      <c r="E2082" s="932">
        <v>40855</v>
      </c>
      <c r="F2082" s="49" t="s">
        <v>1326</v>
      </c>
      <c r="G2082" s="49"/>
      <c r="H2082" s="930" t="s">
        <v>1158</v>
      </c>
      <c r="I2082" s="262">
        <v>44</v>
      </c>
      <c r="J2082" s="262">
        <v>14113.985458572715</v>
      </c>
      <c r="K2082" s="768">
        <f t="shared" si="116"/>
        <v>621015</v>
      </c>
      <c r="L2082" s="52" t="s">
        <v>186</v>
      </c>
      <c r="M2082" s="52" t="s">
        <v>184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90" customFormat="1" ht="15.75" hidden="1" customHeight="1">
      <c r="A2083" s="206" t="str">
        <f>IF(B2083&lt;&gt;"",IF(AND(B2083&gt;=_TM1,B2083&lt;=_TM2,OR(TH!L2083="1111",TH!M2083="1111")),TH!D2083,""),"")</f>
        <v/>
      </c>
      <c r="B2083" s="764">
        <f t="shared" si="117"/>
        <v>11</v>
      </c>
      <c r="C2083" s="922">
        <f t="shared" si="115"/>
        <v>40855</v>
      </c>
      <c r="D2083" s="48" t="s">
        <v>1190</v>
      </c>
      <c r="E2083" s="932">
        <v>40855</v>
      </c>
      <c r="F2083" s="49" t="s">
        <v>1361</v>
      </c>
      <c r="G2083" s="49"/>
      <c r="H2083" s="930" t="s">
        <v>1158</v>
      </c>
      <c r="I2083" s="262">
        <v>16</v>
      </c>
      <c r="J2083" s="262">
        <v>11901.445685845443</v>
      </c>
      <c r="K2083" s="768">
        <f t="shared" si="116"/>
        <v>190423</v>
      </c>
      <c r="L2083" s="52" t="s">
        <v>186</v>
      </c>
      <c r="M2083" s="52" t="s">
        <v>184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90" customFormat="1" ht="15.75" hidden="1" customHeight="1">
      <c r="A2084" s="206" t="str">
        <f>IF(B2084&lt;&gt;"",IF(AND(B2084&gt;=_TM1,B2084&lt;=_TM2,OR(TH!L2084="1111",TH!M2084="1111")),TH!D2084,""),"")</f>
        <v/>
      </c>
      <c r="B2084" s="764">
        <f t="shared" si="117"/>
        <v>11</v>
      </c>
      <c r="C2084" s="922">
        <f t="shared" si="115"/>
        <v>40855</v>
      </c>
      <c r="D2084" s="48" t="s">
        <v>1190</v>
      </c>
      <c r="E2084" s="932">
        <v>40855</v>
      </c>
      <c r="F2084" s="49" t="s">
        <v>1335</v>
      </c>
      <c r="G2084" s="49"/>
      <c r="H2084" s="930" t="s">
        <v>1158</v>
      </c>
      <c r="I2084" s="262">
        <v>2</v>
      </c>
      <c r="J2084" s="262">
        <v>13142.008185845443</v>
      </c>
      <c r="K2084" s="768">
        <f t="shared" si="116"/>
        <v>26284</v>
      </c>
      <c r="L2084" s="52" t="s">
        <v>186</v>
      </c>
      <c r="M2084" s="52" t="s">
        <v>184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90" customFormat="1" ht="15.75" hidden="1" customHeight="1">
      <c r="A2085" s="206" t="str">
        <f>IF(B2085&lt;&gt;"",IF(AND(B2085&gt;=_TM1,B2085&lt;=_TM2,OR(TH!L2085="1111",TH!M2085="1111")),TH!D2085,""),"")</f>
        <v/>
      </c>
      <c r="B2085" s="764">
        <f t="shared" si="117"/>
        <v>11</v>
      </c>
      <c r="C2085" s="922">
        <f t="shared" si="115"/>
        <v>40857</v>
      </c>
      <c r="D2085" s="48" t="s">
        <v>1191</v>
      </c>
      <c r="E2085" s="932">
        <v>40857</v>
      </c>
      <c r="F2085" s="49" t="s">
        <v>1326</v>
      </c>
      <c r="G2085" s="49"/>
      <c r="H2085" s="930" t="s">
        <v>1158</v>
      </c>
      <c r="I2085" s="262">
        <v>20</v>
      </c>
      <c r="J2085" s="262">
        <v>9649.9581858454421</v>
      </c>
      <c r="K2085" s="768">
        <f t="shared" si="116"/>
        <v>192999</v>
      </c>
      <c r="L2085" s="52" t="s">
        <v>186</v>
      </c>
      <c r="M2085" s="52" t="s">
        <v>184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90" customFormat="1" ht="15.75" hidden="1" customHeight="1">
      <c r="A2086" s="206" t="str">
        <f>IF(B2086&lt;&gt;"",IF(AND(B2086&gt;=_TM1,B2086&lt;=_TM2,OR(TH!L2086="1111",TH!M2086="1111")),TH!D2086,""),"")</f>
        <v/>
      </c>
      <c r="B2086" s="764">
        <f t="shared" si="117"/>
        <v>11</v>
      </c>
      <c r="C2086" s="922">
        <f t="shared" si="115"/>
        <v>40857</v>
      </c>
      <c r="D2086" s="48" t="s">
        <v>1191</v>
      </c>
      <c r="E2086" s="932">
        <v>40857</v>
      </c>
      <c r="F2086" s="49" t="s">
        <v>1327</v>
      </c>
      <c r="G2086" s="49"/>
      <c r="H2086" s="930" t="s">
        <v>1158</v>
      </c>
      <c r="I2086" s="262">
        <v>94</v>
      </c>
      <c r="J2086" s="262">
        <v>18666.497547547569</v>
      </c>
      <c r="K2086" s="768">
        <f t="shared" si="116"/>
        <v>1754651</v>
      </c>
      <c r="L2086" s="52" t="s">
        <v>186</v>
      </c>
      <c r="M2086" s="52" t="s">
        <v>184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90" customFormat="1" ht="15.75" hidden="1" customHeight="1">
      <c r="A2087" s="206" t="str">
        <f>IF(B2087&lt;&gt;"",IF(AND(B2087&gt;=_TM1,B2087&lt;=_TM2,OR(TH!L2087="1111",TH!M2087="1111")),TH!D2087,""),"")</f>
        <v/>
      </c>
      <c r="B2087" s="764">
        <f t="shared" si="117"/>
        <v>11</v>
      </c>
      <c r="C2087" s="922">
        <f t="shared" si="115"/>
        <v>40857</v>
      </c>
      <c r="D2087" s="48" t="s">
        <v>1191</v>
      </c>
      <c r="E2087" s="932">
        <v>40857</v>
      </c>
      <c r="F2087" s="49" t="s">
        <v>1328</v>
      </c>
      <c r="G2087" s="49"/>
      <c r="H2087" s="930" t="s">
        <v>1158</v>
      </c>
      <c r="I2087" s="262">
        <v>58</v>
      </c>
      <c r="J2087" s="262">
        <v>21576.490944466135</v>
      </c>
      <c r="K2087" s="768">
        <f t="shared" si="116"/>
        <v>1251436</v>
      </c>
      <c r="L2087" s="52" t="s">
        <v>186</v>
      </c>
      <c r="M2087" s="52" t="s">
        <v>184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90" customFormat="1" ht="15.75" hidden="1" customHeight="1">
      <c r="A2088" s="206" t="str">
        <f>IF(B2088&lt;&gt;"",IF(AND(B2088&gt;=_TM1,B2088&lt;=_TM2,OR(TH!L2088="1111",TH!M2088="1111")),TH!D2088,""),"")</f>
        <v/>
      </c>
      <c r="B2088" s="764">
        <f t="shared" si="117"/>
        <v>11</v>
      </c>
      <c r="C2088" s="922">
        <f t="shared" si="115"/>
        <v>40857</v>
      </c>
      <c r="D2088" s="48" t="s">
        <v>1191</v>
      </c>
      <c r="E2088" s="932">
        <v>40857</v>
      </c>
      <c r="F2088" s="49" t="s">
        <v>1329</v>
      </c>
      <c r="G2088" s="49"/>
      <c r="H2088" s="930" t="s">
        <v>1158</v>
      </c>
      <c r="I2088" s="262">
        <v>4</v>
      </c>
      <c r="J2088" s="262">
        <v>9918.2581858454432</v>
      </c>
      <c r="K2088" s="768">
        <f t="shared" si="116"/>
        <v>39673</v>
      </c>
      <c r="L2088" s="52" t="s">
        <v>186</v>
      </c>
      <c r="M2088" s="52" t="s">
        <v>184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90" customFormat="1" ht="15.75" hidden="1" customHeight="1">
      <c r="A2089" s="206" t="str">
        <f>IF(B2089&lt;&gt;"",IF(AND(B2089&gt;=_TM1,B2089&lt;=_TM2,OR(TH!L2089="1111",TH!M2089="1111")),TH!D2089,""),"")</f>
        <v/>
      </c>
      <c r="B2089" s="764">
        <f t="shared" si="117"/>
        <v>11</v>
      </c>
      <c r="C2089" s="922">
        <f t="shared" si="115"/>
        <v>40857</v>
      </c>
      <c r="D2089" s="48" t="s">
        <v>1191</v>
      </c>
      <c r="E2089" s="932">
        <v>40857</v>
      </c>
      <c r="F2089" s="49" t="s">
        <v>1330</v>
      </c>
      <c r="G2089" s="49"/>
      <c r="H2089" s="930" t="s">
        <v>1158</v>
      </c>
      <c r="I2089" s="262">
        <v>1</v>
      </c>
      <c r="J2089" s="262">
        <v>9917.5081858454432</v>
      </c>
      <c r="K2089" s="768">
        <f t="shared" si="116"/>
        <v>9918</v>
      </c>
      <c r="L2089" s="52" t="s">
        <v>186</v>
      </c>
      <c r="M2089" s="52" t="s">
        <v>184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90" customFormat="1" ht="15.75" hidden="1" customHeight="1">
      <c r="A2090" s="206" t="str">
        <f>IF(B2090&lt;&gt;"",IF(AND(B2090&gt;=_TM1,B2090&lt;=_TM2,OR(TH!L2090="1111",TH!M2090="1111")),TH!D2090,""),"")</f>
        <v/>
      </c>
      <c r="B2090" s="764">
        <f t="shared" si="117"/>
        <v>11</v>
      </c>
      <c r="C2090" s="922">
        <f t="shared" si="115"/>
        <v>40857</v>
      </c>
      <c r="D2090" s="48" t="s">
        <v>1191</v>
      </c>
      <c r="E2090" s="932">
        <v>40857</v>
      </c>
      <c r="F2090" s="49" t="s">
        <v>1331</v>
      </c>
      <c r="G2090" s="49"/>
      <c r="H2090" s="930" t="s">
        <v>1158</v>
      </c>
      <c r="I2090" s="262">
        <v>5</v>
      </c>
      <c r="J2090" s="262">
        <v>13595.908185845441</v>
      </c>
      <c r="K2090" s="768">
        <f t="shared" si="116"/>
        <v>67980</v>
      </c>
      <c r="L2090" s="52" t="s">
        <v>186</v>
      </c>
      <c r="M2090" s="52" t="s">
        <v>184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90" customFormat="1" ht="15.75" hidden="1" customHeight="1">
      <c r="A2091" s="206" t="str">
        <f>IF(B2091&lt;&gt;"",IF(AND(B2091&gt;=_TM1,B2091&lt;=_TM2,OR(TH!L2091="1111",TH!M2091="1111")),TH!D2091,""),"")</f>
        <v/>
      </c>
      <c r="B2091" s="764">
        <f t="shared" si="117"/>
        <v>11</v>
      </c>
      <c r="C2091" s="922">
        <f t="shared" si="115"/>
        <v>40857</v>
      </c>
      <c r="D2091" s="48" t="s">
        <v>1191</v>
      </c>
      <c r="E2091" s="932">
        <v>40857</v>
      </c>
      <c r="F2091" s="49" t="s">
        <v>1332</v>
      </c>
      <c r="G2091" s="49"/>
      <c r="H2091" s="930" t="s">
        <v>1158</v>
      </c>
      <c r="I2091" s="262">
        <v>80</v>
      </c>
      <c r="J2091" s="262">
        <v>11437.495685845442</v>
      </c>
      <c r="K2091" s="768">
        <f t="shared" si="116"/>
        <v>915000</v>
      </c>
      <c r="L2091" s="52" t="s">
        <v>186</v>
      </c>
      <c r="M2091" s="52" t="s">
        <v>184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90" customFormat="1" ht="15.75" hidden="1" customHeight="1">
      <c r="A2092" s="206" t="str">
        <f>IF(B2092&lt;&gt;"",IF(AND(B2092&gt;=_TM1,B2092&lt;=_TM2,OR(TH!L2092="1111",TH!M2092="1111")),TH!D2092,""),"")</f>
        <v/>
      </c>
      <c r="B2092" s="764">
        <f t="shared" si="117"/>
        <v>11</v>
      </c>
      <c r="C2092" s="922">
        <f t="shared" si="115"/>
        <v>40857</v>
      </c>
      <c r="D2092" s="48" t="s">
        <v>1191</v>
      </c>
      <c r="E2092" s="932">
        <v>40857</v>
      </c>
      <c r="F2092" s="49" t="s">
        <v>1333</v>
      </c>
      <c r="G2092" s="49"/>
      <c r="H2092" s="930" t="s">
        <v>1158</v>
      </c>
      <c r="I2092" s="262">
        <v>4</v>
      </c>
      <c r="J2092" s="262">
        <v>18666.258185845447</v>
      </c>
      <c r="K2092" s="768">
        <f t="shared" si="116"/>
        <v>74665</v>
      </c>
      <c r="L2092" s="52" t="s">
        <v>186</v>
      </c>
      <c r="M2092" s="52" t="s">
        <v>184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90" customFormat="1" ht="15.75" hidden="1" customHeight="1">
      <c r="A2093" s="206" t="str">
        <f>IF(B2093&lt;&gt;"",IF(AND(B2093&gt;=_TM1,B2093&lt;=_TM2,OR(TH!L2093="1111",TH!M2093="1111")),TH!D2093,""),"")</f>
        <v/>
      </c>
      <c r="B2093" s="764">
        <f t="shared" si="117"/>
        <v>11</v>
      </c>
      <c r="C2093" s="922">
        <f t="shared" si="115"/>
        <v>40857</v>
      </c>
      <c r="D2093" s="48" t="s">
        <v>1191</v>
      </c>
      <c r="E2093" s="932">
        <v>40857</v>
      </c>
      <c r="F2093" s="49" t="s">
        <v>1334</v>
      </c>
      <c r="G2093" s="49"/>
      <c r="H2093" s="930" t="s">
        <v>1158</v>
      </c>
      <c r="I2093" s="262">
        <v>3</v>
      </c>
      <c r="J2093" s="262">
        <v>11117.174852512109</v>
      </c>
      <c r="K2093" s="768">
        <f t="shared" si="116"/>
        <v>33352</v>
      </c>
      <c r="L2093" s="52" t="s">
        <v>186</v>
      </c>
      <c r="M2093" s="52" t="s">
        <v>184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90" customFormat="1" ht="15.75" hidden="1" customHeight="1">
      <c r="A2094" s="206" t="str">
        <f>IF(B2094&lt;&gt;"",IF(AND(B2094&gt;=_TM1,B2094&lt;=_TM2,OR(TH!L2094="1111",TH!M2094="1111")),TH!D2094,""),"")</f>
        <v/>
      </c>
      <c r="B2094" s="764">
        <f t="shared" si="117"/>
        <v>11</v>
      </c>
      <c r="C2094" s="922">
        <f t="shared" si="115"/>
        <v>40857</v>
      </c>
      <c r="D2094" s="48" t="s">
        <v>1192</v>
      </c>
      <c r="E2094" s="932">
        <v>40857</v>
      </c>
      <c r="F2094" s="49" t="s">
        <v>1333</v>
      </c>
      <c r="G2094" s="49"/>
      <c r="H2094" s="930" t="s">
        <v>1158</v>
      </c>
      <c r="I2094" s="262">
        <v>4</v>
      </c>
      <c r="J2094" s="262">
        <v>18666.258185845447</v>
      </c>
      <c r="K2094" s="768">
        <f t="shared" si="116"/>
        <v>74665</v>
      </c>
      <c r="L2094" s="52" t="s">
        <v>186</v>
      </c>
      <c r="M2094" s="52" t="s">
        <v>184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90" customFormat="1" ht="15.75" hidden="1" customHeight="1">
      <c r="A2095" s="206" t="str">
        <f>IF(B2095&lt;&gt;"",IF(AND(B2095&gt;=_TM1,B2095&lt;=_TM2,OR(TH!L2095="1111",TH!M2095="1111")),TH!D2095,""),"")</f>
        <v/>
      </c>
      <c r="B2095" s="764">
        <f t="shared" si="117"/>
        <v>11</v>
      </c>
      <c r="C2095" s="922">
        <f t="shared" si="115"/>
        <v>40857</v>
      </c>
      <c r="D2095" s="48" t="s">
        <v>1192</v>
      </c>
      <c r="E2095" s="932">
        <v>40857</v>
      </c>
      <c r="F2095" s="49" t="s">
        <v>1361</v>
      </c>
      <c r="G2095" s="49"/>
      <c r="H2095" s="930" t="s">
        <v>1158</v>
      </c>
      <c r="I2095" s="262">
        <v>3</v>
      </c>
      <c r="J2095" s="262">
        <v>10496.174852512109</v>
      </c>
      <c r="K2095" s="768">
        <f t="shared" si="116"/>
        <v>31489</v>
      </c>
      <c r="L2095" s="52" t="s">
        <v>186</v>
      </c>
      <c r="M2095" s="52" t="s">
        <v>184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90" customFormat="1" ht="15.75" hidden="1" customHeight="1">
      <c r="A2096" s="206" t="str">
        <f>IF(B2096&lt;&gt;"",IF(AND(B2096&gt;=_TM1,B2096&lt;=_TM2,OR(TH!L2096="1111",TH!M2096="1111")),TH!D2096,""),"")</f>
        <v/>
      </c>
      <c r="B2096" s="764">
        <f t="shared" si="117"/>
        <v>11</v>
      </c>
      <c r="C2096" s="922">
        <f t="shared" si="115"/>
        <v>40857</v>
      </c>
      <c r="D2096" s="48" t="s">
        <v>1192</v>
      </c>
      <c r="E2096" s="932">
        <v>40857</v>
      </c>
      <c r="F2096" s="49" t="s">
        <v>1363</v>
      </c>
      <c r="G2096" s="49"/>
      <c r="H2096" s="930" t="s">
        <v>1158</v>
      </c>
      <c r="I2096" s="262">
        <v>6</v>
      </c>
      <c r="J2096" s="262">
        <v>15403.341519178777</v>
      </c>
      <c r="K2096" s="768">
        <f t="shared" si="116"/>
        <v>92420</v>
      </c>
      <c r="L2096" s="52" t="s">
        <v>186</v>
      </c>
      <c r="M2096" s="52" t="s">
        <v>184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90" customFormat="1" ht="15.75" hidden="1" customHeight="1">
      <c r="A2097" s="206" t="str">
        <f>IF(B2097&lt;&gt;"",IF(AND(B2097&gt;=_TM1,B2097&lt;=_TM2,OR(TH!L2097="1111",TH!M2097="1111")),TH!D2097,""),"")</f>
        <v/>
      </c>
      <c r="B2097" s="764">
        <f t="shared" si="117"/>
        <v>11</v>
      </c>
      <c r="C2097" s="922">
        <f t="shared" si="115"/>
        <v>40857</v>
      </c>
      <c r="D2097" s="48" t="s">
        <v>1192</v>
      </c>
      <c r="E2097" s="932">
        <v>40857</v>
      </c>
      <c r="F2097" s="49" t="s">
        <v>1335</v>
      </c>
      <c r="G2097" s="49"/>
      <c r="H2097" s="930" t="s">
        <v>1158</v>
      </c>
      <c r="I2097" s="262">
        <v>42</v>
      </c>
      <c r="J2097" s="262">
        <v>14113.984376321636</v>
      </c>
      <c r="K2097" s="768">
        <f t="shared" si="116"/>
        <v>592787</v>
      </c>
      <c r="L2097" s="52" t="s">
        <v>186</v>
      </c>
      <c r="M2097" s="52" t="s">
        <v>184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90" customFormat="1" ht="15.75" hidden="1" customHeight="1">
      <c r="A2098" s="206" t="str">
        <f>IF(B2098&lt;&gt;"",IF(AND(B2098&gt;=_TM1,B2098&lt;=_TM2,OR(TH!L2098="1111",TH!M2098="1111")),TH!D2098,""),"")</f>
        <v/>
      </c>
      <c r="B2098" s="764">
        <f t="shared" si="117"/>
        <v>11</v>
      </c>
      <c r="C2098" s="922">
        <f t="shared" si="115"/>
        <v>40857</v>
      </c>
      <c r="D2098" s="48" t="s">
        <v>1192</v>
      </c>
      <c r="E2098" s="932">
        <v>40857</v>
      </c>
      <c r="F2098" s="49" t="s">
        <v>1336</v>
      </c>
      <c r="G2098" s="49"/>
      <c r="H2098" s="930" t="s">
        <v>1158</v>
      </c>
      <c r="I2098" s="262">
        <v>43</v>
      </c>
      <c r="J2098" s="262">
        <v>15731.508185845443</v>
      </c>
      <c r="K2098" s="768">
        <f t="shared" si="116"/>
        <v>676455</v>
      </c>
      <c r="L2098" s="52" t="s">
        <v>186</v>
      </c>
      <c r="M2098" s="52" t="s">
        <v>184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90" customFormat="1" ht="15.75" hidden="1" customHeight="1">
      <c r="A2099" s="206" t="str">
        <f>IF(B2099&lt;&gt;"",IF(AND(B2099&gt;=_TM1,B2099&lt;=_TM2,OR(TH!L2099="1111",TH!M2099="1111")),TH!D2099,""),"")</f>
        <v/>
      </c>
      <c r="B2099" s="764">
        <f t="shared" si="117"/>
        <v>11</v>
      </c>
      <c r="C2099" s="922">
        <f t="shared" si="115"/>
        <v>40857</v>
      </c>
      <c r="D2099" s="48" t="s">
        <v>1192</v>
      </c>
      <c r="E2099" s="932">
        <v>40857</v>
      </c>
      <c r="F2099" s="49" t="s">
        <v>1364</v>
      </c>
      <c r="G2099" s="49"/>
      <c r="H2099" s="930" t="s">
        <v>1158</v>
      </c>
      <c r="I2099" s="262">
        <v>1112</v>
      </c>
      <c r="J2099" s="262">
        <v>9642.2572865648672</v>
      </c>
      <c r="K2099" s="768">
        <f t="shared" si="116"/>
        <v>10722190</v>
      </c>
      <c r="L2099" s="52" t="s">
        <v>186</v>
      </c>
      <c r="M2099" s="52" t="s">
        <v>184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90" customFormat="1" ht="15.75" hidden="1" customHeight="1">
      <c r="A2100" s="206" t="str">
        <f>IF(B2100&lt;&gt;"",IF(AND(B2100&gt;=_TM1,B2100&lt;=_TM2,OR(TH!L2100="1111",TH!M2100="1111")),TH!D2100,""),"")</f>
        <v/>
      </c>
      <c r="B2100" s="764">
        <f t="shared" si="117"/>
        <v>11</v>
      </c>
      <c r="C2100" s="922">
        <f t="shared" si="115"/>
        <v>40857</v>
      </c>
      <c r="D2100" s="48" t="s">
        <v>1192</v>
      </c>
      <c r="E2100" s="932">
        <v>40857</v>
      </c>
      <c r="F2100" s="49" t="s">
        <v>1365</v>
      </c>
      <c r="G2100" s="49"/>
      <c r="H2100" s="930" t="s">
        <v>1158</v>
      </c>
      <c r="I2100" s="262">
        <v>1000</v>
      </c>
      <c r="J2100" s="262">
        <v>9642.257185845443</v>
      </c>
      <c r="K2100" s="768">
        <f t="shared" si="116"/>
        <v>9642257</v>
      </c>
      <c r="L2100" s="52" t="s">
        <v>186</v>
      </c>
      <c r="M2100" s="52" t="s">
        <v>184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90" customFormat="1" ht="15.75" hidden="1" customHeight="1">
      <c r="A2101" s="206" t="str">
        <f>IF(B2101&lt;&gt;"",IF(AND(B2101&gt;=_TM1,B2101&lt;=_TM2,OR(TH!L2101="1111",TH!M2101="1111")),TH!D2101,""),"")</f>
        <v/>
      </c>
      <c r="B2101" s="764">
        <f t="shared" si="117"/>
        <v>11</v>
      </c>
      <c r="C2101" s="922">
        <f t="shared" si="115"/>
        <v>40857</v>
      </c>
      <c r="D2101" s="48" t="s">
        <v>1192</v>
      </c>
      <c r="E2101" s="932">
        <v>40857</v>
      </c>
      <c r="F2101" s="49" t="s">
        <v>1366</v>
      </c>
      <c r="G2101" s="49"/>
      <c r="H2101" s="930" t="s">
        <v>1158</v>
      </c>
      <c r="I2101" s="262">
        <v>25</v>
      </c>
      <c r="J2101" s="262">
        <v>6878.6681858454422</v>
      </c>
      <c r="K2101" s="768">
        <f t="shared" si="116"/>
        <v>171967</v>
      </c>
      <c r="L2101" s="52" t="s">
        <v>186</v>
      </c>
      <c r="M2101" s="52" t="s">
        <v>184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90" customFormat="1" ht="15.75" hidden="1" customHeight="1">
      <c r="A2102" s="206" t="str">
        <f>IF(B2102&lt;&gt;"",IF(AND(B2102&gt;=_TM1,B2102&lt;=_TM2,OR(TH!L2102="1111",TH!M2102="1111")),TH!D2102,""),"")</f>
        <v/>
      </c>
      <c r="B2102" s="764">
        <f t="shared" si="117"/>
        <v>11</v>
      </c>
      <c r="C2102" s="922">
        <f t="shared" si="115"/>
        <v>40857</v>
      </c>
      <c r="D2102" s="48" t="s">
        <v>1192</v>
      </c>
      <c r="E2102" s="932">
        <v>40857</v>
      </c>
      <c r="F2102" s="49" t="s">
        <v>1367</v>
      </c>
      <c r="G2102" s="49"/>
      <c r="H2102" s="930" t="s">
        <v>1158</v>
      </c>
      <c r="I2102" s="262">
        <v>2</v>
      </c>
      <c r="J2102" s="262">
        <v>3522.5081858454428</v>
      </c>
      <c r="K2102" s="768">
        <f t="shared" si="116"/>
        <v>7045</v>
      </c>
      <c r="L2102" s="52" t="s">
        <v>186</v>
      </c>
      <c r="M2102" s="52" t="s">
        <v>184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90" customFormat="1" ht="15.75" hidden="1" customHeight="1">
      <c r="A2103" s="206" t="str">
        <f>IF(B2103&lt;&gt;"",IF(AND(B2103&gt;=_TM1,B2103&lt;=_TM2,OR(TH!L2103="1111",TH!M2103="1111")),TH!D2103,""),"")</f>
        <v/>
      </c>
      <c r="B2103" s="764">
        <f t="shared" si="117"/>
        <v>11</v>
      </c>
      <c r="C2103" s="922">
        <f t="shared" si="115"/>
        <v>40862</v>
      </c>
      <c r="D2103" s="48" t="s">
        <v>1193</v>
      </c>
      <c r="E2103" s="932">
        <v>40862</v>
      </c>
      <c r="F2103" s="49" t="s">
        <v>811</v>
      </c>
      <c r="G2103" s="49"/>
      <c r="H2103" s="930" t="s">
        <v>1158</v>
      </c>
      <c r="I2103" s="262">
        <v>209</v>
      </c>
      <c r="J2103" s="262">
        <v>9549.5034011564458</v>
      </c>
      <c r="K2103" s="768">
        <f t="shared" si="116"/>
        <v>1995846</v>
      </c>
      <c r="L2103" s="52" t="s">
        <v>186</v>
      </c>
      <c r="M2103" s="52" t="s">
        <v>184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90" customFormat="1" ht="15.75" hidden="1" customHeight="1">
      <c r="A2104" s="206" t="str">
        <f>IF(B2104&lt;&gt;"",IF(AND(B2104&gt;=_TM1,B2104&lt;=_TM2,OR(TH!L2104="1111",TH!M2104="1111")),TH!D2104,""),"")</f>
        <v/>
      </c>
      <c r="B2104" s="764">
        <f t="shared" si="117"/>
        <v>11</v>
      </c>
      <c r="C2104" s="922">
        <f t="shared" si="115"/>
        <v>40862</v>
      </c>
      <c r="D2104" s="48" t="s">
        <v>1193</v>
      </c>
      <c r="E2104" s="932">
        <v>40862</v>
      </c>
      <c r="F2104" s="49" t="s">
        <v>1341</v>
      </c>
      <c r="G2104" s="49"/>
      <c r="H2104" s="930" t="s">
        <v>1158</v>
      </c>
      <c r="I2104" s="262">
        <v>141</v>
      </c>
      <c r="J2104" s="262">
        <v>15403.501093646861</v>
      </c>
      <c r="K2104" s="768">
        <f t="shared" si="116"/>
        <v>2171894</v>
      </c>
      <c r="L2104" s="52" t="s">
        <v>186</v>
      </c>
      <c r="M2104" s="52" t="s">
        <v>184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90" customFormat="1" ht="15.75" hidden="1" customHeight="1">
      <c r="A2105" s="206" t="str">
        <f>IF(B2105&lt;&gt;"",IF(AND(B2105&gt;=_TM1,B2105&lt;=_TM2,OR(TH!L2105="1111",TH!M2105="1111")),TH!D2105,""),"")</f>
        <v/>
      </c>
      <c r="B2105" s="764">
        <f t="shared" si="117"/>
        <v>11</v>
      </c>
      <c r="C2105" s="922">
        <f t="shared" si="115"/>
        <v>40862</v>
      </c>
      <c r="D2105" s="48" t="s">
        <v>1193</v>
      </c>
      <c r="E2105" s="932">
        <v>40862</v>
      </c>
      <c r="F2105" s="49" t="s">
        <v>1342</v>
      </c>
      <c r="G2105" s="49"/>
      <c r="H2105" s="930" t="s">
        <v>1158</v>
      </c>
      <c r="I2105" s="262">
        <v>348</v>
      </c>
      <c r="J2105" s="262">
        <v>11437.505312282225</v>
      </c>
      <c r="K2105" s="768">
        <f t="shared" si="116"/>
        <v>3980252</v>
      </c>
      <c r="L2105" s="52" t="s">
        <v>186</v>
      </c>
      <c r="M2105" s="52" t="s">
        <v>184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90" customFormat="1" ht="15.75" hidden="1" customHeight="1">
      <c r="A2106" s="206" t="str">
        <f>IF(B2106&lt;&gt;"",IF(AND(B2106&gt;=_TM1,B2106&lt;=_TM2,OR(TH!L2106="1111",TH!M2106="1111")),TH!D2106,""),"")</f>
        <v/>
      </c>
      <c r="B2106" s="764">
        <f t="shared" si="117"/>
        <v>11</v>
      </c>
      <c r="C2106" s="922">
        <f t="shared" si="115"/>
        <v>40862</v>
      </c>
      <c r="D2106" s="48" t="s">
        <v>1193</v>
      </c>
      <c r="E2106" s="932">
        <v>40862</v>
      </c>
      <c r="F2106" s="49" t="s">
        <v>812</v>
      </c>
      <c r="G2106" s="49"/>
      <c r="H2106" s="930" t="s">
        <v>1158</v>
      </c>
      <c r="I2106" s="262">
        <v>38</v>
      </c>
      <c r="J2106" s="262">
        <v>9918.4818700559699</v>
      </c>
      <c r="K2106" s="768">
        <f t="shared" si="116"/>
        <v>376902</v>
      </c>
      <c r="L2106" s="52" t="s">
        <v>186</v>
      </c>
      <c r="M2106" s="52" t="s">
        <v>184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90" customFormat="1" ht="15.75" hidden="1" customHeight="1">
      <c r="A2107" s="206" t="str">
        <f>IF(B2107&lt;&gt;"",IF(AND(B2107&gt;=_TM1,B2107&lt;=_TM2,OR(TH!L2107="1111",TH!M2107="1111")),TH!D2107,""),"")</f>
        <v/>
      </c>
      <c r="B2107" s="764">
        <f t="shared" si="117"/>
        <v>11</v>
      </c>
      <c r="C2107" s="922">
        <f t="shared" si="115"/>
        <v>40862</v>
      </c>
      <c r="D2107" s="48" t="s">
        <v>1193</v>
      </c>
      <c r="E2107" s="932">
        <v>40862</v>
      </c>
      <c r="F2107" s="931" t="s">
        <v>1343</v>
      </c>
      <c r="G2107" s="49"/>
      <c r="H2107" s="930" t="s">
        <v>1158</v>
      </c>
      <c r="I2107" s="262">
        <v>24</v>
      </c>
      <c r="J2107" s="262">
        <v>8350.9665191787753</v>
      </c>
      <c r="K2107" s="768">
        <f t="shared" si="116"/>
        <v>200423</v>
      </c>
      <c r="L2107" s="52" t="s">
        <v>186</v>
      </c>
      <c r="M2107" s="52" t="s">
        <v>184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90" customFormat="1" ht="15.75" hidden="1" customHeight="1">
      <c r="A2108" s="206" t="str">
        <f>IF(B2108&lt;&gt;"",IF(AND(B2108&gt;=_TM1,B2108&lt;=_TM2,OR(TH!L2108="1111",TH!M2108="1111")),TH!D2108,""),"")</f>
        <v/>
      </c>
      <c r="B2108" s="764">
        <f t="shared" si="117"/>
        <v>11</v>
      </c>
      <c r="C2108" s="922">
        <f t="shared" si="115"/>
        <v>40862</v>
      </c>
      <c r="D2108" s="48" t="s">
        <v>1193</v>
      </c>
      <c r="E2108" s="932">
        <v>40862</v>
      </c>
      <c r="F2108" s="49" t="s">
        <v>1076</v>
      </c>
      <c r="G2108" s="49"/>
      <c r="H2108" s="930" t="s">
        <v>1158</v>
      </c>
      <c r="I2108" s="262">
        <v>1</v>
      </c>
      <c r="J2108" s="262">
        <v>11436.508185845443</v>
      </c>
      <c r="K2108" s="768">
        <f t="shared" si="116"/>
        <v>11437</v>
      </c>
      <c r="L2108" s="52" t="s">
        <v>186</v>
      </c>
      <c r="M2108" s="52" t="s">
        <v>184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90" customFormat="1" ht="15.75" hidden="1" customHeight="1">
      <c r="A2109" s="206" t="str">
        <f>IF(B2109&lt;&gt;"",IF(AND(B2109&gt;=_TM1,B2109&lt;=_TM2,OR(TH!L2109="1111",TH!M2109="1111")),TH!D2109,""),"")</f>
        <v/>
      </c>
      <c r="B2109" s="764">
        <f t="shared" si="117"/>
        <v>11</v>
      </c>
      <c r="C2109" s="922">
        <f t="shared" si="115"/>
        <v>40862</v>
      </c>
      <c r="D2109" s="48" t="s">
        <v>1193</v>
      </c>
      <c r="E2109" s="932">
        <v>40862</v>
      </c>
      <c r="F2109" s="49" t="s">
        <v>814</v>
      </c>
      <c r="G2109" s="49"/>
      <c r="H2109" s="930" t="s">
        <v>1158</v>
      </c>
      <c r="I2109" s="262">
        <v>3</v>
      </c>
      <c r="J2109" s="262">
        <v>10496.174852512109</v>
      </c>
      <c r="K2109" s="768">
        <f t="shared" si="116"/>
        <v>31489</v>
      </c>
      <c r="L2109" s="52" t="s">
        <v>186</v>
      </c>
      <c r="M2109" s="52" t="s">
        <v>184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90" customFormat="1" ht="15.75" hidden="1" customHeight="1">
      <c r="A2110" s="206" t="str">
        <f>IF(B2110&lt;&gt;"",IF(AND(B2110&gt;=_TM1,B2110&lt;=_TM2,OR(TH!L2110="1111",TH!M2110="1111")),TH!D2110,""),"")</f>
        <v/>
      </c>
      <c r="B2110" s="764">
        <f t="shared" si="117"/>
        <v>11</v>
      </c>
      <c r="C2110" s="922">
        <f t="shared" si="115"/>
        <v>40862</v>
      </c>
      <c r="D2110" s="48" t="s">
        <v>1193</v>
      </c>
      <c r="E2110" s="932">
        <v>40862</v>
      </c>
      <c r="F2110" s="49" t="s">
        <v>817</v>
      </c>
      <c r="G2110" s="49"/>
      <c r="H2110" s="930" t="s">
        <v>1158</v>
      </c>
      <c r="I2110" s="262">
        <v>3</v>
      </c>
      <c r="J2110" s="262">
        <v>11117.174852512109</v>
      </c>
      <c r="K2110" s="768">
        <f t="shared" si="116"/>
        <v>33352</v>
      </c>
      <c r="L2110" s="52" t="s">
        <v>186</v>
      </c>
      <c r="M2110" s="52" t="s">
        <v>184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90" customFormat="1" ht="15.75" hidden="1" customHeight="1">
      <c r="A2111" s="206" t="str">
        <f>IF(B2111&lt;&gt;"",IF(AND(B2111&gt;=_TM1,B2111&lt;=_TM2,OR(TH!L2111="1111",TH!M2111="1111")),TH!D2111,""),"")</f>
        <v/>
      </c>
      <c r="B2111" s="764">
        <f t="shared" si="117"/>
        <v>11</v>
      </c>
      <c r="C2111" s="922">
        <f t="shared" si="115"/>
        <v>40862</v>
      </c>
      <c r="D2111" s="48" t="s">
        <v>1193</v>
      </c>
      <c r="E2111" s="932">
        <v>40862</v>
      </c>
      <c r="F2111" s="49" t="s">
        <v>813</v>
      </c>
      <c r="G2111" s="49"/>
      <c r="H2111" s="930" t="s">
        <v>1158</v>
      </c>
      <c r="I2111" s="262">
        <v>5</v>
      </c>
      <c r="J2111" s="262">
        <v>8047.3081858454416</v>
      </c>
      <c r="K2111" s="768">
        <f t="shared" si="116"/>
        <v>40237</v>
      </c>
      <c r="L2111" s="52" t="s">
        <v>186</v>
      </c>
      <c r="M2111" s="52" t="s">
        <v>184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90" customFormat="1" ht="15.75" hidden="1" customHeight="1">
      <c r="A2112" s="206" t="str">
        <f>IF(B2112&lt;&gt;"",IF(AND(B2112&gt;=_TM1,B2112&lt;=_TM2,OR(TH!L2112="1111",TH!M2112="1111")),TH!D2112,""),"")</f>
        <v/>
      </c>
      <c r="B2112" s="764">
        <f t="shared" si="117"/>
        <v>11</v>
      </c>
      <c r="C2112" s="922">
        <f t="shared" si="115"/>
        <v>40862</v>
      </c>
      <c r="D2112" s="48" t="s">
        <v>1194</v>
      </c>
      <c r="E2112" s="932">
        <v>40862</v>
      </c>
      <c r="F2112" s="931" t="s">
        <v>1369</v>
      </c>
      <c r="G2112" s="49"/>
      <c r="H2112" s="930" t="s">
        <v>1158</v>
      </c>
      <c r="I2112" s="262">
        <v>4</v>
      </c>
      <c r="J2112" s="262">
        <v>8047.2581858454423</v>
      </c>
      <c r="K2112" s="768">
        <f t="shared" si="116"/>
        <v>32189</v>
      </c>
      <c r="L2112" s="52" t="s">
        <v>186</v>
      </c>
      <c r="M2112" s="52" t="s">
        <v>184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90" customFormat="1" ht="15.75" hidden="1" customHeight="1">
      <c r="A2113" s="206" t="str">
        <f>IF(B2113&lt;&gt;"",IF(AND(B2113&gt;=_TM1,B2113&lt;=_TM2,OR(TH!L2113="1111",TH!M2113="1111")),TH!D2113,""),"")</f>
        <v/>
      </c>
      <c r="B2113" s="764">
        <f t="shared" si="117"/>
        <v>11</v>
      </c>
      <c r="C2113" s="922">
        <f t="shared" si="115"/>
        <v>40862</v>
      </c>
      <c r="D2113" s="48" t="s">
        <v>1194</v>
      </c>
      <c r="E2113" s="932">
        <v>40862</v>
      </c>
      <c r="F2113" s="933" t="s">
        <v>1097</v>
      </c>
      <c r="G2113" s="49"/>
      <c r="H2113" s="930" t="s">
        <v>1158</v>
      </c>
      <c r="I2113" s="262">
        <v>1</v>
      </c>
      <c r="J2113" s="262">
        <v>5746.5081858454423</v>
      </c>
      <c r="K2113" s="768">
        <f t="shared" si="116"/>
        <v>5747</v>
      </c>
      <c r="L2113" s="52" t="s">
        <v>186</v>
      </c>
      <c r="M2113" s="52" t="s">
        <v>184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90" customFormat="1" ht="15.75" hidden="1" customHeight="1">
      <c r="A2114" s="206" t="str">
        <f>IF(B2114&lt;&gt;"",IF(AND(B2114&gt;=_TM1,B2114&lt;=_TM2,OR(TH!L2114="1111",TH!M2114="1111")),TH!D2114,""),"")</f>
        <v/>
      </c>
      <c r="B2114" s="764">
        <f t="shared" si="117"/>
        <v>11</v>
      </c>
      <c r="C2114" s="922">
        <f t="shared" si="115"/>
        <v>40862</v>
      </c>
      <c r="D2114" s="48" t="s">
        <v>1194</v>
      </c>
      <c r="E2114" s="932">
        <v>40862</v>
      </c>
      <c r="F2114" s="49" t="s">
        <v>822</v>
      </c>
      <c r="G2114" s="49"/>
      <c r="H2114" s="930" t="s">
        <v>1158</v>
      </c>
      <c r="I2114" s="262">
        <v>4</v>
      </c>
      <c r="J2114" s="262">
        <v>5069.7581858454423</v>
      </c>
      <c r="K2114" s="768">
        <f t="shared" si="116"/>
        <v>20279</v>
      </c>
      <c r="L2114" s="52" t="s">
        <v>186</v>
      </c>
      <c r="M2114" s="52" t="s">
        <v>184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90" customFormat="1" ht="15.75" hidden="1" customHeight="1">
      <c r="A2115" s="206" t="str">
        <f>IF(B2115&lt;&gt;"",IF(AND(B2115&gt;=_TM1,B2115&lt;=_TM2,OR(TH!L2115="1111",TH!M2115="1111")),TH!D2115,""),"")</f>
        <v/>
      </c>
      <c r="B2115" s="764">
        <f t="shared" si="117"/>
        <v>11</v>
      </c>
      <c r="C2115" s="922">
        <f t="shared" si="115"/>
        <v>40862</v>
      </c>
      <c r="D2115" s="48" t="s">
        <v>1194</v>
      </c>
      <c r="E2115" s="932">
        <v>40862</v>
      </c>
      <c r="F2115" s="766" t="s">
        <v>990</v>
      </c>
      <c r="G2115" s="49"/>
      <c r="H2115" s="930" t="s">
        <v>1158</v>
      </c>
      <c r="I2115" s="262">
        <v>4</v>
      </c>
      <c r="J2115" s="262">
        <v>5747.2581858454423</v>
      </c>
      <c r="K2115" s="768">
        <f t="shared" si="116"/>
        <v>22989</v>
      </c>
      <c r="L2115" s="52" t="s">
        <v>186</v>
      </c>
      <c r="M2115" s="52" t="s">
        <v>184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90" customFormat="1" ht="15.75" hidden="1" customHeight="1">
      <c r="A2116" s="206" t="str">
        <f>IF(B2116&lt;&gt;"",IF(AND(B2116&gt;=_TM1,B2116&lt;=_TM2,OR(TH!L2116="1111",TH!M2116="1111")),TH!D2116,""),"")</f>
        <v/>
      </c>
      <c r="B2116" s="764">
        <f t="shared" si="117"/>
        <v>11</v>
      </c>
      <c r="C2116" s="922">
        <f t="shared" si="115"/>
        <v>40862</v>
      </c>
      <c r="D2116" s="48" t="s">
        <v>1194</v>
      </c>
      <c r="E2116" s="932">
        <v>40862</v>
      </c>
      <c r="F2116" s="49" t="s">
        <v>823</v>
      </c>
      <c r="G2116" s="49"/>
      <c r="H2116" s="930" t="s">
        <v>1158</v>
      </c>
      <c r="I2116" s="262">
        <v>2</v>
      </c>
      <c r="J2116" s="262">
        <v>5747.0081858454423</v>
      </c>
      <c r="K2116" s="768">
        <f t="shared" si="116"/>
        <v>11494</v>
      </c>
      <c r="L2116" s="52" t="s">
        <v>186</v>
      </c>
      <c r="M2116" s="52" t="s">
        <v>184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90" customFormat="1" ht="15.75" hidden="1" customHeight="1">
      <c r="A2117" s="206" t="str">
        <f>IF(B2117&lt;&gt;"",IF(AND(B2117&gt;=_TM1,B2117&lt;=_TM2,OR(TH!L2117="1111",TH!M2117="1111")),TH!D2117,""),"")</f>
        <v/>
      </c>
      <c r="B2117" s="764">
        <f t="shared" si="117"/>
        <v>11</v>
      </c>
      <c r="C2117" s="922">
        <f t="shared" si="115"/>
        <v>40862</v>
      </c>
      <c r="D2117" s="48" t="s">
        <v>1194</v>
      </c>
      <c r="E2117" s="932">
        <v>40862</v>
      </c>
      <c r="F2117" s="49" t="s">
        <v>992</v>
      </c>
      <c r="G2117" s="49"/>
      <c r="H2117" s="930" t="s">
        <v>1158</v>
      </c>
      <c r="I2117" s="262">
        <v>221</v>
      </c>
      <c r="J2117" s="262">
        <v>8211.8430274744023</v>
      </c>
      <c r="K2117" s="768">
        <f t="shared" si="116"/>
        <v>1814817</v>
      </c>
      <c r="L2117" s="52" t="s">
        <v>186</v>
      </c>
      <c r="M2117" s="52" t="s">
        <v>184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90" customFormat="1" ht="15.75" hidden="1" customHeight="1">
      <c r="A2118" s="206" t="str">
        <f>IF(B2118&lt;&gt;"",IF(AND(B2118&gt;=_TM1,B2118&lt;=_TM2,OR(TH!L2118="1111",TH!M2118="1111")),TH!D2118,""),"")</f>
        <v/>
      </c>
      <c r="B2118" s="764">
        <f t="shared" si="117"/>
        <v>11</v>
      </c>
      <c r="C2118" s="922">
        <f t="shared" si="115"/>
        <v>40862</v>
      </c>
      <c r="D2118" s="48" t="s">
        <v>1194</v>
      </c>
      <c r="E2118" s="932">
        <v>40862</v>
      </c>
      <c r="F2118" s="49" t="s">
        <v>824</v>
      </c>
      <c r="G2118" s="49"/>
      <c r="H2118" s="930" t="s">
        <v>1158</v>
      </c>
      <c r="I2118" s="262">
        <v>62</v>
      </c>
      <c r="J2118" s="262">
        <v>14113.992056813184</v>
      </c>
      <c r="K2118" s="768">
        <f t="shared" si="116"/>
        <v>875068</v>
      </c>
      <c r="L2118" s="52" t="s">
        <v>186</v>
      </c>
      <c r="M2118" s="52" t="s">
        <v>184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90" customFormat="1" ht="15.75" hidden="1" customHeight="1">
      <c r="A2119" s="206" t="str">
        <f>IF(B2119&lt;&gt;"",IF(AND(B2119&gt;=_TM1,B2119&lt;=_TM2,OR(TH!L2119="1111",TH!M2119="1111")),TH!D2119,""),"")</f>
        <v/>
      </c>
      <c r="B2119" s="764">
        <f t="shared" si="117"/>
        <v>11</v>
      </c>
      <c r="C2119" s="922">
        <f t="shared" si="115"/>
        <v>40862</v>
      </c>
      <c r="D2119" s="48" t="s">
        <v>1194</v>
      </c>
      <c r="E2119" s="932">
        <v>40862</v>
      </c>
      <c r="F2119" s="49" t="s">
        <v>988</v>
      </c>
      <c r="G2119" s="49"/>
      <c r="H2119" s="930" t="s">
        <v>1158</v>
      </c>
      <c r="I2119" s="262">
        <v>139</v>
      </c>
      <c r="J2119" s="262">
        <v>7422.5009916008385</v>
      </c>
      <c r="K2119" s="768">
        <f t="shared" si="116"/>
        <v>1031728</v>
      </c>
      <c r="L2119" s="52" t="s">
        <v>186</v>
      </c>
      <c r="M2119" s="52" t="s">
        <v>184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90" customFormat="1" ht="15.75" hidden="1" customHeight="1">
      <c r="A2120" s="206" t="str">
        <f>IF(B2120&lt;&gt;"",IF(AND(B2120&gt;=_TM1,B2120&lt;=_TM2,OR(TH!L2120="1111",TH!M2120="1111")),TH!D2120,""),"")</f>
        <v/>
      </c>
      <c r="B2120" s="764">
        <f t="shared" si="117"/>
        <v>11</v>
      </c>
      <c r="C2120" s="922">
        <f t="shared" si="115"/>
        <v>40862</v>
      </c>
      <c r="D2120" s="48" t="s">
        <v>1194</v>
      </c>
      <c r="E2120" s="932">
        <v>40862</v>
      </c>
      <c r="F2120" s="49" t="s">
        <v>811</v>
      </c>
      <c r="G2120" s="49"/>
      <c r="H2120" s="930" t="s">
        <v>1158</v>
      </c>
      <c r="I2120" s="262">
        <v>312</v>
      </c>
      <c r="J2120" s="262">
        <v>9549.50498071724</v>
      </c>
      <c r="K2120" s="768">
        <f t="shared" si="116"/>
        <v>2979446</v>
      </c>
      <c r="L2120" s="52" t="s">
        <v>186</v>
      </c>
      <c r="M2120" s="52" t="s">
        <v>184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90" customFormat="1" ht="15.75" hidden="1" customHeight="1">
      <c r="A2121" s="206" t="str">
        <f>IF(B2121&lt;&gt;"",IF(AND(B2121&gt;=_TM1,B2121&lt;=_TM2,OR(TH!L2121="1111",TH!M2121="1111")),TH!D2121,""),"")</f>
        <v/>
      </c>
      <c r="B2121" s="764">
        <f t="shared" si="117"/>
        <v>11</v>
      </c>
      <c r="C2121" s="922">
        <f t="shared" si="115"/>
        <v>40862</v>
      </c>
      <c r="D2121" s="48" t="s">
        <v>1195</v>
      </c>
      <c r="E2121" s="932">
        <v>40862</v>
      </c>
      <c r="F2121" s="49" t="s">
        <v>1370</v>
      </c>
      <c r="G2121" s="49"/>
      <c r="H2121" s="930" t="s">
        <v>1158</v>
      </c>
      <c r="I2121" s="262">
        <v>12</v>
      </c>
      <c r="J2121" s="262">
        <v>11642.424852512109</v>
      </c>
      <c r="K2121" s="768">
        <f t="shared" si="116"/>
        <v>139709</v>
      </c>
      <c r="L2121" s="52" t="s">
        <v>186</v>
      </c>
      <c r="M2121" s="52" t="s">
        <v>184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90" customFormat="1" ht="15.75" hidden="1" customHeight="1">
      <c r="A2122" s="206" t="str">
        <f>IF(B2122&lt;&gt;"",IF(AND(B2122&gt;=_TM1,B2122&lt;=_TM2,OR(TH!L2122="1111",TH!M2122="1111")),TH!D2122,""),"")</f>
        <v/>
      </c>
      <c r="B2122" s="764">
        <f t="shared" si="117"/>
        <v>11</v>
      </c>
      <c r="C2122" s="922">
        <f t="shared" si="115"/>
        <v>40862</v>
      </c>
      <c r="D2122" s="48" t="s">
        <v>1195</v>
      </c>
      <c r="E2122" s="932">
        <v>40862</v>
      </c>
      <c r="F2122" s="49" t="s">
        <v>815</v>
      </c>
      <c r="G2122" s="49"/>
      <c r="H2122" s="930" t="s">
        <v>1158</v>
      </c>
      <c r="I2122" s="262">
        <v>206</v>
      </c>
      <c r="J2122" s="262">
        <v>13596.003331476513</v>
      </c>
      <c r="K2122" s="768">
        <f t="shared" si="116"/>
        <v>2800777</v>
      </c>
      <c r="L2122" s="52" t="s">
        <v>186</v>
      </c>
      <c r="M2122" s="52" t="s">
        <v>184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90" customFormat="1" ht="15.75" hidden="1" customHeight="1">
      <c r="A2123" s="206" t="str">
        <f>IF(B2123&lt;&gt;"",IF(AND(B2123&gt;=_TM1,B2123&lt;=_TM2,OR(TH!L2123="1111",TH!M2123="1111")),TH!D2123,""),"")</f>
        <v/>
      </c>
      <c r="B2123" s="764">
        <f t="shared" si="117"/>
        <v>11</v>
      </c>
      <c r="C2123" s="922">
        <f t="shared" si="115"/>
        <v>40862</v>
      </c>
      <c r="D2123" s="48" t="s">
        <v>1195</v>
      </c>
      <c r="E2123" s="932">
        <v>40862</v>
      </c>
      <c r="F2123" s="49" t="s">
        <v>1371</v>
      </c>
      <c r="G2123" s="49"/>
      <c r="H2123" s="930" t="s">
        <v>1158</v>
      </c>
      <c r="I2123" s="262">
        <v>45</v>
      </c>
      <c r="J2123" s="262">
        <v>15252.485963623221</v>
      </c>
      <c r="K2123" s="768">
        <f t="shared" si="116"/>
        <v>686362</v>
      </c>
      <c r="L2123" s="52" t="s">
        <v>186</v>
      </c>
      <c r="M2123" s="52" t="s">
        <v>184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90" customFormat="1" ht="15.75" hidden="1" customHeight="1">
      <c r="A2124" s="206" t="str">
        <f>IF(B2124&lt;&gt;"",IF(AND(B2124&gt;=_TM1,B2124&lt;=_TM2,OR(TH!L2124="1111",TH!M2124="1111")),TH!D2124,""),"")</f>
        <v/>
      </c>
      <c r="B2124" s="764">
        <f t="shared" si="117"/>
        <v>11</v>
      </c>
      <c r="C2124" s="922">
        <f t="shared" si="115"/>
        <v>40862</v>
      </c>
      <c r="D2124" s="48" t="s">
        <v>1195</v>
      </c>
      <c r="E2124" s="932">
        <v>40862</v>
      </c>
      <c r="F2124" s="49" t="s">
        <v>1372</v>
      </c>
      <c r="G2124" s="49"/>
      <c r="H2124" s="930" t="s">
        <v>1158</v>
      </c>
      <c r="I2124" s="262">
        <v>63</v>
      </c>
      <c r="J2124" s="262">
        <v>10788.49231282957</v>
      </c>
      <c r="K2124" s="768">
        <f t="shared" si="116"/>
        <v>679675</v>
      </c>
      <c r="L2124" s="52" t="s">
        <v>186</v>
      </c>
      <c r="M2124" s="52" t="s">
        <v>184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90" customFormat="1" ht="15.75" hidden="1" customHeight="1">
      <c r="A2125" s="206" t="str">
        <f>IF(B2125&lt;&gt;"",IF(AND(B2125&gt;=_TM1,B2125&lt;=_TM2,OR(TH!L2125="1111",TH!M2125="1111")),TH!D2125,""),"")</f>
        <v/>
      </c>
      <c r="B2125" s="764">
        <f t="shared" si="117"/>
        <v>11</v>
      </c>
      <c r="C2125" s="922">
        <f t="shared" si="115"/>
        <v>40862</v>
      </c>
      <c r="D2125" s="48" t="s">
        <v>1195</v>
      </c>
      <c r="E2125" s="932">
        <v>40862</v>
      </c>
      <c r="F2125" s="49" t="s">
        <v>1373</v>
      </c>
      <c r="G2125" s="49"/>
      <c r="H2125" s="930" t="s">
        <v>1158</v>
      </c>
      <c r="I2125" s="262">
        <v>60</v>
      </c>
      <c r="J2125" s="262">
        <v>11437.491519178777</v>
      </c>
      <c r="K2125" s="768">
        <f t="shared" si="116"/>
        <v>686249</v>
      </c>
      <c r="L2125" s="52" t="s">
        <v>186</v>
      </c>
      <c r="M2125" s="52" t="s">
        <v>184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90" customFormat="1" ht="15.75" hidden="1" customHeight="1">
      <c r="A2126" s="206" t="str">
        <f>IF(B2126&lt;&gt;"",IF(AND(B2126&gt;=_TM1,B2126&lt;=_TM2,OR(TH!L2126="1111",TH!M2126="1111")),TH!D2126,""),"")</f>
        <v/>
      </c>
      <c r="B2126" s="764">
        <f t="shared" si="117"/>
        <v>11</v>
      </c>
      <c r="C2126" s="922">
        <f t="shared" si="115"/>
        <v>40862</v>
      </c>
      <c r="D2126" s="48" t="s">
        <v>1195</v>
      </c>
      <c r="E2126" s="932">
        <v>40862</v>
      </c>
      <c r="F2126" s="49" t="s">
        <v>1374</v>
      </c>
      <c r="G2126" s="49"/>
      <c r="H2126" s="930" t="s">
        <v>1158</v>
      </c>
      <c r="I2126" s="262">
        <v>61</v>
      </c>
      <c r="J2126" s="262">
        <v>9549.4917924028196</v>
      </c>
      <c r="K2126" s="768">
        <f t="shared" si="116"/>
        <v>582519</v>
      </c>
      <c r="L2126" s="52" t="s">
        <v>186</v>
      </c>
      <c r="M2126" s="52" t="s">
        <v>184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90" customFormat="1" ht="15.75" hidden="1" customHeight="1">
      <c r="A2127" s="206" t="str">
        <f>IF(B2127&lt;&gt;"",IF(AND(B2127&gt;=_TM1,B2127&lt;=_TM2,OR(TH!L2127="1111",TH!M2127="1111")),TH!D2127,""),"")</f>
        <v/>
      </c>
      <c r="B2127" s="764">
        <f t="shared" si="117"/>
        <v>11</v>
      </c>
      <c r="C2127" s="922">
        <f t="shared" si="115"/>
        <v>40862</v>
      </c>
      <c r="D2127" s="48" t="s">
        <v>1195</v>
      </c>
      <c r="E2127" s="932">
        <v>40862</v>
      </c>
      <c r="F2127" s="49" t="s">
        <v>1375</v>
      </c>
      <c r="G2127" s="49"/>
      <c r="H2127" s="930" t="s">
        <v>1158</v>
      </c>
      <c r="I2127" s="262">
        <v>104</v>
      </c>
      <c r="J2127" s="262">
        <v>18291.796647383904</v>
      </c>
      <c r="K2127" s="768">
        <f t="shared" si="116"/>
        <v>1902347</v>
      </c>
      <c r="L2127" s="52" t="s">
        <v>186</v>
      </c>
      <c r="M2127" s="52" t="s">
        <v>184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90" customFormat="1" ht="15.75" hidden="1" customHeight="1">
      <c r="A2128" s="206" t="str">
        <f>IF(B2128&lt;&gt;"",IF(AND(B2128&gt;=_TM1,B2128&lt;=_TM2,OR(TH!L2128="1111",TH!M2128="1111")),TH!D2128,""),"")</f>
        <v/>
      </c>
      <c r="B2128" s="764">
        <f t="shared" si="117"/>
        <v>11</v>
      </c>
      <c r="C2128" s="922">
        <f t="shared" si="115"/>
        <v>40862</v>
      </c>
      <c r="D2128" s="48" t="s">
        <v>1195</v>
      </c>
      <c r="E2128" s="932">
        <v>40862</v>
      </c>
      <c r="F2128" s="49" t="s">
        <v>1376</v>
      </c>
      <c r="G2128" s="49"/>
      <c r="H2128" s="930" t="s">
        <v>1158</v>
      </c>
      <c r="I2128" s="262">
        <v>152</v>
      </c>
      <c r="J2128" s="262">
        <v>8119.251606898074</v>
      </c>
      <c r="K2128" s="768">
        <f t="shared" si="116"/>
        <v>1234126</v>
      </c>
      <c r="L2128" s="52" t="s">
        <v>186</v>
      </c>
      <c r="M2128" s="52" t="s">
        <v>184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90" customFormat="1" ht="15.75" hidden="1" customHeight="1">
      <c r="A2129" s="206" t="str">
        <f>IF(B2129&lt;&gt;"",IF(AND(B2129&gt;=_TM1,B2129&lt;=_TM2,OR(TH!L2129="1111",TH!M2129="1111")),TH!D2129,""),"")</f>
        <v/>
      </c>
      <c r="B2129" s="764">
        <f t="shared" si="117"/>
        <v>11</v>
      </c>
      <c r="C2129" s="922">
        <f t="shared" si="115"/>
        <v>40862</v>
      </c>
      <c r="D2129" s="48" t="s">
        <v>1195</v>
      </c>
      <c r="E2129" s="932">
        <v>40862</v>
      </c>
      <c r="F2129" s="49" t="s">
        <v>1377</v>
      </c>
      <c r="G2129" s="49"/>
      <c r="H2129" s="930" t="s">
        <v>1158</v>
      </c>
      <c r="I2129" s="262">
        <v>235</v>
      </c>
      <c r="J2129" s="262">
        <v>9584.6145688241668</v>
      </c>
      <c r="K2129" s="768">
        <f t="shared" si="116"/>
        <v>2252384</v>
      </c>
      <c r="L2129" s="52" t="s">
        <v>186</v>
      </c>
      <c r="M2129" s="52" t="s">
        <v>184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90" customFormat="1" ht="15.75" hidden="1" customHeight="1">
      <c r="A2130" s="206" t="str">
        <f>IF(B2130&lt;&gt;"",IF(AND(B2130&gt;=_TM1,B2130&lt;=_TM2,OR(TH!L2130="1111",TH!M2130="1111")),TH!D2130,""),"")</f>
        <v/>
      </c>
      <c r="B2130" s="764">
        <f t="shared" si="117"/>
        <v>11</v>
      </c>
      <c r="C2130" s="922">
        <f t="shared" si="115"/>
        <v>40866</v>
      </c>
      <c r="D2130" s="48" t="s">
        <v>1196</v>
      </c>
      <c r="E2130" s="932">
        <v>40866</v>
      </c>
      <c r="F2130" s="49" t="s">
        <v>1378</v>
      </c>
      <c r="G2130" s="49"/>
      <c r="H2130" s="930" t="s">
        <v>1158</v>
      </c>
      <c r="I2130" s="262">
        <v>38</v>
      </c>
      <c r="J2130" s="262">
        <v>18624.981870055966</v>
      </c>
      <c r="K2130" s="768">
        <f t="shared" si="116"/>
        <v>707749</v>
      </c>
      <c r="L2130" s="52" t="s">
        <v>186</v>
      </c>
      <c r="M2130" s="52" t="s">
        <v>184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90" customFormat="1" ht="15.75" hidden="1" customHeight="1">
      <c r="A2131" s="206" t="str">
        <f>IF(B2131&lt;&gt;"",IF(AND(B2131&gt;=_TM1,B2131&lt;=_TM2,OR(TH!L2131="1111",TH!M2131="1111")),TH!D2131,""),"")</f>
        <v/>
      </c>
      <c r="B2131" s="764">
        <f t="shared" si="117"/>
        <v>11</v>
      </c>
      <c r="C2131" s="922">
        <f t="shared" si="115"/>
        <v>40866</v>
      </c>
      <c r="D2131" s="48" t="s">
        <v>1196</v>
      </c>
      <c r="E2131" s="932">
        <v>40866</v>
      </c>
      <c r="F2131" s="49" t="s">
        <v>1380</v>
      </c>
      <c r="G2131" s="49"/>
      <c r="H2131" s="930" t="s">
        <v>1158</v>
      </c>
      <c r="I2131" s="262">
        <v>8</v>
      </c>
      <c r="J2131" s="262">
        <v>15403.383185845443</v>
      </c>
      <c r="K2131" s="768">
        <f t="shared" si="116"/>
        <v>123227</v>
      </c>
      <c r="L2131" s="52" t="s">
        <v>186</v>
      </c>
      <c r="M2131" s="52" t="s">
        <v>184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90" customFormat="1" ht="15.75" hidden="1" customHeight="1">
      <c r="A2132" s="206" t="str">
        <f>IF(B2132&lt;&gt;"",IF(AND(B2132&gt;=_TM1,B2132&lt;=_TM2,OR(TH!L2132="1111",TH!M2132="1111")),TH!D2132,""),"")</f>
        <v/>
      </c>
      <c r="B2132" s="764">
        <f t="shared" si="117"/>
        <v>11</v>
      </c>
      <c r="C2132" s="922">
        <f t="shared" si="115"/>
        <v>40866</v>
      </c>
      <c r="D2132" s="48" t="s">
        <v>1196</v>
      </c>
      <c r="E2132" s="932">
        <v>40866</v>
      </c>
      <c r="F2132" s="49" t="s">
        <v>1381</v>
      </c>
      <c r="G2132" s="49"/>
      <c r="H2132" s="930" t="s">
        <v>1158</v>
      </c>
      <c r="I2132" s="262">
        <v>24</v>
      </c>
      <c r="J2132" s="262">
        <v>9918.4665191787753</v>
      </c>
      <c r="K2132" s="768">
        <f t="shared" si="116"/>
        <v>238043</v>
      </c>
      <c r="L2132" s="52" t="s">
        <v>186</v>
      </c>
      <c r="M2132" s="52" t="s">
        <v>184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90" customFormat="1" ht="15.75" hidden="1" customHeight="1">
      <c r="A2133" s="206" t="str">
        <f>IF(B2133&lt;&gt;"",IF(AND(B2133&gt;=_TM1,B2133&lt;=_TM2,OR(TH!L2133="1111",TH!M2133="1111")),TH!D2133,""),"")</f>
        <v/>
      </c>
      <c r="B2133" s="764">
        <f t="shared" si="117"/>
        <v>11</v>
      </c>
      <c r="C2133" s="922">
        <f t="shared" si="115"/>
        <v>40866</v>
      </c>
      <c r="D2133" s="48" t="s">
        <v>1196</v>
      </c>
      <c r="E2133" s="932">
        <v>40866</v>
      </c>
      <c r="F2133" s="49" t="s">
        <v>1382</v>
      </c>
      <c r="G2133" s="49"/>
      <c r="H2133" s="930" t="s">
        <v>1158</v>
      </c>
      <c r="I2133" s="262">
        <v>24</v>
      </c>
      <c r="J2133" s="262">
        <v>8350.9665191787753</v>
      </c>
      <c r="K2133" s="768">
        <f t="shared" si="116"/>
        <v>200423</v>
      </c>
      <c r="L2133" s="52" t="s">
        <v>186</v>
      </c>
      <c r="M2133" s="52" t="s">
        <v>184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90" customFormat="1" ht="15.75" hidden="1" customHeight="1">
      <c r="A2134" s="206" t="str">
        <f>IF(B2134&lt;&gt;"",IF(AND(B2134&gt;=_TM1,B2134&lt;=_TM2,OR(TH!L2134="1111",TH!M2134="1111")),TH!D2134,""),"")</f>
        <v/>
      </c>
      <c r="B2134" s="764">
        <f t="shared" si="117"/>
        <v>11</v>
      </c>
      <c r="C2134" s="922">
        <f t="shared" si="115"/>
        <v>40866</v>
      </c>
      <c r="D2134" s="48" t="s">
        <v>1196</v>
      </c>
      <c r="E2134" s="932">
        <v>40866</v>
      </c>
      <c r="F2134" s="49" t="s">
        <v>1383</v>
      </c>
      <c r="G2134" s="49"/>
      <c r="H2134" s="930" t="s">
        <v>1158</v>
      </c>
      <c r="I2134" s="262">
        <v>2</v>
      </c>
      <c r="J2134" s="262">
        <v>8275.0081858454432</v>
      </c>
      <c r="K2134" s="768">
        <f t="shared" si="116"/>
        <v>16550</v>
      </c>
      <c r="L2134" s="52" t="s">
        <v>186</v>
      </c>
      <c r="M2134" s="52" t="s">
        <v>184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90" customFormat="1" ht="15.75" hidden="1" customHeight="1">
      <c r="A2135" s="206" t="str">
        <f>IF(B2135&lt;&gt;"",IF(AND(B2135&gt;=_TM1,B2135&lt;=_TM2,OR(TH!L2135="1111",TH!M2135="1111")),TH!D2135,""),"")</f>
        <v/>
      </c>
      <c r="B2135" s="764">
        <f t="shared" si="117"/>
        <v>11</v>
      </c>
      <c r="C2135" s="922">
        <f t="shared" si="115"/>
        <v>40866</v>
      </c>
      <c r="D2135" s="48" t="s">
        <v>1196</v>
      </c>
      <c r="E2135" s="932">
        <v>40866</v>
      </c>
      <c r="F2135" s="49" t="s">
        <v>1384</v>
      </c>
      <c r="G2135" s="49"/>
      <c r="H2135" s="930" t="s">
        <v>1158</v>
      </c>
      <c r="I2135" s="262">
        <v>25</v>
      </c>
      <c r="J2135" s="262">
        <v>13595.988185845443</v>
      </c>
      <c r="K2135" s="768">
        <f t="shared" si="116"/>
        <v>339900</v>
      </c>
      <c r="L2135" s="52" t="s">
        <v>186</v>
      </c>
      <c r="M2135" s="52" t="s">
        <v>184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90" customFormat="1" ht="15.75" hidden="1" customHeight="1">
      <c r="A2136" s="206" t="str">
        <f>IF(B2136&lt;&gt;"",IF(AND(B2136&gt;=_TM1,B2136&lt;=_TM2,OR(TH!L2136="1111",TH!M2136="1111")),TH!D2136,""),"")</f>
        <v/>
      </c>
      <c r="B2136" s="764">
        <f t="shared" si="117"/>
        <v>11</v>
      </c>
      <c r="C2136" s="922">
        <f t="shared" ref="C2136:C2160" si="118">E2136</f>
        <v>40866</v>
      </c>
      <c r="D2136" s="48" t="s">
        <v>1196</v>
      </c>
      <c r="E2136" s="932">
        <v>40866</v>
      </c>
      <c r="F2136" s="49" t="s">
        <v>1385</v>
      </c>
      <c r="G2136" s="49"/>
      <c r="H2136" s="930" t="s">
        <v>1158</v>
      </c>
      <c r="I2136" s="262">
        <v>274</v>
      </c>
      <c r="J2136" s="262">
        <v>9918.5045362104065</v>
      </c>
      <c r="K2136" s="768">
        <f t="shared" ref="K2136:K2160" si="119">ROUND(I2136*J2136,0)</f>
        <v>2717670</v>
      </c>
      <c r="L2136" s="52" t="s">
        <v>186</v>
      </c>
      <c r="M2136" s="52" t="s">
        <v>184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90" customFormat="1" ht="15.75" hidden="1" customHeight="1">
      <c r="A2137" s="206" t="str">
        <f>IF(B2137&lt;&gt;"",IF(AND(B2137&gt;=_TM1,B2137&lt;=_TM2,OR(TH!L2137="1111",TH!M2137="1111")),TH!D2137,""),"")</f>
        <v/>
      </c>
      <c r="B2137" s="764">
        <f t="shared" si="117"/>
        <v>11</v>
      </c>
      <c r="C2137" s="922">
        <f t="shared" si="118"/>
        <v>40866</v>
      </c>
      <c r="D2137" s="48" t="s">
        <v>1196</v>
      </c>
      <c r="E2137" s="932">
        <v>40866</v>
      </c>
      <c r="F2137" s="49" t="s">
        <v>1386</v>
      </c>
      <c r="G2137" s="49"/>
      <c r="H2137" s="930" t="s">
        <v>1158</v>
      </c>
      <c r="I2137" s="262">
        <v>123</v>
      </c>
      <c r="J2137" s="262">
        <v>9918.5000557641433</v>
      </c>
      <c r="K2137" s="768">
        <f t="shared" si="119"/>
        <v>1219976</v>
      </c>
      <c r="L2137" s="52" t="s">
        <v>186</v>
      </c>
      <c r="M2137" s="52" t="s">
        <v>184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90" customFormat="1" ht="15.75" hidden="1" customHeight="1">
      <c r="A2138" s="206" t="str">
        <f>IF(B2138&lt;&gt;"",IF(AND(B2138&gt;=_TM1,B2138&lt;=_TM2,OR(TH!L2138="1111",TH!M2138="1111")),TH!D2138,""),"")</f>
        <v/>
      </c>
      <c r="B2138" s="764">
        <f t="shared" si="117"/>
        <v>11</v>
      </c>
      <c r="C2138" s="922">
        <f t="shared" si="118"/>
        <v>40866</v>
      </c>
      <c r="D2138" s="48" t="s">
        <v>1197</v>
      </c>
      <c r="E2138" s="932">
        <v>40866</v>
      </c>
      <c r="F2138" s="49" t="s">
        <v>1387</v>
      </c>
      <c r="G2138" s="49"/>
      <c r="H2138" s="930" t="s">
        <v>1158</v>
      </c>
      <c r="I2138" s="262">
        <v>118</v>
      </c>
      <c r="J2138" s="262">
        <v>1449.3132705912053</v>
      </c>
      <c r="K2138" s="768">
        <f t="shared" si="119"/>
        <v>171019</v>
      </c>
      <c r="L2138" s="52" t="s">
        <v>186</v>
      </c>
      <c r="M2138" s="52" t="s">
        <v>184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90" customFormat="1" ht="15.75" hidden="1" customHeight="1">
      <c r="A2139" s="206" t="str">
        <f>IF(B2139&lt;&gt;"",IF(AND(B2139&gt;=_TM1,B2139&lt;=_TM2,OR(TH!L2139="1111",TH!M2139="1111")),TH!D2139,""),"")</f>
        <v/>
      </c>
      <c r="B2139" s="764">
        <f t="shared" si="117"/>
        <v>11</v>
      </c>
      <c r="C2139" s="922">
        <f t="shared" si="118"/>
        <v>40866</v>
      </c>
      <c r="D2139" s="48" t="s">
        <v>1197</v>
      </c>
      <c r="E2139" s="932">
        <v>40866</v>
      </c>
      <c r="F2139" s="49" t="s">
        <v>1388</v>
      </c>
      <c r="G2139" s="49"/>
      <c r="H2139" s="930" t="s">
        <v>1158</v>
      </c>
      <c r="I2139" s="262">
        <v>236</v>
      </c>
      <c r="J2139" s="262">
        <v>1449.3175078793408</v>
      </c>
      <c r="K2139" s="768">
        <f t="shared" si="119"/>
        <v>342039</v>
      </c>
      <c r="L2139" s="52" t="s">
        <v>186</v>
      </c>
      <c r="M2139" s="52" t="s">
        <v>184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90" customFormat="1" ht="15.75" hidden="1" customHeight="1">
      <c r="A2140" s="206" t="str">
        <f>IF(B2140&lt;&gt;"",IF(AND(B2140&gt;=_TM1,B2140&lt;=_TM2,OR(TH!L2140="1111",TH!M2140="1111")),TH!D2140,""),"")</f>
        <v/>
      </c>
      <c r="B2140" s="764">
        <f t="shared" ref="B2140:B2160" si="120">IF(C2140&lt;&gt;"",MONTH(C2140),"")</f>
        <v>11</v>
      </c>
      <c r="C2140" s="922">
        <f t="shared" si="118"/>
        <v>40866</v>
      </c>
      <c r="D2140" s="48" t="s">
        <v>1197</v>
      </c>
      <c r="E2140" s="932">
        <v>40866</v>
      </c>
      <c r="F2140" s="49" t="s">
        <v>1389</v>
      </c>
      <c r="G2140" s="49"/>
      <c r="H2140" s="930" t="s">
        <v>1158</v>
      </c>
      <c r="I2140" s="262">
        <v>60</v>
      </c>
      <c r="J2140" s="262">
        <v>1520.9415191787762</v>
      </c>
      <c r="K2140" s="768">
        <f t="shared" si="119"/>
        <v>91256</v>
      </c>
      <c r="L2140" s="52" t="s">
        <v>186</v>
      </c>
      <c r="M2140" s="52" t="s">
        <v>184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90" customFormat="1" ht="15.75" hidden="1" customHeight="1">
      <c r="A2141" s="206" t="str">
        <f>IF(B2141&lt;&gt;"",IF(AND(B2141&gt;=_TM1,B2141&lt;=_TM2,OR(TH!L2141="1111",TH!M2141="1111")),TH!D2141,""),"")</f>
        <v/>
      </c>
      <c r="B2141" s="764">
        <f t="shared" si="120"/>
        <v>11</v>
      </c>
      <c r="C2141" s="922">
        <f t="shared" si="118"/>
        <v>40866</v>
      </c>
      <c r="D2141" s="48" t="s">
        <v>1197</v>
      </c>
      <c r="E2141" s="932">
        <v>40866</v>
      </c>
      <c r="F2141" s="49" t="s">
        <v>1390</v>
      </c>
      <c r="G2141" s="49"/>
      <c r="H2141" s="930" t="s">
        <v>1158</v>
      </c>
      <c r="I2141" s="262">
        <v>120</v>
      </c>
      <c r="J2141" s="262">
        <v>1520.9498525121094</v>
      </c>
      <c r="K2141" s="768">
        <f t="shared" si="119"/>
        <v>182514</v>
      </c>
      <c r="L2141" s="52" t="s">
        <v>186</v>
      </c>
      <c r="M2141" s="52" t="s">
        <v>184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90" customFormat="1" ht="15.75" hidden="1" customHeight="1">
      <c r="A2142" s="206" t="str">
        <f>IF(B2142&lt;&gt;"",IF(AND(B2142&gt;=_TM1,B2142&lt;=_TM2,OR(TH!L2142="1111",TH!M2142="1111")),TH!D2142,""),"")</f>
        <v/>
      </c>
      <c r="B2142" s="764">
        <f t="shared" si="120"/>
        <v>11</v>
      </c>
      <c r="C2142" s="922">
        <f t="shared" si="118"/>
        <v>40866</v>
      </c>
      <c r="D2142" s="48" t="s">
        <v>1197</v>
      </c>
      <c r="E2142" s="932">
        <v>40866</v>
      </c>
      <c r="F2142" s="49" t="s">
        <v>1391</v>
      </c>
      <c r="G2142" s="49"/>
      <c r="H2142" s="930" t="s">
        <v>1158</v>
      </c>
      <c r="I2142" s="262">
        <v>74</v>
      </c>
      <c r="J2142" s="262">
        <v>1719.3460236832809</v>
      </c>
      <c r="K2142" s="768">
        <f t="shared" si="119"/>
        <v>127232</v>
      </c>
      <c r="L2142" s="52" t="s">
        <v>186</v>
      </c>
      <c r="M2142" s="52" t="s">
        <v>184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90" customFormat="1" ht="15.75" hidden="1" customHeight="1">
      <c r="A2143" s="206" t="str">
        <f>IF(B2143&lt;&gt;"",IF(AND(B2143&gt;=_TM1,B2143&lt;=_TM2,OR(TH!L2143="1111",TH!M2143="1111")),TH!D2143,""),"")</f>
        <v/>
      </c>
      <c r="B2143" s="764">
        <f t="shared" si="120"/>
        <v>11</v>
      </c>
      <c r="C2143" s="922">
        <f t="shared" si="118"/>
        <v>40866</v>
      </c>
      <c r="D2143" s="48" t="s">
        <v>1197</v>
      </c>
      <c r="E2143" s="932">
        <v>40866</v>
      </c>
      <c r="F2143" s="49" t="s">
        <v>1392</v>
      </c>
      <c r="G2143" s="49"/>
      <c r="H2143" s="930" t="s">
        <v>1158</v>
      </c>
      <c r="I2143" s="262">
        <v>148</v>
      </c>
      <c r="J2143" s="262">
        <v>1749.4135912508484</v>
      </c>
      <c r="K2143" s="768">
        <f t="shared" si="119"/>
        <v>258913</v>
      </c>
      <c r="L2143" s="52" t="s">
        <v>186</v>
      </c>
      <c r="M2143" s="52" t="s">
        <v>184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90" customFormat="1" ht="15.75" hidden="1" customHeight="1">
      <c r="A2144" s="206" t="str">
        <f>IF(B2144&lt;&gt;"",IF(AND(B2144&gt;=_TM1,B2144&lt;=_TM2,OR(TH!L2144="1111",TH!M2144="1111")),TH!D2144,""),"")</f>
        <v/>
      </c>
      <c r="B2144" s="764">
        <f t="shared" si="120"/>
        <v>11</v>
      </c>
      <c r="C2144" s="922">
        <f t="shared" si="118"/>
        <v>40866</v>
      </c>
      <c r="D2144" s="48" t="s">
        <v>1197</v>
      </c>
      <c r="E2144" s="932">
        <v>40866</v>
      </c>
      <c r="F2144" s="49" t="s">
        <v>1393</v>
      </c>
      <c r="G2144" s="49"/>
      <c r="H2144" s="930" t="s">
        <v>1158</v>
      </c>
      <c r="I2144" s="262">
        <v>136</v>
      </c>
      <c r="J2144" s="262">
        <v>2074.9861270219135</v>
      </c>
      <c r="K2144" s="768">
        <f t="shared" si="119"/>
        <v>282198</v>
      </c>
      <c r="L2144" s="52" t="s">
        <v>186</v>
      </c>
      <c r="M2144" s="52" t="s">
        <v>184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90" customFormat="1" ht="15.75" hidden="1" customHeight="1">
      <c r="A2145" s="206" t="str">
        <f>IF(B2145&lt;&gt;"",IF(AND(B2145&gt;=_TM1,B2145&lt;=_TM2,OR(TH!L2145="1111",TH!M2145="1111")),TH!D2145,""),"")</f>
        <v/>
      </c>
      <c r="B2145" s="764">
        <f t="shared" si="120"/>
        <v>11</v>
      </c>
      <c r="C2145" s="922">
        <f t="shared" si="118"/>
        <v>40866</v>
      </c>
      <c r="D2145" s="48" t="s">
        <v>1197</v>
      </c>
      <c r="E2145" s="932">
        <v>40866</v>
      </c>
      <c r="F2145" s="49" t="s">
        <v>1394</v>
      </c>
      <c r="G2145" s="49"/>
      <c r="H2145" s="930" t="s">
        <v>1158</v>
      </c>
      <c r="I2145" s="262">
        <v>272</v>
      </c>
      <c r="J2145" s="262">
        <v>1527.4971564336781</v>
      </c>
      <c r="K2145" s="768">
        <f t="shared" si="119"/>
        <v>415479</v>
      </c>
      <c r="L2145" s="52" t="s">
        <v>186</v>
      </c>
      <c r="M2145" s="52" t="s">
        <v>184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90" customFormat="1" ht="15.75" hidden="1" customHeight="1">
      <c r="A2146" s="206" t="str">
        <f>IF(B2146&lt;&gt;"",IF(AND(B2146&gt;=_TM1,B2146&lt;=_TM2,OR(TH!L2146="1111",TH!M2146="1111")),TH!D2146,""),"")</f>
        <v/>
      </c>
      <c r="B2146" s="764">
        <f t="shared" si="120"/>
        <v>11</v>
      </c>
      <c r="C2146" s="922">
        <f t="shared" si="118"/>
        <v>40866</v>
      </c>
      <c r="D2146" s="48" t="s">
        <v>1197</v>
      </c>
      <c r="E2146" s="932">
        <v>40866</v>
      </c>
      <c r="F2146" s="49" t="s">
        <v>1395</v>
      </c>
      <c r="G2146" s="49"/>
      <c r="H2146" s="930" t="s">
        <v>1158</v>
      </c>
      <c r="I2146" s="262">
        <v>18</v>
      </c>
      <c r="J2146" s="262">
        <v>1792.7859636232206</v>
      </c>
      <c r="K2146" s="768">
        <f t="shared" si="119"/>
        <v>32270</v>
      </c>
      <c r="L2146" s="52" t="s">
        <v>186</v>
      </c>
      <c r="M2146" s="52" t="s">
        <v>184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90" customFormat="1" ht="15.75" hidden="1" customHeight="1">
      <c r="A2147" s="206" t="str">
        <f>IF(B2147&lt;&gt;"",IF(AND(B2147&gt;=_TM1,B2147&lt;=_TM2,OR(TH!L2147="1111",TH!M2147="1111")),TH!D2147,""),"")</f>
        <v/>
      </c>
      <c r="B2147" s="764">
        <f t="shared" si="120"/>
        <v>11</v>
      </c>
      <c r="C2147" s="922">
        <f t="shared" si="118"/>
        <v>40866</v>
      </c>
      <c r="D2147" s="48" t="s">
        <v>1198</v>
      </c>
      <c r="E2147" s="932">
        <v>40866</v>
      </c>
      <c r="F2147" s="49" t="s">
        <v>1396</v>
      </c>
      <c r="G2147" s="49"/>
      <c r="H2147" s="930" t="s">
        <v>1158</v>
      </c>
      <c r="I2147" s="262">
        <v>36</v>
      </c>
      <c r="J2147" s="262">
        <v>1545.6470747343315</v>
      </c>
      <c r="K2147" s="768">
        <f t="shared" si="119"/>
        <v>55643</v>
      </c>
      <c r="L2147" s="52" t="s">
        <v>186</v>
      </c>
      <c r="M2147" s="52" t="s">
        <v>184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90" customFormat="1" ht="15.75" hidden="1" customHeight="1">
      <c r="A2148" s="206" t="str">
        <f>IF(B2148&lt;&gt;"",IF(AND(B2148&gt;=_TM1,B2148&lt;=_TM2,OR(TH!L2148="1111",TH!M2148="1111")),TH!D2148,""),"")</f>
        <v/>
      </c>
      <c r="B2148" s="764">
        <f t="shared" si="120"/>
        <v>11</v>
      </c>
      <c r="C2148" s="922">
        <f t="shared" si="118"/>
        <v>40866</v>
      </c>
      <c r="D2148" s="48" t="s">
        <v>1198</v>
      </c>
      <c r="E2148" s="932">
        <v>40866</v>
      </c>
      <c r="F2148" s="49" t="s">
        <v>1388</v>
      </c>
      <c r="G2148" s="49"/>
      <c r="H2148" s="930" t="s">
        <v>1158</v>
      </c>
      <c r="I2148" s="262">
        <v>79</v>
      </c>
      <c r="J2148" s="262">
        <v>1467.4448947062021</v>
      </c>
      <c r="K2148" s="768">
        <f t="shared" si="119"/>
        <v>115928</v>
      </c>
      <c r="L2148" s="52" t="s">
        <v>186</v>
      </c>
      <c r="M2148" s="52" t="s">
        <v>184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0" customFormat="1" ht="15.75" hidden="1" customHeight="1">
      <c r="A2149" s="206" t="str">
        <f>IF(B2149&lt;&gt;"",IF(AND(B2149&gt;=_TM1,B2149&lt;=_TM2,OR(TH!L2149="1111",TH!M2149="1111")),TH!D2149,""),"")</f>
        <v/>
      </c>
      <c r="B2149" s="764">
        <f t="shared" si="120"/>
        <v>11</v>
      </c>
      <c r="C2149" s="922">
        <f t="shared" si="118"/>
        <v>40866</v>
      </c>
      <c r="D2149" s="48" t="s">
        <v>1198</v>
      </c>
      <c r="E2149" s="932">
        <v>40866</v>
      </c>
      <c r="F2149" s="49" t="s">
        <v>1397</v>
      </c>
      <c r="G2149" s="49"/>
      <c r="H2149" s="930" t="s">
        <v>1158</v>
      </c>
      <c r="I2149" s="262">
        <v>158</v>
      </c>
      <c r="J2149" s="262">
        <v>1523.7676795163288</v>
      </c>
      <c r="K2149" s="768">
        <f t="shared" si="119"/>
        <v>240755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0" customFormat="1" ht="15.75" hidden="1" customHeight="1">
      <c r="A2150" s="206" t="str">
        <f>IF(B2150&lt;&gt;"",IF(AND(B2150&gt;=_TM1,B2150&lt;=_TM2,OR(TH!L2150="1111",TH!M2150="1111")),TH!D2150,""),"")</f>
        <v/>
      </c>
      <c r="B2150" s="764">
        <f t="shared" si="120"/>
        <v>11</v>
      </c>
      <c r="C2150" s="922">
        <f t="shared" si="118"/>
        <v>40866</v>
      </c>
      <c r="D2150" s="48" t="s">
        <v>1198</v>
      </c>
      <c r="E2150" s="932">
        <v>40866</v>
      </c>
      <c r="F2150" s="49" t="s">
        <v>1398</v>
      </c>
      <c r="G2150" s="49"/>
      <c r="H2150" s="930" t="s">
        <v>1158</v>
      </c>
      <c r="I2150" s="262">
        <v>82</v>
      </c>
      <c r="J2150" s="262">
        <v>1569.7764785283696</v>
      </c>
      <c r="K2150" s="768">
        <f t="shared" si="119"/>
        <v>128722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0" customFormat="1" ht="15.75" hidden="1" customHeight="1">
      <c r="A2151" s="206" t="str">
        <f>IF(B2151&lt;&gt;"",IF(AND(B2151&gt;=_TM1,B2151&lt;=_TM2,OR(TH!L2151="1111",TH!M2151="1111")),TH!D2151,""),"")</f>
        <v/>
      </c>
      <c r="B2151" s="764">
        <f t="shared" si="120"/>
        <v>11</v>
      </c>
      <c r="C2151" s="922">
        <f t="shared" si="118"/>
        <v>40866</v>
      </c>
      <c r="D2151" s="48" t="s">
        <v>1198</v>
      </c>
      <c r="E2151" s="932">
        <v>40866</v>
      </c>
      <c r="F2151" s="49" t="s">
        <v>1399</v>
      </c>
      <c r="G2151" s="49"/>
      <c r="H2151" s="930" t="s">
        <v>1158</v>
      </c>
      <c r="I2151" s="262">
        <v>41</v>
      </c>
      <c r="J2151" s="262">
        <v>2492.1179419430036</v>
      </c>
      <c r="K2151" s="768">
        <f t="shared" si="119"/>
        <v>102177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0" customFormat="1" ht="15.75" hidden="1" customHeight="1">
      <c r="A2152" s="206" t="str">
        <f>IF(B2152&lt;&gt;"",IF(AND(B2152&gt;=_TM1,B2152&lt;=_TM2,OR(TH!L2152="1111",TH!M2152="1111")),TH!D2152,""),"")</f>
        <v/>
      </c>
      <c r="B2152" s="764">
        <f t="shared" si="120"/>
        <v>11</v>
      </c>
      <c r="C2152" s="922">
        <f t="shared" si="118"/>
        <v>40866</v>
      </c>
      <c r="D2152" s="48" t="s">
        <v>1282</v>
      </c>
      <c r="E2152" s="932">
        <v>40866</v>
      </c>
      <c r="F2152" s="49" t="s">
        <v>824</v>
      </c>
      <c r="G2152" s="49"/>
      <c r="H2152" s="930" t="s">
        <v>1158</v>
      </c>
      <c r="I2152" s="262">
        <v>1</v>
      </c>
      <c r="J2152" s="262">
        <v>13141.508185845443</v>
      </c>
      <c r="K2152" s="768">
        <f t="shared" si="119"/>
        <v>13142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0" customFormat="1" ht="15.75" hidden="1" customHeight="1">
      <c r="A2153" s="206" t="str">
        <f>IF(B2153&lt;&gt;"",IF(AND(B2153&gt;=_TM1,B2153&lt;=_TM2,OR(TH!L2153="1111",TH!M2153="1111")),TH!D2153,""),"")</f>
        <v/>
      </c>
      <c r="B2153" s="764">
        <f t="shared" si="120"/>
        <v>11</v>
      </c>
      <c r="C2153" s="922">
        <f t="shared" si="118"/>
        <v>40866</v>
      </c>
      <c r="D2153" s="48" t="s">
        <v>1282</v>
      </c>
      <c r="E2153" s="932">
        <v>40866</v>
      </c>
      <c r="F2153" s="49" t="s">
        <v>817</v>
      </c>
      <c r="G2153" s="49"/>
      <c r="H2153" s="930" t="s">
        <v>1158</v>
      </c>
      <c r="I2153" s="262">
        <v>2</v>
      </c>
      <c r="J2153" s="262">
        <v>11117.008185845443</v>
      </c>
      <c r="K2153" s="768">
        <f t="shared" si="119"/>
        <v>22234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0" customFormat="1" ht="15.75" hidden="1" customHeight="1">
      <c r="A2154" s="206" t="str">
        <f>IF(B2154&lt;&gt;"",IF(AND(B2154&gt;=_TM1,B2154&lt;=_TM2,OR(TH!L2154="1111",TH!M2154="1111")),TH!D2154,""),"")</f>
        <v/>
      </c>
      <c r="B2154" s="764">
        <f t="shared" si="120"/>
        <v>11</v>
      </c>
      <c r="C2154" s="922">
        <f t="shared" si="118"/>
        <v>40866</v>
      </c>
      <c r="D2154" s="48" t="s">
        <v>1282</v>
      </c>
      <c r="E2154" s="932">
        <v>40866</v>
      </c>
      <c r="F2154" s="49" t="s">
        <v>1339</v>
      </c>
      <c r="G2154" s="49"/>
      <c r="H2154" s="930" t="s">
        <v>1158</v>
      </c>
      <c r="I2154" s="262">
        <v>21</v>
      </c>
      <c r="J2154" s="262">
        <v>15252.460566797827</v>
      </c>
      <c r="K2154" s="768">
        <f t="shared" si="119"/>
        <v>320302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0" customFormat="1" ht="15.75" hidden="1" customHeight="1">
      <c r="A2155" s="206" t="str">
        <f>IF(B2155&lt;&gt;"",IF(AND(B2155&gt;=_TM1,B2155&lt;=_TM2,OR(TH!L2155="1111",TH!M2155="1111")),TH!D2155,""),"")</f>
        <v/>
      </c>
      <c r="B2155" s="764">
        <f t="shared" si="120"/>
        <v>11</v>
      </c>
      <c r="C2155" s="922">
        <f t="shared" si="118"/>
        <v>40866</v>
      </c>
      <c r="D2155" s="48" t="s">
        <v>1282</v>
      </c>
      <c r="E2155" s="932">
        <v>40866</v>
      </c>
      <c r="F2155" s="49" t="s">
        <v>811</v>
      </c>
      <c r="G2155" s="49"/>
      <c r="H2155" s="930" t="s">
        <v>1158</v>
      </c>
      <c r="I2155" s="262">
        <v>53</v>
      </c>
      <c r="J2155" s="262">
        <v>9705.1685632039353</v>
      </c>
      <c r="K2155" s="768">
        <f t="shared" si="119"/>
        <v>514374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0" customFormat="1" ht="15.75" hidden="1" customHeight="1">
      <c r="A2156" s="206" t="str">
        <f>IF(B2156&lt;&gt;"",IF(AND(B2156&gt;=_TM1,B2156&lt;=_TM2,OR(TH!L2156="1111",TH!M2156="1111")),TH!D2156,""),"")</f>
        <v/>
      </c>
      <c r="B2156" s="764">
        <f t="shared" si="120"/>
        <v>11</v>
      </c>
      <c r="C2156" s="922">
        <f t="shared" si="118"/>
        <v>40866</v>
      </c>
      <c r="D2156" s="48" t="s">
        <v>1282</v>
      </c>
      <c r="E2156" s="932">
        <v>40866</v>
      </c>
      <c r="F2156" s="49" t="s">
        <v>1364</v>
      </c>
      <c r="G2156" s="49"/>
      <c r="H2156" s="930" t="s">
        <v>1158</v>
      </c>
      <c r="I2156" s="262">
        <v>6</v>
      </c>
      <c r="J2156" s="262">
        <v>11437.341519178777</v>
      </c>
      <c r="K2156" s="768">
        <f t="shared" si="119"/>
        <v>68624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0" customFormat="1" ht="15.75" hidden="1" customHeight="1">
      <c r="A2157" s="206" t="str">
        <f>IF(B2157&lt;&gt;"",IF(AND(B2157&gt;=_TM1,B2157&lt;=_TM2,OR(TH!L2157="1111",TH!M2157="1111")),TH!D2157,""),"")</f>
        <v/>
      </c>
      <c r="B2157" s="764">
        <f t="shared" si="120"/>
        <v>11</v>
      </c>
      <c r="C2157" s="922">
        <f t="shared" si="118"/>
        <v>40866</v>
      </c>
      <c r="D2157" s="48" t="s">
        <v>1282</v>
      </c>
      <c r="E2157" s="932">
        <v>40866</v>
      </c>
      <c r="F2157" s="933" t="s">
        <v>815</v>
      </c>
      <c r="G2157" s="49"/>
      <c r="H2157" s="930" t="s">
        <v>1158</v>
      </c>
      <c r="I2157" s="262">
        <v>1</v>
      </c>
      <c r="J2157" s="262">
        <v>13141.508185845443</v>
      </c>
      <c r="K2157" s="768">
        <f t="shared" si="119"/>
        <v>13142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0" customFormat="1" ht="15.75" hidden="1" customHeight="1">
      <c r="A2158" s="206" t="str">
        <f>IF(B2158&lt;&gt;"",IF(AND(B2158&gt;=_TM1,B2158&lt;=_TM2,OR(TH!L2158="1111",TH!M2158="1111")),TH!D2158,""),"")</f>
        <v/>
      </c>
      <c r="B2158" s="764">
        <f t="shared" si="120"/>
        <v>11</v>
      </c>
      <c r="C2158" s="922">
        <f t="shared" si="118"/>
        <v>40866</v>
      </c>
      <c r="D2158" s="48" t="s">
        <v>1282</v>
      </c>
      <c r="E2158" s="932">
        <v>40866</v>
      </c>
      <c r="F2158" s="49" t="s">
        <v>824</v>
      </c>
      <c r="G2158" s="49"/>
      <c r="H2158" s="930" t="s">
        <v>1158</v>
      </c>
      <c r="I2158" s="262">
        <v>1</v>
      </c>
      <c r="J2158" s="262">
        <v>15251.508185845443</v>
      </c>
      <c r="K2158" s="768">
        <f t="shared" si="119"/>
        <v>15252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0" customFormat="1" ht="15.75" hidden="1" customHeight="1">
      <c r="A2159" s="206" t="str">
        <f>IF(B2159&lt;&gt;"",IF(AND(B2159&gt;=_TM1,B2159&lt;=_TM2,OR(TH!L2159="1111",TH!M2159="1111")),TH!D2159,""),"")</f>
        <v/>
      </c>
      <c r="B2159" s="764">
        <f t="shared" si="120"/>
        <v>11</v>
      </c>
      <c r="C2159" s="922">
        <f t="shared" si="118"/>
        <v>40866</v>
      </c>
      <c r="D2159" s="48" t="s">
        <v>1282</v>
      </c>
      <c r="E2159" s="932">
        <v>40866</v>
      </c>
      <c r="F2159" s="49" t="s">
        <v>1365</v>
      </c>
      <c r="G2159" s="49"/>
      <c r="H2159" s="930" t="s">
        <v>1158</v>
      </c>
      <c r="I2159" s="262">
        <v>12</v>
      </c>
      <c r="J2159" s="262">
        <v>14113.924852512109</v>
      </c>
      <c r="K2159" s="768">
        <f t="shared" si="119"/>
        <v>169367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0" customFormat="1" ht="15.75" hidden="1" customHeight="1">
      <c r="A2160" s="206" t="str">
        <f>IF(B2160&lt;&gt;"",IF(AND(B2160&gt;=_TM1,B2160&lt;=_TM2,OR(TH!L2160="1111",TH!M2160="1111")),TH!D2160,""),"")</f>
        <v/>
      </c>
      <c r="B2160" s="764">
        <f t="shared" si="120"/>
        <v>11</v>
      </c>
      <c r="C2160" s="922">
        <f t="shared" si="118"/>
        <v>40870</v>
      </c>
      <c r="D2160" s="48" t="s">
        <v>1283</v>
      </c>
      <c r="E2160" s="932">
        <v>40870</v>
      </c>
      <c r="F2160" s="49" t="s">
        <v>1401</v>
      </c>
      <c r="G2160" s="49"/>
      <c r="H2160" s="930" t="s">
        <v>1158</v>
      </c>
      <c r="I2160" s="262">
        <v>121</v>
      </c>
      <c r="J2160" s="262">
        <v>16502.119756093376</v>
      </c>
      <c r="K2160" s="768">
        <f t="shared" si="119"/>
        <v>1996756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0" customFormat="1" ht="15.75" hidden="1" customHeight="1">
      <c r="A2161" s="206" t="str">
        <f>IF(B2161&lt;&gt;"",IF(AND(B2161&gt;=_TM1,B2161&lt;=_TM2,OR(TH!L2161="1111",TH!M2161="1111")),TH!D2161,""),"")</f>
        <v/>
      </c>
      <c r="B2161" s="764">
        <f t="shared" ref="B2161:B2171" si="121">IF(C2161&lt;&gt;"",MONTH(C2161),"")</f>
        <v>11</v>
      </c>
      <c r="C2161" s="922">
        <f t="shared" ref="C2161:C2171" si="122">E2161</f>
        <v>40870</v>
      </c>
      <c r="D2161" s="48" t="s">
        <v>1283</v>
      </c>
      <c r="E2161" s="932">
        <v>40870</v>
      </c>
      <c r="F2161" s="49" t="s">
        <v>1403</v>
      </c>
      <c r="G2161" s="49"/>
      <c r="H2161" s="930" t="s">
        <v>1158</v>
      </c>
      <c r="I2161" s="262">
        <v>101</v>
      </c>
      <c r="J2161" s="262">
        <v>18453.448779904851</v>
      </c>
      <c r="K2161" s="768">
        <f t="shared" ref="K2161:K2171" si="123">ROUND(I2161*J2161,0)</f>
        <v>1863798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0" customFormat="1" ht="15.75" hidden="1" customHeight="1">
      <c r="A2162" s="206" t="str">
        <f>IF(B2162&lt;&gt;"",IF(AND(B2162&gt;=_TM1,B2162&lt;=_TM2,OR(TH!L2162="1111",TH!M2162="1111")),TH!D2162,""),"")</f>
        <v/>
      </c>
      <c r="B2162" s="764">
        <f t="shared" si="121"/>
        <v>11</v>
      </c>
      <c r="C2162" s="922">
        <f t="shared" si="122"/>
        <v>40870</v>
      </c>
      <c r="D2162" s="48" t="s">
        <v>1283</v>
      </c>
      <c r="E2162" s="932">
        <v>40870</v>
      </c>
      <c r="F2162" s="49" t="s">
        <v>1404</v>
      </c>
      <c r="G2162" s="49"/>
      <c r="H2162" s="930" t="s">
        <v>1158</v>
      </c>
      <c r="I2162" s="262">
        <v>121</v>
      </c>
      <c r="J2162" s="262">
        <v>18666.49992138263</v>
      </c>
      <c r="K2162" s="768">
        <f t="shared" si="123"/>
        <v>2258646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0" customFormat="1" ht="15.75" hidden="1" customHeight="1">
      <c r="A2163" s="206" t="str">
        <f>IF(B2163&lt;&gt;"",IF(AND(B2163&gt;=_TM1,B2163&lt;=_TM2,OR(TH!L2163="1111",TH!M2163="1111")),TH!D2163,""),"")</f>
        <v/>
      </c>
      <c r="B2163" s="764">
        <f t="shared" si="121"/>
        <v>11</v>
      </c>
      <c r="C2163" s="922">
        <f t="shared" si="122"/>
        <v>40870</v>
      </c>
      <c r="D2163" s="48" t="s">
        <v>1283</v>
      </c>
      <c r="E2163" s="932">
        <v>40870</v>
      </c>
      <c r="F2163" s="49" t="s">
        <v>1405</v>
      </c>
      <c r="G2163" s="49"/>
      <c r="H2163" s="930" t="s">
        <v>1158</v>
      </c>
      <c r="I2163" s="262">
        <v>222</v>
      </c>
      <c r="J2163" s="262">
        <v>16377.503681340937</v>
      </c>
      <c r="K2163" s="768">
        <f t="shared" si="123"/>
        <v>3635806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0" customFormat="1" ht="15.75" hidden="1" customHeight="1">
      <c r="A2164" s="206" t="str">
        <f>IF(B2164&lt;&gt;"",IF(AND(B2164&gt;=_TM1,B2164&lt;=_TM2,OR(TH!L2164="1111",TH!M2164="1111")),TH!D2164,""),"")</f>
        <v/>
      </c>
      <c r="B2164" s="764">
        <f t="shared" si="121"/>
        <v>11</v>
      </c>
      <c r="C2164" s="922">
        <f t="shared" si="122"/>
        <v>40870</v>
      </c>
      <c r="D2164" s="48" t="s">
        <v>1283</v>
      </c>
      <c r="E2164" s="932">
        <v>40870</v>
      </c>
      <c r="F2164" s="49" t="s">
        <v>1406</v>
      </c>
      <c r="G2164" s="49"/>
      <c r="H2164" s="930" t="s">
        <v>1158</v>
      </c>
      <c r="I2164" s="262">
        <v>121</v>
      </c>
      <c r="J2164" s="262">
        <v>17174.499921382634</v>
      </c>
      <c r="K2164" s="768">
        <f t="shared" si="123"/>
        <v>2078114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0" customFormat="1" ht="15.75" hidden="1" customHeight="1">
      <c r="A2165" s="206" t="str">
        <f>IF(B2165&lt;&gt;"",IF(AND(B2165&gt;=_TM1,B2165&lt;=_TM2,OR(TH!L2165="1111",TH!M2165="1111")),TH!D2165,""),"")</f>
        <v/>
      </c>
      <c r="B2165" s="764">
        <f t="shared" si="121"/>
        <v>11</v>
      </c>
      <c r="C2165" s="922">
        <f t="shared" si="122"/>
        <v>40870</v>
      </c>
      <c r="D2165" s="48" t="s">
        <v>1283</v>
      </c>
      <c r="E2165" s="932">
        <v>40870</v>
      </c>
      <c r="F2165" s="49" t="s">
        <v>1407</v>
      </c>
      <c r="G2165" s="49"/>
      <c r="H2165" s="930" t="s">
        <v>1158</v>
      </c>
      <c r="I2165" s="262">
        <v>101</v>
      </c>
      <c r="J2165" s="262">
        <v>17174.498284855345</v>
      </c>
      <c r="K2165" s="768">
        <f t="shared" si="123"/>
        <v>1734624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0" customFormat="1" ht="15.75" hidden="1" customHeight="1">
      <c r="A2166" s="206" t="str">
        <f>IF(B2166&lt;&gt;"",IF(AND(B2166&gt;=_TM1,B2166&lt;=_TM2,OR(TH!L2166="1111",TH!M2166="1111")),TH!D2166,""),"")</f>
        <v/>
      </c>
      <c r="B2166" s="764">
        <f t="shared" si="121"/>
        <v>11</v>
      </c>
      <c r="C2166" s="922">
        <f t="shared" si="122"/>
        <v>40870</v>
      </c>
      <c r="D2166" s="48" t="s">
        <v>1283</v>
      </c>
      <c r="E2166" s="932">
        <v>40870</v>
      </c>
      <c r="F2166" s="49" t="s">
        <v>1408</v>
      </c>
      <c r="G2166" s="49"/>
      <c r="H2166" s="930" t="s">
        <v>1158</v>
      </c>
      <c r="I2166" s="262">
        <v>442</v>
      </c>
      <c r="J2166" s="262">
        <v>1530.0149731757595</v>
      </c>
      <c r="K2166" s="768">
        <f t="shared" si="123"/>
        <v>676267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0" customFormat="1" ht="15.75" hidden="1" customHeight="1">
      <c r="A2167" s="206" t="str">
        <f>IF(B2167&lt;&gt;"",IF(AND(B2167&gt;=_TM1,B2167&lt;=_TM2,OR(TH!L2167="1111",TH!M2167="1111")),TH!D2167,""),"")</f>
        <v/>
      </c>
      <c r="B2167" s="764">
        <f t="shared" si="121"/>
        <v>11</v>
      </c>
      <c r="C2167" s="922">
        <f t="shared" si="122"/>
        <v>40877</v>
      </c>
      <c r="D2167" s="48" t="s">
        <v>1284</v>
      </c>
      <c r="E2167" s="932">
        <v>40877</v>
      </c>
      <c r="F2167" s="49" t="s">
        <v>1410</v>
      </c>
      <c r="G2167" s="49"/>
      <c r="H2167" s="930" t="s">
        <v>1158</v>
      </c>
      <c r="I2167" s="262">
        <v>242</v>
      </c>
      <c r="J2167" s="262">
        <v>1537.4999213826327</v>
      </c>
      <c r="K2167" s="768">
        <f t="shared" si="123"/>
        <v>372075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0" customFormat="1" ht="15.75" hidden="1" customHeight="1">
      <c r="A2168" s="206" t="str">
        <f>IF(B2168&lt;&gt;"",IF(AND(B2168&gt;=_TM1,B2168&lt;=_TM2,OR(TH!L2168="1111",TH!M2168="1111")),TH!D2168,""),"")</f>
        <v/>
      </c>
      <c r="B2168" s="764">
        <f t="shared" si="121"/>
        <v>11</v>
      </c>
      <c r="C2168" s="922">
        <f t="shared" si="122"/>
        <v>40877</v>
      </c>
      <c r="D2168" s="48" t="s">
        <v>1284</v>
      </c>
      <c r="E2168" s="932">
        <v>40877</v>
      </c>
      <c r="F2168" s="49" t="s">
        <v>1411</v>
      </c>
      <c r="G2168" s="49"/>
      <c r="H2168" s="930" t="s">
        <v>1158</v>
      </c>
      <c r="I2168" s="262">
        <v>442</v>
      </c>
      <c r="J2168" s="262">
        <v>1449.4900862979314</v>
      </c>
      <c r="K2168" s="768">
        <f t="shared" si="123"/>
        <v>640675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0" customFormat="1" ht="15.75" hidden="1" customHeight="1">
      <c r="A2169" s="206" t="str">
        <f>IF(B2169&lt;&gt;"",IF(AND(B2169&gt;=_TM1,B2169&lt;=_TM2,OR(TH!L2169="1111",TH!M2169="1111")),TH!D2169,""),"")</f>
        <v/>
      </c>
      <c r="B2169" s="764">
        <f t="shared" si="121"/>
        <v>11</v>
      </c>
      <c r="C2169" s="922">
        <f t="shared" si="122"/>
        <v>40877</v>
      </c>
      <c r="D2169" s="48" t="s">
        <v>1284</v>
      </c>
      <c r="E2169" s="932">
        <v>40877</v>
      </c>
      <c r="F2169" s="49" t="s">
        <v>1412</v>
      </c>
      <c r="G2169" s="49"/>
      <c r="H2169" s="930" t="s">
        <v>1158</v>
      </c>
      <c r="I2169" s="262">
        <v>5000</v>
      </c>
      <c r="J2169" s="262">
        <v>1308.3457858454426</v>
      </c>
      <c r="K2169" s="768">
        <f t="shared" si="123"/>
        <v>6541729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0" customFormat="1" ht="15.75" hidden="1" customHeight="1">
      <c r="A2170" s="206" t="str">
        <f>IF(B2170&lt;&gt;"",IF(AND(B2170&gt;=_TM1,B2170&lt;=_TM2,OR(TH!L2170="1111",TH!M2170="1111")),TH!D2170,""),"")</f>
        <v/>
      </c>
      <c r="B2170" s="764">
        <f t="shared" si="121"/>
        <v>11</v>
      </c>
      <c r="C2170" s="922">
        <f t="shared" si="122"/>
        <v>40877</v>
      </c>
      <c r="D2170" s="48" t="s">
        <v>1284</v>
      </c>
      <c r="E2170" s="932">
        <v>40877</v>
      </c>
      <c r="F2170" s="49" t="s">
        <v>1413</v>
      </c>
      <c r="G2170" s="49"/>
      <c r="H2170" s="930" t="s">
        <v>1158</v>
      </c>
      <c r="I2170" s="262">
        <v>980</v>
      </c>
      <c r="J2170" s="262">
        <v>16377.50716543728</v>
      </c>
      <c r="K2170" s="768">
        <f t="shared" si="123"/>
        <v>16049957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0" customFormat="1" ht="15.75" hidden="1" customHeight="1">
      <c r="A2171" s="206" t="str">
        <f>IF(B2171&lt;&gt;"",IF(AND(B2171&gt;=_TM1,B2171&lt;=_TM2,OR(TH!L2171="1111",TH!M2171="1111")),TH!D2171,""),"")</f>
        <v/>
      </c>
      <c r="B2171" s="764">
        <f t="shared" si="121"/>
        <v>11</v>
      </c>
      <c r="C2171" s="922">
        <f t="shared" si="122"/>
        <v>40877</v>
      </c>
      <c r="D2171" s="48" t="s">
        <v>1284</v>
      </c>
      <c r="E2171" s="932">
        <v>40877</v>
      </c>
      <c r="F2171" s="49" t="s">
        <v>1415</v>
      </c>
      <c r="G2171" s="49"/>
      <c r="H2171" s="930" t="s">
        <v>1158</v>
      </c>
      <c r="I2171" s="262">
        <v>1990</v>
      </c>
      <c r="J2171" s="262">
        <v>8153.583060217301</v>
      </c>
      <c r="K2171" s="768">
        <f t="shared" si="123"/>
        <v>16225630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>
        <f t="shared" ref="B2172:B2235" si="124">IF(C2172&lt;&gt;"",MONTH(C2172),"")</f>
        <v>11</v>
      </c>
      <c r="C2172" s="193">
        <f t="shared" ref="C2172:C2235" si="125">E2172</f>
        <v>40848</v>
      </c>
      <c r="D2172" s="37" t="s">
        <v>1032</v>
      </c>
      <c r="E2172" s="847">
        <v>40848</v>
      </c>
      <c r="F2172" s="194" t="s">
        <v>1272</v>
      </c>
      <c r="G2172" s="513" t="s">
        <v>1400</v>
      </c>
      <c r="H2172" s="212" t="s">
        <v>828</v>
      </c>
      <c r="I2172" s="264">
        <v>400</v>
      </c>
      <c r="J2172" s="264">
        <v>2807.1056858454431</v>
      </c>
      <c r="K2172" s="928">
        <f t="shared" ref="K2172:K2235" si="126">ROUND(I2172*J2172,0)</f>
        <v>1122842</v>
      </c>
      <c r="L2172" s="916" t="s">
        <v>196</v>
      </c>
      <c r="M2172" s="916" t="s">
        <v>186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>
        <f t="shared" si="124"/>
        <v>11</v>
      </c>
      <c r="C2173" s="193">
        <f t="shared" si="125"/>
        <v>40855</v>
      </c>
      <c r="D2173" s="37" t="s">
        <v>1033</v>
      </c>
      <c r="E2173" s="847">
        <v>40855</v>
      </c>
      <c r="F2173" s="194" t="s">
        <v>1337</v>
      </c>
      <c r="G2173" s="513" t="s">
        <v>1360</v>
      </c>
      <c r="H2173" s="195" t="s">
        <v>798</v>
      </c>
      <c r="I2173" s="264">
        <v>150</v>
      </c>
      <c r="J2173" s="264">
        <v>9549.5015191787752</v>
      </c>
      <c r="K2173" s="928">
        <f t="shared" si="126"/>
        <v>1432425</v>
      </c>
      <c r="L2173" s="916" t="s">
        <v>196</v>
      </c>
      <c r="M2173" s="916" t="s">
        <v>186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>
        <f t="shared" si="124"/>
        <v>11</v>
      </c>
      <c r="C2174" s="193">
        <f t="shared" si="125"/>
        <v>40855</v>
      </c>
      <c r="D2174" s="37" t="s">
        <v>1033</v>
      </c>
      <c r="E2174" s="847">
        <v>40855</v>
      </c>
      <c r="F2174" s="194" t="s">
        <v>1338</v>
      </c>
      <c r="G2174" s="513" t="s">
        <v>1360</v>
      </c>
      <c r="H2174" s="195" t="s">
        <v>798</v>
      </c>
      <c r="I2174" s="264">
        <v>33</v>
      </c>
      <c r="J2174" s="264">
        <v>9918.4778828151411</v>
      </c>
      <c r="K2174" s="928">
        <f t="shared" si="126"/>
        <v>327310</v>
      </c>
      <c r="L2174" s="916" t="s">
        <v>196</v>
      </c>
      <c r="M2174" s="916" t="s">
        <v>186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>
        <f t="shared" si="124"/>
        <v>11</v>
      </c>
      <c r="C2175" s="193">
        <f t="shared" si="125"/>
        <v>40855</v>
      </c>
      <c r="D2175" s="37" t="s">
        <v>1033</v>
      </c>
      <c r="E2175" s="847">
        <v>40855</v>
      </c>
      <c r="F2175" s="194" t="s">
        <v>1331</v>
      </c>
      <c r="G2175" s="513" t="s">
        <v>1360</v>
      </c>
      <c r="H2175" s="195" t="s">
        <v>798</v>
      </c>
      <c r="I2175" s="264">
        <v>22</v>
      </c>
      <c r="J2175" s="264">
        <v>11642.462731299987</v>
      </c>
      <c r="K2175" s="928">
        <f t="shared" si="126"/>
        <v>256134</v>
      </c>
      <c r="L2175" s="916" t="s">
        <v>196</v>
      </c>
      <c r="M2175" s="916" t="s">
        <v>186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>
        <f t="shared" si="124"/>
        <v>11</v>
      </c>
      <c r="C2176" s="193">
        <f t="shared" si="125"/>
        <v>40855</v>
      </c>
      <c r="D2176" s="37" t="s">
        <v>1033</v>
      </c>
      <c r="E2176" s="847">
        <v>40855</v>
      </c>
      <c r="F2176" s="194" t="s">
        <v>1330</v>
      </c>
      <c r="G2176" s="513" t="s">
        <v>1360</v>
      </c>
      <c r="H2176" s="195" t="s">
        <v>798</v>
      </c>
      <c r="I2176" s="264">
        <v>44</v>
      </c>
      <c r="J2176" s="264">
        <v>9918.4854585727135</v>
      </c>
      <c r="K2176" s="928">
        <f t="shared" si="126"/>
        <v>436413</v>
      </c>
      <c r="L2176" s="916" t="s">
        <v>196</v>
      </c>
      <c r="M2176" s="916" t="s">
        <v>186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>
        <f t="shared" si="124"/>
        <v>11</v>
      </c>
      <c r="C2177" s="193">
        <f t="shared" si="125"/>
        <v>40855</v>
      </c>
      <c r="D2177" s="37" t="s">
        <v>1033</v>
      </c>
      <c r="E2177" s="847">
        <v>40855</v>
      </c>
      <c r="F2177" s="194" t="s">
        <v>1332</v>
      </c>
      <c r="G2177" s="513" t="s">
        <v>1360</v>
      </c>
      <c r="H2177" s="195" t="s">
        <v>798</v>
      </c>
      <c r="I2177" s="264">
        <v>31</v>
      </c>
      <c r="J2177" s="264">
        <v>11437.475927780924</v>
      </c>
      <c r="K2177" s="928">
        <f t="shared" si="126"/>
        <v>354562</v>
      </c>
      <c r="L2177" s="916" t="s">
        <v>196</v>
      </c>
      <c r="M2177" s="916" t="s">
        <v>186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>
        <f t="shared" si="124"/>
        <v>11</v>
      </c>
      <c r="C2178" s="193">
        <f t="shared" si="125"/>
        <v>40855</v>
      </c>
      <c r="D2178" s="37" t="s">
        <v>1033</v>
      </c>
      <c r="E2178" s="847">
        <v>40855</v>
      </c>
      <c r="F2178" s="194" t="s">
        <v>1336</v>
      </c>
      <c r="G2178" s="513" t="s">
        <v>1360</v>
      </c>
      <c r="H2178" s="195" t="s">
        <v>798</v>
      </c>
      <c r="I2178" s="264">
        <v>32</v>
      </c>
      <c r="J2178" s="264">
        <v>15403.476935845443</v>
      </c>
      <c r="K2178" s="928">
        <f t="shared" si="126"/>
        <v>492911</v>
      </c>
      <c r="L2178" s="916" t="s">
        <v>196</v>
      </c>
      <c r="M2178" s="916" t="s">
        <v>186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>
        <f t="shared" si="124"/>
        <v>11</v>
      </c>
      <c r="C2179" s="193">
        <f t="shared" si="125"/>
        <v>40855</v>
      </c>
      <c r="D2179" s="37" t="s">
        <v>1033</v>
      </c>
      <c r="E2179" s="847">
        <v>40855</v>
      </c>
      <c r="F2179" s="194" t="s">
        <v>1333</v>
      </c>
      <c r="G2179" s="513" t="s">
        <v>1360</v>
      </c>
      <c r="H2179" s="195" t="s">
        <v>798</v>
      </c>
      <c r="I2179" s="264">
        <v>1</v>
      </c>
      <c r="J2179" s="264">
        <v>18665.508185845447</v>
      </c>
      <c r="K2179" s="928">
        <f t="shared" si="126"/>
        <v>18666</v>
      </c>
      <c r="L2179" s="916" t="s">
        <v>196</v>
      </c>
      <c r="M2179" s="916" t="s">
        <v>186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>
        <f t="shared" si="124"/>
        <v>11</v>
      </c>
      <c r="C2180" s="193">
        <f t="shared" si="125"/>
        <v>40855</v>
      </c>
      <c r="D2180" s="37" t="s">
        <v>1033</v>
      </c>
      <c r="E2180" s="847">
        <v>40855</v>
      </c>
      <c r="F2180" s="194" t="s">
        <v>1339</v>
      </c>
      <c r="G2180" s="513" t="s">
        <v>1360</v>
      </c>
      <c r="H2180" s="195" t="s">
        <v>798</v>
      </c>
      <c r="I2180" s="264">
        <v>27</v>
      </c>
      <c r="J2180" s="264">
        <v>14925.137815475071</v>
      </c>
      <c r="K2180" s="928">
        <f t="shared" si="126"/>
        <v>402979</v>
      </c>
      <c r="L2180" s="916" t="s">
        <v>196</v>
      </c>
      <c r="M2180" s="916" t="s">
        <v>186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>
        <f t="shared" si="124"/>
        <v>11</v>
      </c>
      <c r="C2181" s="193">
        <f t="shared" si="125"/>
        <v>40855</v>
      </c>
      <c r="D2181" s="37" t="s">
        <v>1033</v>
      </c>
      <c r="E2181" s="847">
        <v>40855</v>
      </c>
      <c r="F2181" s="194" t="s">
        <v>813</v>
      </c>
      <c r="G2181" s="513" t="s">
        <v>1360</v>
      </c>
      <c r="H2181" s="195" t="s">
        <v>798</v>
      </c>
      <c r="I2181" s="264">
        <v>11</v>
      </c>
      <c r="J2181" s="264">
        <v>8047.4172767545324</v>
      </c>
      <c r="K2181" s="928">
        <f t="shared" si="126"/>
        <v>88522</v>
      </c>
      <c r="L2181" s="916" t="s">
        <v>196</v>
      </c>
      <c r="M2181" s="916" t="s">
        <v>186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>
        <f t="shared" si="124"/>
        <v>11</v>
      </c>
      <c r="C2182" s="193">
        <f t="shared" si="125"/>
        <v>40855</v>
      </c>
      <c r="D2182" s="37" t="s">
        <v>1033</v>
      </c>
      <c r="E2182" s="847">
        <v>40855</v>
      </c>
      <c r="F2182" s="194" t="s">
        <v>811</v>
      </c>
      <c r="G2182" s="513" t="s">
        <v>1360</v>
      </c>
      <c r="H2182" s="195" t="s">
        <v>798</v>
      </c>
      <c r="I2182" s="264">
        <v>285</v>
      </c>
      <c r="J2182" s="264">
        <v>9578.4555542664966</v>
      </c>
      <c r="K2182" s="928">
        <f t="shared" si="126"/>
        <v>2729860</v>
      </c>
      <c r="L2182" s="916" t="s">
        <v>196</v>
      </c>
      <c r="M2182" s="916" t="s">
        <v>186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>
        <f t="shared" si="124"/>
        <v>11</v>
      </c>
      <c r="C2183" s="193">
        <f t="shared" si="125"/>
        <v>40855</v>
      </c>
      <c r="D2183" s="37" t="s">
        <v>1033</v>
      </c>
      <c r="E2183" s="847">
        <v>40855</v>
      </c>
      <c r="F2183" s="194" t="s">
        <v>820</v>
      </c>
      <c r="G2183" s="513" t="s">
        <v>1360</v>
      </c>
      <c r="H2183" s="195" t="s">
        <v>798</v>
      </c>
      <c r="I2183" s="264">
        <v>3</v>
      </c>
      <c r="J2183" s="264">
        <v>10496.174852512109</v>
      </c>
      <c r="K2183" s="928">
        <f t="shared" si="126"/>
        <v>31489</v>
      </c>
      <c r="L2183" s="916" t="s">
        <v>196</v>
      </c>
      <c r="M2183" s="916" t="s">
        <v>186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>
        <f t="shared" si="124"/>
        <v>11</v>
      </c>
      <c r="C2184" s="193">
        <f t="shared" si="125"/>
        <v>40855</v>
      </c>
      <c r="D2184" s="37" t="s">
        <v>1033</v>
      </c>
      <c r="E2184" s="847">
        <v>40855</v>
      </c>
      <c r="F2184" s="194" t="s">
        <v>815</v>
      </c>
      <c r="G2184" s="513" t="s">
        <v>1360</v>
      </c>
      <c r="H2184" s="195" t="s">
        <v>798</v>
      </c>
      <c r="I2184" s="264">
        <v>37</v>
      </c>
      <c r="J2184" s="264">
        <v>14460.34602368328</v>
      </c>
      <c r="K2184" s="928">
        <f t="shared" si="126"/>
        <v>535033</v>
      </c>
      <c r="L2184" s="916" t="s">
        <v>196</v>
      </c>
      <c r="M2184" s="916" t="s">
        <v>186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>
        <f t="shared" si="124"/>
        <v>11</v>
      </c>
      <c r="C2185" s="193">
        <f t="shared" si="125"/>
        <v>40855</v>
      </c>
      <c r="D2185" s="37" t="s">
        <v>1033</v>
      </c>
      <c r="E2185" s="847">
        <v>40855</v>
      </c>
      <c r="F2185" s="194" t="s">
        <v>1334</v>
      </c>
      <c r="G2185" s="513" t="s">
        <v>1360</v>
      </c>
      <c r="H2185" s="195" t="s">
        <v>798</v>
      </c>
      <c r="I2185" s="264">
        <v>35</v>
      </c>
      <c r="J2185" s="264">
        <v>15252.479614416872</v>
      </c>
      <c r="K2185" s="928">
        <f t="shared" si="126"/>
        <v>533837</v>
      </c>
      <c r="L2185" s="916" t="s">
        <v>196</v>
      </c>
      <c r="M2185" s="916" t="s">
        <v>186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>
        <f t="shared" si="124"/>
        <v>11</v>
      </c>
      <c r="C2186" s="193">
        <f t="shared" si="125"/>
        <v>40855</v>
      </c>
      <c r="D2186" s="37" t="s">
        <v>1033</v>
      </c>
      <c r="E2186" s="847">
        <v>40855</v>
      </c>
      <c r="F2186" s="194" t="s">
        <v>1326</v>
      </c>
      <c r="G2186" s="513" t="s">
        <v>1360</v>
      </c>
      <c r="H2186" s="195" t="s">
        <v>798</v>
      </c>
      <c r="I2186" s="264">
        <v>44</v>
      </c>
      <c r="J2186" s="264">
        <v>14113.985458572715</v>
      </c>
      <c r="K2186" s="928">
        <f t="shared" si="126"/>
        <v>621015</v>
      </c>
      <c r="L2186" s="916" t="s">
        <v>196</v>
      </c>
      <c r="M2186" s="916" t="s">
        <v>186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>
        <f t="shared" si="124"/>
        <v>11</v>
      </c>
      <c r="C2187" s="193">
        <f t="shared" si="125"/>
        <v>40855</v>
      </c>
      <c r="D2187" s="37" t="s">
        <v>1033</v>
      </c>
      <c r="E2187" s="847">
        <v>40855</v>
      </c>
      <c r="F2187" s="194" t="s">
        <v>1361</v>
      </c>
      <c r="G2187" s="513" t="s">
        <v>1360</v>
      </c>
      <c r="H2187" s="195" t="s">
        <v>798</v>
      </c>
      <c r="I2187" s="264">
        <v>16</v>
      </c>
      <c r="J2187" s="264">
        <v>11901.445685845443</v>
      </c>
      <c r="K2187" s="928">
        <f t="shared" si="126"/>
        <v>190423</v>
      </c>
      <c r="L2187" s="916" t="s">
        <v>196</v>
      </c>
      <c r="M2187" s="916" t="s">
        <v>186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>
        <f t="shared" si="124"/>
        <v>11</v>
      </c>
      <c r="C2188" s="193">
        <f t="shared" si="125"/>
        <v>40855</v>
      </c>
      <c r="D2188" s="37" t="s">
        <v>1033</v>
      </c>
      <c r="E2188" s="847">
        <v>40855</v>
      </c>
      <c r="F2188" s="194" t="s">
        <v>1335</v>
      </c>
      <c r="G2188" s="513" t="s">
        <v>1360</v>
      </c>
      <c r="H2188" s="195" t="s">
        <v>798</v>
      </c>
      <c r="I2188" s="264">
        <v>2</v>
      </c>
      <c r="J2188" s="264">
        <v>13142.008185845443</v>
      </c>
      <c r="K2188" s="928">
        <f t="shared" si="126"/>
        <v>26284</v>
      </c>
      <c r="L2188" s="916" t="s">
        <v>196</v>
      </c>
      <c r="M2188" s="916" t="s">
        <v>186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>
        <f t="shared" si="124"/>
        <v>11</v>
      </c>
      <c r="C2189" s="193">
        <f t="shared" si="125"/>
        <v>40857</v>
      </c>
      <c r="D2189" s="37" t="s">
        <v>1034</v>
      </c>
      <c r="E2189" s="847">
        <v>40857</v>
      </c>
      <c r="F2189" s="194" t="s">
        <v>1326</v>
      </c>
      <c r="G2189" s="513" t="s">
        <v>1362</v>
      </c>
      <c r="H2189" s="195" t="s">
        <v>798</v>
      </c>
      <c r="I2189" s="264">
        <v>20</v>
      </c>
      <c r="J2189" s="264">
        <v>9649.9581858454421</v>
      </c>
      <c r="K2189" s="928">
        <f t="shared" si="126"/>
        <v>192999</v>
      </c>
      <c r="L2189" s="916" t="s">
        <v>196</v>
      </c>
      <c r="M2189" s="916" t="s">
        <v>186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>
        <f t="shared" si="124"/>
        <v>11</v>
      </c>
      <c r="C2190" s="193">
        <f t="shared" si="125"/>
        <v>40857</v>
      </c>
      <c r="D2190" s="37" t="s">
        <v>1034</v>
      </c>
      <c r="E2190" s="847">
        <v>40857</v>
      </c>
      <c r="F2190" s="194" t="s">
        <v>1327</v>
      </c>
      <c r="G2190" s="513" t="s">
        <v>1362</v>
      </c>
      <c r="H2190" s="195" t="s">
        <v>798</v>
      </c>
      <c r="I2190" s="264">
        <v>94</v>
      </c>
      <c r="J2190" s="264">
        <v>18666.497547547569</v>
      </c>
      <c r="K2190" s="928">
        <f t="shared" si="126"/>
        <v>1754651</v>
      </c>
      <c r="L2190" s="916" t="s">
        <v>196</v>
      </c>
      <c r="M2190" s="916" t="s">
        <v>186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>
        <f t="shared" si="124"/>
        <v>11</v>
      </c>
      <c r="C2191" s="193">
        <f t="shared" si="125"/>
        <v>40857</v>
      </c>
      <c r="D2191" s="37" t="s">
        <v>1034</v>
      </c>
      <c r="E2191" s="847">
        <v>40857</v>
      </c>
      <c r="F2191" s="194" t="s">
        <v>1328</v>
      </c>
      <c r="G2191" s="513" t="s">
        <v>1362</v>
      </c>
      <c r="H2191" s="195" t="s">
        <v>798</v>
      </c>
      <c r="I2191" s="264">
        <v>58</v>
      </c>
      <c r="J2191" s="264">
        <v>21576.490944466135</v>
      </c>
      <c r="K2191" s="928">
        <f t="shared" si="126"/>
        <v>1251436</v>
      </c>
      <c r="L2191" s="916" t="s">
        <v>196</v>
      </c>
      <c r="M2191" s="916" t="s">
        <v>186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>
        <f t="shared" si="124"/>
        <v>11</v>
      </c>
      <c r="C2192" s="193">
        <f t="shared" si="125"/>
        <v>40857</v>
      </c>
      <c r="D2192" s="37" t="s">
        <v>1034</v>
      </c>
      <c r="E2192" s="847">
        <v>40857</v>
      </c>
      <c r="F2192" s="194" t="s">
        <v>1329</v>
      </c>
      <c r="G2192" s="513" t="s">
        <v>1362</v>
      </c>
      <c r="H2192" s="195" t="s">
        <v>798</v>
      </c>
      <c r="I2192" s="264">
        <v>4</v>
      </c>
      <c r="J2192" s="264">
        <v>9918.2581858454432</v>
      </c>
      <c r="K2192" s="928">
        <f t="shared" si="126"/>
        <v>39673</v>
      </c>
      <c r="L2192" s="916" t="s">
        <v>196</v>
      </c>
      <c r="M2192" s="916" t="s">
        <v>186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>
        <f t="shared" si="124"/>
        <v>11</v>
      </c>
      <c r="C2193" s="193">
        <f t="shared" si="125"/>
        <v>40857</v>
      </c>
      <c r="D2193" s="37" t="s">
        <v>1034</v>
      </c>
      <c r="E2193" s="847">
        <v>40857</v>
      </c>
      <c r="F2193" s="194" t="s">
        <v>1330</v>
      </c>
      <c r="G2193" s="513" t="s">
        <v>1362</v>
      </c>
      <c r="H2193" s="195" t="s">
        <v>798</v>
      </c>
      <c r="I2193" s="264">
        <v>1</v>
      </c>
      <c r="J2193" s="264">
        <v>9917.5081858454432</v>
      </c>
      <c r="K2193" s="928">
        <f t="shared" si="126"/>
        <v>9918</v>
      </c>
      <c r="L2193" s="916" t="s">
        <v>196</v>
      </c>
      <c r="M2193" s="916" t="s">
        <v>186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>
        <f t="shared" si="124"/>
        <v>11</v>
      </c>
      <c r="C2194" s="193">
        <f t="shared" si="125"/>
        <v>40857</v>
      </c>
      <c r="D2194" s="37" t="s">
        <v>1034</v>
      </c>
      <c r="E2194" s="847">
        <v>40857</v>
      </c>
      <c r="F2194" s="194" t="s">
        <v>1331</v>
      </c>
      <c r="G2194" s="513" t="s">
        <v>1362</v>
      </c>
      <c r="H2194" s="195" t="s">
        <v>798</v>
      </c>
      <c r="I2194" s="264">
        <v>5</v>
      </c>
      <c r="J2194" s="264">
        <v>13595.908185845441</v>
      </c>
      <c r="K2194" s="928">
        <f t="shared" si="126"/>
        <v>67980</v>
      </c>
      <c r="L2194" s="916" t="s">
        <v>196</v>
      </c>
      <c r="M2194" s="916" t="s">
        <v>186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>
        <f t="shared" si="124"/>
        <v>11</v>
      </c>
      <c r="C2195" s="193">
        <f t="shared" si="125"/>
        <v>40857</v>
      </c>
      <c r="D2195" s="37" t="s">
        <v>1034</v>
      </c>
      <c r="E2195" s="847">
        <v>40857</v>
      </c>
      <c r="F2195" s="194" t="s">
        <v>1332</v>
      </c>
      <c r="G2195" s="513" t="s">
        <v>1362</v>
      </c>
      <c r="H2195" s="195" t="s">
        <v>798</v>
      </c>
      <c r="I2195" s="264">
        <v>80</v>
      </c>
      <c r="J2195" s="264">
        <v>11437.495685845442</v>
      </c>
      <c r="K2195" s="928">
        <f t="shared" si="126"/>
        <v>915000</v>
      </c>
      <c r="L2195" s="916" t="s">
        <v>196</v>
      </c>
      <c r="M2195" s="916" t="s">
        <v>186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>
        <f t="shared" si="124"/>
        <v>11</v>
      </c>
      <c r="C2196" s="193">
        <f t="shared" si="125"/>
        <v>40857</v>
      </c>
      <c r="D2196" s="37" t="s">
        <v>1034</v>
      </c>
      <c r="E2196" s="847">
        <v>40857</v>
      </c>
      <c r="F2196" s="194" t="s">
        <v>1333</v>
      </c>
      <c r="G2196" s="513" t="s">
        <v>1362</v>
      </c>
      <c r="H2196" s="195" t="s">
        <v>798</v>
      </c>
      <c r="I2196" s="264">
        <v>4</v>
      </c>
      <c r="J2196" s="264">
        <v>18666.258185845447</v>
      </c>
      <c r="K2196" s="928">
        <f t="shared" si="126"/>
        <v>74665</v>
      </c>
      <c r="L2196" s="916" t="s">
        <v>196</v>
      </c>
      <c r="M2196" s="916" t="s">
        <v>186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24"/>
        <v>11</v>
      </c>
      <c r="C2197" s="193">
        <f t="shared" si="125"/>
        <v>40857</v>
      </c>
      <c r="D2197" s="37" t="s">
        <v>1034</v>
      </c>
      <c r="E2197" s="847">
        <v>40857</v>
      </c>
      <c r="F2197" s="194" t="s">
        <v>1334</v>
      </c>
      <c r="G2197" s="513" t="s">
        <v>1362</v>
      </c>
      <c r="H2197" s="195" t="s">
        <v>798</v>
      </c>
      <c r="I2197" s="264">
        <v>3</v>
      </c>
      <c r="J2197" s="264">
        <v>11117.174852512109</v>
      </c>
      <c r="K2197" s="928">
        <f t="shared" si="126"/>
        <v>33352</v>
      </c>
      <c r="L2197" s="916" t="s">
        <v>196</v>
      </c>
      <c r="M2197" s="916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24"/>
        <v>11</v>
      </c>
      <c r="C2198" s="193">
        <f t="shared" si="125"/>
        <v>40857</v>
      </c>
      <c r="D2198" s="37" t="s">
        <v>1034</v>
      </c>
      <c r="E2198" s="847">
        <v>40857</v>
      </c>
      <c r="F2198" s="194" t="s">
        <v>1333</v>
      </c>
      <c r="G2198" s="513" t="s">
        <v>1362</v>
      </c>
      <c r="H2198" s="195" t="s">
        <v>798</v>
      </c>
      <c r="I2198" s="264">
        <v>4</v>
      </c>
      <c r="J2198" s="264">
        <v>18666.258185845447</v>
      </c>
      <c r="K2198" s="928">
        <f t="shared" si="126"/>
        <v>74665</v>
      </c>
      <c r="L2198" s="916" t="s">
        <v>196</v>
      </c>
      <c r="M2198" s="916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24"/>
        <v>11</v>
      </c>
      <c r="C2199" s="193">
        <f t="shared" si="125"/>
        <v>40857</v>
      </c>
      <c r="D2199" s="37" t="s">
        <v>1034</v>
      </c>
      <c r="E2199" s="847">
        <v>40857</v>
      </c>
      <c r="F2199" s="194" t="s">
        <v>1361</v>
      </c>
      <c r="G2199" s="513" t="s">
        <v>1362</v>
      </c>
      <c r="H2199" s="195" t="s">
        <v>798</v>
      </c>
      <c r="I2199" s="264">
        <v>3</v>
      </c>
      <c r="J2199" s="264">
        <v>10496.174852512109</v>
      </c>
      <c r="K2199" s="928">
        <f t="shared" si="126"/>
        <v>31489</v>
      </c>
      <c r="L2199" s="916" t="s">
        <v>196</v>
      </c>
      <c r="M2199" s="916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24"/>
        <v>11</v>
      </c>
      <c r="C2200" s="193">
        <f t="shared" si="125"/>
        <v>40857</v>
      </c>
      <c r="D2200" s="37" t="s">
        <v>1034</v>
      </c>
      <c r="E2200" s="847">
        <v>40857</v>
      </c>
      <c r="F2200" s="194" t="s">
        <v>1363</v>
      </c>
      <c r="G2200" s="513" t="s">
        <v>1362</v>
      </c>
      <c r="H2200" s="195" t="s">
        <v>798</v>
      </c>
      <c r="I2200" s="264">
        <v>6</v>
      </c>
      <c r="J2200" s="264">
        <v>15403.341519178777</v>
      </c>
      <c r="K2200" s="928">
        <f t="shared" si="126"/>
        <v>92420</v>
      </c>
      <c r="L2200" s="916" t="s">
        <v>196</v>
      </c>
      <c r="M2200" s="916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24"/>
        <v>11</v>
      </c>
      <c r="C2201" s="193">
        <f t="shared" si="125"/>
        <v>40857</v>
      </c>
      <c r="D2201" s="37" t="s">
        <v>1034</v>
      </c>
      <c r="E2201" s="847">
        <v>40857</v>
      </c>
      <c r="F2201" s="194" t="s">
        <v>1335</v>
      </c>
      <c r="G2201" s="513" t="s">
        <v>1362</v>
      </c>
      <c r="H2201" s="195" t="s">
        <v>798</v>
      </c>
      <c r="I2201" s="264">
        <v>42</v>
      </c>
      <c r="J2201" s="264">
        <v>14113.984376321636</v>
      </c>
      <c r="K2201" s="928">
        <f t="shared" si="126"/>
        <v>592787</v>
      </c>
      <c r="L2201" s="916" t="s">
        <v>196</v>
      </c>
      <c r="M2201" s="916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24"/>
        <v>11</v>
      </c>
      <c r="C2202" s="193">
        <f t="shared" si="125"/>
        <v>40857</v>
      </c>
      <c r="D2202" s="37" t="s">
        <v>1034</v>
      </c>
      <c r="E2202" s="847">
        <v>40857</v>
      </c>
      <c r="F2202" s="194" t="s">
        <v>1336</v>
      </c>
      <c r="G2202" s="513" t="s">
        <v>1362</v>
      </c>
      <c r="H2202" s="195" t="s">
        <v>798</v>
      </c>
      <c r="I2202" s="264">
        <v>43</v>
      </c>
      <c r="J2202" s="264">
        <v>15731.508185845443</v>
      </c>
      <c r="K2202" s="928">
        <f t="shared" si="126"/>
        <v>676455</v>
      </c>
      <c r="L2202" s="916" t="s">
        <v>196</v>
      </c>
      <c r="M2202" s="916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24"/>
        <v>11</v>
      </c>
      <c r="C2203" s="193">
        <f t="shared" si="125"/>
        <v>40857</v>
      </c>
      <c r="D2203" s="37" t="s">
        <v>1034</v>
      </c>
      <c r="E2203" s="847">
        <v>40857</v>
      </c>
      <c r="F2203" s="194" t="s">
        <v>1364</v>
      </c>
      <c r="G2203" s="513" t="s">
        <v>1362</v>
      </c>
      <c r="H2203" s="195" t="s">
        <v>798</v>
      </c>
      <c r="I2203" s="264">
        <v>1112</v>
      </c>
      <c r="J2203" s="264">
        <v>9642.2572865648672</v>
      </c>
      <c r="K2203" s="928">
        <f t="shared" si="126"/>
        <v>10722190</v>
      </c>
      <c r="L2203" s="916" t="s">
        <v>196</v>
      </c>
      <c r="M2203" s="916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24"/>
        <v>11</v>
      </c>
      <c r="C2204" s="193">
        <f t="shared" si="125"/>
        <v>40857</v>
      </c>
      <c r="D2204" s="37" t="s">
        <v>1034</v>
      </c>
      <c r="E2204" s="847">
        <v>40857</v>
      </c>
      <c r="F2204" s="194" t="s">
        <v>1365</v>
      </c>
      <c r="G2204" s="513" t="s">
        <v>1362</v>
      </c>
      <c r="H2204" s="195" t="s">
        <v>798</v>
      </c>
      <c r="I2204" s="264">
        <v>1000</v>
      </c>
      <c r="J2204" s="264">
        <v>9642.257185845443</v>
      </c>
      <c r="K2204" s="928">
        <f t="shared" si="126"/>
        <v>9642257</v>
      </c>
      <c r="L2204" s="916" t="s">
        <v>196</v>
      </c>
      <c r="M2204" s="916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24"/>
        <v>11</v>
      </c>
      <c r="C2205" s="193">
        <f t="shared" si="125"/>
        <v>40857</v>
      </c>
      <c r="D2205" s="37" t="s">
        <v>1034</v>
      </c>
      <c r="E2205" s="847">
        <v>40857</v>
      </c>
      <c r="F2205" s="194" t="s">
        <v>1366</v>
      </c>
      <c r="G2205" s="513" t="s">
        <v>1362</v>
      </c>
      <c r="H2205" s="195" t="s">
        <v>798</v>
      </c>
      <c r="I2205" s="264">
        <v>25</v>
      </c>
      <c r="J2205" s="264">
        <v>6878.6681858454422</v>
      </c>
      <c r="K2205" s="928">
        <f t="shared" si="126"/>
        <v>171967</v>
      </c>
      <c r="L2205" s="916" t="s">
        <v>196</v>
      </c>
      <c r="M2205" s="916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24"/>
        <v>11</v>
      </c>
      <c r="C2206" s="193">
        <f t="shared" si="125"/>
        <v>40857</v>
      </c>
      <c r="D2206" s="37" t="s">
        <v>1034</v>
      </c>
      <c r="E2206" s="847">
        <v>40857</v>
      </c>
      <c r="F2206" s="194" t="s">
        <v>1367</v>
      </c>
      <c r="G2206" s="513" t="s">
        <v>1362</v>
      </c>
      <c r="H2206" s="195" t="s">
        <v>798</v>
      </c>
      <c r="I2206" s="264">
        <v>2</v>
      </c>
      <c r="J2206" s="264">
        <v>3522.5081858454428</v>
      </c>
      <c r="K2206" s="928">
        <f t="shared" si="126"/>
        <v>7045</v>
      </c>
      <c r="L2206" s="916" t="s">
        <v>196</v>
      </c>
      <c r="M2206" s="916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24"/>
        <v>11</v>
      </c>
      <c r="C2207" s="193">
        <f t="shared" si="125"/>
        <v>40862</v>
      </c>
      <c r="D2207" s="37" t="s">
        <v>1035</v>
      </c>
      <c r="E2207" s="847">
        <v>40862</v>
      </c>
      <c r="F2207" s="194" t="s">
        <v>811</v>
      </c>
      <c r="G2207" s="513" t="s">
        <v>1368</v>
      </c>
      <c r="H2207" s="195" t="s">
        <v>798</v>
      </c>
      <c r="I2207" s="264">
        <v>209</v>
      </c>
      <c r="J2207" s="264">
        <v>9549.5034011564458</v>
      </c>
      <c r="K2207" s="928">
        <f t="shared" si="126"/>
        <v>1995846</v>
      </c>
      <c r="L2207" s="916" t="s">
        <v>196</v>
      </c>
      <c r="M2207" s="916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24"/>
        <v>11</v>
      </c>
      <c r="C2208" s="193">
        <f t="shared" si="125"/>
        <v>40862</v>
      </c>
      <c r="D2208" s="37" t="s">
        <v>1035</v>
      </c>
      <c r="E2208" s="847">
        <v>40862</v>
      </c>
      <c r="F2208" s="194" t="s">
        <v>1341</v>
      </c>
      <c r="G2208" s="513" t="s">
        <v>1368</v>
      </c>
      <c r="H2208" s="195" t="s">
        <v>798</v>
      </c>
      <c r="I2208" s="264">
        <v>141</v>
      </c>
      <c r="J2208" s="264">
        <v>15403.501093646861</v>
      </c>
      <c r="K2208" s="928">
        <f t="shared" si="126"/>
        <v>2171894</v>
      </c>
      <c r="L2208" s="916" t="s">
        <v>196</v>
      </c>
      <c r="M2208" s="916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24"/>
        <v>11</v>
      </c>
      <c r="C2209" s="193">
        <f t="shared" si="125"/>
        <v>40862</v>
      </c>
      <c r="D2209" s="37" t="s">
        <v>1035</v>
      </c>
      <c r="E2209" s="847">
        <v>40862</v>
      </c>
      <c r="F2209" s="194" t="s">
        <v>1342</v>
      </c>
      <c r="G2209" s="513" t="s">
        <v>1368</v>
      </c>
      <c r="H2209" s="195" t="s">
        <v>798</v>
      </c>
      <c r="I2209" s="264">
        <v>348</v>
      </c>
      <c r="J2209" s="264">
        <v>11437.505312282225</v>
      </c>
      <c r="K2209" s="928">
        <f t="shared" si="126"/>
        <v>3980252</v>
      </c>
      <c r="L2209" s="916" t="s">
        <v>196</v>
      </c>
      <c r="M2209" s="916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24"/>
        <v>11</v>
      </c>
      <c r="C2210" s="193">
        <f t="shared" si="125"/>
        <v>40862</v>
      </c>
      <c r="D2210" s="37" t="s">
        <v>1035</v>
      </c>
      <c r="E2210" s="847">
        <v>40862</v>
      </c>
      <c r="F2210" s="194" t="s">
        <v>812</v>
      </c>
      <c r="G2210" s="513" t="s">
        <v>1368</v>
      </c>
      <c r="H2210" s="195" t="s">
        <v>798</v>
      </c>
      <c r="I2210" s="264">
        <v>38</v>
      </c>
      <c r="J2210" s="264">
        <v>9918.4818700559699</v>
      </c>
      <c r="K2210" s="928">
        <f t="shared" si="126"/>
        <v>376902</v>
      </c>
      <c r="L2210" s="916" t="s">
        <v>196</v>
      </c>
      <c r="M2210" s="916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24"/>
        <v>11</v>
      </c>
      <c r="C2211" s="193">
        <f t="shared" si="125"/>
        <v>40862</v>
      </c>
      <c r="D2211" s="37" t="s">
        <v>1035</v>
      </c>
      <c r="E2211" s="847">
        <v>40862</v>
      </c>
      <c r="F2211" s="194" t="s">
        <v>1343</v>
      </c>
      <c r="G2211" s="513" t="s">
        <v>1368</v>
      </c>
      <c r="H2211" s="195" t="s">
        <v>798</v>
      </c>
      <c r="I2211" s="264">
        <v>24</v>
      </c>
      <c r="J2211" s="264">
        <v>8350.9665191787753</v>
      </c>
      <c r="K2211" s="928">
        <f t="shared" si="126"/>
        <v>200423</v>
      </c>
      <c r="L2211" s="916" t="s">
        <v>196</v>
      </c>
      <c r="M2211" s="916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24"/>
        <v>11</v>
      </c>
      <c r="C2212" s="193">
        <f t="shared" si="125"/>
        <v>40862</v>
      </c>
      <c r="D2212" s="37" t="s">
        <v>1035</v>
      </c>
      <c r="E2212" s="847">
        <v>40862</v>
      </c>
      <c r="F2212" s="194" t="s">
        <v>1076</v>
      </c>
      <c r="G2212" s="513" t="s">
        <v>1368</v>
      </c>
      <c r="H2212" s="195" t="s">
        <v>798</v>
      </c>
      <c r="I2212" s="264">
        <v>1</v>
      </c>
      <c r="J2212" s="264">
        <v>11436.508185845443</v>
      </c>
      <c r="K2212" s="928">
        <f t="shared" si="126"/>
        <v>11437</v>
      </c>
      <c r="L2212" s="916" t="s">
        <v>196</v>
      </c>
      <c r="M2212" s="916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24"/>
        <v>11</v>
      </c>
      <c r="C2213" s="193">
        <f t="shared" si="125"/>
        <v>40862</v>
      </c>
      <c r="D2213" s="37" t="s">
        <v>1035</v>
      </c>
      <c r="E2213" s="847">
        <v>40862</v>
      </c>
      <c r="F2213" s="194" t="s">
        <v>814</v>
      </c>
      <c r="G2213" s="513" t="s">
        <v>1368</v>
      </c>
      <c r="H2213" s="195" t="s">
        <v>798</v>
      </c>
      <c r="I2213" s="264">
        <v>3</v>
      </c>
      <c r="J2213" s="264">
        <v>10496.174852512109</v>
      </c>
      <c r="K2213" s="928">
        <f t="shared" si="126"/>
        <v>31489</v>
      </c>
      <c r="L2213" s="916" t="s">
        <v>196</v>
      </c>
      <c r="M2213" s="916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24"/>
        <v>11</v>
      </c>
      <c r="C2214" s="193">
        <f t="shared" si="125"/>
        <v>40862</v>
      </c>
      <c r="D2214" s="37" t="s">
        <v>1035</v>
      </c>
      <c r="E2214" s="847">
        <v>40862</v>
      </c>
      <c r="F2214" s="194" t="s">
        <v>817</v>
      </c>
      <c r="G2214" s="513" t="s">
        <v>1368</v>
      </c>
      <c r="H2214" s="195" t="s">
        <v>798</v>
      </c>
      <c r="I2214" s="264">
        <v>3</v>
      </c>
      <c r="J2214" s="264">
        <v>11117.174852512109</v>
      </c>
      <c r="K2214" s="928">
        <f t="shared" si="126"/>
        <v>33352</v>
      </c>
      <c r="L2214" s="916" t="s">
        <v>196</v>
      </c>
      <c r="M2214" s="916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24"/>
        <v>11</v>
      </c>
      <c r="C2215" s="193">
        <f t="shared" si="125"/>
        <v>40862</v>
      </c>
      <c r="D2215" s="37" t="s">
        <v>1035</v>
      </c>
      <c r="E2215" s="847">
        <v>40862</v>
      </c>
      <c r="F2215" s="194" t="s">
        <v>813</v>
      </c>
      <c r="G2215" s="513" t="s">
        <v>1368</v>
      </c>
      <c r="H2215" s="195" t="s">
        <v>798</v>
      </c>
      <c r="I2215" s="264">
        <v>5</v>
      </c>
      <c r="J2215" s="264">
        <v>8047.3081858454416</v>
      </c>
      <c r="K2215" s="928">
        <f t="shared" si="126"/>
        <v>40237</v>
      </c>
      <c r="L2215" s="916" t="s">
        <v>196</v>
      </c>
      <c r="M2215" s="916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24"/>
        <v>11</v>
      </c>
      <c r="C2216" s="193">
        <f t="shared" si="125"/>
        <v>40862</v>
      </c>
      <c r="D2216" s="37" t="s">
        <v>1035</v>
      </c>
      <c r="E2216" s="847">
        <v>40862</v>
      </c>
      <c r="F2216" s="194" t="s">
        <v>1369</v>
      </c>
      <c r="G2216" s="513" t="s">
        <v>1368</v>
      </c>
      <c r="H2216" s="195" t="s">
        <v>798</v>
      </c>
      <c r="I2216" s="264">
        <v>4</v>
      </c>
      <c r="J2216" s="264">
        <v>8047.2581858454423</v>
      </c>
      <c r="K2216" s="928">
        <f t="shared" si="126"/>
        <v>32189</v>
      </c>
      <c r="L2216" s="916" t="s">
        <v>196</v>
      </c>
      <c r="M2216" s="916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24"/>
        <v>11</v>
      </c>
      <c r="C2217" s="193">
        <f t="shared" si="125"/>
        <v>40862</v>
      </c>
      <c r="D2217" s="37" t="s">
        <v>1035</v>
      </c>
      <c r="E2217" s="847">
        <v>40862</v>
      </c>
      <c r="F2217" s="194" t="s">
        <v>1097</v>
      </c>
      <c r="G2217" s="513" t="s">
        <v>1368</v>
      </c>
      <c r="H2217" s="195" t="s">
        <v>798</v>
      </c>
      <c r="I2217" s="264">
        <v>1</v>
      </c>
      <c r="J2217" s="264">
        <v>5746.5081858454423</v>
      </c>
      <c r="K2217" s="928">
        <f t="shared" si="126"/>
        <v>5747</v>
      </c>
      <c r="L2217" s="916" t="s">
        <v>196</v>
      </c>
      <c r="M2217" s="916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24"/>
        <v>11</v>
      </c>
      <c r="C2218" s="193">
        <f t="shared" si="125"/>
        <v>40862</v>
      </c>
      <c r="D2218" s="37" t="s">
        <v>1035</v>
      </c>
      <c r="E2218" s="847">
        <v>40862</v>
      </c>
      <c r="F2218" s="194" t="s">
        <v>822</v>
      </c>
      <c r="G2218" s="513" t="s">
        <v>1368</v>
      </c>
      <c r="H2218" s="195" t="s">
        <v>798</v>
      </c>
      <c r="I2218" s="264">
        <v>4</v>
      </c>
      <c r="J2218" s="264">
        <v>5069.7581858454423</v>
      </c>
      <c r="K2218" s="928">
        <f t="shared" si="126"/>
        <v>20279</v>
      </c>
      <c r="L2218" s="916" t="s">
        <v>196</v>
      </c>
      <c r="M2218" s="916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24"/>
        <v>11</v>
      </c>
      <c r="C2219" s="193">
        <f t="shared" si="125"/>
        <v>40862</v>
      </c>
      <c r="D2219" s="37" t="s">
        <v>1035</v>
      </c>
      <c r="E2219" s="847">
        <v>40862</v>
      </c>
      <c r="F2219" s="191" t="s">
        <v>990</v>
      </c>
      <c r="G2219" s="513" t="s">
        <v>1368</v>
      </c>
      <c r="H2219" s="195" t="s">
        <v>798</v>
      </c>
      <c r="I2219" s="264">
        <v>4</v>
      </c>
      <c r="J2219" s="264">
        <v>5747.2581858454423</v>
      </c>
      <c r="K2219" s="928">
        <f t="shared" si="126"/>
        <v>22989</v>
      </c>
      <c r="L2219" s="916" t="s">
        <v>196</v>
      </c>
      <c r="M2219" s="916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24"/>
        <v>11</v>
      </c>
      <c r="C2220" s="193">
        <f t="shared" si="125"/>
        <v>40862</v>
      </c>
      <c r="D2220" s="37" t="s">
        <v>1035</v>
      </c>
      <c r="E2220" s="847">
        <v>40862</v>
      </c>
      <c r="F2220" s="194" t="s">
        <v>823</v>
      </c>
      <c r="G2220" s="513" t="s">
        <v>1368</v>
      </c>
      <c r="H2220" s="195" t="s">
        <v>798</v>
      </c>
      <c r="I2220" s="264">
        <v>2</v>
      </c>
      <c r="J2220" s="264">
        <v>5747.0081858454423</v>
      </c>
      <c r="K2220" s="928">
        <f t="shared" si="126"/>
        <v>11494</v>
      </c>
      <c r="L2220" s="916" t="s">
        <v>196</v>
      </c>
      <c r="M2220" s="916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24"/>
        <v>11</v>
      </c>
      <c r="C2221" s="193">
        <f t="shared" si="125"/>
        <v>40862</v>
      </c>
      <c r="D2221" s="37" t="s">
        <v>1035</v>
      </c>
      <c r="E2221" s="847">
        <v>40862</v>
      </c>
      <c r="F2221" s="194" t="s">
        <v>992</v>
      </c>
      <c r="G2221" s="513" t="s">
        <v>1368</v>
      </c>
      <c r="H2221" s="195" t="s">
        <v>798</v>
      </c>
      <c r="I2221" s="264">
        <v>221</v>
      </c>
      <c r="J2221" s="264">
        <v>8211.8430274744023</v>
      </c>
      <c r="K2221" s="928">
        <f t="shared" si="126"/>
        <v>1814817</v>
      </c>
      <c r="L2221" s="916" t="s">
        <v>196</v>
      </c>
      <c r="M2221" s="916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24"/>
        <v>11</v>
      </c>
      <c r="C2222" s="193">
        <f t="shared" si="125"/>
        <v>40862</v>
      </c>
      <c r="D2222" s="37" t="s">
        <v>1035</v>
      </c>
      <c r="E2222" s="847">
        <v>40862</v>
      </c>
      <c r="F2222" s="194" t="s">
        <v>824</v>
      </c>
      <c r="G2222" s="513" t="s">
        <v>1368</v>
      </c>
      <c r="H2222" s="195" t="s">
        <v>798</v>
      </c>
      <c r="I2222" s="264">
        <v>62</v>
      </c>
      <c r="J2222" s="264">
        <v>14113.992056813184</v>
      </c>
      <c r="K2222" s="928">
        <f t="shared" si="126"/>
        <v>875068</v>
      </c>
      <c r="L2222" s="916" t="s">
        <v>196</v>
      </c>
      <c r="M2222" s="916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24"/>
        <v>11</v>
      </c>
      <c r="C2223" s="193">
        <f t="shared" si="125"/>
        <v>40862</v>
      </c>
      <c r="D2223" s="37" t="s">
        <v>1035</v>
      </c>
      <c r="E2223" s="847">
        <v>40862</v>
      </c>
      <c r="F2223" s="194" t="s">
        <v>988</v>
      </c>
      <c r="G2223" s="513" t="s">
        <v>1368</v>
      </c>
      <c r="H2223" s="195" t="s">
        <v>798</v>
      </c>
      <c r="I2223" s="264">
        <v>139</v>
      </c>
      <c r="J2223" s="264">
        <v>7422.5009916008385</v>
      </c>
      <c r="K2223" s="928">
        <f t="shared" si="126"/>
        <v>1031728</v>
      </c>
      <c r="L2223" s="916" t="s">
        <v>196</v>
      </c>
      <c r="M2223" s="916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si="124"/>
        <v>11</v>
      </c>
      <c r="C2224" s="193">
        <f t="shared" si="125"/>
        <v>40862</v>
      </c>
      <c r="D2224" s="37" t="s">
        <v>1035</v>
      </c>
      <c r="E2224" s="847">
        <v>40862</v>
      </c>
      <c r="F2224" s="194" t="s">
        <v>811</v>
      </c>
      <c r="G2224" s="513" t="s">
        <v>1368</v>
      </c>
      <c r="H2224" s="195" t="s">
        <v>798</v>
      </c>
      <c r="I2224" s="264">
        <v>312</v>
      </c>
      <c r="J2224" s="264">
        <v>9549.50498071724</v>
      </c>
      <c r="K2224" s="928">
        <f t="shared" si="126"/>
        <v>2979446</v>
      </c>
      <c r="L2224" s="916" t="s">
        <v>196</v>
      </c>
      <c r="M2224" s="916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24"/>
        <v>11</v>
      </c>
      <c r="C2225" s="193">
        <f t="shared" si="125"/>
        <v>40862</v>
      </c>
      <c r="D2225" s="37" t="s">
        <v>1035</v>
      </c>
      <c r="E2225" s="847">
        <v>40862</v>
      </c>
      <c r="F2225" s="194" t="s">
        <v>1370</v>
      </c>
      <c r="G2225" s="513" t="s">
        <v>1368</v>
      </c>
      <c r="H2225" s="195" t="s">
        <v>798</v>
      </c>
      <c r="I2225" s="264">
        <v>12</v>
      </c>
      <c r="J2225" s="264">
        <v>11642.424852512109</v>
      </c>
      <c r="K2225" s="928">
        <f t="shared" si="126"/>
        <v>139709</v>
      </c>
      <c r="L2225" s="916" t="s">
        <v>196</v>
      </c>
      <c r="M2225" s="916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24"/>
        <v>11</v>
      </c>
      <c r="C2226" s="193">
        <f t="shared" si="125"/>
        <v>40862</v>
      </c>
      <c r="D2226" s="37" t="s">
        <v>1035</v>
      </c>
      <c r="E2226" s="847">
        <v>40862</v>
      </c>
      <c r="F2226" s="194" t="s">
        <v>815</v>
      </c>
      <c r="G2226" s="513" t="s">
        <v>1368</v>
      </c>
      <c r="H2226" s="195" t="s">
        <v>798</v>
      </c>
      <c r="I2226" s="264">
        <v>206</v>
      </c>
      <c r="J2226" s="264">
        <v>13596.003331476513</v>
      </c>
      <c r="K2226" s="928">
        <f t="shared" si="126"/>
        <v>2800777</v>
      </c>
      <c r="L2226" s="916" t="s">
        <v>196</v>
      </c>
      <c r="M2226" s="916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24"/>
        <v>11</v>
      </c>
      <c r="C2227" s="193">
        <f t="shared" si="125"/>
        <v>40862</v>
      </c>
      <c r="D2227" s="37" t="s">
        <v>1035</v>
      </c>
      <c r="E2227" s="847">
        <v>40862</v>
      </c>
      <c r="F2227" s="194" t="s">
        <v>1371</v>
      </c>
      <c r="G2227" s="513" t="s">
        <v>1368</v>
      </c>
      <c r="H2227" s="195" t="s">
        <v>798</v>
      </c>
      <c r="I2227" s="264">
        <v>45</v>
      </c>
      <c r="J2227" s="264">
        <v>15252.485963623221</v>
      </c>
      <c r="K2227" s="928">
        <f t="shared" si="126"/>
        <v>686362</v>
      </c>
      <c r="L2227" s="916" t="s">
        <v>196</v>
      </c>
      <c r="M2227" s="916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24"/>
        <v>11</v>
      </c>
      <c r="C2228" s="193">
        <f t="shared" si="125"/>
        <v>40862</v>
      </c>
      <c r="D2228" s="37" t="s">
        <v>1035</v>
      </c>
      <c r="E2228" s="847">
        <v>40862</v>
      </c>
      <c r="F2228" s="194" t="s">
        <v>1372</v>
      </c>
      <c r="G2228" s="513" t="s">
        <v>1368</v>
      </c>
      <c r="H2228" s="195" t="s">
        <v>798</v>
      </c>
      <c r="I2228" s="264">
        <v>63</v>
      </c>
      <c r="J2228" s="264">
        <v>10788.49231282957</v>
      </c>
      <c r="K2228" s="928">
        <f t="shared" si="126"/>
        <v>679675</v>
      </c>
      <c r="L2228" s="916" t="s">
        <v>196</v>
      </c>
      <c r="M2228" s="916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si="124"/>
        <v>11</v>
      </c>
      <c r="C2229" s="193">
        <f t="shared" si="125"/>
        <v>40862</v>
      </c>
      <c r="D2229" s="37" t="s">
        <v>1035</v>
      </c>
      <c r="E2229" s="847">
        <v>40862</v>
      </c>
      <c r="F2229" s="194" t="s">
        <v>1373</v>
      </c>
      <c r="G2229" s="513" t="s">
        <v>1368</v>
      </c>
      <c r="H2229" s="195" t="s">
        <v>798</v>
      </c>
      <c r="I2229" s="264">
        <v>60</v>
      </c>
      <c r="J2229" s="264">
        <v>11437.491519178777</v>
      </c>
      <c r="K2229" s="928">
        <f t="shared" si="126"/>
        <v>686249</v>
      </c>
      <c r="L2229" s="916" t="s">
        <v>196</v>
      </c>
      <c r="M2229" s="916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24"/>
        <v>11</v>
      </c>
      <c r="C2230" s="193">
        <f t="shared" si="125"/>
        <v>40862</v>
      </c>
      <c r="D2230" s="37" t="s">
        <v>1035</v>
      </c>
      <c r="E2230" s="847">
        <v>40862</v>
      </c>
      <c r="F2230" s="194" t="s">
        <v>1374</v>
      </c>
      <c r="G2230" s="513" t="s">
        <v>1368</v>
      </c>
      <c r="H2230" s="195" t="s">
        <v>798</v>
      </c>
      <c r="I2230" s="264">
        <v>61</v>
      </c>
      <c r="J2230" s="264">
        <v>9549.4917924028196</v>
      </c>
      <c r="K2230" s="928">
        <f t="shared" si="126"/>
        <v>582519</v>
      </c>
      <c r="L2230" s="916" t="s">
        <v>196</v>
      </c>
      <c r="M2230" s="916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24"/>
        <v>11</v>
      </c>
      <c r="C2231" s="193">
        <f t="shared" si="125"/>
        <v>40862</v>
      </c>
      <c r="D2231" s="37" t="s">
        <v>1035</v>
      </c>
      <c r="E2231" s="847">
        <v>40862</v>
      </c>
      <c r="F2231" s="194" t="s">
        <v>1375</v>
      </c>
      <c r="G2231" s="513" t="s">
        <v>1368</v>
      </c>
      <c r="H2231" s="195" t="s">
        <v>798</v>
      </c>
      <c r="I2231" s="264">
        <v>104</v>
      </c>
      <c r="J2231" s="264">
        <v>18291.796647383904</v>
      </c>
      <c r="K2231" s="928">
        <f t="shared" si="126"/>
        <v>1902347</v>
      </c>
      <c r="L2231" s="916" t="s">
        <v>196</v>
      </c>
      <c r="M2231" s="916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24"/>
        <v>11</v>
      </c>
      <c r="C2232" s="193">
        <f t="shared" si="125"/>
        <v>40862</v>
      </c>
      <c r="D2232" s="37" t="s">
        <v>1035</v>
      </c>
      <c r="E2232" s="847">
        <v>40862</v>
      </c>
      <c r="F2232" s="194" t="s">
        <v>1376</v>
      </c>
      <c r="G2232" s="513" t="s">
        <v>1368</v>
      </c>
      <c r="H2232" s="195" t="s">
        <v>798</v>
      </c>
      <c r="I2232" s="264">
        <v>152</v>
      </c>
      <c r="J2232" s="264">
        <v>8119.251606898074</v>
      </c>
      <c r="K2232" s="928">
        <f t="shared" si="126"/>
        <v>1234126</v>
      </c>
      <c r="L2232" s="916" t="s">
        <v>196</v>
      </c>
      <c r="M2232" s="916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24"/>
        <v>11</v>
      </c>
      <c r="C2233" s="193">
        <f t="shared" si="125"/>
        <v>40862</v>
      </c>
      <c r="D2233" s="37" t="s">
        <v>1035</v>
      </c>
      <c r="E2233" s="847">
        <v>40862</v>
      </c>
      <c r="F2233" s="194" t="s">
        <v>1377</v>
      </c>
      <c r="G2233" s="513" t="s">
        <v>1368</v>
      </c>
      <c r="H2233" s="195" t="s">
        <v>798</v>
      </c>
      <c r="I2233" s="264">
        <v>235</v>
      </c>
      <c r="J2233" s="264">
        <v>9584.6145688241668</v>
      </c>
      <c r="K2233" s="928">
        <f t="shared" si="126"/>
        <v>2252384</v>
      </c>
      <c r="L2233" s="916" t="s">
        <v>196</v>
      </c>
      <c r="M2233" s="916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24"/>
        <v>11</v>
      </c>
      <c r="C2234" s="193">
        <f t="shared" si="125"/>
        <v>40866</v>
      </c>
      <c r="D2234" s="37" t="s">
        <v>1036</v>
      </c>
      <c r="E2234" s="847">
        <v>40866</v>
      </c>
      <c r="F2234" s="194" t="s">
        <v>1378</v>
      </c>
      <c r="G2234" s="513" t="s">
        <v>1379</v>
      </c>
      <c r="H2234" s="195" t="s">
        <v>798</v>
      </c>
      <c r="I2234" s="264">
        <v>38</v>
      </c>
      <c r="J2234" s="264">
        <v>18624.981870055966</v>
      </c>
      <c r="K2234" s="928">
        <f t="shared" si="126"/>
        <v>707749</v>
      </c>
      <c r="L2234" s="916" t="s">
        <v>196</v>
      </c>
      <c r="M2234" s="916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24"/>
        <v>11</v>
      </c>
      <c r="C2235" s="193">
        <f t="shared" si="125"/>
        <v>40866</v>
      </c>
      <c r="D2235" s="37" t="s">
        <v>1036</v>
      </c>
      <c r="E2235" s="847">
        <v>40866</v>
      </c>
      <c r="F2235" s="194" t="s">
        <v>1380</v>
      </c>
      <c r="G2235" s="513" t="s">
        <v>1379</v>
      </c>
      <c r="H2235" s="195" t="s">
        <v>798</v>
      </c>
      <c r="I2235" s="264">
        <v>8</v>
      </c>
      <c r="J2235" s="264">
        <v>15403.383185845443</v>
      </c>
      <c r="K2235" s="928">
        <f t="shared" si="126"/>
        <v>123227</v>
      </c>
      <c r="L2235" s="916" t="s">
        <v>196</v>
      </c>
      <c r="M2235" s="916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ref="B2236:B2299" si="127">IF(C2236&lt;&gt;"",MONTH(C2236),"")</f>
        <v>11</v>
      </c>
      <c r="C2236" s="193">
        <f t="shared" ref="C2236:C2299" si="128">E2236</f>
        <v>40866</v>
      </c>
      <c r="D2236" s="37" t="s">
        <v>1036</v>
      </c>
      <c r="E2236" s="847">
        <v>40866</v>
      </c>
      <c r="F2236" s="194" t="s">
        <v>1381</v>
      </c>
      <c r="G2236" s="513" t="s">
        <v>1379</v>
      </c>
      <c r="H2236" s="195" t="s">
        <v>798</v>
      </c>
      <c r="I2236" s="264">
        <v>24</v>
      </c>
      <c r="J2236" s="264">
        <v>9918.4665191787753</v>
      </c>
      <c r="K2236" s="928">
        <f t="shared" ref="K2236:K2299" si="129">ROUND(I2236*J2236,0)</f>
        <v>238043</v>
      </c>
      <c r="L2236" s="916" t="s">
        <v>196</v>
      </c>
      <c r="M2236" s="916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27"/>
        <v>11</v>
      </c>
      <c r="C2237" s="193">
        <f t="shared" si="128"/>
        <v>40866</v>
      </c>
      <c r="D2237" s="37" t="s">
        <v>1036</v>
      </c>
      <c r="E2237" s="847">
        <v>40866</v>
      </c>
      <c r="F2237" s="194" t="s">
        <v>1382</v>
      </c>
      <c r="G2237" s="513" t="s">
        <v>1379</v>
      </c>
      <c r="H2237" s="195" t="s">
        <v>798</v>
      </c>
      <c r="I2237" s="264">
        <v>24</v>
      </c>
      <c r="J2237" s="264">
        <v>8350.9665191787753</v>
      </c>
      <c r="K2237" s="928">
        <f t="shared" si="129"/>
        <v>200423</v>
      </c>
      <c r="L2237" s="916" t="s">
        <v>196</v>
      </c>
      <c r="M2237" s="916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27"/>
        <v>11</v>
      </c>
      <c r="C2238" s="193">
        <f t="shared" si="128"/>
        <v>40866</v>
      </c>
      <c r="D2238" s="37" t="s">
        <v>1036</v>
      </c>
      <c r="E2238" s="847">
        <v>40866</v>
      </c>
      <c r="F2238" s="194" t="s">
        <v>1383</v>
      </c>
      <c r="G2238" s="513" t="s">
        <v>1379</v>
      </c>
      <c r="H2238" s="195" t="s">
        <v>798</v>
      </c>
      <c r="I2238" s="264">
        <v>2</v>
      </c>
      <c r="J2238" s="264">
        <v>8275.0081858454432</v>
      </c>
      <c r="K2238" s="928">
        <f t="shared" si="129"/>
        <v>16550</v>
      </c>
      <c r="L2238" s="916" t="s">
        <v>196</v>
      </c>
      <c r="M2238" s="916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27"/>
        <v>11</v>
      </c>
      <c r="C2239" s="193">
        <f t="shared" si="128"/>
        <v>40866</v>
      </c>
      <c r="D2239" s="37" t="s">
        <v>1036</v>
      </c>
      <c r="E2239" s="847">
        <v>40866</v>
      </c>
      <c r="F2239" s="194" t="s">
        <v>1384</v>
      </c>
      <c r="G2239" s="513" t="s">
        <v>1379</v>
      </c>
      <c r="H2239" s="195" t="s">
        <v>798</v>
      </c>
      <c r="I2239" s="264">
        <v>25</v>
      </c>
      <c r="J2239" s="264">
        <v>13595.988185845443</v>
      </c>
      <c r="K2239" s="928">
        <f t="shared" si="129"/>
        <v>339900</v>
      </c>
      <c r="L2239" s="916" t="s">
        <v>196</v>
      </c>
      <c r="M2239" s="916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27"/>
        <v>11</v>
      </c>
      <c r="C2240" s="193">
        <f t="shared" si="128"/>
        <v>40866</v>
      </c>
      <c r="D2240" s="37" t="s">
        <v>1036</v>
      </c>
      <c r="E2240" s="847">
        <v>40866</v>
      </c>
      <c r="F2240" s="194" t="s">
        <v>1385</v>
      </c>
      <c r="G2240" s="513" t="s">
        <v>1379</v>
      </c>
      <c r="H2240" s="195" t="s">
        <v>798</v>
      </c>
      <c r="I2240" s="264">
        <v>274</v>
      </c>
      <c r="J2240" s="264">
        <v>9918.5045362104065</v>
      </c>
      <c r="K2240" s="928">
        <f t="shared" si="129"/>
        <v>2717670</v>
      </c>
      <c r="L2240" s="916" t="s">
        <v>196</v>
      </c>
      <c r="M2240" s="916" t="s">
        <v>186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27"/>
        <v>11</v>
      </c>
      <c r="C2241" s="193">
        <f t="shared" si="128"/>
        <v>40866</v>
      </c>
      <c r="D2241" s="37" t="s">
        <v>1036</v>
      </c>
      <c r="E2241" s="847">
        <v>40866</v>
      </c>
      <c r="F2241" s="194" t="s">
        <v>1386</v>
      </c>
      <c r="G2241" s="513" t="s">
        <v>1379</v>
      </c>
      <c r="H2241" s="195" t="s">
        <v>798</v>
      </c>
      <c r="I2241" s="264">
        <v>123</v>
      </c>
      <c r="J2241" s="264">
        <v>9918.5000557641433</v>
      </c>
      <c r="K2241" s="928">
        <f t="shared" si="129"/>
        <v>1219976</v>
      </c>
      <c r="L2241" s="916" t="s">
        <v>196</v>
      </c>
      <c r="M2241" s="916" t="s">
        <v>186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27"/>
        <v>11</v>
      </c>
      <c r="C2242" s="193">
        <f t="shared" si="128"/>
        <v>40866</v>
      </c>
      <c r="D2242" s="37" t="s">
        <v>1036</v>
      </c>
      <c r="E2242" s="847">
        <v>40866</v>
      </c>
      <c r="F2242" s="194" t="s">
        <v>1387</v>
      </c>
      <c r="G2242" s="513" t="s">
        <v>1379</v>
      </c>
      <c r="H2242" s="195" t="s">
        <v>798</v>
      </c>
      <c r="I2242" s="264">
        <v>118</v>
      </c>
      <c r="J2242" s="264">
        <v>1449.3132705912053</v>
      </c>
      <c r="K2242" s="928">
        <f t="shared" si="129"/>
        <v>171019</v>
      </c>
      <c r="L2242" s="916" t="s">
        <v>196</v>
      </c>
      <c r="M2242" s="916" t="s">
        <v>186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27"/>
        <v>11</v>
      </c>
      <c r="C2243" s="193">
        <f t="shared" si="128"/>
        <v>40866</v>
      </c>
      <c r="D2243" s="37" t="s">
        <v>1036</v>
      </c>
      <c r="E2243" s="847">
        <v>40866</v>
      </c>
      <c r="F2243" s="194" t="s">
        <v>1388</v>
      </c>
      <c r="G2243" s="513" t="s">
        <v>1379</v>
      </c>
      <c r="H2243" s="195" t="s">
        <v>798</v>
      </c>
      <c r="I2243" s="264">
        <v>236</v>
      </c>
      <c r="J2243" s="264">
        <v>1449.3175078793408</v>
      </c>
      <c r="K2243" s="928">
        <f t="shared" si="129"/>
        <v>342039</v>
      </c>
      <c r="L2243" s="916" t="s">
        <v>196</v>
      </c>
      <c r="M2243" s="916" t="s">
        <v>186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27"/>
        <v>11</v>
      </c>
      <c r="C2244" s="193">
        <f t="shared" si="128"/>
        <v>40866</v>
      </c>
      <c r="D2244" s="37" t="s">
        <v>1036</v>
      </c>
      <c r="E2244" s="847">
        <v>40866</v>
      </c>
      <c r="F2244" s="194" t="s">
        <v>1389</v>
      </c>
      <c r="G2244" s="513" t="s">
        <v>1379</v>
      </c>
      <c r="H2244" s="195" t="s">
        <v>798</v>
      </c>
      <c r="I2244" s="264">
        <v>60</v>
      </c>
      <c r="J2244" s="264">
        <v>1520.9415191787762</v>
      </c>
      <c r="K2244" s="928">
        <f t="shared" si="129"/>
        <v>91256</v>
      </c>
      <c r="L2244" s="916" t="s">
        <v>196</v>
      </c>
      <c r="M2244" s="916" t="s">
        <v>186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27"/>
        <v>11</v>
      </c>
      <c r="C2245" s="193">
        <f t="shared" si="128"/>
        <v>40866</v>
      </c>
      <c r="D2245" s="37" t="s">
        <v>1036</v>
      </c>
      <c r="E2245" s="847">
        <v>40866</v>
      </c>
      <c r="F2245" s="194" t="s">
        <v>1390</v>
      </c>
      <c r="G2245" s="513" t="s">
        <v>1379</v>
      </c>
      <c r="H2245" s="195" t="s">
        <v>798</v>
      </c>
      <c r="I2245" s="264">
        <v>120</v>
      </c>
      <c r="J2245" s="264">
        <v>1520.9498525121094</v>
      </c>
      <c r="K2245" s="928">
        <f t="shared" si="129"/>
        <v>182514</v>
      </c>
      <c r="L2245" s="916" t="s">
        <v>196</v>
      </c>
      <c r="M2245" s="916" t="s">
        <v>186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27"/>
        <v>11</v>
      </c>
      <c r="C2246" s="193">
        <f t="shared" si="128"/>
        <v>40866</v>
      </c>
      <c r="D2246" s="37" t="s">
        <v>1036</v>
      </c>
      <c r="E2246" s="847">
        <v>40866</v>
      </c>
      <c r="F2246" s="194" t="s">
        <v>1391</v>
      </c>
      <c r="G2246" s="513" t="s">
        <v>1379</v>
      </c>
      <c r="H2246" s="195" t="s">
        <v>798</v>
      </c>
      <c r="I2246" s="264">
        <v>74</v>
      </c>
      <c r="J2246" s="264">
        <v>1719.3460236832809</v>
      </c>
      <c r="K2246" s="928">
        <f t="shared" si="129"/>
        <v>127232</v>
      </c>
      <c r="L2246" s="916" t="s">
        <v>196</v>
      </c>
      <c r="M2246" s="916" t="s">
        <v>186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27"/>
        <v>11</v>
      </c>
      <c r="C2247" s="193">
        <f t="shared" si="128"/>
        <v>40866</v>
      </c>
      <c r="D2247" s="37" t="s">
        <v>1036</v>
      </c>
      <c r="E2247" s="847">
        <v>40866</v>
      </c>
      <c r="F2247" s="194" t="s">
        <v>1392</v>
      </c>
      <c r="G2247" s="513" t="s">
        <v>1379</v>
      </c>
      <c r="H2247" s="195" t="s">
        <v>798</v>
      </c>
      <c r="I2247" s="264">
        <v>148</v>
      </c>
      <c r="J2247" s="264">
        <v>1749.4135912508484</v>
      </c>
      <c r="K2247" s="928">
        <f t="shared" si="129"/>
        <v>258913</v>
      </c>
      <c r="L2247" s="916" t="s">
        <v>196</v>
      </c>
      <c r="M2247" s="916" t="s">
        <v>186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27"/>
        <v>11</v>
      </c>
      <c r="C2248" s="193">
        <f t="shared" si="128"/>
        <v>40866</v>
      </c>
      <c r="D2248" s="37" t="s">
        <v>1036</v>
      </c>
      <c r="E2248" s="847">
        <v>40866</v>
      </c>
      <c r="F2248" s="194" t="s">
        <v>1393</v>
      </c>
      <c r="G2248" s="513" t="s">
        <v>1379</v>
      </c>
      <c r="H2248" s="195" t="s">
        <v>798</v>
      </c>
      <c r="I2248" s="264">
        <v>136</v>
      </c>
      <c r="J2248" s="264">
        <v>2074.9861270219135</v>
      </c>
      <c r="K2248" s="928">
        <f t="shared" si="129"/>
        <v>282198</v>
      </c>
      <c r="L2248" s="916" t="s">
        <v>196</v>
      </c>
      <c r="M2248" s="916" t="s">
        <v>186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27"/>
        <v>11</v>
      </c>
      <c r="C2249" s="193">
        <f t="shared" si="128"/>
        <v>40866</v>
      </c>
      <c r="D2249" s="37" t="s">
        <v>1036</v>
      </c>
      <c r="E2249" s="847">
        <v>40866</v>
      </c>
      <c r="F2249" s="194" t="s">
        <v>1394</v>
      </c>
      <c r="G2249" s="513" t="s">
        <v>1379</v>
      </c>
      <c r="H2249" s="195" t="s">
        <v>798</v>
      </c>
      <c r="I2249" s="264">
        <v>272</v>
      </c>
      <c r="J2249" s="264">
        <v>1527.4971564336781</v>
      </c>
      <c r="K2249" s="928">
        <f t="shared" si="129"/>
        <v>415479</v>
      </c>
      <c r="L2249" s="916" t="s">
        <v>196</v>
      </c>
      <c r="M2249" s="916" t="s">
        <v>186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27"/>
        <v>11</v>
      </c>
      <c r="C2250" s="193">
        <f t="shared" si="128"/>
        <v>40866</v>
      </c>
      <c r="D2250" s="37" t="s">
        <v>1036</v>
      </c>
      <c r="E2250" s="847">
        <v>40866</v>
      </c>
      <c r="F2250" s="194" t="s">
        <v>1395</v>
      </c>
      <c r="G2250" s="513" t="s">
        <v>1379</v>
      </c>
      <c r="H2250" s="195" t="s">
        <v>798</v>
      </c>
      <c r="I2250" s="264">
        <v>18</v>
      </c>
      <c r="J2250" s="264">
        <v>1792.7859636232206</v>
      </c>
      <c r="K2250" s="928">
        <f t="shared" si="129"/>
        <v>32270</v>
      </c>
      <c r="L2250" s="916" t="s">
        <v>196</v>
      </c>
      <c r="M2250" s="916" t="s">
        <v>186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27"/>
        <v>11</v>
      </c>
      <c r="C2251" s="193">
        <f t="shared" si="128"/>
        <v>40866</v>
      </c>
      <c r="D2251" s="37" t="s">
        <v>1036</v>
      </c>
      <c r="E2251" s="847">
        <v>40866</v>
      </c>
      <c r="F2251" s="194" t="s">
        <v>1396</v>
      </c>
      <c r="G2251" s="513" t="s">
        <v>1379</v>
      </c>
      <c r="H2251" s="195" t="s">
        <v>798</v>
      </c>
      <c r="I2251" s="264">
        <v>36</v>
      </c>
      <c r="J2251" s="264">
        <v>1545.6470747343315</v>
      </c>
      <c r="K2251" s="928">
        <f t="shared" si="129"/>
        <v>55643</v>
      </c>
      <c r="L2251" s="916" t="s">
        <v>196</v>
      </c>
      <c r="M2251" s="916" t="s">
        <v>186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27"/>
        <v>11</v>
      </c>
      <c r="C2252" s="193">
        <f t="shared" si="128"/>
        <v>40866</v>
      </c>
      <c r="D2252" s="37" t="s">
        <v>1036</v>
      </c>
      <c r="E2252" s="847">
        <v>40866</v>
      </c>
      <c r="F2252" s="194" t="s">
        <v>1388</v>
      </c>
      <c r="G2252" s="513" t="s">
        <v>1379</v>
      </c>
      <c r="H2252" s="195" t="s">
        <v>798</v>
      </c>
      <c r="I2252" s="264">
        <v>79</v>
      </c>
      <c r="J2252" s="264">
        <v>1467.4448947062021</v>
      </c>
      <c r="K2252" s="928">
        <f t="shared" si="129"/>
        <v>115928</v>
      </c>
      <c r="L2252" s="916" t="s">
        <v>196</v>
      </c>
      <c r="M2252" s="916" t="s">
        <v>186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27"/>
        <v>11</v>
      </c>
      <c r="C2253" s="193">
        <f t="shared" si="128"/>
        <v>40866</v>
      </c>
      <c r="D2253" s="37" t="s">
        <v>1036</v>
      </c>
      <c r="E2253" s="847">
        <v>40866</v>
      </c>
      <c r="F2253" s="194" t="s">
        <v>1397</v>
      </c>
      <c r="G2253" s="513" t="s">
        <v>1379</v>
      </c>
      <c r="H2253" s="195" t="s">
        <v>798</v>
      </c>
      <c r="I2253" s="264">
        <v>158</v>
      </c>
      <c r="J2253" s="264">
        <v>1523.7676795163288</v>
      </c>
      <c r="K2253" s="928">
        <f t="shared" si="129"/>
        <v>240755</v>
      </c>
      <c r="L2253" s="916" t="s">
        <v>196</v>
      </c>
      <c r="M2253" s="916" t="s">
        <v>186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27"/>
        <v>11</v>
      </c>
      <c r="C2254" s="193">
        <f t="shared" si="128"/>
        <v>40866</v>
      </c>
      <c r="D2254" s="37" t="s">
        <v>1036</v>
      </c>
      <c r="E2254" s="847">
        <v>40866</v>
      </c>
      <c r="F2254" s="194" t="s">
        <v>1398</v>
      </c>
      <c r="G2254" s="513" t="s">
        <v>1379</v>
      </c>
      <c r="H2254" s="195" t="s">
        <v>798</v>
      </c>
      <c r="I2254" s="264">
        <v>82</v>
      </c>
      <c r="J2254" s="264">
        <v>1569.7764785283696</v>
      </c>
      <c r="K2254" s="928">
        <f t="shared" si="129"/>
        <v>128722</v>
      </c>
      <c r="L2254" s="916" t="s">
        <v>196</v>
      </c>
      <c r="M2254" s="916" t="s">
        <v>186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27"/>
        <v>11</v>
      </c>
      <c r="C2255" s="193">
        <f t="shared" si="128"/>
        <v>40866</v>
      </c>
      <c r="D2255" s="37" t="s">
        <v>1036</v>
      </c>
      <c r="E2255" s="847">
        <v>40866</v>
      </c>
      <c r="F2255" s="194" t="s">
        <v>1399</v>
      </c>
      <c r="G2255" s="513" t="s">
        <v>1379</v>
      </c>
      <c r="H2255" s="195" t="s">
        <v>798</v>
      </c>
      <c r="I2255" s="264">
        <v>41</v>
      </c>
      <c r="J2255" s="264">
        <v>2492.1179419430036</v>
      </c>
      <c r="K2255" s="928">
        <f t="shared" si="129"/>
        <v>102177</v>
      </c>
      <c r="L2255" s="916" t="s">
        <v>196</v>
      </c>
      <c r="M2255" s="916" t="s">
        <v>186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27"/>
        <v>11</v>
      </c>
      <c r="C2256" s="193">
        <f t="shared" si="128"/>
        <v>40866</v>
      </c>
      <c r="D2256" s="37" t="s">
        <v>1036</v>
      </c>
      <c r="E2256" s="847">
        <v>40866</v>
      </c>
      <c r="F2256" s="194" t="s">
        <v>824</v>
      </c>
      <c r="G2256" s="513" t="s">
        <v>1379</v>
      </c>
      <c r="H2256" s="195" t="s">
        <v>798</v>
      </c>
      <c r="I2256" s="264">
        <v>1</v>
      </c>
      <c r="J2256" s="264">
        <v>13141.508185845443</v>
      </c>
      <c r="K2256" s="928">
        <f t="shared" si="129"/>
        <v>13142</v>
      </c>
      <c r="L2256" s="916" t="s">
        <v>196</v>
      </c>
      <c r="M2256" s="916" t="s">
        <v>186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27"/>
        <v>11</v>
      </c>
      <c r="C2257" s="193">
        <f t="shared" si="128"/>
        <v>40866</v>
      </c>
      <c r="D2257" s="37" t="s">
        <v>1036</v>
      </c>
      <c r="E2257" s="847">
        <v>40866</v>
      </c>
      <c r="F2257" s="194" t="s">
        <v>817</v>
      </c>
      <c r="G2257" s="513" t="s">
        <v>1379</v>
      </c>
      <c r="H2257" s="195" t="s">
        <v>798</v>
      </c>
      <c r="I2257" s="264">
        <v>2</v>
      </c>
      <c r="J2257" s="264">
        <v>11117.008185845443</v>
      </c>
      <c r="K2257" s="928">
        <f t="shared" si="129"/>
        <v>22234</v>
      </c>
      <c r="L2257" s="916" t="s">
        <v>196</v>
      </c>
      <c r="M2257" s="916" t="s">
        <v>186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27"/>
        <v>11</v>
      </c>
      <c r="C2258" s="193">
        <f t="shared" si="128"/>
        <v>40866</v>
      </c>
      <c r="D2258" s="37" t="s">
        <v>1036</v>
      </c>
      <c r="E2258" s="847">
        <v>40866</v>
      </c>
      <c r="F2258" s="194" t="s">
        <v>1339</v>
      </c>
      <c r="G2258" s="513" t="s">
        <v>1379</v>
      </c>
      <c r="H2258" s="195" t="s">
        <v>798</v>
      </c>
      <c r="I2258" s="264">
        <v>21</v>
      </c>
      <c r="J2258" s="264">
        <v>15252.460566797827</v>
      </c>
      <c r="K2258" s="928">
        <f t="shared" si="129"/>
        <v>320302</v>
      </c>
      <c r="L2258" s="916" t="s">
        <v>196</v>
      </c>
      <c r="M2258" s="916" t="s">
        <v>186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27"/>
        <v>11</v>
      </c>
      <c r="C2259" s="193">
        <f t="shared" si="128"/>
        <v>40866</v>
      </c>
      <c r="D2259" s="37" t="s">
        <v>1036</v>
      </c>
      <c r="E2259" s="847">
        <v>40866</v>
      </c>
      <c r="F2259" s="194" t="s">
        <v>811</v>
      </c>
      <c r="G2259" s="513" t="s">
        <v>1379</v>
      </c>
      <c r="H2259" s="195" t="s">
        <v>798</v>
      </c>
      <c r="I2259" s="264">
        <v>53</v>
      </c>
      <c r="J2259" s="264">
        <v>9705.1685632039353</v>
      </c>
      <c r="K2259" s="928">
        <f t="shared" si="129"/>
        <v>514374</v>
      </c>
      <c r="L2259" s="916" t="s">
        <v>196</v>
      </c>
      <c r="M2259" s="916" t="s">
        <v>186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27"/>
        <v>11</v>
      </c>
      <c r="C2260" s="193">
        <f t="shared" si="128"/>
        <v>40866</v>
      </c>
      <c r="D2260" s="37" t="s">
        <v>1036</v>
      </c>
      <c r="E2260" s="847">
        <v>40866</v>
      </c>
      <c r="F2260" s="194" t="s">
        <v>1364</v>
      </c>
      <c r="G2260" s="513" t="s">
        <v>1379</v>
      </c>
      <c r="H2260" s="195" t="s">
        <v>798</v>
      </c>
      <c r="I2260" s="264">
        <v>6</v>
      </c>
      <c r="J2260" s="264">
        <v>11437.341519178777</v>
      </c>
      <c r="K2260" s="928">
        <f t="shared" si="129"/>
        <v>68624</v>
      </c>
      <c r="L2260" s="916" t="s">
        <v>196</v>
      </c>
      <c r="M2260" s="916" t="s">
        <v>186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27"/>
        <v>11</v>
      </c>
      <c r="C2261" s="193">
        <f t="shared" si="128"/>
        <v>40866</v>
      </c>
      <c r="D2261" s="37" t="s">
        <v>1036</v>
      </c>
      <c r="E2261" s="847">
        <v>40866</v>
      </c>
      <c r="F2261" s="194" t="s">
        <v>815</v>
      </c>
      <c r="G2261" s="513" t="s">
        <v>1379</v>
      </c>
      <c r="H2261" s="195" t="s">
        <v>798</v>
      </c>
      <c r="I2261" s="264">
        <v>1</v>
      </c>
      <c r="J2261" s="264">
        <v>13141.508185845443</v>
      </c>
      <c r="K2261" s="928">
        <f t="shared" si="129"/>
        <v>13142</v>
      </c>
      <c r="L2261" s="916" t="s">
        <v>196</v>
      </c>
      <c r="M2261" s="916" t="s">
        <v>186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27"/>
        <v>11</v>
      </c>
      <c r="C2262" s="193">
        <f t="shared" si="128"/>
        <v>40866</v>
      </c>
      <c r="D2262" s="37" t="s">
        <v>1036</v>
      </c>
      <c r="E2262" s="847">
        <v>40866</v>
      </c>
      <c r="F2262" s="194" t="s">
        <v>824</v>
      </c>
      <c r="G2262" s="513" t="s">
        <v>1379</v>
      </c>
      <c r="H2262" s="195" t="s">
        <v>798</v>
      </c>
      <c r="I2262" s="264">
        <v>1</v>
      </c>
      <c r="J2262" s="264">
        <v>15251.508185845443</v>
      </c>
      <c r="K2262" s="928">
        <f t="shared" si="129"/>
        <v>15252</v>
      </c>
      <c r="L2262" s="916" t="s">
        <v>196</v>
      </c>
      <c r="M2262" s="916" t="s">
        <v>186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27"/>
        <v>11</v>
      </c>
      <c r="C2263" s="193">
        <f t="shared" si="128"/>
        <v>40866</v>
      </c>
      <c r="D2263" s="37" t="s">
        <v>1036</v>
      </c>
      <c r="E2263" s="847">
        <v>40866</v>
      </c>
      <c r="F2263" s="194" t="s">
        <v>1365</v>
      </c>
      <c r="G2263" s="513" t="s">
        <v>1379</v>
      </c>
      <c r="H2263" s="195" t="s">
        <v>798</v>
      </c>
      <c r="I2263" s="264">
        <v>12</v>
      </c>
      <c r="J2263" s="264">
        <v>14113.924852512109</v>
      </c>
      <c r="K2263" s="928">
        <f t="shared" si="129"/>
        <v>169367</v>
      </c>
      <c r="L2263" s="916" t="s">
        <v>196</v>
      </c>
      <c r="M2263" s="916" t="s">
        <v>186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27"/>
        <v>11</v>
      </c>
      <c r="C2264" s="193">
        <f t="shared" si="128"/>
        <v>40870</v>
      </c>
      <c r="D2264" s="37" t="s">
        <v>1037</v>
      </c>
      <c r="E2264" s="847">
        <v>40870</v>
      </c>
      <c r="F2264" s="194" t="s">
        <v>1401</v>
      </c>
      <c r="G2264" s="513" t="s">
        <v>1402</v>
      </c>
      <c r="H2264" s="195" t="s">
        <v>800</v>
      </c>
      <c r="I2264" s="264">
        <v>121</v>
      </c>
      <c r="J2264" s="264">
        <v>16502.119756093376</v>
      </c>
      <c r="K2264" s="928">
        <f t="shared" si="129"/>
        <v>1996756</v>
      </c>
      <c r="L2264" s="916" t="s">
        <v>196</v>
      </c>
      <c r="M2264" s="916" t="s">
        <v>186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27"/>
        <v>11</v>
      </c>
      <c r="C2265" s="193">
        <f t="shared" si="128"/>
        <v>40870</v>
      </c>
      <c r="D2265" s="37" t="s">
        <v>1037</v>
      </c>
      <c r="E2265" s="847">
        <v>40870</v>
      </c>
      <c r="F2265" s="194" t="s">
        <v>1403</v>
      </c>
      <c r="G2265" s="513" t="s">
        <v>1402</v>
      </c>
      <c r="H2265" s="195" t="s">
        <v>800</v>
      </c>
      <c r="I2265" s="264">
        <v>101</v>
      </c>
      <c r="J2265" s="264">
        <v>18453.448779904851</v>
      </c>
      <c r="K2265" s="928">
        <f t="shared" si="129"/>
        <v>1863798</v>
      </c>
      <c r="L2265" s="916" t="s">
        <v>196</v>
      </c>
      <c r="M2265" s="916" t="s">
        <v>186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27"/>
        <v>11</v>
      </c>
      <c r="C2266" s="193">
        <f t="shared" si="128"/>
        <v>40870</v>
      </c>
      <c r="D2266" s="37" t="s">
        <v>1037</v>
      </c>
      <c r="E2266" s="847">
        <v>40870</v>
      </c>
      <c r="F2266" s="194" t="s">
        <v>1404</v>
      </c>
      <c r="G2266" s="513" t="s">
        <v>1402</v>
      </c>
      <c r="H2266" s="195" t="s">
        <v>800</v>
      </c>
      <c r="I2266" s="264">
        <v>121</v>
      </c>
      <c r="J2266" s="264">
        <v>18666.49992138263</v>
      </c>
      <c r="K2266" s="928">
        <f t="shared" si="129"/>
        <v>2258646</v>
      </c>
      <c r="L2266" s="916" t="s">
        <v>196</v>
      </c>
      <c r="M2266" s="916" t="s">
        <v>186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27"/>
        <v>11</v>
      </c>
      <c r="C2267" s="193">
        <f t="shared" si="128"/>
        <v>40870</v>
      </c>
      <c r="D2267" s="37" t="s">
        <v>1037</v>
      </c>
      <c r="E2267" s="847">
        <v>40870</v>
      </c>
      <c r="F2267" s="194" t="s">
        <v>1405</v>
      </c>
      <c r="G2267" s="513" t="s">
        <v>1402</v>
      </c>
      <c r="H2267" s="195" t="s">
        <v>800</v>
      </c>
      <c r="I2267" s="264">
        <v>222</v>
      </c>
      <c r="J2267" s="264">
        <v>16377.503681340937</v>
      </c>
      <c r="K2267" s="928">
        <f t="shared" si="129"/>
        <v>3635806</v>
      </c>
      <c r="L2267" s="916" t="s">
        <v>196</v>
      </c>
      <c r="M2267" s="916" t="s">
        <v>186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27"/>
        <v>11</v>
      </c>
      <c r="C2268" s="193">
        <f t="shared" si="128"/>
        <v>40870</v>
      </c>
      <c r="D2268" s="37" t="s">
        <v>1037</v>
      </c>
      <c r="E2268" s="847">
        <v>40870</v>
      </c>
      <c r="F2268" s="194" t="s">
        <v>1406</v>
      </c>
      <c r="G2268" s="513" t="s">
        <v>1402</v>
      </c>
      <c r="H2268" s="195" t="s">
        <v>800</v>
      </c>
      <c r="I2268" s="264">
        <v>121</v>
      </c>
      <c r="J2268" s="264">
        <v>17174.499921382634</v>
      </c>
      <c r="K2268" s="928">
        <f t="shared" si="129"/>
        <v>2078114</v>
      </c>
      <c r="L2268" s="916" t="s">
        <v>196</v>
      </c>
      <c r="M2268" s="916" t="s">
        <v>186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27"/>
        <v>11</v>
      </c>
      <c r="C2269" s="193">
        <f t="shared" si="128"/>
        <v>40870</v>
      </c>
      <c r="D2269" s="37" t="s">
        <v>1037</v>
      </c>
      <c r="E2269" s="847">
        <v>40870</v>
      </c>
      <c r="F2269" s="194" t="s">
        <v>1407</v>
      </c>
      <c r="G2269" s="513" t="s">
        <v>1402</v>
      </c>
      <c r="H2269" s="195" t="s">
        <v>800</v>
      </c>
      <c r="I2269" s="264">
        <v>101</v>
      </c>
      <c r="J2269" s="264">
        <v>17174.498284855345</v>
      </c>
      <c r="K2269" s="928">
        <f t="shared" si="129"/>
        <v>1734624</v>
      </c>
      <c r="L2269" s="916" t="s">
        <v>196</v>
      </c>
      <c r="M2269" s="916" t="s">
        <v>186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27"/>
        <v>11</v>
      </c>
      <c r="C2270" s="193">
        <f t="shared" si="128"/>
        <v>40870</v>
      </c>
      <c r="D2270" s="37" t="s">
        <v>1037</v>
      </c>
      <c r="E2270" s="847">
        <v>40870</v>
      </c>
      <c r="F2270" s="194" t="s">
        <v>1408</v>
      </c>
      <c r="G2270" s="513" t="s">
        <v>1402</v>
      </c>
      <c r="H2270" s="195" t="s">
        <v>800</v>
      </c>
      <c r="I2270" s="264">
        <v>442</v>
      </c>
      <c r="J2270" s="264">
        <v>1530.0149731757595</v>
      </c>
      <c r="K2270" s="928">
        <f t="shared" si="129"/>
        <v>676267</v>
      </c>
      <c r="L2270" s="916" t="s">
        <v>196</v>
      </c>
      <c r="M2270" s="916" t="s">
        <v>186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27"/>
        <v>11</v>
      </c>
      <c r="C2271" s="193">
        <f t="shared" si="128"/>
        <v>40877</v>
      </c>
      <c r="D2271" s="37" t="s">
        <v>1038</v>
      </c>
      <c r="E2271" s="847">
        <v>40877</v>
      </c>
      <c r="F2271" s="194" t="s">
        <v>1410</v>
      </c>
      <c r="G2271" s="513" t="s">
        <v>698</v>
      </c>
      <c r="H2271" s="195" t="s">
        <v>800</v>
      </c>
      <c r="I2271" s="264">
        <v>242</v>
      </c>
      <c r="J2271" s="264">
        <v>1537.4999213826327</v>
      </c>
      <c r="K2271" s="928">
        <f t="shared" si="129"/>
        <v>372075</v>
      </c>
      <c r="L2271" s="916" t="s">
        <v>196</v>
      </c>
      <c r="M2271" s="916" t="s">
        <v>186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27"/>
        <v>11</v>
      </c>
      <c r="C2272" s="193">
        <f t="shared" si="128"/>
        <v>40877</v>
      </c>
      <c r="D2272" s="37" t="s">
        <v>1038</v>
      </c>
      <c r="E2272" s="847">
        <v>40877</v>
      </c>
      <c r="F2272" s="194" t="s">
        <v>1411</v>
      </c>
      <c r="G2272" s="513" t="s">
        <v>698</v>
      </c>
      <c r="H2272" s="195" t="s">
        <v>800</v>
      </c>
      <c r="I2272" s="264">
        <v>442</v>
      </c>
      <c r="J2272" s="264">
        <v>1449.4900862979314</v>
      </c>
      <c r="K2272" s="928">
        <f t="shared" si="129"/>
        <v>640675</v>
      </c>
      <c r="L2272" s="916" t="s">
        <v>196</v>
      </c>
      <c r="M2272" s="916" t="s">
        <v>186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27"/>
        <v>11</v>
      </c>
      <c r="C2273" s="193">
        <f t="shared" si="128"/>
        <v>40877</v>
      </c>
      <c r="D2273" s="37" t="s">
        <v>1038</v>
      </c>
      <c r="E2273" s="847">
        <v>40877</v>
      </c>
      <c r="F2273" s="194" t="s">
        <v>1412</v>
      </c>
      <c r="G2273" s="513" t="s">
        <v>698</v>
      </c>
      <c r="H2273" s="195" t="s">
        <v>800</v>
      </c>
      <c r="I2273" s="264">
        <v>5000</v>
      </c>
      <c r="J2273" s="264">
        <v>1308.3457858454426</v>
      </c>
      <c r="K2273" s="928">
        <f t="shared" si="129"/>
        <v>6541729</v>
      </c>
      <c r="L2273" s="916" t="s">
        <v>196</v>
      </c>
      <c r="M2273" s="916" t="s">
        <v>186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27"/>
        <v>11</v>
      </c>
      <c r="C2274" s="193">
        <f t="shared" si="128"/>
        <v>40877</v>
      </c>
      <c r="D2274" s="37" t="s">
        <v>1039</v>
      </c>
      <c r="E2274" s="847">
        <v>40877</v>
      </c>
      <c r="F2274" s="194" t="s">
        <v>1413</v>
      </c>
      <c r="G2274" s="513" t="s">
        <v>1414</v>
      </c>
      <c r="H2274" s="7" t="s">
        <v>832</v>
      </c>
      <c r="I2274" s="264">
        <v>980</v>
      </c>
      <c r="J2274" s="264">
        <v>16377.50716543728</v>
      </c>
      <c r="K2274" s="928">
        <f t="shared" si="129"/>
        <v>16049957</v>
      </c>
      <c r="L2274" s="916" t="s">
        <v>196</v>
      </c>
      <c r="M2274" s="916" t="s">
        <v>186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27"/>
        <v>11</v>
      </c>
      <c r="C2275" s="193">
        <f t="shared" si="128"/>
        <v>40877</v>
      </c>
      <c r="D2275" s="37" t="s">
        <v>1039</v>
      </c>
      <c r="E2275" s="847">
        <v>40877</v>
      </c>
      <c r="F2275" s="194" t="s">
        <v>1415</v>
      </c>
      <c r="G2275" s="513" t="s">
        <v>1414</v>
      </c>
      <c r="H2275" s="7" t="s">
        <v>832</v>
      </c>
      <c r="I2275" s="264">
        <v>1990</v>
      </c>
      <c r="J2275" s="264">
        <v>8153.583060217301</v>
      </c>
      <c r="K2275" s="928">
        <f t="shared" si="129"/>
        <v>16225630</v>
      </c>
      <c r="L2275" s="916" t="s">
        <v>196</v>
      </c>
      <c r="M2275" s="916" t="s">
        <v>186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>
        <f t="shared" si="127"/>
        <v>12</v>
      </c>
      <c r="C2276" s="193">
        <f t="shared" si="128"/>
        <v>40882</v>
      </c>
      <c r="D2276" s="922" t="s">
        <v>1286</v>
      </c>
      <c r="E2276" s="193">
        <v>40882</v>
      </c>
      <c r="F2276" s="191" t="s">
        <v>587</v>
      </c>
      <c r="G2276" s="40"/>
      <c r="H2276" s="653" t="s">
        <v>1158</v>
      </c>
      <c r="I2276" s="264">
        <v>205</v>
      </c>
      <c r="J2276" s="264">
        <v>11373</v>
      </c>
      <c r="K2276" s="639">
        <f t="shared" si="129"/>
        <v>2331465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>
        <f t="shared" si="127"/>
        <v>12</v>
      </c>
      <c r="C2277" s="193">
        <f t="shared" si="128"/>
        <v>40882</v>
      </c>
      <c r="D2277" s="922" t="s">
        <v>1286</v>
      </c>
      <c r="E2277" s="193">
        <v>40882</v>
      </c>
      <c r="F2277" s="40" t="s">
        <v>710</v>
      </c>
      <c r="G2277" s="40"/>
      <c r="H2277" s="653" t="s">
        <v>1158</v>
      </c>
      <c r="I2277" s="264">
        <v>235</v>
      </c>
      <c r="J2277" s="264">
        <v>32878</v>
      </c>
      <c r="K2277" s="639">
        <f t="shared" si="129"/>
        <v>7726330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>
        <f t="shared" si="127"/>
        <v>12</v>
      </c>
      <c r="C2278" s="193">
        <f t="shared" si="128"/>
        <v>40882</v>
      </c>
      <c r="D2278" s="922" t="s">
        <v>1286</v>
      </c>
      <c r="E2278" s="193">
        <v>40882</v>
      </c>
      <c r="F2278" s="191" t="s">
        <v>555</v>
      </c>
      <c r="G2278" s="40"/>
      <c r="H2278" s="653" t="s">
        <v>1158</v>
      </c>
      <c r="I2278" s="264">
        <v>1</v>
      </c>
      <c r="J2278" s="264">
        <v>17427</v>
      </c>
      <c r="K2278" s="639">
        <f t="shared" si="129"/>
        <v>17427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>
        <f t="shared" si="127"/>
        <v>12</v>
      </c>
      <c r="C2279" s="193">
        <f t="shared" si="128"/>
        <v>40882</v>
      </c>
      <c r="D2279" s="922" t="s">
        <v>1286</v>
      </c>
      <c r="E2279" s="193">
        <v>40882</v>
      </c>
      <c r="F2279" s="40" t="s">
        <v>710</v>
      </c>
      <c r="G2279" s="40"/>
      <c r="H2279" s="653" t="s">
        <v>1158</v>
      </c>
      <c r="I2279" s="264">
        <v>1</v>
      </c>
      <c r="J2279" s="264">
        <v>32878</v>
      </c>
      <c r="K2279" s="639">
        <f t="shared" si="129"/>
        <v>32878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>
        <f t="shared" si="127"/>
        <v>12</v>
      </c>
      <c r="C2280" s="193">
        <f t="shared" si="128"/>
        <v>40882</v>
      </c>
      <c r="D2280" s="922" t="s">
        <v>1286</v>
      </c>
      <c r="E2280" s="193">
        <v>40882</v>
      </c>
      <c r="F2280" s="40" t="s">
        <v>705</v>
      </c>
      <c r="G2280" s="40"/>
      <c r="H2280" s="653" t="s">
        <v>1158</v>
      </c>
      <c r="I2280" s="264">
        <v>11</v>
      </c>
      <c r="J2280" s="264">
        <v>31752</v>
      </c>
      <c r="K2280" s="639">
        <f t="shared" si="129"/>
        <v>349272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>
        <f t="shared" si="127"/>
        <v>12</v>
      </c>
      <c r="C2281" s="193">
        <f t="shared" si="128"/>
        <v>40882</v>
      </c>
      <c r="D2281" s="922" t="s">
        <v>1286</v>
      </c>
      <c r="E2281" s="193">
        <v>40882</v>
      </c>
      <c r="F2281" s="40" t="s">
        <v>720</v>
      </c>
      <c r="G2281" s="40"/>
      <c r="H2281" s="653" t="s">
        <v>1158</v>
      </c>
      <c r="I2281" s="264">
        <v>147</v>
      </c>
      <c r="J2281" s="264">
        <v>13455</v>
      </c>
      <c r="K2281" s="639">
        <f t="shared" si="129"/>
        <v>1977885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>
        <f t="shared" si="127"/>
        <v>12</v>
      </c>
      <c r="C2282" s="193">
        <f t="shared" si="128"/>
        <v>40882</v>
      </c>
      <c r="D2282" s="922" t="s">
        <v>1286</v>
      </c>
      <c r="E2282" s="193">
        <v>40882</v>
      </c>
      <c r="F2282" s="40" t="s">
        <v>720</v>
      </c>
      <c r="G2282" s="40"/>
      <c r="H2282" s="653" t="s">
        <v>1158</v>
      </c>
      <c r="I2282" s="264">
        <v>52</v>
      </c>
      <c r="J2282" s="264">
        <v>13455</v>
      </c>
      <c r="K2282" s="639">
        <f t="shared" si="129"/>
        <v>699660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>
        <f t="shared" si="127"/>
        <v>12</v>
      </c>
      <c r="C2283" s="193">
        <f t="shared" si="128"/>
        <v>40882</v>
      </c>
      <c r="D2283" s="922" t="s">
        <v>1286</v>
      </c>
      <c r="E2283" s="193">
        <v>40882</v>
      </c>
      <c r="F2283" s="40" t="s">
        <v>714</v>
      </c>
      <c r="G2283" s="40"/>
      <c r="H2283" s="653" t="s">
        <v>1158</v>
      </c>
      <c r="I2283" s="264">
        <v>61</v>
      </c>
      <c r="J2283" s="264">
        <v>16502</v>
      </c>
      <c r="K2283" s="639">
        <f t="shared" si="129"/>
        <v>1006622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>
        <f t="shared" si="127"/>
        <v>12</v>
      </c>
      <c r="C2284" s="193">
        <f t="shared" si="128"/>
        <v>40890</v>
      </c>
      <c r="D2284" s="922" t="s">
        <v>1287</v>
      </c>
      <c r="E2284" s="193">
        <v>40890</v>
      </c>
      <c r="F2284" s="40" t="s">
        <v>721</v>
      </c>
      <c r="G2284" s="40"/>
      <c r="H2284" s="653" t="s">
        <v>1158</v>
      </c>
      <c r="I2284" s="264">
        <v>505</v>
      </c>
      <c r="J2284" s="264">
        <v>16631</v>
      </c>
      <c r="K2284" s="639">
        <f t="shared" si="129"/>
        <v>8398655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>
        <f t="shared" si="127"/>
        <v>12</v>
      </c>
      <c r="C2285" s="193">
        <f t="shared" si="128"/>
        <v>40890</v>
      </c>
      <c r="D2285" s="922" t="s">
        <v>1287</v>
      </c>
      <c r="E2285" s="193">
        <v>40890</v>
      </c>
      <c r="F2285" s="191" t="s">
        <v>695</v>
      </c>
      <c r="G2285" s="40"/>
      <c r="H2285" s="653" t="s">
        <v>1158</v>
      </c>
      <c r="I2285" s="264">
        <v>61</v>
      </c>
      <c r="J2285" s="264">
        <v>9954</v>
      </c>
      <c r="K2285" s="639">
        <f t="shared" si="129"/>
        <v>607194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>
        <f t="shared" si="127"/>
        <v>12</v>
      </c>
      <c r="C2286" s="193">
        <f t="shared" si="128"/>
        <v>40890</v>
      </c>
      <c r="D2286" s="922" t="s">
        <v>1287</v>
      </c>
      <c r="E2286" s="193">
        <v>40890</v>
      </c>
      <c r="F2286" s="191" t="s">
        <v>555</v>
      </c>
      <c r="G2286" s="40"/>
      <c r="H2286" s="653" t="s">
        <v>1158</v>
      </c>
      <c r="I2286" s="264">
        <v>2</v>
      </c>
      <c r="J2286" s="264">
        <v>17427</v>
      </c>
      <c r="K2286" s="639">
        <f t="shared" si="129"/>
        <v>34854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>
        <f t="shared" si="127"/>
        <v>12</v>
      </c>
      <c r="C2287" s="193">
        <f t="shared" si="128"/>
        <v>40890</v>
      </c>
      <c r="D2287" s="922" t="s">
        <v>1287</v>
      </c>
      <c r="E2287" s="193">
        <v>40890</v>
      </c>
      <c r="F2287" s="191" t="s">
        <v>555</v>
      </c>
      <c r="G2287" s="40"/>
      <c r="H2287" s="653" t="s">
        <v>1158</v>
      </c>
      <c r="I2287" s="264">
        <v>16</v>
      </c>
      <c r="J2287" s="264">
        <v>17427</v>
      </c>
      <c r="K2287" s="639">
        <f t="shared" si="129"/>
        <v>278832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>
        <f t="shared" si="127"/>
        <v>12</v>
      </c>
      <c r="C2288" s="193">
        <f t="shared" si="128"/>
        <v>40890</v>
      </c>
      <c r="D2288" s="922" t="s">
        <v>1287</v>
      </c>
      <c r="E2288" s="193">
        <v>40890</v>
      </c>
      <c r="F2288" s="40" t="s">
        <v>715</v>
      </c>
      <c r="G2288" s="40"/>
      <c r="H2288" s="653" t="s">
        <v>1158</v>
      </c>
      <c r="I2288" s="264">
        <v>10</v>
      </c>
      <c r="J2288" s="264">
        <v>15443</v>
      </c>
      <c r="K2288" s="639">
        <f t="shared" si="129"/>
        <v>154430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>
        <f t="shared" si="127"/>
        <v>12</v>
      </c>
      <c r="C2289" s="193">
        <f t="shared" si="128"/>
        <v>40890</v>
      </c>
      <c r="D2289" s="922" t="s">
        <v>1287</v>
      </c>
      <c r="E2289" s="193">
        <v>40890</v>
      </c>
      <c r="F2289" s="40" t="s">
        <v>707</v>
      </c>
      <c r="G2289" s="40"/>
      <c r="H2289" s="653" t="s">
        <v>1158</v>
      </c>
      <c r="I2289" s="264">
        <v>135</v>
      </c>
      <c r="J2289" s="264">
        <v>20278</v>
      </c>
      <c r="K2289" s="639">
        <f t="shared" si="129"/>
        <v>2737530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>
        <f t="shared" si="127"/>
        <v>12</v>
      </c>
      <c r="C2290" s="193">
        <f t="shared" si="128"/>
        <v>40890</v>
      </c>
      <c r="D2290" s="922" t="s">
        <v>1287</v>
      </c>
      <c r="E2290" s="193">
        <v>40890</v>
      </c>
      <c r="F2290" s="40" t="s">
        <v>720</v>
      </c>
      <c r="G2290" s="40"/>
      <c r="H2290" s="653" t="s">
        <v>1158</v>
      </c>
      <c r="I2290" s="264">
        <v>223</v>
      </c>
      <c r="J2290" s="264">
        <v>13455</v>
      </c>
      <c r="K2290" s="639">
        <f t="shared" si="129"/>
        <v>3000465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>
        <f t="shared" si="127"/>
        <v>12</v>
      </c>
      <c r="C2291" s="193">
        <f t="shared" si="128"/>
        <v>40890</v>
      </c>
      <c r="D2291" s="922" t="s">
        <v>1287</v>
      </c>
      <c r="E2291" s="193">
        <v>40890</v>
      </c>
      <c r="F2291" s="40" t="s">
        <v>663</v>
      </c>
      <c r="G2291" s="40"/>
      <c r="H2291" s="653" t="s">
        <v>1158</v>
      </c>
      <c r="I2291" s="264">
        <v>10</v>
      </c>
      <c r="J2291" s="264">
        <v>17374</v>
      </c>
      <c r="K2291" s="639">
        <f t="shared" si="129"/>
        <v>173740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>
        <f t="shared" si="127"/>
        <v>12</v>
      </c>
      <c r="C2292" s="193">
        <f t="shared" si="128"/>
        <v>40890</v>
      </c>
      <c r="D2292" s="922" t="s">
        <v>1287</v>
      </c>
      <c r="E2292" s="193">
        <v>40890</v>
      </c>
      <c r="F2292" s="40" t="s">
        <v>715</v>
      </c>
      <c r="G2292" s="40"/>
      <c r="H2292" s="653" t="s">
        <v>1158</v>
      </c>
      <c r="I2292" s="264">
        <v>20</v>
      </c>
      <c r="J2292" s="264">
        <v>15443</v>
      </c>
      <c r="K2292" s="639">
        <f t="shared" si="129"/>
        <v>308860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>
        <f t="shared" si="127"/>
        <v>12</v>
      </c>
      <c r="C2293" s="193">
        <f t="shared" si="128"/>
        <v>40892</v>
      </c>
      <c r="D2293" s="922" t="s">
        <v>1288</v>
      </c>
      <c r="E2293" s="193">
        <v>40892</v>
      </c>
      <c r="F2293" s="40" t="s">
        <v>720</v>
      </c>
      <c r="G2293" s="40"/>
      <c r="H2293" s="653" t="s">
        <v>1158</v>
      </c>
      <c r="I2293" s="264">
        <v>2</v>
      </c>
      <c r="J2293" s="264">
        <v>13455</v>
      </c>
      <c r="K2293" s="639">
        <f t="shared" si="129"/>
        <v>26910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>
        <f t="shared" si="127"/>
        <v>12</v>
      </c>
      <c r="C2294" s="193">
        <f t="shared" si="128"/>
        <v>40892</v>
      </c>
      <c r="D2294" s="922" t="s">
        <v>1288</v>
      </c>
      <c r="E2294" s="193">
        <v>40892</v>
      </c>
      <c r="F2294" s="40" t="s">
        <v>663</v>
      </c>
      <c r="G2294" s="40"/>
      <c r="H2294" s="653" t="s">
        <v>1158</v>
      </c>
      <c r="I2294" s="264">
        <v>379</v>
      </c>
      <c r="J2294" s="264">
        <v>17374</v>
      </c>
      <c r="K2294" s="639">
        <f t="shared" si="129"/>
        <v>6584746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>
        <f t="shared" si="127"/>
        <v>12</v>
      </c>
      <c r="C2295" s="193">
        <f t="shared" si="128"/>
        <v>40892</v>
      </c>
      <c r="D2295" s="922" t="s">
        <v>1288</v>
      </c>
      <c r="E2295" s="193">
        <v>40892</v>
      </c>
      <c r="F2295" s="40" t="s">
        <v>721</v>
      </c>
      <c r="G2295" s="40"/>
      <c r="H2295" s="653" t="s">
        <v>1158</v>
      </c>
      <c r="I2295" s="264">
        <v>82</v>
      </c>
      <c r="J2295" s="264">
        <v>16631</v>
      </c>
      <c r="K2295" s="639">
        <f t="shared" si="129"/>
        <v>1363742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>
        <f t="shared" si="127"/>
        <v>12</v>
      </c>
      <c r="C2296" s="193">
        <f t="shared" si="128"/>
        <v>40892</v>
      </c>
      <c r="D2296" s="922" t="s">
        <v>1288</v>
      </c>
      <c r="E2296" s="193">
        <v>40892</v>
      </c>
      <c r="F2296" s="40" t="s">
        <v>720</v>
      </c>
      <c r="G2296" s="40"/>
      <c r="H2296" s="653" t="s">
        <v>1158</v>
      </c>
      <c r="I2296" s="264">
        <v>72</v>
      </c>
      <c r="J2296" s="264">
        <v>13455</v>
      </c>
      <c r="K2296" s="639">
        <f t="shared" si="129"/>
        <v>968760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>
        <f t="shared" si="127"/>
        <v>12</v>
      </c>
      <c r="C2297" s="193">
        <f t="shared" si="128"/>
        <v>40892</v>
      </c>
      <c r="D2297" s="922" t="s">
        <v>1288</v>
      </c>
      <c r="E2297" s="193">
        <v>40892</v>
      </c>
      <c r="F2297" s="40" t="s">
        <v>720</v>
      </c>
      <c r="G2297" s="40"/>
      <c r="H2297" s="653" t="s">
        <v>1158</v>
      </c>
      <c r="I2297" s="264">
        <v>52</v>
      </c>
      <c r="J2297" s="264">
        <v>13455</v>
      </c>
      <c r="K2297" s="639">
        <f t="shared" si="129"/>
        <v>699660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>
        <f t="shared" si="127"/>
        <v>12</v>
      </c>
      <c r="C2298" s="193">
        <f t="shared" si="128"/>
        <v>40892</v>
      </c>
      <c r="D2298" s="922" t="s">
        <v>1288</v>
      </c>
      <c r="E2298" s="193">
        <v>40892</v>
      </c>
      <c r="F2298" s="40" t="s">
        <v>720</v>
      </c>
      <c r="G2298" s="40"/>
      <c r="H2298" s="653" t="s">
        <v>1158</v>
      </c>
      <c r="I2298" s="264">
        <v>51</v>
      </c>
      <c r="J2298" s="264">
        <v>13455</v>
      </c>
      <c r="K2298" s="639">
        <f t="shared" si="129"/>
        <v>686205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>
        <f t="shared" si="127"/>
        <v>12</v>
      </c>
      <c r="C2299" s="193">
        <f t="shared" si="128"/>
        <v>40892</v>
      </c>
      <c r="D2299" s="922" t="s">
        <v>1288</v>
      </c>
      <c r="E2299" s="193">
        <v>40892</v>
      </c>
      <c r="F2299" s="40" t="s">
        <v>710</v>
      </c>
      <c r="G2299" s="40"/>
      <c r="H2299" s="653" t="s">
        <v>1158</v>
      </c>
      <c r="I2299" s="264">
        <v>25.5</v>
      </c>
      <c r="J2299" s="264">
        <v>32878</v>
      </c>
      <c r="K2299" s="639">
        <f t="shared" si="129"/>
        <v>838389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>
        <f t="shared" ref="B2300:B2363" si="130">IF(C2300&lt;&gt;"",MONTH(C2300),"")</f>
        <v>12</v>
      </c>
      <c r="C2300" s="193">
        <f t="shared" ref="C2300:C2363" si="131">E2300</f>
        <v>40892</v>
      </c>
      <c r="D2300" s="922" t="s">
        <v>1288</v>
      </c>
      <c r="E2300" s="193">
        <v>40892</v>
      </c>
      <c r="F2300" s="40" t="s">
        <v>710</v>
      </c>
      <c r="G2300" s="40"/>
      <c r="H2300" s="653" t="s">
        <v>1158</v>
      </c>
      <c r="I2300" s="264">
        <v>28.5</v>
      </c>
      <c r="J2300" s="264">
        <v>32878</v>
      </c>
      <c r="K2300" s="639">
        <f t="shared" ref="K2300:K2363" si="132">ROUND(I2300*J2300,0)</f>
        <v>937023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>
        <f t="shared" si="130"/>
        <v>12</v>
      </c>
      <c r="C2301" s="193">
        <f t="shared" si="131"/>
        <v>40892</v>
      </c>
      <c r="D2301" s="922" t="s">
        <v>1288</v>
      </c>
      <c r="E2301" s="193">
        <v>40892</v>
      </c>
      <c r="F2301" s="40" t="s">
        <v>663</v>
      </c>
      <c r="G2301" s="40"/>
      <c r="H2301" s="653" t="s">
        <v>1158</v>
      </c>
      <c r="I2301" s="264">
        <v>2</v>
      </c>
      <c r="J2301" s="264">
        <v>17374</v>
      </c>
      <c r="K2301" s="639">
        <f t="shared" si="132"/>
        <v>34748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>
        <f t="shared" si="130"/>
        <v>12</v>
      </c>
      <c r="C2302" s="193">
        <f t="shared" si="131"/>
        <v>40894</v>
      </c>
      <c r="D2302" s="922" t="s">
        <v>1289</v>
      </c>
      <c r="E2302" s="193">
        <v>40894</v>
      </c>
      <c r="F2302" s="40" t="s">
        <v>715</v>
      </c>
      <c r="G2302" s="40"/>
      <c r="H2302" s="653" t="s">
        <v>1158</v>
      </c>
      <c r="I2302" s="264">
        <v>7</v>
      </c>
      <c r="J2302" s="264">
        <v>15443</v>
      </c>
      <c r="K2302" s="639">
        <f t="shared" si="132"/>
        <v>108101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>
        <f t="shared" si="130"/>
        <v>12</v>
      </c>
      <c r="C2303" s="193">
        <f t="shared" si="131"/>
        <v>40894</v>
      </c>
      <c r="D2303" s="922" t="s">
        <v>1289</v>
      </c>
      <c r="E2303" s="193">
        <v>40894</v>
      </c>
      <c r="F2303" s="40" t="s">
        <v>663</v>
      </c>
      <c r="G2303" s="40"/>
      <c r="H2303" s="653" t="s">
        <v>1158</v>
      </c>
      <c r="I2303" s="264">
        <v>4</v>
      </c>
      <c r="J2303" s="264">
        <v>17374</v>
      </c>
      <c r="K2303" s="639">
        <f t="shared" si="132"/>
        <v>69496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>
        <f t="shared" si="130"/>
        <v>12</v>
      </c>
      <c r="C2304" s="193">
        <f t="shared" si="131"/>
        <v>40894</v>
      </c>
      <c r="D2304" s="922" t="s">
        <v>1289</v>
      </c>
      <c r="E2304" s="193">
        <v>40894</v>
      </c>
      <c r="F2304" s="40" t="s">
        <v>663</v>
      </c>
      <c r="G2304" s="40"/>
      <c r="H2304" s="653" t="s">
        <v>1158</v>
      </c>
      <c r="I2304" s="264">
        <v>4</v>
      </c>
      <c r="J2304" s="264">
        <v>17374</v>
      </c>
      <c r="K2304" s="639">
        <f t="shared" si="132"/>
        <v>69496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>
        <f t="shared" si="130"/>
        <v>12</v>
      </c>
      <c r="C2305" s="193">
        <f t="shared" si="131"/>
        <v>40894</v>
      </c>
      <c r="D2305" s="922" t="s">
        <v>1289</v>
      </c>
      <c r="E2305" s="193">
        <v>40894</v>
      </c>
      <c r="F2305" s="191" t="s">
        <v>572</v>
      </c>
      <c r="G2305" s="40"/>
      <c r="H2305" s="653" t="s">
        <v>1158</v>
      </c>
      <c r="I2305" s="264">
        <v>27</v>
      </c>
      <c r="J2305" s="264">
        <v>8620</v>
      </c>
      <c r="K2305" s="639">
        <f t="shared" si="132"/>
        <v>232740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>
        <f t="shared" si="130"/>
        <v>12</v>
      </c>
      <c r="C2306" s="193">
        <f t="shared" si="131"/>
        <v>40894</v>
      </c>
      <c r="D2306" s="922" t="s">
        <v>1289</v>
      </c>
      <c r="E2306" s="193">
        <v>40894</v>
      </c>
      <c r="F2306" s="40" t="s">
        <v>663</v>
      </c>
      <c r="G2306" s="40"/>
      <c r="H2306" s="653" t="s">
        <v>1158</v>
      </c>
      <c r="I2306" s="264">
        <v>1</v>
      </c>
      <c r="J2306" s="264">
        <v>17374</v>
      </c>
      <c r="K2306" s="639">
        <f t="shared" si="132"/>
        <v>17374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>
        <f t="shared" si="130"/>
        <v>12</v>
      </c>
      <c r="C2307" s="193">
        <f t="shared" si="131"/>
        <v>40894</v>
      </c>
      <c r="D2307" s="922" t="s">
        <v>1289</v>
      </c>
      <c r="E2307" s="193">
        <v>40894</v>
      </c>
      <c r="F2307" s="40" t="s">
        <v>663</v>
      </c>
      <c r="G2307" s="40"/>
      <c r="H2307" s="653" t="s">
        <v>1158</v>
      </c>
      <c r="I2307" s="264">
        <v>2</v>
      </c>
      <c r="J2307" s="264">
        <v>17374</v>
      </c>
      <c r="K2307" s="639">
        <f t="shared" si="132"/>
        <v>34748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>
        <f t="shared" si="130"/>
        <v>12</v>
      </c>
      <c r="C2308" s="193">
        <f t="shared" si="131"/>
        <v>40894</v>
      </c>
      <c r="D2308" s="922" t="s">
        <v>1289</v>
      </c>
      <c r="E2308" s="193">
        <v>40894</v>
      </c>
      <c r="F2308" s="40" t="s">
        <v>714</v>
      </c>
      <c r="G2308" s="40"/>
      <c r="H2308" s="653" t="s">
        <v>1158</v>
      </c>
      <c r="I2308" s="264">
        <v>5</v>
      </c>
      <c r="J2308" s="264">
        <v>16502</v>
      </c>
      <c r="K2308" s="639">
        <f t="shared" si="132"/>
        <v>82510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>
        <f t="shared" si="130"/>
        <v>12</v>
      </c>
      <c r="C2309" s="193">
        <f t="shared" si="131"/>
        <v>40894</v>
      </c>
      <c r="D2309" s="922" t="s">
        <v>1289</v>
      </c>
      <c r="E2309" s="193">
        <v>40894</v>
      </c>
      <c r="F2309" s="40" t="s">
        <v>710</v>
      </c>
      <c r="G2309" s="40"/>
      <c r="H2309" s="653" t="s">
        <v>1158</v>
      </c>
      <c r="I2309" s="264">
        <v>2</v>
      </c>
      <c r="J2309" s="264">
        <v>32878</v>
      </c>
      <c r="K2309" s="639">
        <f t="shared" si="132"/>
        <v>65756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>
        <f t="shared" si="130"/>
        <v>12</v>
      </c>
      <c r="C2310" s="193">
        <f t="shared" si="131"/>
        <v>40894</v>
      </c>
      <c r="D2310" s="922" t="s">
        <v>1289</v>
      </c>
      <c r="E2310" s="193">
        <v>40894</v>
      </c>
      <c r="F2310" s="191" t="s">
        <v>572</v>
      </c>
      <c r="G2310" s="40"/>
      <c r="H2310" s="653" t="s">
        <v>1158</v>
      </c>
      <c r="I2310" s="264">
        <v>1</v>
      </c>
      <c r="J2310" s="264">
        <v>8620</v>
      </c>
      <c r="K2310" s="639">
        <f t="shared" si="132"/>
        <v>8620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>
        <f t="shared" si="130"/>
        <v>12</v>
      </c>
      <c r="C2311" s="193">
        <f t="shared" si="131"/>
        <v>40896</v>
      </c>
      <c r="D2311" s="922" t="s">
        <v>1491</v>
      </c>
      <c r="E2311" s="193">
        <v>40896</v>
      </c>
      <c r="F2311" s="40" t="s">
        <v>704</v>
      </c>
      <c r="G2311" s="40"/>
      <c r="H2311" s="653" t="s">
        <v>1158</v>
      </c>
      <c r="I2311" s="264">
        <v>2</v>
      </c>
      <c r="J2311" s="264">
        <v>27283</v>
      </c>
      <c r="K2311" s="639">
        <f t="shared" si="132"/>
        <v>54566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>
        <f t="shared" si="130"/>
        <v>12</v>
      </c>
      <c r="C2312" s="193">
        <f t="shared" si="131"/>
        <v>40896</v>
      </c>
      <c r="D2312" s="922" t="s">
        <v>1491</v>
      </c>
      <c r="E2312" s="193">
        <v>40896</v>
      </c>
      <c r="F2312" s="40" t="s">
        <v>721</v>
      </c>
      <c r="G2312" s="40"/>
      <c r="H2312" s="653" t="s">
        <v>1158</v>
      </c>
      <c r="I2312" s="264">
        <v>227</v>
      </c>
      <c r="J2312" s="264">
        <v>16631</v>
      </c>
      <c r="K2312" s="639">
        <f t="shared" si="132"/>
        <v>3775237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>
        <f t="shared" si="130"/>
        <v>12</v>
      </c>
      <c r="C2313" s="193">
        <f t="shared" si="131"/>
        <v>40896</v>
      </c>
      <c r="D2313" s="922" t="s">
        <v>1491</v>
      </c>
      <c r="E2313" s="193">
        <v>40896</v>
      </c>
      <c r="F2313" s="40" t="s">
        <v>721</v>
      </c>
      <c r="G2313" s="40"/>
      <c r="H2313" s="653" t="s">
        <v>1158</v>
      </c>
      <c r="I2313" s="264">
        <v>195</v>
      </c>
      <c r="J2313" s="264">
        <v>16631</v>
      </c>
      <c r="K2313" s="639">
        <f t="shared" si="132"/>
        <v>3243045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>
        <f t="shared" si="130"/>
        <v>12</v>
      </c>
      <c r="C2314" s="193">
        <f t="shared" si="131"/>
        <v>40896</v>
      </c>
      <c r="D2314" s="922" t="s">
        <v>1491</v>
      </c>
      <c r="E2314" s="193">
        <v>40896</v>
      </c>
      <c r="F2314" s="40" t="s">
        <v>710</v>
      </c>
      <c r="G2314" s="40"/>
      <c r="H2314" s="653" t="s">
        <v>1158</v>
      </c>
      <c r="I2314" s="264">
        <v>116</v>
      </c>
      <c r="J2314" s="264">
        <v>32878</v>
      </c>
      <c r="K2314" s="639">
        <f t="shared" si="132"/>
        <v>3813848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>
        <f t="shared" si="130"/>
        <v>12</v>
      </c>
      <c r="C2315" s="193">
        <f t="shared" si="131"/>
        <v>40897</v>
      </c>
      <c r="D2315" s="922" t="s">
        <v>1492</v>
      </c>
      <c r="E2315" s="193">
        <v>40897</v>
      </c>
      <c r="F2315" s="40" t="s">
        <v>721</v>
      </c>
      <c r="G2315" s="40"/>
      <c r="H2315" s="653" t="s">
        <v>1158</v>
      </c>
      <c r="I2315" s="264">
        <v>19</v>
      </c>
      <c r="J2315" s="264">
        <v>16631</v>
      </c>
      <c r="K2315" s="639">
        <f t="shared" si="132"/>
        <v>315989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>
        <f t="shared" si="130"/>
        <v>12</v>
      </c>
      <c r="C2316" s="193">
        <f t="shared" si="131"/>
        <v>40897</v>
      </c>
      <c r="D2316" s="922" t="s">
        <v>1492</v>
      </c>
      <c r="E2316" s="193">
        <v>40897</v>
      </c>
      <c r="F2316" s="191" t="s">
        <v>572</v>
      </c>
      <c r="G2316" s="40"/>
      <c r="H2316" s="653" t="s">
        <v>1158</v>
      </c>
      <c r="I2316" s="264">
        <v>261</v>
      </c>
      <c r="J2316" s="264">
        <v>8620</v>
      </c>
      <c r="K2316" s="639">
        <f t="shared" si="132"/>
        <v>2249820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>
        <f t="shared" si="130"/>
        <v>12</v>
      </c>
      <c r="C2317" s="193">
        <f t="shared" si="131"/>
        <v>40897</v>
      </c>
      <c r="D2317" s="922" t="s">
        <v>1492</v>
      </c>
      <c r="E2317" s="193">
        <v>40897</v>
      </c>
      <c r="F2317" s="40" t="s">
        <v>708</v>
      </c>
      <c r="G2317" s="40"/>
      <c r="H2317" s="653" t="s">
        <v>1158</v>
      </c>
      <c r="I2317" s="264">
        <v>21</v>
      </c>
      <c r="J2317" s="264">
        <v>25631</v>
      </c>
      <c r="K2317" s="639">
        <f t="shared" si="132"/>
        <v>538251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>
        <f t="shared" si="130"/>
        <v>12</v>
      </c>
      <c r="C2318" s="193">
        <f t="shared" si="131"/>
        <v>40897</v>
      </c>
      <c r="D2318" s="922" t="s">
        <v>1492</v>
      </c>
      <c r="E2318" s="193">
        <v>40897</v>
      </c>
      <c r="F2318" s="40" t="s">
        <v>720</v>
      </c>
      <c r="G2318" s="40"/>
      <c r="H2318" s="653" t="s">
        <v>1158</v>
      </c>
      <c r="I2318" s="264">
        <v>535</v>
      </c>
      <c r="J2318" s="264">
        <v>13455</v>
      </c>
      <c r="K2318" s="639">
        <f t="shared" si="132"/>
        <v>7198425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>
        <f t="shared" si="130"/>
        <v>12</v>
      </c>
      <c r="C2319" s="193">
        <f t="shared" si="131"/>
        <v>40897</v>
      </c>
      <c r="D2319" s="922" t="s">
        <v>1492</v>
      </c>
      <c r="E2319" s="193">
        <v>40897</v>
      </c>
      <c r="F2319" s="40" t="s">
        <v>720</v>
      </c>
      <c r="G2319" s="40"/>
      <c r="H2319" s="653" t="s">
        <v>1158</v>
      </c>
      <c r="I2319" s="264">
        <v>276</v>
      </c>
      <c r="J2319" s="264">
        <v>13455</v>
      </c>
      <c r="K2319" s="639">
        <f t="shared" si="132"/>
        <v>3713580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>
        <f t="shared" si="130"/>
        <v>12</v>
      </c>
      <c r="C2320" s="193">
        <f t="shared" si="131"/>
        <v>40897</v>
      </c>
      <c r="D2320" s="922" t="s">
        <v>1492</v>
      </c>
      <c r="E2320" s="193">
        <v>40897</v>
      </c>
      <c r="F2320" s="40" t="s">
        <v>710</v>
      </c>
      <c r="G2320" s="40"/>
      <c r="H2320" s="653" t="s">
        <v>1158</v>
      </c>
      <c r="I2320" s="264">
        <v>24</v>
      </c>
      <c r="J2320" s="264">
        <v>32878</v>
      </c>
      <c r="K2320" s="639">
        <f t="shared" si="132"/>
        <v>789072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>
        <f t="shared" si="130"/>
        <v>12</v>
      </c>
      <c r="C2321" s="193">
        <f t="shared" si="131"/>
        <v>40897</v>
      </c>
      <c r="D2321" s="922" t="s">
        <v>1493</v>
      </c>
      <c r="E2321" s="193">
        <v>40897</v>
      </c>
      <c r="F2321" s="40" t="s">
        <v>721</v>
      </c>
      <c r="G2321" s="40"/>
      <c r="H2321" s="653" t="s">
        <v>1158</v>
      </c>
      <c r="I2321" s="264">
        <v>260</v>
      </c>
      <c r="J2321" s="264">
        <v>16631</v>
      </c>
      <c r="K2321" s="639">
        <f t="shared" si="132"/>
        <v>4324060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>
        <f t="shared" si="130"/>
        <v>12</v>
      </c>
      <c r="C2322" s="193">
        <f t="shared" si="131"/>
        <v>40897</v>
      </c>
      <c r="D2322" s="922" t="s">
        <v>1493</v>
      </c>
      <c r="E2322" s="193">
        <v>40897</v>
      </c>
      <c r="F2322" s="40" t="s">
        <v>704</v>
      </c>
      <c r="G2322" s="40"/>
      <c r="H2322" s="653" t="s">
        <v>1158</v>
      </c>
      <c r="I2322" s="264">
        <v>7</v>
      </c>
      <c r="J2322" s="264">
        <v>27283</v>
      </c>
      <c r="K2322" s="639">
        <f t="shared" si="132"/>
        <v>190981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>
        <f t="shared" si="130"/>
        <v>12</v>
      </c>
      <c r="C2323" s="193">
        <f t="shared" si="131"/>
        <v>40897</v>
      </c>
      <c r="D2323" s="922" t="s">
        <v>1493</v>
      </c>
      <c r="E2323" s="193">
        <v>40897</v>
      </c>
      <c r="F2323" s="40" t="s">
        <v>704</v>
      </c>
      <c r="G2323" s="40"/>
      <c r="H2323" s="653" t="s">
        <v>1158</v>
      </c>
      <c r="I2323" s="264">
        <v>1</v>
      </c>
      <c r="J2323" s="264">
        <v>27283</v>
      </c>
      <c r="K2323" s="639">
        <f t="shared" si="132"/>
        <v>27283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>
        <f t="shared" si="130"/>
        <v>12</v>
      </c>
      <c r="C2324" s="193">
        <f t="shared" si="131"/>
        <v>40897</v>
      </c>
      <c r="D2324" s="922" t="s">
        <v>1493</v>
      </c>
      <c r="E2324" s="193">
        <v>40897</v>
      </c>
      <c r="F2324" s="40" t="s">
        <v>705</v>
      </c>
      <c r="G2324" s="40"/>
      <c r="H2324" s="653" t="s">
        <v>1158</v>
      </c>
      <c r="I2324" s="264">
        <v>3</v>
      </c>
      <c r="J2324" s="264">
        <v>31752</v>
      </c>
      <c r="K2324" s="639">
        <f t="shared" si="132"/>
        <v>95256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6" t="str">
        <f>IF(B2325&lt;&gt;"",IF(AND(B2325&gt;=_TM1,B2325&lt;=_TM2,OR(TH!L2325="1111",TH!M2325="1111")),TH!D2325,""),"")</f>
        <v/>
      </c>
      <c r="B2325" s="36">
        <f t="shared" si="130"/>
        <v>12</v>
      </c>
      <c r="C2325" s="193">
        <f t="shared" si="131"/>
        <v>40897</v>
      </c>
      <c r="D2325" s="922" t="s">
        <v>1493</v>
      </c>
      <c r="E2325" s="193">
        <v>40897</v>
      </c>
      <c r="F2325" s="191" t="s">
        <v>572</v>
      </c>
      <c r="G2325" s="40"/>
      <c r="H2325" s="653" t="s">
        <v>1158</v>
      </c>
      <c r="I2325" s="264">
        <v>27</v>
      </c>
      <c r="J2325" s="264">
        <v>8620</v>
      </c>
      <c r="K2325" s="639">
        <f t="shared" si="132"/>
        <v>232740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6" t="str">
        <f>IF(B2326&lt;&gt;"",IF(AND(B2326&gt;=_TM1,B2326&lt;=_TM2,OR(TH!L2326="1111",TH!M2326="1111")),TH!D2326,""),"")</f>
        <v/>
      </c>
      <c r="B2326" s="36">
        <f t="shared" si="130"/>
        <v>12</v>
      </c>
      <c r="C2326" s="193">
        <f t="shared" si="131"/>
        <v>40897</v>
      </c>
      <c r="D2326" s="922" t="s">
        <v>1493</v>
      </c>
      <c r="E2326" s="193">
        <v>40897</v>
      </c>
      <c r="F2326" s="40" t="s">
        <v>704</v>
      </c>
      <c r="G2326" s="40"/>
      <c r="H2326" s="653" t="s">
        <v>1158</v>
      </c>
      <c r="I2326" s="264">
        <v>9</v>
      </c>
      <c r="J2326" s="264">
        <v>27283</v>
      </c>
      <c r="K2326" s="639">
        <f t="shared" si="132"/>
        <v>245547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6" t="str">
        <f>IF(B2327&lt;&gt;"",IF(AND(B2327&gt;=_TM1,B2327&lt;=_TM2,OR(TH!L2327="1111",TH!M2327="1111")),TH!D2327,""),"")</f>
        <v/>
      </c>
      <c r="B2327" s="36">
        <f t="shared" si="130"/>
        <v>12</v>
      </c>
      <c r="C2327" s="193">
        <f t="shared" si="131"/>
        <v>40899</v>
      </c>
      <c r="D2327" s="922" t="s">
        <v>1494</v>
      </c>
      <c r="E2327" s="193">
        <v>40899</v>
      </c>
      <c r="F2327" s="40" t="s">
        <v>720</v>
      </c>
      <c r="G2327" s="40"/>
      <c r="H2327" s="653" t="s">
        <v>1158</v>
      </c>
      <c r="I2327" s="264">
        <v>196</v>
      </c>
      <c r="J2327" s="264">
        <v>13455</v>
      </c>
      <c r="K2327" s="639">
        <f t="shared" si="132"/>
        <v>2637180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6" t="str">
        <f>IF(B2328&lt;&gt;"",IF(AND(B2328&gt;=_TM1,B2328&lt;=_TM2,OR(TH!L2328="1111",TH!M2328="1111")),TH!D2328,""),"")</f>
        <v/>
      </c>
      <c r="B2328" s="36">
        <f t="shared" si="130"/>
        <v>12</v>
      </c>
      <c r="C2328" s="193">
        <f t="shared" si="131"/>
        <v>40899</v>
      </c>
      <c r="D2328" s="922" t="s">
        <v>1494</v>
      </c>
      <c r="E2328" s="193">
        <v>40899</v>
      </c>
      <c r="F2328" s="40" t="s">
        <v>710</v>
      </c>
      <c r="G2328" s="40"/>
      <c r="H2328" s="653" t="s">
        <v>1158</v>
      </c>
      <c r="I2328" s="264">
        <v>32.5</v>
      </c>
      <c r="J2328" s="264">
        <v>32878</v>
      </c>
      <c r="K2328" s="639">
        <f t="shared" si="132"/>
        <v>1068535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6" t="str">
        <f>IF(B2329&lt;&gt;"",IF(AND(B2329&gt;=_TM1,B2329&lt;=_TM2,OR(TH!L2329="1111",TH!M2329="1111")),TH!D2329,""),"")</f>
        <v/>
      </c>
      <c r="B2329" s="36">
        <f t="shared" si="130"/>
        <v>12</v>
      </c>
      <c r="C2329" s="193">
        <f t="shared" si="131"/>
        <v>40899</v>
      </c>
      <c r="D2329" s="922" t="s">
        <v>1494</v>
      </c>
      <c r="E2329" s="193">
        <v>40899</v>
      </c>
      <c r="F2329" s="191" t="s">
        <v>555</v>
      </c>
      <c r="G2329" s="40"/>
      <c r="H2329" s="653" t="s">
        <v>1158</v>
      </c>
      <c r="I2329" s="264">
        <v>10</v>
      </c>
      <c r="J2329" s="264">
        <v>17427</v>
      </c>
      <c r="K2329" s="639">
        <f t="shared" si="132"/>
        <v>174270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6" t="str">
        <f>IF(B2330&lt;&gt;"",IF(AND(B2330&gt;=_TM1,B2330&lt;=_TM2,OR(TH!L2330="1111",TH!M2330="1111")),TH!D2330,""),"")</f>
        <v/>
      </c>
      <c r="B2330" s="36">
        <f t="shared" si="130"/>
        <v>12</v>
      </c>
      <c r="C2330" s="193">
        <f t="shared" si="131"/>
        <v>40899</v>
      </c>
      <c r="D2330" s="922" t="s">
        <v>1494</v>
      </c>
      <c r="E2330" s="193">
        <v>40899</v>
      </c>
      <c r="F2330" s="40" t="s">
        <v>721</v>
      </c>
      <c r="G2330" s="40"/>
      <c r="H2330" s="653" t="s">
        <v>1158</v>
      </c>
      <c r="I2330" s="264">
        <v>106</v>
      </c>
      <c r="J2330" s="264">
        <v>16631</v>
      </c>
      <c r="K2330" s="639">
        <f t="shared" si="132"/>
        <v>1762886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6" t="str">
        <f>IF(B2331&lt;&gt;"",IF(AND(B2331&gt;=_TM1,B2331&lt;=_TM2,OR(TH!L2331="1111",TH!M2331="1111")),TH!D2331,""),"")</f>
        <v/>
      </c>
      <c r="B2331" s="36">
        <f t="shared" si="130"/>
        <v>12</v>
      </c>
      <c r="C2331" s="193">
        <f t="shared" si="131"/>
        <v>40899</v>
      </c>
      <c r="D2331" s="922" t="s">
        <v>1494</v>
      </c>
      <c r="E2331" s="193">
        <v>40899</v>
      </c>
      <c r="F2331" s="40" t="s">
        <v>720</v>
      </c>
      <c r="G2331" s="40"/>
      <c r="H2331" s="653" t="s">
        <v>1158</v>
      </c>
      <c r="I2331" s="264">
        <v>76</v>
      </c>
      <c r="J2331" s="264">
        <v>13455</v>
      </c>
      <c r="K2331" s="639">
        <f t="shared" si="132"/>
        <v>1022580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6" t="str">
        <f>IF(B2332&lt;&gt;"",IF(AND(B2332&gt;=_TM1,B2332&lt;=_TM2,OR(TH!L2332="1111",TH!M2332="1111")),TH!D2332,""),"")</f>
        <v/>
      </c>
      <c r="B2332" s="36">
        <f t="shared" si="130"/>
        <v>12</v>
      </c>
      <c r="C2332" s="193">
        <f t="shared" si="131"/>
        <v>40899</v>
      </c>
      <c r="D2332" s="922" t="s">
        <v>1494</v>
      </c>
      <c r="E2332" s="193">
        <v>40899</v>
      </c>
      <c r="F2332" s="40" t="s">
        <v>721</v>
      </c>
      <c r="G2332" s="40"/>
      <c r="H2332" s="653" t="s">
        <v>1158</v>
      </c>
      <c r="I2332" s="264">
        <v>208</v>
      </c>
      <c r="J2332" s="264">
        <v>16631</v>
      </c>
      <c r="K2332" s="639">
        <f t="shared" si="132"/>
        <v>3459248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6" t="str">
        <f>IF(B2333&lt;&gt;"",IF(AND(B2333&gt;=_TM1,B2333&lt;=_TM2,OR(TH!L2333="1111",TH!M2333="1111")),TH!D2333,""),"")</f>
        <v/>
      </c>
      <c r="B2333" s="36">
        <f t="shared" si="130"/>
        <v>12</v>
      </c>
      <c r="C2333" s="193">
        <f t="shared" si="131"/>
        <v>40899</v>
      </c>
      <c r="D2333" s="922" t="s">
        <v>1494</v>
      </c>
      <c r="E2333" s="193">
        <v>40899</v>
      </c>
      <c r="F2333" s="191" t="s">
        <v>572</v>
      </c>
      <c r="G2333" s="40"/>
      <c r="H2333" s="653" t="s">
        <v>1158</v>
      </c>
      <c r="I2333" s="264">
        <v>1</v>
      </c>
      <c r="J2333" s="264">
        <v>8620</v>
      </c>
      <c r="K2333" s="639">
        <f t="shared" si="132"/>
        <v>8620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6" t="str">
        <f>IF(B2334&lt;&gt;"",IF(AND(B2334&gt;=_TM1,B2334&lt;=_TM2,OR(TH!L2334="1111",TH!M2334="1111")),TH!D2334,""),"")</f>
        <v/>
      </c>
      <c r="B2334" s="36">
        <f t="shared" si="130"/>
        <v>12</v>
      </c>
      <c r="C2334" s="193">
        <f t="shared" si="131"/>
        <v>40899</v>
      </c>
      <c r="D2334" s="922" t="s">
        <v>1494</v>
      </c>
      <c r="E2334" s="193">
        <v>40899</v>
      </c>
      <c r="F2334" s="40" t="s">
        <v>710</v>
      </c>
      <c r="G2334" s="40"/>
      <c r="H2334" s="653" t="s">
        <v>1158</v>
      </c>
      <c r="I2334" s="264">
        <v>4</v>
      </c>
      <c r="J2334" s="264">
        <v>32878</v>
      </c>
      <c r="K2334" s="639">
        <f t="shared" si="132"/>
        <v>131512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6" t="str">
        <f>IF(B2335&lt;&gt;"",IF(AND(B2335&gt;=_TM1,B2335&lt;=_TM2,OR(TH!L2335="1111",TH!M2335="1111")),TH!D2335,""),"")</f>
        <v/>
      </c>
      <c r="B2335" s="36">
        <f t="shared" si="130"/>
        <v>12</v>
      </c>
      <c r="C2335" s="193">
        <f t="shared" si="131"/>
        <v>40899</v>
      </c>
      <c r="D2335" s="922" t="s">
        <v>1494</v>
      </c>
      <c r="E2335" s="193">
        <v>40899</v>
      </c>
      <c r="F2335" s="191" t="s">
        <v>695</v>
      </c>
      <c r="G2335" s="40"/>
      <c r="H2335" s="653" t="s">
        <v>1158</v>
      </c>
      <c r="I2335" s="264">
        <v>91</v>
      </c>
      <c r="J2335" s="264">
        <v>9954</v>
      </c>
      <c r="K2335" s="639">
        <f t="shared" si="132"/>
        <v>905814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6" t="str">
        <f>IF(B2336&lt;&gt;"",IF(AND(B2336&gt;=_TM1,B2336&lt;=_TM2,OR(TH!L2336="1111",TH!M2336="1111")),TH!D2336,""),"")</f>
        <v/>
      </c>
      <c r="B2336" s="36">
        <f t="shared" si="130"/>
        <v>12</v>
      </c>
      <c r="C2336" s="193">
        <f t="shared" si="131"/>
        <v>40902</v>
      </c>
      <c r="D2336" s="922" t="s">
        <v>1495</v>
      </c>
      <c r="E2336" s="193">
        <v>40902</v>
      </c>
      <c r="F2336" s="191" t="s">
        <v>695</v>
      </c>
      <c r="G2336" s="40"/>
      <c r="H2336" s="653" t="s">
        <v>1158</v>
      </c>
      <c r="I2336" s="264">
        <v>54</v>
      </c>
      <c r="J2336" s="264">
        <v>9954</v>
      </c>
      <c r="K2336" s="639">
        <f t="shared" si="132"/>
        <v>537516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6" t="str">
        <f>IF(B2337&lt;&gt;"",IF(AND(B2337&gt;=_TM1,B2337&lt;=_TM2,OR(TH!L2337="1111",TH!M2337="1111")),TH!D2337,""),"")</f>
        <v/>
      </c>
      <c r="B2337" s="36">
        <f t="shared" si="130"/>
        <v>12</v>
      </c>
      <c r="C2337" s="193">
        <f t="shared" si="131"/>
        <v>40902</v>
      </c>
      <c r="D2337" s="922" t="s">
        <v>1495</v>
      </c>
      <c r="E2337" s="193">
        <v>40902</v>
      </c>
      <c r="F2337" s="191" t="s">
        <v>695</v>
      </c>
      <c r="G2337" s="40"/>
      <c r="H2337" s="653" t="s">
        <v>1158</v>
      </c>
      <c r="I2337" s="264">
        <v>54</v>
      </c>
      <c r="J2337" s="264">
        <v>9954</v>
      </c>
      <c r="K2337" s="639">
        <f t="shared" si="132"/>
        <v>537516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6" t="str">
        <f>IF(B2338&lt;&gt;"",IF(AND(B2338&gt;=_TM1,B2338&lt;=_TM2,OR(TH!L2338="1111",TH!M2338="1111")),TH!D2338,""),"")</f>
        <v/>
      </c>
      <c r="B2338" s="36">
        <f t="shared" si="130"/>
        <v>12</v>
      </c>
      <c r="C2338" s="193">
        <f t="shared" si="131"/>
        <v>40902</v>
      </c>
      <c r="D2338" s="922" t="s">
        <v>1495</v>
      </c>
      <c r="E2338" s="193">
        <v>40902</v>
      </c>
      <c r="F2338" s="191" t="s">
        <v>555</v>
      </c>
      <c r="G2338" s="40"/>
      <c r="H2338" s="653" t="s">
        <v>1158</v>
      </c>
      <c r="I2338" s="264">
        <v>1</v>
      </c>
      <c r="J2338" s="264">
        <v>17427</v>
      </c>
      <c r="K2338" s="639">
        <f t="shared" si="132"/>
        <v>17427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6" t="str">
        <f>IF(B2339&lt;&gt;"",IF(AND(B2339&gt;=_TM1,B2339&lt;=_TM2,OR(TH!L2339="1111",TH!M2339="1111")),TH!D2339,""),"")</f>
        <v/>
      </c>
      <c r="B2339" s="36">
        <f t="shared" si="130"/>
        <v>12</v>
      </c>
      <c r="C2339" s="193">
        <f t="shared" si="131"/>
        <v>40902</v>
      </c>
      <c r="D2339" s="922" t="s">
        <v>1495</v>
      </c>
      <c r="E2339" s="193">
        <v>40902</v>
      </c>
      <c r="F2339" s="40" t="s">
        <v>715</v>
      </c>
      <c r="G2339" s="40"/>
      <c r="H2339" s="653" t="s">
        <v>1158</v>
      </c>
      <c r="I2339" s="264">
        <v>7</v>
      </c>
      <c r="J2339" s="264">
        <v>15443</v>
      </c>
      <c r="K2339" s="639">
        <f t="shared" si="132"/>
        <v>108101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6" t="str">
        <f>IF(B2340&lt;&gt;"",IF(AND(B2340&gt;=_TM1,B2340&lt;=_TM2,OR(TH!L2340="1111",TH!M2340="1111")),TH!D2340,""),"")</f>
        <v/>
      </c>
      <c r="B2340" s="36">
        <f t="shared" si="130"/>
        <v>12</v>
      </c>
      <c r="C2340" s="193">
        <f t="shared" si="131"/>
        <v>40902</v>
      </c>
      <c r="D2340" s="922" t="s">
        <v>1495</v>
      </c>
      <c r="E2340" s="193">
        <v>40902</v>
      </c>
      <c r="F2340" s="40" t="s">
        <v>707</v>
      </c>
      <c r="G2340" s="40"/>
      <c r="H2340" s="653" t="s">
        <v>1158</v>
      </c>
      <c r="I2340" s="264">
        <v>20</v>
      </c>
      <c r="J2340" s="264">
        <v>20278</v>
      </c>
      <c r="K2340" s="639">
        <f t="shared" si="132"/>
        <v>405560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6" t="str">
        <f>IF(B2341&lt;&gt;"",IF(AND(B2341&gt;=_TM1,B2341&lt;=_TM2,OR(TH!L2341="1111",TH!M2341="1111")),TH!D2341,""),"")</f>
        <v/>
      </c>
      <c r="B2341" s="36">
        <f t="shared" si="130"/>
        <v>12</v>
      </c>
      <c r="C2341" s="193">
        <f t="shared" si="131"/>
        <v>40902</v>
      </c>
      <c r="D2341" s="922" t="s">
        <v>1495</v>
      </c>
      <c r="E2341" s="193">
        <v>40902</v>
      </c>
      <c r="F2341" s="40" t="s">
        <v>663</v>
      </c>
      <c r="G2341" s="40"/>
      <c r="H2341" s="653" t="s">
        <v>1158</v>
      </c>
      <c r="I2341" s="264">
        <v>10</v>
      </c>
      <c r="J2341" s="264">
        <v>17374</v>
      </c>
      <c r="K2341" s="639">
        <f t="shared" si="132"/>
        <v>173740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6" t="str">
        <f>IF(B2342&lt;&gt;"",IF(AND(B2342&gt;=_TM1,B2342&lt;=_TM2,OR(TH!L2342="1111",TH!M2342="1111")),TH!D2342,""),"")</f>
        <v/>
      </c>
      <c r="B2342" s="36">
        <f t="shared" si="130"/>
        <v>12</v>
      </c>
      <c r="C2342" s="193">
        <f t="shared" si="131"/>
        <v>40902</v>
      </c>
      <c r="D2342" s="922" t="s">
        <v>1495</v>
      </c>
      <c r="E2342" s="193">
        <v>40902</v>
      </c>
      <c r="F2342" s="40" t="s">
        <v>715</v>
      </c>
      <c r="G2342" s="40"/>
      <c r="H2342" s="653" t="s">
        <v>1158</v>
      </c>
      <c r="I2342" s="264">
        <v>2</v>
      </c>
      <c r="J2342" s="264">
        <v>15443</v>
      </c>
      <c r="K2342" s="639">
        <f t="shared" si="132"/>
        <v>30886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6" t="str">
        <f>IF(B2343&lt;&gt;"",IF(AND(B2343&gt;=_TM1,B2343&lt;=_TM2,OR(TH!L2343="1111",TH!M2343="1111")),TH!D2343,""),"")</f>
        <v/>
      </c>
      <c r="B2343" s="36">
        <f t="shared" si="130"/>
        <v>12</v>
      </c>
      <c r="C2343" s="193">
        <f t="shared" si="131"/>
        <v>40902</v>
      </c>
      <c r="D2343" s="922" t="s">
        <v>1495</v>
      </c>
      <c r="E2343" s="193">
        <v>40902</v>
      </c>
      <c r="F2343" s="40" t="s">
        <v>721</v>
      </c>
      <c r="G2343" s="40"/>
      <c r="H2343" s="653" t="s">
        <v>1158</v>
      </c>
      <c r="I2343" s="264">
        <v>108</v>
      </c>
      <c r="J2343" s="264">
        <v>16631</v>
      </c>
      <c r="K2343" s="639">
        <f t="shared" si="132"/>
        <v>1796148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6" t="str">
        <f>IF(B2344&lt;&gt;"",IF(AND(B2344&gt;=_TM1,B2344&lt;=_TM2,OR(TH!L2344="1111",TH!M2344="1111")),TH!D2344,""),"")</f>
        <v/>
      </c>
      <c r="B2344" s="36">
        <f t="shared" si="130"/>
        <v>12</v>
      </c>
      <c r="C2344" s="193">
        <f t="shared" si="131"/>
        <v>40902</v>
      </c>
      <c r="D2344" s="922" t="s">
        <v>1495</v>
      </c>
      <c r="E2344" s="193">
        <v>40902</v>
      </c>
      <c r="F2344" s="40" t="s">
        <v>715</v>
      </c>
      <c r="G2344" s="40"/>
      <c r="H2344" s="653" t="s">
        <v>1158</v>
      </c>
      <c r="I2344" s="264">
        <v>2</v>
      </c>
      <c r="J2344" s="264">
        <v>15443</v>
      </c>
      <c r="K2344" s="639">
        <f t="shared" si="132"/>
        <v>30886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6" t="str">
        <f>IF(B2345&lt;&gt;"",IF(AND(B2345&gt;=_TM1,B2345&lt;=_TM2,OR(TH!L2345="1111",TH!M2345="1111")),TH!D2345,""),"")</f>
        <v/>
      </c>
      <c r="B2345" s="36">
        <f t="shared" si="130"/>
        <v>12</v>
      </c>
      <c r="C2345" s="193">
        <f t="shared" si="131"/>
        <v>40902</v>
      </c>
      <c r="D2345" s="922" t="s">
        <v>1496</v>
      </c>
      <c r="E2345" s="193">
        <v>40902</v>
      </c>
      <c r="F2345" s="191" t="s">
        <v>572</v>
      </c>
      <c r="G2345" s="40"/>
      <c r="H2345" s="653" t="s">
        <v>1158</v>
      </c>
      <c r="I2345" s="264">
        <v>3</v>
      </c>
      <c r="J2345" s="264">
        <v>8620</v>
      </c>
      <c r="K2345" s="639">
        <f t="shared" si="132"/>
        <v>25860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6" t="str">
        <f>IF(B2346&lt;&gt;"",IF(AND(B2346&gt;=_TM1,B2346&lt;=_TM2,OR(TH!L2346="1111",TH!M2346="1111")),TH!D2346,""),"")</f>
        <v/>
      </c>
      <c r="B2346" s="36">
        <f t="shared" si="130"/>
        <v>12</v>
      </c>
      <c r="C2346" s="193">
        <f t="shared" si="131"/>
        <v>40902</v>
      </c>
      <c r="D2346" s="922" t="s">
        <v>1496</v>
      </c>
      <c r="E2346" s="193">
        <v>40902</v>
      </c>
      <c r="F2346" s="191" t="s">
        <v>614</v>
      </c>
      <c r="G2346" s="40"/>
      <c r="H2346" s="653" t="s">
        <v>1158</v>
      </c>
      <c r="I2346" s="264">
        <v>2</v>
      </c>
      <c r="J2346" s="264">
        <v>13954</v>
      </c>
      <c r="K2346" s="639">
        <f t="shared" si="132"/>
        <v>27908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6" t="str">
        <f>IF(B2347&lt;&gt;"",IF(AND(B2347&gt;=_TM1,B2347&lt;=_TM2,OR(TH!L2347="1111",TH!M2347="1111")),TH!D2347,""),"")</f>
        <v/>
      </c>
      <c r="B2347" s="36">
        <f t="shared" si="130"/>
        <v>12</v>
      </c>
      <c r="C2347" s="193">
        <f t="shared" si="131"/>
        <v>40902</v>
      </c>
      <c r="D2347" s="922" t="s">
        <v>1496</v>
      </c>
      <c r="E2347" s="193">
        <v>40902</v>
      </c>
      <c r="F2347" s="191" t="s">
        <v>555</v>
      </c>
      <c r="G2347" s="40"/>
      <c r="H2347" s="653" t="s">
        <v>1158</v>
      </c>
      <c r="I2347" s="264">
        <v>2</v>
      </c>
      <c r="J2347" s="264">
        <v>17427</v>
      </c>
      <c r="K2347" s="639">
        <f t="shared" si="132"/>
        <v>34854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6" t="str">
        <f>IF(B2348&lt;&gt;"",IF(AND(B2348&gt;=_TM1,B2348&lt;=_TM2,OR(TH!L2348="1111",TH!M2348="1111")),TH!D2348,""),"")</f>
        <v/>
      </c>
      <c r="B2348" s="36">
        <f t="shared" si="130"/>
        <v>12</v>
      </c>
      <c r="C2348" s="193">
        <f t="shared" si="131"/>
        <v>40902</v>
      </c>
      <c r="D2348" s="922" t="s">
        <v>1496</v>
      </c>
      <c r="E2348" s="193">
        <v>40902</v>
      </c>
      <c r="F2348" s="40" t="s">
        <v>720</v>
      </c>
      <c r="G2348" s="40"/>
      <c r="H2348" s="653" t="s">
        <v>1158</v>
      </c>
      <c r="I2348" s="264">
        <v>2</v>
      </c>
      <c r="J2348" s="264">
        <v>13455</v>
      </c>
      <c r="K2348" s="639">
        <f t="shared" si="132"/>
        <v>26910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6" t="str">
        <f>IF(B2349&lt;&gt;"",IF(AND(B2349&gt;=_TM1,B2349&lt;=_TM2,OR(TH!L2349="1111",TH!M2349="1111")),TH!D2349,""),"")</f>
        <v/>
      </c>
      <c r="B2349" s="36">
        <f t="shared" si="130"/>
        <v>12</v>
      </c>
      <c r="C2349" s="193">
        <f t="shared" si="131"/>
        <v>40902</v>
      </c>
      <c r="D2349" s="922" t="s">
        <v>1496</v>
      </c>
      <c r="E2349" s="193">
        <v>40902</v>
      </c>
      <c r="F2349" s="40" t="s">
        <v>720</v>
      </c>
      <c r="G2349" s="40"/>
      <c r="H2349" s="653" t="s">
        <v>1158</v>
      </c>
      <c r="I2349" s="264">
        <v>1</v>
      </c>
      <c r="J2349" s="264">
        <v>13455</v>
      </c>
      <c r="K2349" s="639">
        <f t="shared" si="132"/>
        <v>13455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6" t="str">
        <f>IF(B2350&lt;&gt;"",IF(AND(B2350&gt;=_TM1,B2350&lt;=_TM2,OR(TH!L2350="1111",TH!M2350="1111")),TH!D2350,""),"")</f>
        <v/>
      </c>
      <c r="B2350" s="36">
        <f t="shared" si="130"/>
        <v>12</v>
      </c>
      <c r="C2350" s="193">
        <f t="shared" si="131"/>
        <v>40902</v>
      </c>
      <c r="D2350" s="922" t="s">
        <v>1496</v>
      </c>
      <c r="E2350" s="193">
        <v>40902</v>
      </c>
      <c r="F2350" s="40" t="s">
        <v>715</v>
      </c>
      <c r="G2350" s="40"/>
      <c r="H2350" s="653" t="s">
        <v>1158</v>
      </c>
      <c r="I2350" s="264">
        <v>1</v>
      </c>
      <c r="J2350" s="264">
        <v>15443</v>
      </c>
      <c r="K2350" s="639">
        <f t="shared" si="132"/>
        <v>15443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6" t="str">
        <f>IF(B2351&lt;&gt;"",IF(AND(B2351&gt;=_TM1,B2351&lt;=_TM2,OR(TH!L2351="1111",TH!M2351="1111")),TH!D2351,""),"")</f>
        <v/>
      </c>
      <c r="B2351" s="36">
        <f t="shared" si="130"/>
        <v>12</v>
      </c>
      <c r="C2351" s="193">
        <f t="shared" si="131"/>
        <v>40902</v>
      </c>
      <c r="D2351" s="922" t="s">
        <v>1496</v>
      </c>
      <c r="E2351" s="193">
        <v>40902</v>
      </c>
      <c r="F2351" s="40" t="s">
        <v>720</v>
      </c>
      <c r="G2351" s="40"/>
      <c r="H2351" s="653" t="s">
        <v>1158</v>
      </c>
      <c r="I2351" s="264">
        <v>2</v>
      </c>
      <c r="J2351" s="264">
        <v>13455</v>
      </c>
      <c r="K2351" s="639">
        <f t="shared" si="132"/>
        <v>26910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6" t="str">
        <f>IF(B2352&lt;&gt;"",IF(AND(B2352&gt;=_TM1,B2352&lt;=_TM2,OR(TH!L2352="1111",TH!M2352="1111")),TH!D2352,""),"")</f>
        <v/>
      </c>
      <c r="B2352" s="36">
        <f t="shared" si="130"/>
        <v>12</v>
      </c>
      <c r="C2352" s="193">
        <f t="shared" si="131"/>
        <v>40902</v>
      </c>
      <c r="D2352" s="922" t="s">
        <v>1496</v>
      </c>
      <c r="E2352" s="193">
        <v>40902</v>
      </c>
      <c r="F2352" s="40" t="s">
        <v>720</v>
      </c>
      <c r="G2352" s="40"/>
      <c r="H2352" s="653" t="s">
        <v>1158</v>
      </c>
      <c r="I2352" s="264">
        <v>1</v>
      </c>
      <c r="J2352" s="264">
        <v>13455</v>
      </c>
      <c r="K2352" s="639">
        <f t="shared" si="132"/>
        <v>13455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6" t="str">
        <f>IF(B2353&lt;&gt;"",IF(AND(B2353&gt;=_TM1,B2353&lt;=_TM2,OR(TH!L2353="1111",TH!M2353="1111")),TH!D2353,""),"")</f>
        <v/>
      </c>
      <c r="B2353" s="36">
        <f t="shared" si="130"/>
        <v>12</v>
      </c>
      <c r="C2353" s="193">
        <f t="shared" si="131"/>
        <v>40902</v>
      </c>
      <c r="D2353" s="922" t="s">
        <v>1496</v>
      </c>
      <c r="E2353" s="193">
        <v>40902</v>
      </c>
      <c r="F2353" s="40" t="s">
        <v>715</v>
      </c>
      <c r="G2353" s="40"/>
      <c r="H2353" s="653" t="s">
        <v>1158</v>
      </c>
      <c r="I2353" s="264">
        <v>1</v>
      </c>
      <c r="J2353" s="264">
        <v>15443</v>
      </c>
      <c r="K2353" s="639">
        <f t="shared" si="132"/>
        <v>15443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6" t="str">
        <f>IF(B2354&lt;&gt;"",IF(AND(B2354&gt;=_TM1,B2354&lt;=_TM2,OR(TH!L2354="1111",TH!M2354="1111")),TH!D2354,""),"")</f>
        <v/>
      </c>
      <c r="B2354" s="36">
        <f t="shared" si="130"/>
        <v>12</v>
      </c>
      <c r="C2354" s="193">
        <f t="shared" si="131"/>
        <v>40904</v>
      </c>
      <c r="D2354" s="922" t="s">
        <v>1497</v>
      </c>
      <c r="E2354" s="193">
        <v>40904</v>
      </c>
      <c r="F2354" s="40" t="s">
        <v>720</v>
      </c>
      <c r="G2354" s="40"/>
      <c r="H2354" s="653" t="s">
        <v>1158</v>
      </c>
      <c r="I2354" s="264">
        <v>1</v>
      </c>
      <c r="J2354" s="264">
        <v>13455</v>
      </c>
      <c r="K2354" s="639">
        <f t="shared" si="132"/>
        <v>13455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6" t="str">
        <f>IF(B2355&lt;&gt;"",IF(AND(B2355&gt;=_TM1,B2355&lt;=_TM2,OR(TH!L2355="1111",TH!M2355="1111")),TH!D2355,""),"")</f>
        <v/>
      </c>
      <c r="B2355" s="36">
        <f t="shared" si="130"/>
        <v>12</v>
      </c>
      <c r="C2355" s="193">
        <f t="shared" si="131"/>
        <v>40904</v>
      </c>
      <c r="D2355" s="922" t="s">
        <v>1497</v>
      </c>
      <c r="E2355" s="193">
        <v>40904</v>
      </c>
      <c r="F2355" s="40" t="s">
        <v>710</v>
      </c>
      <c r="G2355" s="40"/>
      <c r="H2355" s="653" t="s">
        <v>1158</v>
      </c>
      <c r="I2355" s="264">
        <v>0.5</v>
      </c>
      <c r="J2355" s="264">
        <v>32878</v>
      </c>
      <c r="K2355" s="639">
        <f t="shared" si="132"/>
        <v>16439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6" t="str">
        <f>IF(B2356&lt;&gt;"",IF(AND(B2356&gt;=_TM1,B2356&lt;=_TM2,OR(TH!L2356="1111",TH!M2356="1111")),TH!D2356,""),"")</f>
        <v/>
      </c>
      <c r="B2356" s="36">
        <f t="shared" si="130"/>
        <v>12</v>
      </c>
      <c r="C2356" s="193">
        <f t="shared" si="131"/>
        <v>40904</v>
      </c>
      <c r="D2356" s="922" t="s">
        <v>1497</v>
      </c>
      <c r="E2356" s="193">
        <v>40904</v>
      </c>
      <c r="F2356" s="40" t="s">
        <v>720</v>
      </c>
      <c r="G2356" s="40"/>
      <c r="H2356" s="653" t="s">
        <v>1158</v>
      </c>
      <c r="I2356" s="264">
        <v>11</v>
      </c>
      <c r="J2356" s="264">
        <v>13455</v>
      </c>
      <c r="K2356" s="639">
        <f t="shared" si="132"/>
        <v>148005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6" t="str">
        <f>IF(B2357&lt;&gt;"",IF(AND(B2357&gt;=_TM1,B2357&lt;=_TM2,OR(TH!L2357="1111",TH!M2357="1111")),TH!D2357,""),"")</f>
        <v/>
      </c>
      <c r="B2357" s="36">
        <f t="shared" si="130"/>
        <v>12</v>
      </c>
      <c r="C2357" s="193">
        <f t="shared" si="131"/>
        <v>40904</v>
      </c>
      <c r="D2357" s="922" t="s">
        <v>1497</v>
      </c>
      <c r="E2357" s="193">
        <v>40904</v>
      </c>
      <c r="F2357" s="40" t="s">
        <v>721</v>
      </c>
      <c r="G2357" s="40"/>
      <c r="H2357" s="653" t="s">
        <v>1158</v>
      </c>
      <c r="I2357" s="264">
        <v>260</v>
      </c>
      <c r="J2357" s="264">
        <v>16631</v>
      </c>
      <c r="K2357" s="639">
        <f t="shared" si="132"/>
        <v>4324060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6" t="str">
        <f>IF(B2358&lt;&gt;"",IF(AND(B2358&gt;=_TM1,B2358&lt;=_TM2,OR(TH!L2358="1111",TH!M2358="1111")),TH!D2358,""),"")</f>
        <v/>
      </c>
      <c r="B2358" s="36">
        <f t="shared" si="130"/>
        <v>12</v>
      </c>
      <c r="C2358" s="193">
        <f t="shared" si="131"/>
        <v>40904</v>
      </c>
      <c r="D2358" s="922" t="s">
        <v>1497</v>
      </c>
      <c r="E2358" s="193">
        <v>40904</v>
      </c>
      <c r="F2358" s="40" t="s">
        <v>715</v>
      </c>
      <c r="G2358" s="40"/>
      <c r="H2358" s="653" t="s">
        <v>1158</v>
      </c>
      <c r="I2358" s="264">
        <v>50</v>
      </c>
      <c r="J2358" s="264">
        <v>15443</v>
      </c>
      <c r="K2358" s="639">
        <f t="shared" si="132"/>
        <v>772150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6" t="str">
        <f>IF(B2359&lt;&gt;"",IF(AND(B2359&gt;=_TM1,B2359&lt;=_TM2,OR(TH!L2359="1111",TH!M2359="1111")),TH!D2359,""),"")</f>
        <v/>
      </c>
      <c r="B2359" s="36">
        <f t="shared" si="130"/>
        <v>12</v>
      </c>
      <c r="C2359" s="193">
        <f t="shared" si="131"/>
        <v>40904</v>
      </c>
      <c r="D2359" s="922" t="s">
        <v>1497</v>
      </c>
      <c r="E2359" s="193">
        <v>40904</v>
      </c>
      <c r="F2359" s="40" t="s">
        <v>721</v>
      </c>
      <c r="G2359" s="40"/>
      <c r="H2359" s="653" t="s">
        <v>1158</v>
      </c>
      <c r="I2359" s="264">
        <v>100</v>
      </c>
      <c r="J2359" s="264">
        <v>16631</v>
      </c>
      <c r="K2359" s="639">
        <f t="shared" si="132"/>
        <v>1663100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6" t="str">
        <f>IF(B2360&lt;&gt;"",IF(AND(B2360&gt;=_TM1,B2360&lt;=_TM2,OR(TH!L2360="1111",TH!M2360="1111")),TH!D2360,""),"")</f>
        <v/>
      </c>
      <c r="B2360" s="36">
        <f t="shared" si="130"/>
        <v>12</v>
      </c>
      <c r="C2360" s="193">
        <f t="shared" si="131"/>
        <v>40904</v>
      </c>
      <c r="D2360" s="922" t="s">
        <v>1497</v>
      </c>
      <c r="E2360" s="193">
        <v>40904</v>
      </c>
      <c r="F2360" s="40" t="s">
        <v>710</v>
      </c>
      <c r="G2360" s="40"/>
      <c r="H2360" s="653" t="s">
        <v>1158</v>
      </c>
      <c r="I2360" s="264">
        <v>25</v>
      </c>
      <c r="J2360" s="264">
        <v>32878</v>
      </c>
      <c r="K2360" s="639">
        <f t="shared" si="132"/>
        <v>821950</v>
      </c>
      <c r="L2360" s="52" t="s">
        <v>184</v>
      </c>
      <c r="M2360" s="52" t="s">
        <v>176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6" t="str">
        <f>IF(B2361&lt;&gt;"",IF(AND(B2361&gt;=_TM1,B2361&lt;=_TM2,OR(TH!L2361="1111",TH!M2361="1111")),TH!D2361,""),"")</f>
        <v/>
      </c>
      <c r="B2361" s="36">
        <f t="shared" si="130"/>
        <v>12</v>
      </c>
      <c r="C2361" s="193">
        <f t="shared" si="131"/>
        <v>40904</v>
      </c>
      <c r="D2361" s="922" t="s">
        <v>1498</v>
      </c>
      <c r="E2361" s="193">
        <v>40904</v>
      </c>
      <c r="F2361" s="40" t="s">
        <v>721</v>
      </c>
      <c r="G2361" s="40"/>
      <c r="H2361" s="653" t="s">
        <v>1158</v>
      </c>
      <c r="I2361" s="264">
        <v>190</v>
      </c>
      <c r="J2361" s="264">
        <v>16631</v>
      </c>
      <c r="K2361" s="639">
        <f t="shared" si="132"/>
        <v>3159890</v>
      </c>
      <c r="L2361" s="52" t="s">
        <v>184</v>
      </c>
      <c r="M2361" s="52" t="s">
        <v>176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6" t="str">
        <f>IF(B2362&lt;&gt;"",IF(AND(B2362&gt;=_TM1,B2362&lt;=_TM2,OR(TH!L2362="1111",TH!M2362="1111")),TH!D2362,""),"")</f>
        <v/>
      </c>
      <c r="B2362" s="36">
        <f t="shared" si="130"/>
        <v>12</v>
      </c>
      <c r="C2362" s="193">
        <f t="shared" si="131"/>
        <v>40904</v>
      </c>
      <c r="D2362" s="922" t="s">
        <v>1498</v>
      </c>
      <c r="E2362" s="193">
        <v>40904</v>
      </c>
      <c r="F2362" s="40" t="s">
        <v>721</v>
      </c>
      <c r="G2362" s="40"/>
      <c r="H2362" s="653" t="s">
        <v>1158</v>
      </c>
      <c r="I2362" s="264">
        <v>130</v>
      </c>
      <c r="J2362" s="264">
        <v>16631</v>
      </c>
      <c r="K2362" s="639">
        <f t="shared" si="132"/>
        <v>2162030</v>
      </c>
      <c r="L2362" s="52" t="s">
        <v>184</v>
      </c>
      <c r="M2362" s="52" t="s">
        <v>176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6" t="str">
        <f>IF(B2363&lt;&gt;"",IF(AND(B2363&gt;=_TM1,B2363&lt;=_TM2,OR(TH!L2363="1111",TH!M2363="1111")),TH!D2363,""),"")</f>
        <v/>
      </c>
      <c r="B2363" s="36">
        <f t="shared" si="130"/>
        <v>12</v>
      </c>
      <c r="C2363" s="193">
        <f t="shared" si="131"/>
        <v>40904</v>
      </c>
      <c r="D2363" s="922" t="s">
        <v>1498</v>
      </c>
      <c r="E2363" s="193">
        <v>40904</v>
      </c>
      <c r="F2363" s="40" t="s">
        <v>721</v>
      </c>
      <c r="G2363" s="40"/>
      <c r="H2363" s="653" t="s">
        <v>1158</v>
      </c>
      <c r="I2363" s="264">
        <v>110</v>
      </c>
      <c r="J2363" s="264">
        <v>16631</v>
      </c>
      <c r="K2363" s="639">
        <f t="shared" si="132"/>
        <v>1829410</v>
      </c>
      <c r="L2363" s="52" t="s">
        <v>184</v>
      </c>
      <c r="M2363" s="52" t="s">
        <v>176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6" t="str">
        <f>IF(B2364&lt;&gt;"",IF(AND(B2364&gt;=_TM1,B2364&lt;=_TM2,OR(TH!L2364="1111",TH!M2364="1111")),TH!D2364,""),"")</f>
        <v/>
      </c>
      <c r="B2364" s="36">
        <f t="shared" ref="B2364:B2427" si="133">IF(C2364&lt;&gt;"",MONTH(C2364),"")</f>
        <v>12</v>
      </c>
      <c r="C2364" s="193">
        <f t="shared" ref="C2364:C2427" si="134">E2364</f>
        <v>40904</v>
      </c>
      <c r="D2364" s="922" t="s">
        <v>1498</v>
      </c>
      <c r="E2364" s="193">
        <v>40904</v>
      </c>
      <c r="F2364" s="40" t="s">
        <v>710</v>
      </c>
      <c r="G2364" s="40"/>
      <c r="H2364" s="653" t="s">
        <v>1158</v>
      </c>
      <c r="I2364" s="264">
        <v>6</v>
      </c>
      <c r="J2364" s="264">
        <v>32878</v>
      </c>
      <c r="K2364" s="639">
        <f t="shared" ref="K2364:K2427" si="135">ROUND(I2364*J2364,0)</f>
        <v>197268</v>
      </c>
      <c r="L2364" s="52" t="s">
        <v>184</v>
      </c>
      <c r="M2364" s="52" t="s">
        <v>176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6" t="str">
        <f>IF(B2365&lt;&gt;"",IF(AND(B2365&gt;=_TM1,B2365&lt;=_TM2,OR(TH!L2365="1111",TH!M2365="1111")),TH!D2365,""),"")</f>
        <v/>
      </c>
      <c r="B2365" s="36">
        <f t="shared" si="133"/>
        <v>12</v>
      </c>
      <c r="C2365" s="193">
        <f t="shared" si="134"/>
        <v>40886</v>
      </c>
      <c r="D2365" s="48" t="s">
        <v>1285</v>
      </c>
      <c r="E2365" s="193">
        <v>40886</v>
      </c>
      <c r="F2365" s="471" t="s">
        <v>1422</v>
      </c>
      <c r="G2365" s="40"/>
      <c r="H2365" s="653" t="s">
        <v>1158</v>
      </c>
      <c r="I2365" s="264">
        <v>505</v>
      </c>
      <c r="J2365" s="264">
        <v>5915.2685818850478</v>
      </c>
      <c r="K2365" s="639">
        <f t="shared" si="135"/>
        <v>2987211</v>
      </c>
      <c r="L2365" s="39" t="s">
        <v>186</v>
      </c>
      <c r="M2365" s="39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6" t="str">
        <f>IF(B2366&lt;&gt;"",IF(AND(B2366&gt;=_TM1,B2366&lt;=_TM2,OR(TH!L2366="1111",TH!M2366="1111")),TH!D2366,""),"")</f>
        <v/>
      </c>
      <c r="B2366" s="36">
        <f t="shared" si="133"/>
        <v>12</v>
      </c>
      <c r="C2366" s="193">
        <f t="shared" si="134"/>
        <v>40896</v>
      </c>
      <c r="D2366" s="48" t="s">
        <v>1477</v>
      </c>
      <c r="E2366" s="193">
        <v>40896</v>
      </c>
      <c r="F2366" s="471" t="s">
        <v>1420</v>
      </c>
      <c r="G2366" s="40"/>
      <c r="H2366" s="653" t="s">
        <v>1158</v>
      </c>
      <c r="I2366" s="264">
        <v>470</v>
      </c>
      <c r="J2366" s="264">
        <v>17737.506058185867</v>
      </c>
      <c r="K2366" s="639">
        <f t="shared" si="135"/>
        <v>8336628</v>
      </c>
      <c r="L2366" s="39" t="s">
        <v>186</v>
      </c>
      <c r="M2366" s="39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6" t="str">
        <f>IF(B2367&lt;&gt;"",IF(AND(B2367&gt;=_TM1,B2367&lt;=_TM2,OR(TH!L2367="1111",TH!M2367="1111")),TH!D2367,""),"")</f>
        <v/>
      </c>
      <c r="B2367" s="36">
        <f t="shared" si="133"/>
        <v>12</v>
      </c>
      <c r="C2367" s="193">
        <f t="shared" si="134"/>
        <v>40897</v>
      </c>
      <c r="D2367" s="48" t="s">
        <v>1478</v>
      </c>
      <c r="E2367" s="193">
        <v>40897</v>
      </c>
      <c r="F2367" s="40" t="s">
        <v>1376</v>
      </c>
      <c r="G2367" s="40"/>
      <c r="H2367" s="653" t="s">
        <v>1158</v>
      </c>
      <c r="I2367" s="264">
        <v>2</v>
      </c>
      <c r="J2367" s="264">
        <v>10011.508185845443</v>
      </c>
      <c r="K2367" s="639">
        <f t="shared" si="135"/>
        <v>20023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6" t="str">
        <f>IF(B2368&lt;&gt;"",IF(AND(B2368&gt;=_TM1,B2368&lt;=_TM2,OR(TH!L2368="1111",TH!M2368="1111")),TH!D2368,""),"")</f>
        <v/>
      </c>
      <c r="B2368" s="36">
        <f t="shared" si="133"/>
        <v>12</v>
      </c>
      <c r="C2368" s="193">
        <f t="shared" si="134"/>
        <v>40897</v>
      </c>
      <c r="D2368" s="48" t="s">
        <v>1478</v>
      </c>
      <c r="E2368" s="193">
        <v>40897</v>
      </c>
      <c r="F2368" s="40" t="s">
        <v>1425</v>
      </c>
      <c r="G2368" s="40"/>
      <c r="H2368" s="653" t="s">
        <v>1158</v>
      </c>
      <c r="I2368" s="264">
        <v>5</v>
      </c>
      <c r="J2368" s="264">
        <v>7873.9081858454419</v>
      </c>
      <c r="K2368" s="639">
        <f t="shared" si="135"/>
        <v>39370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6" t="str">
        <f>IF(B2369&lt;&gt;"",IF(AND(B2369&gt;=_TM1,B2369&lt;=_TM2,OR(TH!L2369="1111",TH!M2369="1111")),TH!D2369,""),"")</f>
        <v/>
      </c>
      <c r="B2369" s="36">
        <f t="shared" si="133"/>
        <v>12</v>
      </c>
      <c r="C2369" s="193">
        <f t="shared" si="134"/>
        <v>40897</v>
      </c>
      <c r="D2369" s="48" t="s">
        <v>1478</v>
      </c>
      <c r="E2369" s="193">
        <v>40897</v>
      </c>
      <c r="F2369" s="40" t="s">
        <v>813</v>
      </c>
      <c r="G2369" s="40"/>
      <c r="H2369" s="653" t="s">
        <v>1158</v>
      </c>
      <c r="I2369" s="264">
        <v>33</v>
      </c>
      <c r="J2369" s="264">
        <v>11882.477882815141</v>
      </c>
      <c r="K2369" s="639">
        <f t="shared" si="135"/>
        <v>392122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6" t="str">
        <f>IF(B2370&lt;&gt;"",IF(AND(B2370&gt;=_TM1,B2370&lt;=_TM2,OR(TH!L2370="1111",TH!M2370="1111")),TH!D2370,""),"")</f>
        <v/>
      </c>
      <c r="B2370" s="36">
        <f t="shared" si="133"/>
        <v>12</v>
      </c>
      <c r="C2370" s="193">
        <f t="shared" si="134"/>
        <v>40897</v>
      </c>
      <c r="D2370" s="48" t="s">
        <v>1478</v>
      </c>
      <c r="E2370" s="193">
        <v>40897</v>
      </c>
      <c r="F2370" s="40" t="s">
        <v>1426</v>
      </c>
      <c r="G2370" s="40"/>
      <c r="H2370" s="653" t="s">
        <v>1158</v>
      </c>
      <c r="I2370" s="264">
        <v>147</v>
      </c>
      <c r="J2370" s="264">
        <v>14753.501383124356</v>
      </c>
      <c r="K2370" s="639">
        <f t="shared" si="135"/>
        <v>2168765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6" t="str">
        <f>IF(B2371&lt;&gt;"",IF(AND(B2371&gt;=_TM1,B2371&lt;=_TM2,OR(TH!L2371="1111",TH!M2371="1111")),TH!D2371,""),"")</f>
        <v/>
      </c>
      <c r="B2371" s="36">
        <f t="shared" si="133"/>
        <v>12</v>
      </c>
      <c r="C2371" s="193">
        <f t="shared" si="134"/>
        <v>40897</v>
      </c>
      <c r="D2371" s="48" t="s">
        <v>1478</v>
      </c>
      <c r="E2371" s="193">
        <v>40897</v>
      </c>
      <c r="F2371" s="40" t="s">
        <v>1427</v>
      </c>
      <c r="G2371" s="40"/>
      <c r="H2371" s="653" t="s">
        <v>1158</v>
      </c>
      <c r="I2371" s="264">
        <v>52</v>
      </c>
      <c r="J2371" s="264">
        <v>14753.488955076211</v>
      </c>
      <c r="K2371" s="639">
        <f t="shared" si="135"/>
        <v>767181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6" t="str">
        <f>IF(B2372&lt;&gt;"",IF(AND(B2372&gt;=_TM1,B2372&lt;=_TM2,OR(TH!L2372="1111",TH!M2372="1111")),TH!D2372,""),"")</f>
        <v/>
      </c>
      <c r="B2372" s="36">
        <f t="shared" si="133"/>
        <v>12</v>
      </c>
      <c r="C2372" s="193">
        <f t="shared" si="134"/>
        <v>40897</v>
      </c>
      <c r="D2372" s="48" t="s">
        <v>1478</v>
      </c>
      <c r="E2372" s="193">
        <v>40897</v>
      </c>
      <c r="F2372" s="40" t="s">
        <v>1428</v>
      </c>
      <c r="G2372" s="40"/>
      <c r="H2372" s="653" t="s">
        <v>1158</v>
      </c>
      <c r="I2372" s="264">
        <v>61</v>
      </c>
      <c r="J2372" s="264">
        <v>17800.49179240282</v>
      </c>
      <c r="K2372" s="639">
        <f t="shared" si="135"/>
        <v>1085830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6" t="str">
        <f>IF(B2373&lt;&gt;"",IF(AND(B2373&gt;=_TM1,B2373&lt;=_TM2,OR(TH!L2373="1111",TH!M2373="1111")),TH!D2373,""),"")</f>
        <v/>
      </c>
      <c r="B2373" s="36">
        <f t="shared" si="133"/>
        <v>12</v>
      </c>
      <c r="C2373" s="193">
        <f t="shared" si="134"/>
        <v>40897</v>
      </c>
      <c r="D2373" s="48" t="s">
        <v>1478</v>
      </c>
      <c r="E2373" s="193">
        <v>40897</v>
      </c>
      <c r="F2373" s="40" t="s">
        <v>1429</v>
      </c>
      <c r="G2373" s="40"/>
      <c r="H2373" s="653" t="s">
        <v>1158</v>
      </c>
      <c r="I2373" s="264">
        <v>505</v>
      </c>
      <c r="J2373" s="264">
        <v>17929.50620564742</v>
      </c>
      <c r="K2373" s="639">
        <f t="shared" si="135"/>
        <v>9054401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6" t="str">
        <f>IF(B2374&lt;&gt;"",IF(AND(B2374&gt;=_TM1,B2374&lt;=_TM2,OR(TH!L2374="1111",TH!M2374="1111")),TH!D2374,""),"")</f>
        <v/>
      </c>
      <c r="B2374" s="36">
        <f t="shared" si="133"/>
        <v>12</v>
      </c>
      <c r="C2374" s="193">
        <f t="shared" si="134"/>
        <v>40897</v>
      </c>
      <c r="D2374" s="48" t="s">
        <v>1478</v>
      </c>
      <c r="E2374" s="193">
        <v>40897</v>
      </c>
      <c r="F2374" s="40" t="s">
        <v>1430</v>
      </c>
      <c r="G2374" s="40"/>
      <c r="H2374" s="653" t="s">
        <v>1158</v>
      </c>
      <c r="I2374" s="264">
        <v>61</v>
      </c>
      <c r="J2374" s="264">
        <v>11252.49179240282</v>
      </c>
      <c r="K2374" s="639">
        <f t="shared" si="135"/>
        <v>686402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6" t="str">
        <f>IF(B2375&lt;&gt;"",IF(AND(B2375&gt;=_TM1,B2375&lt;=_TM2,OR(TH!L2375="1111",TH!M2375="1111")),TH!D2375,""),"")</f>
        <v/>
      </c>
      <c r="B2375" s="36">
        <f t="shared" si="133"/>
        <v>12</v>
      </c>
      <c r="C2375" s="193">
        <f t="shared" si="134"/>
        <v>40897</v>
      </c>
      <c r="D2375" s="48" t="s">
        <v>1478</v>
      </c>
      <c r="E2375" s="193">
        <v>40897</v>
      </c>
      <c r="F2375" s="40" t="s">
        <v>812</v>
      </c>
      <c r="G2375" s="40"/>
      <c r="H2375" s="653" t="s">
        <v>1158</v>
      </c>
      <c r="I2375" s="264">
        <v>4</v>
      </c>
      <c r="J2375" s="264">
        <v>10011.758185845443</v>
      </c>
      <c r="K2375" s="639">
        <f t="shared" si="135"/>
        <v>40047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6" t="str">
        <f>IF(B2376&lt;&gt;"",IF(AND(B2376&gt;=_TM1,B2376&lt;=_TM2,OR(TH!L2376="1111",TH!M2376="1111")),TH!D2376,""),"")</f>
        <v/>
      </c>
      <c r="B2376" s="36">
        <f t="shared" si="133"/>
        <v>12</v>
      </c>
      <c r="C2376" s="193">
        <f t="shared" si="134"/>
        <v>40897</v>
      </c>
      <c r="D2376" s="48" t="s">
        <v>1479</v>
      </c>
      <c r="E2376" s="193">
        <v>40897</v>
      </c>
      <c r="F2376" s="40" t="s">
        <v>1431</v>
      </c>
      <c r="G2376" s="40"/>
      <c r="H2376" s="653" t="s">
        <v>1158</v>
      </c>
      <c r="I2376" s="264">
        <v>16</v>
      </c>
      <c r="J2376" s="264">
        <v>18725.445685845447</v>
      </c>
      <c r="K2376" s="639">
        <f t="shared" si="135"/>
        <v>299607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6" t="str">
        <f>IF(B2377&lt;&gt;"",IF(AND(B2377&gt;=_TM1,B2377&lt;=_TM2,OR(TH!L2377="1111",TH!M2377="1111")),TH!D2377,""),"")</f>
        <v/>
      </c>
      <c r="B2377" s="36">
        <f t="shared" si="133"/>
        <v>12</v>
      </c>
      <c r="C2377" s="193">
        <f t="shared" si="134"/>
        <v>40897</v>
      </c>
      <c r="D2377" s="48" t="s">
        <v>1479</v>
      </c>
      <c r="E2377" s="193">
        <v>40897</v>
      </c>
      <c r="F2377" s="40" t="s">
        <v>1432</v>
      </c>
      <c r="G2377" s="40"/>
      <c r="H2377" s="653" t="s">
        <v>1158</v>
      </c>
      <c r="I2377" s="264">
        <v>10</v>
      </c>
      <c r="J2377" s="264">
        <v>16741.408185845445</v>
      </c>
      <c r="K2377" s="639">
        <f t="shared" si="135"/>
        <v>167414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6" t="str">
        <f>IF(B2378&lt;&gt;"",IF(AND(B2378&gt;=_TM1,B2378&lt;=_TM2,OR(TH!L2378="1111",TH!M2378="1111")),TH!D2378,""),"")</f>
        <v/>
      </c>
      <c r="B2378" s="36">
        <f t="shared" si="133"/>
        <v>12</v>
      </c>
      <c r="C2378" s="193">
        <f t="shared" si="134"/>
        <v>40897</v>
      </c>
      <c r="D2378" s="48" t="s">
        <v>1479</v>
      </c>
      <c r="E2378" s="193">
        <v>40897</v>
      </c>
      <c r="F2378" s="40" t="s">
        <v>1433</v>
      </c>
      <c r="G2378" s="40"/>
      <c r="H2378" s="653" t="s">
        <v>1158</v>
      </c>
      <c r="I2378" s="264">
        <v>134</v>
      </c>
      <c r="J2378" s="264">
        <v>21727.829081367832</v>
      </c>
      <c r="K2378" s="639">
        <f t="shared" si="135"/>
        <v>2911529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6" t="str">
        <f>IF(B2379&lt;&gt;"",IF(AND(B2379&gt;=_TM1,B2379&lt;=_TM2,OR(TH!L2379="1111",TH!M2379="1111")),TH!D2379,""),"")</f>
        <v/>
      </c>
      <c r="B2379" s="36">
        <f t="shared" si="133"/>
        <v>12</v>
      </c>
      <c r="C2379" s="193">
        <f t="shared" si="134"/>
        <v>40897</v>
      </c>
      <c r="D2379" s="48" t="s">
        <v>1479</v>
      </c>
      <c r="E2379" s="193">
        <v>40897</v>
      </c>
      <c r="F2379" s="40" t="s">
        <v>1342</v>
      </c>
      <c r="G2379" s="40"/>
      <c r="H2379" s="653" t="s">
        <v>1158</v>
      </c>
      <c r="I2379" s="264">
        <v>223</v>
      </c>
      <c r="J2379" s="264">
        <v>14753.503701540511</v>
      </c>
      <c r="K2379" s="639">
        <f t="shared" si="135"/>
        <v>3290031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6" t="str">
        <f>IF(B2380&lt;&gt;"",IF(AND(B2380&gt;=_TM1,B2380&lt;=_TM2,OR(TH!L2380="1111",TH!M2380="1111")),TH!D2380,""),"")</f>
        <v/>
      </c>
      <c r="B2380" s="36">
        <f t="shared" si="133"/>
        <v>12</v>
      </c>
      <c r="C2380" s="193">
        <f t="shared" si="134"/>
        <v>40897</v>
      </c>
      <c r="D2380" s="48" t="s">
        <v>1479</v>
      </c>
      <c r="E2380" s="193">
        <v>40897</v>
      </c>
      <c r="F2380" s="40" t="s">
        <v>1434</v>
      </c>
      <c r="G2380" s="40"/>
      <c r="H2380" s="653" t="s">
        <v>1158</v>
      </c>
      <c r="I2380" s="264">
        <v>10</v>
      </c>
      <c r="J2380" s="264">
        <v>18672.408185845445</v>
      </c>
      <c r="K2380" s="639">
        <f t="shared" si="135"/>
        <v>186724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6" t="str">
        <f>IF(B2381&lt;&gt;"",IF(AND(B2381&gt;=_TM1,B2381&lt;=_TM2,OR(TH!L2381="1111",TH!M2381="1111")),TH!D2381,""),"")</f>
        <v/>
      </c>
      <c r="B2381" s="36">
        <f t="shared" si="133"/>
        <v>12</v>
      </c>
      <c r="C2381" s="193">
        <f t="shared" si="134"/>
        <v>40897</v>
      </c>
      <c r="D2381" s="48" t="s">
        <v>1479</v>
      </c>
      <c r="E2381" s="193">
        <v>40897</v>
      </c>
      <c r="F2381" s="40" t="s">
        <v>1339</v>
      </c>
      <c r="G2381" s="40"/>
      <c r="H2381" s="653" t="s">
        <v>1158</v>
      </c>
      <c r="I2381" s="264">
        <v>20</v>
      </c>
      <c r="J2381" s="264">
        <v>16741.458185845444</v>
      </c>
      <c r="K2381" s="639">
        <f t="shared" si="135"/>
        <v>334829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6" t="str">
        <f>IF(B2382&lt;&gt;"",IF(AND(B2382&gt;=_TM1,B2382&lt;=_TM2,OR(TH!L2382="1111",TH!M2382="1111")),TH!D2382,""),"")</f>
        <v/>
      </c>
      <c r="B2382" s="36">
        <f t="shared" si="133"/>
        <v>12</v>
      </c>
      <c r="C2382" s="193">
        <f t="shared" si="134"/>
        <v>40897</v>
      </c>
      <c r="D2382" s="48" t="s">
        <v>1480</v>
      </c>
      <c r="E2382" s="193">
        <v>40897</v>
      </c>
      <c r="F2382" s="40" t="s">
        <v>1370</v>
      </c>
      <c r="G2382" s="40"/>
      <c r="H2382" s="653" t="s">
        <v>1158</v>
      </c>
      <c r="I2382" s="264">
        <v>2</v>
      </c>
      <c r="J2382" s="264">
        <v>14753.008185845443</v>
      </c>
      <c r="K2382" s="639">
        <f t="shared" si="135"/>
        <v>29506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6" t="str">
        <f>IF(B2383&lt;&gt;"",IF(AND(B2383&gt;=_TM1,B2383&lt;=_TM2,OR(TH!L2383="1111",TH!M2383="1111")),TH!D2383,""),"")</f>
        <v/>
      </c>
      <c r="B2383" s="36">
        <f t="shared" si="133"/>
        <v>12</v>
      </c>
      <c r="C2383" s="193">
        <f t="shared" si="134"/>
        <v>40897</v>
      </c>
      <c r="D2383" s="48" t="s">
        <v>1480</v>
      </c>
      <c r="E2383" s="193">
        <v>40897</v>
      </c>
      <c r="F2383" s="40" t="s">
        <v>1435</v>
      </c>
      <c r="G2383" s="40"/>
      <c r="H2383" s="653" t="s">
        <v>1158</v>
      </c>
      <c r="I2383" s="264">
        <v>379</v>
      </c>
      <c r="J2383" s="264">
        <v>18672.505547323013</v>
      </c>
      <c r="K2383" s="639">
        <f t="shared" si="135"/>
        <v>7076880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6" t="str">
        <f>IF(B2384&lt;&gt;"",IF(AND(B2384&gt;=_TM1,B2384&lt;=_TM2,OR(TH!L2384="1111",TH!M2384="1111")),TH!D2384,""),"")</f>
        <v/>
      </c>
      <c r="B2384" s="36">
        <f t="shared" si="133"/>
        <v>12</v>
      </c>
      <c r="C2384" s="193">
        <f t="shared" si="134"/>
        <v>40897</v>
      </c>
      <c r="D2384" s="48" t="s">
        <v>1480</v>
      </c>
      <c r="E2384" s="193">
        <v>40897</v>
      </c>
      <c r="F2384" s="40" t="s">
        <v>1436</v>
      </c>
      <c r="G2384" s="40"/>
      <c r="H2384" s="653" t="s">
        <v>1158</v>
      </c>
      <c r="I2384" s="264">
        <v>82</v>
      </c>
      <c r="J2384" s="264">
        <v>17929.495990723492</v>
      </c>
      <c r="K2384" s="639">
        <f t="shared" si="135"/>
        <v>1470219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6" t="str">
        <f>IF(B2385&lt;&gt;"",IF(AND(B2385&gt;=_TM1,B2385&lt;=_TM2,OR(TH!L2385="1111",TH!M2385="1111")),TH!D2385,""),"")</f>
        <v/>
      </c>
      <c r="B2385" s="36">
        <f t="shared" si="133"/>
        <v>12</v>
      </c>
      <c r="C2385" s="193">
        <f t="shared" si="134"/>
        <v>40897</v>
      </c>
      <c r="D2385" s="48" t="s">
        <v>1480</v>
      </c>
      <c r="E2385" s="193">
        <v>40897</v>
      </c>
      <c r="F2385" s="40" t="s">
        <v>1437</v>
      </c>
      <c r="G2385" s="40"/>
      <c r="H2385" s="653" t="s">
        <v>1158</v>
      </c>
      <c r="I2385" s="264">
        <v>72</v>
      </c>
      <c r="J2385" s="264">
        <v>14753.494296956553</v>
      </c>
      <c r="K2385" s="639">
        <f t="shared" si="135"/>
        <v>1062252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6" t="str">
        <f>IF(B2386&lt;&gt;"",IF(AND(B2386&gt;=_TM1,B2386&lt;=_TM2,OR(TH!L2386="1111",TH!M2386="1111")),TH!D2386,""),"")</f>
        <v/>
      </c>
      <c r="B2386" s="36">
        <f t="shared" si="133"/>
        <v>12</v>
      </c>
      <c r="C2386" s="193">
        <f t="shared" si="134"/>
        <v>40897</v>
      </c>
      <c r="D2386" s="48" t="s">
        <v>1480</v>
      </c>
      <c r="E2386" s="193">
        <v>40897</v>
      </c>
      <c r="F2386" s="40" t="s">
        <v>1438</v>
      </c>
      <c r="G2386" s="40"/>
      <c r="H2386" s="653" t="s">
        <v>1158</v>
      </c>
      <c r="I2386" s="264">
        <v>52</v>
      </c>
      <c r="J2386" s="264">
        <v>14753.488955076211</v>
      </c>
      <c r="K2386" s="639">
        <f t="shared" si="135"/>
        <v>767181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6" t="str">
        <f>IF(B2387&lt;&gt;"",IF(AND(B2387&gt;=_TM1,B2387&lt;=_TM2,OR(TH!L2387="1111",TH!M2387="1111")),TH!D2387,""),"")</f>
        <v/>
      </c>
      <c r="B2387" s="36">
        <f t="shared" si="133"/>
        <v>12</v>
      </c>
      <c r="C2387" s="193">
        <f t="shared" si="134"/>
        <v>40897</v>
      </c>
      <c r="D2387" s="48" t="s">
        <v>1480</v>
      </c>
      <c r="E2387" s="193">
        <v>40897</v>
      </c>
      <c r="F2387" s="40" t="s">
        <v>1439</v>
      </c>
      <c r="G2387" s="40"/>
      <c r="H2387" s="653" t="s">
        <v>1158</v>
      </c>
      <c r="I2387" s="264">
        <v>51</v>
      </c>
      <c r="J2387" s="264">
        <v>14753.488578002303</v>
      </c>
      <c r="K2387" s="639">
        <f t="shared" si="135"/>
        <v>752428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6" t="str">
        <f>IF(B2388&lt;&gt;"",IF(AND(B2388&gt;=_TM1,B2388&lt;=_TM2,OR(TH!L2388="1111",TH!M2388="1111")),TH!D2388,""),"")</f>
        <v/>
      </c>
      <c r="B2388" s="36">
        <f t="shared" si="133"/>
        <v>12</v>
      </c>
      <c r="C2388" s="193">
        <f t="shared" si="134"/>
        <v>40897</v>
      </c>
      <c r="D2388" s="48" t="s">
        <v>1480</v>
      </c>
      <c r="E2388" s="193">
        <v>40897</v>
      </c>
      <c r="F2388" s="40" t="s">
        <v>1440</v>
      </c>
      <c r="G2388" s="40"/>
      <c r="H2388" s="653" t="s">
        <v>1158</v>
      </c>
      <c r="I2388" s="264">
        <v>51</v>
      </c>
      <c r="J2388" s="264">
        <v>17737.488578002303</v>
      </c>
      <c r="K2388" s="639">
        <f t="shared" si="135"/>
        <v>904612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6" t="str">
        <f>IF(B2389&lt;&gt;"",IF(AND(B2389&gt;=_TM1,B2389&lt;=_TM2,OR(TH!L2389="1111",TH!M2389="1111")),TH!D2389,""),"")</f>
        <v/>
      </c>
      <c r="B2389" s="36">
        <f t="shared" si="133"/>
        <v>12</v>
      </c>
      <c r="C2389" s="193">
        <f t="shared" si="134"/>
        <v>40897</v>
      </c>
      <c r="D2389" s="48" t="s">
        <v>1480</v>
      </c>
      <c r="E2389" s="193">
        <v>40897</v>
      </c>
      <c r="F2389" s="40" t="s">
        <v>1441</v>
      </c>
      <c r="G2389" s="40"/>
      <c r="H2389" s="653" t="s">
        <v>1158</v>
      </c>
      <c r="I2389" s="264">
        <v>57</v>
      </c>
      <c r="J2389" s="264">
        <v>17737.490641985794</v>
      </c>
      <c r="K2389" s="639">
        <f t="shared" si="135"/>
        <v>1011037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6" t="str">
        <f>IF(B2390&lt;&gt;"",IF(AND(B2390&gt;=_TM1,B2390&lt;=_TM2,OR(TH!L2390="1111",TH!M2390="1111")),TH!D2390,""),"")</f>
        <v/>
      </c>
      <c r="B2390" s="36">
        <f t="shared" si="133"/>
        <v>12</v>
      </c>
      <c r="C2390" s="193">
        <f t="shared" si="134"/>
        <v>40897</v>
      </c>
      <c r="D2390" s="48" t="s">
        <v>1481</v>
      </c>
      <c r="E2390" s="193">
        <v>40897</v>
      </c>
      <c r="F2390" s="40" t="s">
        <v>1397</v>
      </c>
      <c r="G2390" s="40"/>
      <c r="H2390" s="653" t="s">
        <v>1158</v>
      </c>
      <c r="I2390" s="264">
        <v>150</v>
      </c>
      <c r="J2390" s="264">
        <v>1530.1548525121093</v>
      </c>
      <c r="K2390" s="639">
        <f t="shared" si="135"/>
        <v>229523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6" t="str">
        <f>IF(B2391&lt;&gt;"",IF(AND(B2391&gt;=_TM1,B2391&lt;=_TM2,OR(TH!L2391="1111",TH!M2391="1111")),TH!D2391,""),"")</f>
        <v/>
      </c>
      <c r="B2391" s="36">
        <f t="shared" si="133"/>
        <v>12</v>
      </c>
      <c r="C2391" s="193">
        <f t="shared" si="134"/>
        <v>40897</v>
      </c>
      <c r="D2391" s="48" t="s">
        <v>1481</v>
      </c>
      <c r="E2391" s="193">
        <v>40897</v>
      </c>
      <c r="F2391" s="40" t="s">
        <v>1388</v>
      </c>
      <c r="G2391" s="40"/>
      <c r="H2391" s="653" t="s">
        <v>1158</v>
      </c>
      <c r="I2391" s="264">
        <v>315</v>
      </c>
      <c r="J2391" s="264">
        <v>1641.6827890200459</v>
      </c>
      <c r="K2391" s="639">
        <f t="shared" si="135"/>
        <v>517130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6" t="str">
        <f>IF(B2392&lt;&gt;"",IF(AND(B2392&gt;=_TM1,B2392&lt;=_TM2,OR(TH!L2392="1111",TH!M2392="1111")),TH!D2392,""),"")</f>
        <v/>
      </c>
      <c r="B2392" s="36">
        <f t="shared" si="133"/>
        <v>12</v>
      </c>
      <c r="C2392" s="193">
        <f t="shared" si="134"/>
        <v>40897</v>
      </c>
      <c r="D2392" s="48" t="s">
        <v>1481</v>
      </c>
      <c r="E2392" s="193">
        <v>40897</v>
      </c>
      <c r="F2392" s="40" t="s">
        <v>1390</v>
      </c>
      <c r="G2392" s="40"/>
      <c r="H2392" s="653" t="s">
        <v>1158</v>
      </c>
      <c r="I2392" s="264">
        <v>120</v>
      </c>
      <c r="J2392" s="264">
        <v>1877.6331858454428</v>
      </c>
      <c r="K2392" s="639">
        <f t="shared" si="135"/>
        <v>225316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6" t="str">
        <f>IF(B2393&lt;&gt;"",IF(AND(B2393&gt;=_TM1,B2393&lt;=_TM2,OR(TH!L2393="1111",TH!M2393="1111")),TH!D2393,""),"")</f>
        <v/>
      </c>
      <c r="B2393" s="36">
        <f t="shared" si="133"/>
        <v>12</v>
      </c>
      <c r="C2393" s="193">
        <f t="shared" si="134"/>
        <v>40897</v>
      </c>
      <c r="D2393" s="48" t="s">
        <v>1481</v>
      </c>
      <c r="E2393" s="193">
        <v>40897</v>
      </c>
      <c r="F2393" s="40" t="s">
        <v>1387</v>
      </c>
      <c r="G2393" s="40"/>
      <c r="H2393" s="653" t="s">
        <v>1158</v>
      </c>
      <c r="I2393" s="264">
        <v>120</v>
      </c>
      <c r="J2393" s="264">
        <v>1877.6331858454428</v>
      </c>
      <c r="K2393" s="639">
        <f t="shared" si="135"/>
        <v>225316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6" t="str">
        <f>IF(B2394&lt;&gt;"",IF(AND(B2394&gt;=_TM1,B2394&lt;=_TM2,OR(TH!L2394="1111",TH!M2394="1111")),TH!D2394,""),"")</f>
        <v/>
      </c>
      <c r="B2394" s="36">
        <f t="shared" si="133"/>
        <v>12</v>
      </c>
      <c r="C2394" s="193">
        <f t="shared" si="134"/>
        <v>40897</v>
      </c>
      <c r="D2394" s="48" t="s">
        <v>1481</v>
      </c>
      <c r="E2394" s="193">
        <v>40897</v>
      </c>
      <c r="F2394" s="40" t="s">
        <v>1442</v>
      </c>
      <c r="G2394" s="40"/>
      <c r="H2394" s="653" t="s">
        <v>1158</v>
      </c>
      <c r="I2394" s="264">
        <v>272</v>
      </c>
      <c r="J2394" s="264">
        <v>2154.1662740807369</v>
      </c>
      <c r="K2394" s="639">
        <f t="shared" si="135"/>
        <v>585933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6" t="str">
        <f>IF(B2395&lt;&gt;"",IF(AND(B2395&gt;=_TM1,B2395&lt;=_TM2,OR(TH!L2395="1111",TH!M2395="1111")),TH!D2395,""),"")</f>
        <v/>
      </c>
      <c r="B2395" s="36">
        <f t="shared" si="133"/>
        <v>12</v>
      </c>
      <c r="C2395" s="193">
        <f t="shared" si="134"/>
        <v>40897</v>
      </c>
      <c r="D2395" s="48" t="s">
        <v>1481</v>
      </c>
      <c r="E2395" s="193">
        <v>40897</v>
      </c>
      <c r="F2395" s="40" t="s">
        <v>1396</v>
      </c>
      <c r="G2395" s="40"/>
      <c r="H2395" s="653" t="s">
        <v>1158</v>
      </c>
      <c r="I2395" s="264">
        <v>30</v>
      </c>
      <c r="J2395" s="264">
        <v>1877.6081858454427</v>
      </c>
      <c r="K2395" s="639">
        <f t="shared" si="135"/>
        <v>56328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6" t="str">
        <f>IF(B2396&lt;&gt;"",IF(AND(B2396&gt;=_TM1,B2396&lt;=_TM2,OR(TH!L2396="1111",TH!M2396="1111")),TH!D2396,""),"")</f>
        <v/>
      </c>
      <c r="B2396" s="36">
        <f t="shared" si="133"/>
        <v>12</v>
      </c>
      <c r="C2396" s="193">
        <f t="shared" si="134"/>
        <v>40897</v>
      </c>
      <c r="D2396" s="48" t="s">
        <v>1481</v>
      </c>
      <c r="E2396" s="193">
        <v>40897</v>
      </c>
      <c r="F2396" s="40" t="s">
        <v>1443</v>
      </c>
      <c r="G2396" s="40"/>
      <c r="H2396" s="653" t="s">
        <v>1158</v>
      </c>
      <c r="I2396" s="264">
        <v>60</v>
      </c>
      <c r="J2396" s="264">
        <v>1877.6248525121093</v>
      </c>
      <c r="K2396" s="639">
        <f t="shared" si="135"/>
        <v>112657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6" t="str">
        <f>IF(B2397&lt;&gt;"",IF(AND(B2397&gt;=_TM1,B2397&lt;=_TM2,OR(TH!L2397="1111",TH!M2397="1111")),TH!D2397,""),"")</f>
        <v/>
      </c>
      <c r="B2397" s="36">
        <f t="shared" si="133"/>
        <v>12</v>
      </c>
      <c r="C2397" s="193">
        <f t="shared" si="134"/>
        <v>40897</v>
      </c>
      <c r="D2397" s="48" t="s">
        <v>1482</v>
      </c>
      <c r="E2397" s="193">
        <v>40897</v>
      </c>
      <c r="F2397" s="40" t="s">
        <v>1392</v>
      </c>
      <c r="G2397" s="40"/>
      <c r="H2397" s="653" t="s">
        <v>1158</v>
      </c>
      <c r="I2397" s="264">
        <v>150</v>
      </c>
      <c r="J2397" s="264">
        <v>1848.5681858454427</v>
      </c>
      <c r="K2397" s="639">
        <f t="shared" si="135"/>
        <v>277285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6" t="str">
        <f>IF(B2398&lt;&gt;"",IF(AND(B2398&gt;=_TM1,B2398&lt;=_TM2,OR(TH!L2398="1111",TH!M2398="1111")),TH!D2398,""),"")</f>
        <v/>
      </c>
      <c r="B2398" s="36">
        <f t="shared" si="133"/>
        <v>12</v>
      </c>
      <c r="C2398" s="193">
        <f t="shared" si="134"/>
        <v>40897</v>
      </c>
      <c r="D2398" s="48" t="s">
        <v>1482</v>
      </c>
      <c r="E2398" s="193">
        <v>40897</v>
      </c>
      <c r="F2398" s="40" t="s">
        <v>1393</v>
      </c>
      <c r="G2398" s="40"/>
      <c r="H2398" s="653" t="s">
        <v>1158</v>
      </c>
      <c r="I2398" s="264">
        <v>136</v>
      </c>
      <c r="J2398" s="264">
        <v>1782.0008329042664</v>
      </c>
      <c r="K2398" s="639">
        <f t="shared" si="135"/>
        <v>242352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6" t="str">
        <f>IF(B2399&lt;&gt;"",IF(AND(B2399&gt;=_TM1,B2399&lt;=_TM2,OR(TH!L2399="1111",TH!M2399="1111")),TH!D2399,""),"")</f>
        <v/>
      </c>
      <c r="B2399" s="36">
        <f t="shared" si="133"/>
        <v>12</v>
      </c>
      <c r="C2399" s="193">
        <f t="shared" si="134"/>
        <v>40897</v>
      </c>
      <c r="D2399" s="48" t="s">
        <v>1482</v>
      </c>
      <c r="E2399" s="193">
        <v>40897</v>
      </c>
      <c r="F2399" s="40" t="s">
        <v>1395</v>
      </c>
      <c r="G2399" s="40"/>
      <c r="H2399" s="653" t="s">
        <v>1158</v>
      </c>
      <c r="I2399" s="264">
        <v>15</v>
      </c>
      <c r="J2399" s="264">
        <v>1873.1081858454427</v>
      </c>
      <c r="K2399" s="639">
        <f t="shared" si="135"/>
        <v>28097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6" t="str">
        <f>IF(B2400&lt;&gt;"",IF(AND(B2400&gt;=_TM1,B2400&lt;=_TM2,OR(TH!L2400="1111",TH!M2400="1111")),TH!D2400,""),"")</f>
        <v/>
      </c>
      <c r="B2400" s="36">
        <f t="shared" si="133"/>
        <v>12</v>
      </c>
      <c r="C2400" s="193">
        <f t="shared" si="134"/>
        <v>40897</v>
      </c>
      <c r="D2400" s="48" t="s">
        <v>1482</v>
      </c>
      <c r="E2400" s="193">
        <v>40897</v>
      </c>
      <c r="F2400" s="40" t="s">
        <v>1391</v>
      </c>
      <c r="G2400" s="40"/>
      <c r="H2400" s="653" t="s">
        <v>1158</v>
      </c>
      <c r="I2400" s="264">
        <v>75</v>
      </c>
      <c r="J2400" s="264">
        <v>2026.0415191787761</v>
      </c>
      <c r="K2400" s="639">
        <f t="shared" si="135"/>
        <v>151953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6" t="str">
        <f>IF(B2401&lt;&gt;"",IF(AND(B2401&gt;=_TM1,B2401&lt;=_TM2,OR(TH!L2401="1111",TH!M2401="1111")),TH!D2401,""),"")</f>
        <v/>
      </c>
      <c r="B2401" s="36">
        <f t="shared" si="133"/>
        <v>12</v>
      </c>
      <c r="C2401" s="193">
        <f t="shared" si="134"/>
        <v>40898</v>
      </c>
      <c r="D2401" s="48" t="s">
        <v>1483</v>
      </c>
      <c r="E2401" s="193">
        <v>40898</v>
      </c>
      <c r="F2401" s="40" t="s">
        <v>1436</v>
      </c>
      <c r="G2401" s="40"/>
      <c r="H2401" s="653" t="s">
        <v>1158</v>
      </c>
      <c r="I2401" s="264">
        <v>227</v>
      </c>
      <c r="J2401" s="264">
        <v>17929.503780559098</v>
      </c>
      <c r="K2401" s="639">
        <f t="shared" si="135"/>
        <v>4069997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6" t="str">
        <f>IF(B2402&lt;&gt;"",IF(AND(B2402&gt;=_TM1,B2402&lt;=_TM2,OR(TH!L2402="1111",TH!M2402="1111")),TH!D2402,""),"")</f>
        <v/>
      </c>
      <c r="B2402" s="36">
        <f t="shared" si="133"/>
        <v>12</v>
      </c>
      <c r="C2402" s="193">
        <f t="shared" si="134"/>
        <v>40898</v>
      </c>
      <c r="D2402" s="48" t="s">
        <v>1483</v>
      </c>
      <c r="E2402" s="193">
        <v>40898</v>
      </c>
      <c r="F2402" s="40" t="s">
        <v>1431</v>
      </c>
      <c r="G2402" s="40"/>
      <c r="H2402" s="653" t="s">
        <v>1158</v>
      </c>
      <c r="I2402" s="264">
        <v>195</v>
      </c>
      <c r="J2402" s="264">
        <v>17929.503057640315</v>
      </c>
      <c r="K2402" s="639">
        <f t="shared" si="135"/>
        <v>3496253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6" t="str">
        <f>IF(B2403&lt;&gt;"",IF(AND(B2403&gt;=_TM1,B2403&lt;=_TM2,OR(TH!L2403="1111",TH!M2403="1111")),TH!D2403,""),"")</f>
        <v/>
      </c>
      <c r="B2403" s="36">
        <f t="shared" si="133"/>
        <v>12</v>
      </c>
      <c r="C2403" s="193">
        <f t="shared" si="134"/>
        <v>40898</v>
      </c>
      <c r="D2403" s="48" t="s">
        <v>1483</v>
      </c>
      <c r="E2403" s="193">
        <v>40898</v>
      </c>
      <c r="F2403" s="40" t="s">
        <v>1445</v>
      </c>
      <c r="G2403" s="40"/>
      <c r="H2403" s="653" t="s">
        <v>1158</v>
      </c>
      <c r="I2403" s="264">
        <v>232</v>
      </c>
      <c r="J2403" s="264">
        <v>17737.503875500617</v>
      </c>
      <c r="K2403" s="639">
        <f t="shared" si="135"/>
        <v>4115101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6" t="str">
        <f>IF(B2404&lt;&gt;"",IF(AND(B2404&gt;=_TM1,B2404&lt;=_TM2,OR(TH!L2404="1111",TH!M2404="1111")),TH!D2404,""),"")</f>
        <v/>
      </c>
      <c r="B2404" s="36">
        <f t="shared" si="133"/>
        <v>12</v>
      </c>
      <c r="C2404" s="193">
        <f t="shared" si="134"/>
        <v>40899</v>
      </c>
      <c r="D2404" s="48" t="s">
        <v>1484</v>
      </c>
      <c r="E2404" s="193">
        <v>40899</v>
      </c>
      <c r="F2404" s="40" t="s">
        <v>1446</v>
      </c>
      <c r="G2404" s="40"/>
      <c r="H2404" s="653" t="s">
        <v>1158</v>
      </c>
      <c r="I2404" s="264">
        <v>76</v>
      </c>
      <c r="J2404" s="264">
        <v>5456.2450279507066</v>
      </c>
      <c r="K2404" s="639">
        <f t="shared" si="135"/>
        <v>414675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6" t="str">
        <f>IF(B2405&lt;&gt;"",IF(AND(B2405&gt;=_TM1,B2405&lt;=_TM2,OR(TH!L2405="1111",TH!M2405="1111")),TH!D2405,""),"")</f>
        <v/>
      </c>
      <c r="B2405" s="36">
        <f t="shared" si="133"/>
        <v>12</v>
      </c>
      <c r="C2405" s="193">
        <f t="shared" si="134"/>
        <v>40899</v>
      </c>
      <c r="D2405" s="48" t="s">
        <v>1484</v>
      </c>
      <c r="E2405" s="193">
        <v>40899</v>
      </c>
      <c r="F2405" s="40" t="s">
        <v>1448</v>
      </c>
      <c r="G2405" s="40"/>
      <c r="H2405" s="653" t="s">
        <v>1158</v>
      </c>
      <c r="I2405" s="264">
        <v>261</v>
      </c>
      <c r="J2405" s="264">
        <v>9918.5043544278178</v>
      </c>
      <c r="K2405" s="639">
        <f t="shared" si="135"/>
        <v>2588730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6" t="str">
        <f>IF(B2406&lt;&gt;"",IF(AND(B2406&gt;=_TM1,B2406&lt;=_TM2,OR(TH!L2406="1111",TH!M2406="1111")),TH!D2406,""),"")</f>
        <v/>
      </c>
      <c r="B2406" s="36">
        <f t="shared" si="133"/>
        <v>12</v>
      </c>
      <c r="C2406" s="193">
        <f t="shared" si="134"/>
        <v>40899</v>
      </c>
      <c r="D2406" s="48" t="s">
        <v>1484</v>
      </c>
      <c r="E2406" s="193">
        <v>40899</v>
      </c>
      <c r="F2406" s="40" t="s">
        <v>969</v>
      </c>
      <c r="G2406" s="40"/>
      <c r="H2406" s="653" t="s">
        <v>1158</v>
      </c>
      <c r="I2406" s="264">
        <v>65</v>
      </c>
      <c r="J2406" s="264">
        <v>9579.2774166146737</v>
      </c>
      <c r="K2406" s="639">
        <f t="shared" si="135"/>
        <v>622653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6" t="str">
        <f>IF(B2407&lt;&gt;"",IF(AND(B2407&gt;=_TM1,B2407&lt;=_TM2,OR(TH!L2407="1111",TH!M2407="1111")),TH!D2407,""),"")</f>
        <v/>
      </c>
      <c r="B2407" s="36">
        <f t="shared" si="133"/>
        <v>12</v>
      </c>
      <c r="C2407" s="193">
        <f t="shared" si="134"/>
        <v>40899</v>
      </c>
      <c r="D2407" s="48" t="s">
        <v>1484</v>
      </c>
      <c r="E2407" s="193">
        <v>40899</v>
      </c>
      <c r="F2407" s="40" t="s">
        <v>998</v>
      </c>
      <c r="G2407" s="40"/>
      <c r="H2407" s="653" t="s">
        <v>1158</v>
      </c>
      <c r="I2407" s="264">
        <v>1069</v>
      </c>
      <c r="J2407" s="264">
        <v>8032.3005151251436</v>
      </c>
      <c r="K2407" s="639">
        <f t="shared" si="135"/>
        <v>8586529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6" t="str">
        <f>IF(B2408&lt;&gt;"",IF(AND(B2408&gt;=_TM1,B2408&lt;=_TM2,OR(TH!L2408="1111",TH!M2408="1111")),TH!D2408,""),"")</f>
        <v/>
      </c>
      <c r="B2408" s="36">
        <f t="shared" si="133"/>
        <v>12</v>
      </c>
      <c r="C2408" s="193">
        <f t="shared" si="134"/>
        <v>40899</v>
      </c>
      <c r="D2408" s="48" t="s">
        <v>1484</v>
      </c>
      <c r="E2408" s="193">
        <v>40899</v>
      </c>
      <c r="F2408" s="40" t="s">
        <v>970</v>
      </c>
      <c r="G2408" s="40"/>
      <c r="H2408" s="653" t="s">
        <v>1158</v>
      </c>
      <c r="I2408" s="264">
        <v>276</v>
      </c>
      <c r="J2408" s="264">
        <v>14753.504562657037</v>
      </c>
      <c r="K2408" s="639">
        <f t="shared" si="135"/>
        <v>4071967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6" t="str">
        <f>IF(B2409&lt;&gt;"",IF(AND(B2409&gt;=_TM1,B2409&lt;=_TM2,OR(TH!L2409="1111",TH!M2409="1111")),TH!D2409,""),"")</f>
        <v/>
      </c>
      <c r="B2409" s="36">
        <f t="shared" si="133"/>
        <v>12</v>
      </c>
      <c r="C2409" s="193">
        <f t="shared" si="134"/>
        <v>40899</v>
      </c>
      <c r="D2409" s="48" t="s">
        <v>1484</v>
      </c>
      <c r="E2409" s="193">
        <v>40899</v>
      </c>
      <c r="F2409" s="40" t="s">
        <v>1431</v>
      </c>
      <c r="G2409" s="40"/>
      <c r="H2409" s="653" t="s">
        <v>1158</v>
      </c>
      <c r="I2409" s="264">
        <v>47</v>
      </c>
      <c r="J2409" s="264">
        <v>18087.252866696508</v>
      </c>
      <c r="K2409" s="639">
        <f t="shared" si="135"/>
        <v>850101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6" t="str">
        <f>IF(B2410&lt;&gt;"",IF(AND(B2410&gt;=_TM1,B2410&lt;=_TM2,OR(TH!L2410="1111",TH!M2410="1111")),TH!D2410,""),"")</f>
        <v/>
      </c>
      <c r="B2410" s="36">
        <f t="shared" si="133"/>
        <v>12</v>
      </c>
      <c r="C2410" s="193">
        <f t="shared" si="134"/>
        <v>40899</v>
      </c>
      <c r="D2410" s="48" t="s">
        <v>1484</v>
      </c>
      <c r="E2410" s="193">
        <v>40899</v>
      </c>
      <c r="F2410" s="40" t="s">
        <v>1436</v>
      </c>
      <c r="G2410" s="40"/>
      <c r="H2410" s="653" t="s">
        <v>1158</v>
      </c>
      <c r="I2410" s="264">
        <v>260</v>
      </c>
      <c r="J2410" s="264">
        <v>17929.504339691601</v>
      </c>
      <c r="K2410" s="639">
        <f t="shared" si="135"/>
        <v>4661671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6" t="str">
        <f>IF(B2411&lt;&gt;"",IF(AND(B2411&gt;=_TM1,B2411&lt;=_TM2,OR(TH!L2411="1111",TH!M2411="1111")),TH!D2411,""),"")</f>
        <v/>
      </c>
      <c r="B2411" s="36">
        <f t="shared" si="133"/>
        <v>12</v>
      </c>
      <c r="C2411" s="193">
        <f t="shared" si="134"/>
        <v>40899</v>
      </c>
      <c r="D2411" s="48" t="s">
        <v>1485</v>
      </c>
      <c r="E2411" s="193">
        <v>40899</v>
      </c>
      <c r="F2411" s="40" t="s">
        <v>1449</v>
      </c>
      <c r="G2411" s="40"/>
      <c r="H2411" s="653" t="s">
        <v>1158</v>
      </c>
      <c r="I2411" s="264">
        <v>274</v>
      </c>
      <c r="J2411" s="264">
        <v>1995.5154851155157</v>
      </c>
      <c r="K2411" s="639">
        <f t="shared" si="135"/>
        <v>546771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6" t="str">
        <f>IF(B2412&lt;&gt;"",IF(AND(B2412&gt;=_TM1,B2412&lt;=_TM2,OR(TH!L2412="1111",TH!M2412="1111")),TH!D2412,""),"")</f>
        <v/>
      </c>
      <c r="B2412" s="36">
        <f t="shared" si="133"/>
        <v>12</v>
      </c>
      <c r="C2412" s="193">
        <f t="shared" si="134"/>
        <v>40899</v>
      </c>
      <c r="D2412" s="48" t="s">
        <v>1485</v>
      </c>
      <c r="E2412" s="193">
        <v>40899</v>
      </c>
      <c r="F2412" s="40" t="s">
        <v>1450</v>
      </c>
      <c r="G2412" s="40"/>
      <c r="H2412" s="653" t="s">
        <v>1158</v>
      </c>
      <c r="I2412" s="264">
        <v>44</v>
      </c>
      <c r="J2412" s="264">
        <v>1918.5536403908975</v>
      </c>
      <c r="K2412" s="639">
        <f t="shared" si="135"/>
        <v>84416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6" t="str">
        <f>IF(B2413&lt;&gt;"",IF(AND(B2413&gt;=_TM1,B2413&lt;=_TM2,OR(TH!L2413="1111",TH!M2413="1111")),TH!D2413,""),"")</f>
        <v/>
      </c>
      <c r="B2413" s="36">
        <f t="shared" si="133"/>
        <v>12</v>
      </c>
      <c r="C2413" s="193">
        <f t="shared" si="134"/>
        <v>40899</v>
      </c>
      <c r="D2413" s="48" t="s">
        <v>1485</v>
      </c>
      <c r="E2413" s="193">
        <v>40899</v>
      </c>
      <c r="F2413" s="40" t="s">
        <v>1451</v>
      </c>
      <c r="G2413" s="40"/>
      <c r="H2413" s="653" t="s">
        <v>1158</v>
      </c>
      <c r="I2413" s="264">
        <v>262</v>
      </c>
      <c r="J2413" s="264">
        <v>1662.0768881355191</v>
      </c>
      <c r="K2413" s="639">
        <f t="shared" si="135"/>
        <v>435464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6" t="str">
        <f>IF(B2414&lt;&gt;"",IF(AND(B2414&gt;=_TM1,B2414&lt;=_TM2,OR(TH!L2414="1111",TH!M2414="1111")),TH!D2414,""),"")</f>
        <v/>
      </c>
      <c r="B2414" s="36">
        <f t="shared" si="133"/>
        <v>12</v>
      </c>
      <c r="C2414" s="193">
        <f t="shared" si="134"/>
        <v>40899</v>
      </c>
      <c r="D2414" s="48" t="s">
        <v>1485</v>
      </c>
      <c r="E2414" s="193">
        <v>40899</v>
      </c>
      <c r="F2414" s="40" t="s">
        <v>1452</v>
      </c>
      <c r="G2414" s="40"/>
      <c r="H2414" s="653" t="s">
        <v>1158</v>
      </c>
      <c r="I2414" s="264">
        <v>262</v>
      </c>
      <c r="J2414" s="264">
        <v>2186.8249797385729</v>
      </c>
      <c r="K2414" s="639">
        <f t="shared" si="135"/>
        <v>572948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hidden="1" customHeight="1">
      <c r="A2415" s="206" t="str">
        <f>IF(B2415&lt;&gt;"",IF(AND(B2415&gt;=_TM1,B2415&lt;=_TM2,OR(TH!L2415="1111",TH!M2415="1111")),TH!D2415,""),"")</f>
        <v/>
      </c>
      <c r="B2415" s="36">
        <f t="shared" si="133"/>
        <v>12</v>
      </c>
      <c r="C2415" s="193">
        <f t="shared" si="134"/>
        <v>40899</v>
      </c>
      <c r="D2415" s="48" t="s">
        <v>1485</v>
      </c>
      <c r="E2415" s="193">
        <v>40899</v>
      </c>
      <c r="F2415" s="40" t="s">
        <v>1453</v>
      </c>
      <c r="G2415" s="40"/>
      <c r="H2415" s="653" t="s">
        <v>1158</v>
      </c>
      <c r="I2415" s="264">
        <v>318</v>
      </c>
      <c r="J2415" s="264">
        <v>2070.6654185498455</v>
      </c>
      <c r="K2415" s="639">
        <f t="shared" si="135"/>
        <v>658472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hidden="1" customHeight="1">
      <c r="A2416" s="206" t="str">
        <f>IF(B2416&lt;&gt;"",IF(AND(B2416&gt;=_TM1,B2416&lt;=_TM2,OR(TH!L2416="1111",TH!M2416="1111")),TH!D2416,""),"")</f>
        <v/>
      </c>
      <c r="B2416" s="36">
        <f t="shared" si="133"/>
        <v>12</v>
      </c>
      <c r="C2416" s="193">
        <f t="shared" si="134"/>
        <v>40907</v>
      </c>
      <c r="D2416" s="48" t="s">
        <v>1486</v>
      </c>
      <c r="E2416" s="193">
        <v>40907</v>
      </c>
      <c r="F2416" s="40" t="s">
        <v>1454</v>
      </c>
      <c r="G2416" s="40"/>
      <c r="H2416" s="653" t="s">
        <v>1158</v>
      </c>
      <c r="I2416" s="264">
        <v>392</v>
      </c>
      <c r="J2416" s="264">
        <v>8026.0056348250355</v>
      </c>
      <c r="K2416" s="639">
        <f t="shared" si="135"/>
        <v>3146194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hidden="1" customHeight="1">
      <c r="A2417" s="206" t="str">
        <f>IF(B2417&lt;&gt;"",IF(AND(B2417&gt;=_TM1,B2417&lt;=_TM2,OR(TH!L2417="1111",TH!M2417="1111")),TH!D2417,""),"")</f>
        <v/>
      </c>
      <c r="B2417" s="36">
        <f t="shared" si="133"/>
        <v>12</v>
      </c>
      <c r="C2417" s="193">
        <f t="shared" si="134"/>
        <v>40907</v>
      </c>
      <c r="D2417" s="48" t="s">
        <v>1486</v>
      </c>
      <c r="E2417" s="193">
        <v>40907</v>
      </c>
      <c r="F2417" s="40" t="s">
        <v>1456</v>
      </c>
      <c r="G2417" s="40"/>
      <c r="H2417" s="653" t="s">
        <v>1158</v>
      </c>
      <c r="I2417" s="264">
        <v>65</v>
      </c>
      <c r="J2417" s="264">
        <v>17737.492801230059</v>
      </c>
      <c r="K2417" s="639">
        <f t="shared" si="135"/>
        <v>1152937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hidden="1" customHeight="1">
      <c r="A2418" s="206" t="str">
        <f>IF(B2418&lt;&gt;"",IF(AND(B2418&gt;=_TM1,B2418&lt;=_TM2,OR(TH!L2418="1111",TH!M2418="1111")),TH!D2418,""),"")</f>
        <v/>
      </c>
      <c r="B2418" s="36">
        <f t="shared" si="133"/>
        <v>12</v>
      </c>
      <c r="C2418" s="193">
        <f t="shared" si="134"/>
        <v>40907</v>
      </c>
      <c r="D2418" s="48" t="s">
        <v>1486</v>
      </c>
      <c r="E2418" s="193">
        <v>40907</v>
      </c>
      <c r="F2418" s="40" t="s">
        <v>1457</v>
      </c>
      <c r="G2418" s="40"/>
      <c r="H2418" s="653" t="s">
        <v>1158</v>
      </c>
      <c r="I2418" s="264">
        <v>10</v>
      </c>
      <c r="J2418" s="264">
        <v>18725.408185845445</v>
      </c>
      <c r="K2418" s="639">
        <f t="shared" si="135"/>
        <v>187254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hidden="1" customHeight="1">
      <c r="A2419" s="206" t="str">
        <f>IF(B2419&lt;&gt;"",IF(AND(B2419&gt;=_TM1,B2419&lt;=_TM2,OR(TH!L2419="1111",TH!M2419="1111")),TH!D2419,""),"")</f>
        <v/>
      </c>
      <c r="B2419" s="36">
        <f t="shared" si="133"/>
        <v>12</v>
      </c>
      <c r="C2419" s="193">
        <f t="shared" si="134"/>
        <v>40907</v>
      </c>
      <c r="D2419" s="48" t="s">
        <v>1486</v>
      </c>
      <c r="E2419" s="193">
        <v>40907</v>
      </c>
      <c r="F2419" s="40" t="s">
        <v>1458</v>
      </c>
      <c r="G2419" s="40"/>
      <c r="H2419" s="653" t="s">
        <v>1158</v>
      </c>
      <c r="I2419" s="264">
        <v>106</v>
      </c>
      <c r="J2419" s="264">
        <v>17929.49875188318</v>
      </c>
      <c r="K2419" s="639">
        <f t="shared" si="135"/>
        <v>1900527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hidden="1" customHeight="1">
      <c r="A2420" s="206" t="str">
        <f>IF(B2420&lt;&gt;"",IF(AND(B2420&gt;=_TM1,B2420&lt;=_TM2,OR(TH!L2420="1111",TH!M2420="1111")),TH!D2420,""),"")</f>
        <v/>
      </c>
      <c r="B2420" s="36">
        <f t="shared" si="133"/>
        <v>12</v>
      </c>
      <c r="C2420" s="193">
        <f t="shared" si="134"/>
        <v>40907</v>
      </c>
      <c r="D2420" s="48" t="s">
        <v>1486</v>
      </c>
      <c r="E2420" s="193">
        <v>40907</v>
      </c>
      <c r="F2420" s="40" t="s">
        <v>1459</v>
      </c>
      <c r="G2420" s="40"/>
      <c r="H2420" s="653" t="s">
        <v>1158</v>
      </c>
      <c r="I2420" s="264">
        <v>76</v>
      </c>
      <c r="J2420" s="264">
        <v>14753.495027950701</v>
      </c>
      <c r="K2420" s="639">
        <f t="shared" si="135"/>
        <v>1121266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hidden="1" customHeight="1">
      <c r="A2421" s="206" t="str">
        <f>IF(B2421&lt;&gt;"",IF(AND(B2421&gt;=_TM1,B2421&lt;=_TM2,OR(TH!L2421="1111",TH!M2421="1111")),TH!D2421,""),"")</f>
        <v/>
      </c>
      <c r="B2421" s="36">
        <f t="shared" si="133"/>
        <v>12</v>
      </c>
      <c r="C2421" s="193">
        <f t="shared" si="134"/>
        <v>40907</v>
      </c>
      <c r="D2421" s="48" t="s">
        <v>1486</v>
      </c>
      <c r="E2421" s="193">
        <v>40907</v>
      </c>
      <c r="F2421" s="40" t="s">
        <v>1436</v>
      </c>
      <c r="G2421" s="40"/>
      <c r="H2421" s="653" t="s">
        <v>1158</v>
      </c>
      <c r="I2421" s="264">
        <v>208</v>
      </c>
      <c r="J2421" s="264">
        <v>17929.503378153135</v>
      </c>
      <c r="K2421" s="639">
        <f t="shared" si="135"/>
        <v>3729337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hidden="1" customHeight="1">
      <c r="A2422" s="206" t="str">
        <f>IF(B2422&lt;&gt;"",IF(AND(B2422&gt;=_TM1,B2422&lt;=_TM2,OR(TH!L2422="1111",TH!M2422="1111")),TH!D2422,""),"")</f>
        <v/>
      </c>
      <c r="B2422" s="36">
        <f t="shared" si="133"/>
        <v>12</v>
      </c>
      <c r="C2422" s="193">
        <f t="shared" si="134"/>
        <v>40907</v>
      </c>
      <c r="D2422" s="48" t="s">
        <v>1486</v>
      </c>
      <c r="E2422" s="193">
        <v>40907</v>
      </c>
      <c r="F2422" s="40" t="s">
        <v>1460</v>
      </c>
      <c r="G2422" s="40"/>
      <c r="H2422" s="653" t="s">
        <v>1158</v>
      </c>
      <c r="I2422" s="264">
        <v>1</v>
      </c>
      <c r="J2422" s="264">
        <v>9917.5081858454432</v>
      </c>
      <c r="K2422" s="639">
        <f t="shared" si="135"/>
        <v>9918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hidden="1" customHeight="1">
      <c r="A2423" s="206" t="str">
        <f>IF(B2423&lt;&gt;"",IF(AND(B2423&gt;=_TM1,B2423&lt;=_TM2,OR(TH!L2423="1111",TH!M2423="1111")),TH!D2423,""),"")</f>
        <v/>
      </c>
      <c r="B2423" s="36">
        <f t="shared" si="133"/>
        <v>12</v>
      </c>
      <c r="C2423" s="193">
        <f t="shared" si="134"/>
        <v>40907</v>
      </c>
      <c r="D2423" s="48" t="s">
        <v>1486</v>
      </c>
      <c r="E2423" s="193">
        <v>40907</v>
      </c>
      <c r="F2423" s="40" t="s">
        <v>1461</v>
      </c>
      <c r="G2423" s="40"/>
      <c r="H2423" s="653" t="s">
        <v>1158</v>
      </c>
      <c r="I2423" s="264">
        <v>12</v>
      </c>
      <c r="J2423" s="264">
        <v>12257.758185845443</v>
      </c>
      <c r="K2423" s="639">
        <f t="shared" si="135"/>
        <v>147093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hidden="1" customHeight="1">
      <c r="A2424" s="206" t="str">
        <f>IF(B2424&lt;&gt;"",IF(AND(B2424&gt;=_TM1,B2424&lt;=_TM2,OR(TH!L2424="1111",TH!M2424="1111")),TH!D2424,""),"")</f>
        <v/>
      </c>
      <c r="B2424" s="36">
        <f t="shared" si="133"/>
        <v>12</v>
      </c>
      <c r="C2424" s="193">
        <f t="shared" si="134"/>
        <v>40907</v>
      </c>
      <c r="D2424" s="48" t="s">
        <v>1486</v>
      </c>
      <c r="E2424" s="193">
        <v>40907</v>
      </c>
      <c r="F2424" s="40" t="s">
        <v>998</v>
      </c>
      <c r="G2424" s="40"/>
      <c r="H2424" s="653" t="s">
        <v>1158</v>
      </c>
      <c r="I2424" s="264">
        <v>91</v>
      </c>
      <c r="J2424" s="264">
        <v>11252.497196834454</v>
      </c>
      <c r="K2424" s="639">
        <f t="shared" si="135"/>
        <v>1023977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hidden="1" customHeight="1">
      <c r="A2425" s="206" t="str">
        <f>IF(B2425&lt;&gt;"",IF(AND(B2425&gt;=_TM1,B2425&lt;=_TM2,OR(TH!L2425="1111",TH!M2425="1111")),TH!D2425,""),"")</f>
        <v/>
      </c>
      <c r="B2425" s="36">
        <f t="shared" si="133"/>
        <v>12</v>
      </c>
      <c r="C2425" s="193">
        <f t="shared" si="134"/>
        <v>40907</v>
      </c>
      <c r="D2425" s="48" t="s">
        <v>1487</v>
      </c>
      <c r="E2425" s="193">
        <v>40907</v>
      </c>
      <c r="F2425" s="40" t="s">
        <v>1462</v>
      </c>
      <c r="G2425" s="40"/>
      <c r="H2425" s="653" t="s">
        <v>1158</v>
      </c>
      <c r="I2425" s="264">
        <v>1140</v>
      </c>
      <c r="J2425" s="264">
        <v>1770.0125718103548</v>
      </c>
      <c r="K2425" s="639">
        <f t="shared" si="135"/>
        <v>2017814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hidden="1" customHeight="1">
      <c r="A2426" s="206" t="str">
        <f>IF(B2426&lt;&gt;"",IF(AND(B2426&gt;=_TM1,B2426&lt;=_TM2,OR(TH!L2426="1111",TH!M2426="1111")),TH!D2426,""),"")</f>
        <v/>
      </c>
      <c r="B2426" s="36">
        <f t="shared" si="133"/>
        <v>12</v>
      </c>
      <c r="C2426" s="193">
        <f t="shared" si="134"/>
        <v>40907</v>
      </c>
      <c r="D2426" s="48" t="s">
        <v>1487</v>
      </c>
      <c r="E2426" s="193">
        <v>40907</v>
      </c>
      <c r="F2426" s="40" t="s">
        <v>1453</v>
      </c>
      <c r="G2426" s="40"/>
      <c r="H2426" s="653" t="s">
        <v>1158</v>
      </c>
      <c r="I2426" s="264">
        <v>1140</v>
      </c>
      <c r="J2426" s="264">
        <v>1770.0125718103548</v>
      </c>
      <c r="K2426" s="639">
        <f t="shared" si="135"/>
        <v>2017814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hidden="1" customHeight="1">
      <c r="A2427" s="206" t="str">
        <f>IF(B2427&lt;&gt;"",IF(AND(B2427&gt;=_TM1,B2427&lt;=_TM2,OR(TH!L2427="1111",TH!M2427="1111")),TH!D2427,""),"")</f>
        <v/>
      </c>
      <c r="B2427" s="36">
        <f t="shared" si="133"/>
        <v>12</v>
      </c>
      <c r="C2427" s="193">
        <f t="shared" si="134"/>
        <v>40907</v>
      </c>
      <c r="D2427" s="48" t="s">
        <v>1487</v>
      </c>
      <c r="E2427" s="193">
        <v>40907</v>
      </c>
      <c r="F2427" s="40" t="s">
        <v>1431</v>
      </c>
      <c r="G2427" s="40"/>
      <c r="H2427" s="653" t="s">
        <v>1158</v>
      </c>
      <c r="I2427" s="264">
        <v>1</v>
      </c>
      <c r="J2427" s="264">
        <v>18724.508185845447</v>
      </c>
      <c r="K2427" s="639">
        <f t="shared" si="135"/>
        <v>18725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hidden="1" customHeight="1">
      <c r="A2428" s="206" t="str">
        <f>IF(B2428&lt;&gt;"",IF(AND(B2428&gt;=_TM1,B2428&lt;=_TM2,OR(TH!L2428="1111",TH!M2428="1111")),TH!D2428,""),"")</f>
        <v/>
      </c>
      <c r="B2428" s="36">
        <f t="shared" ref="B2428:B2491" si="136">IF(C2428&lt;&gt;"",MONTH(C2428),"")</f>
        <v>12</v>
      </c>
      <c r="C2428" s="193">
        <f t="shared" ref="C2428:C2491" si="137">E2428</f>
        <v>40907</v>
      </c>
      <c r="D2428" s="48" t="s">
        <v>1487</v>
      </c>
      <c r="E2428" s="193">
        <v>40907</v>
      </c>
      <c r="F2428" s="40" t="s">
        <v>1463</v>
      </c>
      <c r="G2428" s="40"/>
      <c r="H2428" s="653" t="s">
        <v>1158</v>
      </c>
      <c r="I2428" s="264">
        <v>7</v>
      </c>
      <c r="J2428" s="264">
        <v>16741.365328702585</v>
      </c>
      <c r="K2428" s="639">
        <f t="shared" ref="K2428:K2491" si="138">ROUND(I2428*J2428,0)</f>
        <v>117190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>
        <f t="shared" si="136"/>
        <v>12</v>
      </c>
      <c r="C2429" s="193">
        <f t="shared" si="137"/>
        <v>40907</v>
      </c>
      <c r="D2429" s="48" t="s">
        <v>1487</v>
      </c>
      <c r="E2429" s="193">
        <v>40907</v>
      </c>
      <c r="F2429" s="40" t="s">
        <v>1436</v>
      </c>
      <c r="G2429" s="40"/>
      <c r="H2429" s="653" t="s">
        <v>1158</v>
      </c>
      <c r="I2429" s="264">
        <v>20</v>
      </c>
      <c r="J2429" s="264">
        <v>21576.458185845444</v>
      </c>
      <c r="K2429" s="639">
        <f t="shared" si="138"/>
        <v>431529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>
        <f t="shared" si="136"/>
        <v>12</v>
      </c>
      <c r="C2430" s="193">
        <f t="shared" si="137"/>
        <v>40907</v>
      </c>
      <c r="D2430" s="48" t="s">
        <v>1487</v>
      </c>
      <c r="E2430" s="193">
        <v>40907</v>
      </c>
      <c r="F2430" s="40" t="s">
        <v>1464</v>
      </c>
      <c r="G2430" s="40"/>
      <c r="H2430" s="653" t="s">
        <v>1158</v>
      </c>
      <c r="I2430" s="264">
        <v>10</v>
      </c>
      <c r="J2430" s="264">
        <v>18672.408185845445</v>
      </c>
      <c r="K2430" s="639">
        <f t="shared" si="138"/>
        <v>186724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>
        <f t="shared" si="136"/>
        <v>12</v>
      </c>
      <c r="C2431" s="193">
        <f t="shared" si="137"/>
        <v>40907</v>
      </c>
      <c r="D2431" s="48" t="s">
        <v>1487</v>
      </c>
      <c r="E2431" s="193">
        <v>40907</v>
      </c>
      <c r="F2431" s="40" t="s">
        <v>1382</v>
      </c>
      <c r="G2431" s="40"/>
      <c r="H2431" s="653" t="s">
        <v>1158</v>
      </c>
      <c r="I2431" s="264">
        <v>2</v>
      </c>
      <c r="J2431" s="264">
        <v>16741.008185845443</v>
      </c>
      <c r="K2431" s="639">
        <f t="shared" si="138"/>
        <v>33482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>
        <f t="shared" si="136"/>
        <v>12</v>
      </c>
      <c r="C2432" s="193">
        <f t="shared" si="137"/>
        <v>40907</v>
      </c>
      <c r="D2432" s="48" t="s">
        <v>1488</v>
      </c>
      <c r="E2432" s="193">
        <v>40907</v>
      </c>
      <c r="F2432" s="40" t="s">
        <v>1436</v>
      </c>
      <c r="G2432" s="40"/>
      <c r="H2432" s="653" t="s">
        <v>1158</v>
      </c>
      <c r="I2432" s="264">
        <v>108</v>
      </c>
      <c r="J2432" s="264">
        <v>17929.498926586184</v>
      </c>
      <c r="K2432" s="639">
        <f t="shared" si="138"/>
        <v>1936386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>
        <f t="shared" si="136"/>
        <v>12</v>
      </c>
      <c r="C2433" s="193">
        <f t="shared" si="137"/>
        <v>40907</v>
      </c>
      <c r="D2433" s="48" t="s">
        <v>1488</v>
      </c>
      <c r="E2433" s="193">
        <v>40907</v>
      </c>
      <c r="F2433" s="40" t="s">
        <v>1463</v>
      </c>
      <c r="G2433" s="40"/>
      <c r="H2433" s="653" t="s">
        <v>1158</v>
      </c>
      <c r="I2433" s="264">
        <v>2</v>
      </c>
      <c r="J2433" s="264">
        <v>16741.008185845443</v>
      </c>
      <c r="K2433" s="639">
        <f t="shared" si="138"/>
        <v>33482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>
        <f t="shared" si="136"/>
        <v>12</v>
      </c>
      <c r="C2434" s="193">
        <f t="shared" si="137"/>
        <v>40907</v>
      </c>
      <c r="D2434" s="48" t="s">
        <v>1488</v>
      </c>
      <c r="E2434" s="193">
        <v>40907</v>
      </c>
      <c r="F2434" s="40" t="s">
        <v>1466</v>
      </c>
      <c r="G2434" s="40"/>
      <c r="H2434" s="653" t="s">
        <v>1158</v>
      </c>
      <c r="I2434" s="264">
        <v>3</v>
      </c>
      <c r="J2434" s="264">
        <v>9918.5081858454414</v>
      </c>
      <c r="K2434" s="639">
        <f t="shared" si="138"/>
        <v>29756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>
        <f t="shared" si="136"/>
        <v>12</v>
      </c>
      <c r="C2435" s="193">
        <f t="shared" si="137"/>
        <v>40907</v>
      </c>
      <c r="D2435" s="48" t="s">
        <v>1488</v>
      </c>
      <c r="E2435" s="193">
        <v>40907</v>
      </c>
      <c r="F2435" s="40" t="s">
        <v>1467</v>
      </c>
      <c r="G2435" s="40"/>
      <c r="H2435" s="653" t="s">
        <v>1158</v>
      </c>
      <c r="I2435" s="264">
        <v>2</v>
      </c>
      <c r="J2435" s="264">
        <v>15252.508185845443</v>
      </c>
      <c r="K2435" s="639">
        <f t="shared" si="138"/>
        <v>30505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>
        <f t="shared" si="136"/>
        <v>12</v>
      </c>
      <c r="C2436" s="193">
        <f t="shared" si="137"/>
        <v>40907</v>
      </c>
      <c r="D2436" s="48" t="s">
        <v>1488</v>
      </c>
      <c r="E2436" s="193">
        <v>40907</v>
      </c>
      <c r="F2436" s="40" t="s">
        <v>1381</v>
      </c>
      <c r="G2436" s="40"/>
      <c r="H2436" s="653" t="s">
        <v>1158</v>
      </c>
      <c r="I2436" s="264">
        <v>4</v>
      </c>
      <c r="J2436" s="264">
        <v>10012.008185845443</v>
      </c>
      <c r="K2436" s="639">
        <f t="shared" si="138"/>
        <v>40048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>
        <f t="shared" si="136"/>
        <v>12</v>
      </c>
      <c r="C2437" s="193">
        <f t="shared" si="137"/>
        <v>40907</v>
      </c>
      <c r="D2437" s="48" t="s">
        <v>1488</v>
      </c>
      <c r="E2437" s="193">
        <v>40907</v>
      </c>
      <c r="F2437" s="40" t="s">
        <v>1384</v>
      </c>
      <c r="G2437" s="40"/>
      <c r="H2437" s="653" t="s">
        <v>1158</v>
      </c>
      <c r="I2437" s="264">
        <v>2</v>
      </c>
      <c r="J2437" s="264">
        <v>14753.508185845443</v>
      </c>
      <c r="K2437" s="639">
        <f t="shared" si="138"/>
        <v>29507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>
        <f t="shared" si="136"/>
        <v>12</v>
      </c>
      <c r="C2438" s="193">
        <f t="shared" si="137"/>
        <v>40907</v>
      </c>
      <c r="D2438" s="48" t="s">
        <v>1488</v>
      </c>
      <c r="E2438" s="193">
        <v>40907</v>
      </c>
      <c r="F2438" s="40" t="s">
        <v>1468</v>
      </c>
      <c r="G2438" s="40"/>
      <c r="H2438" s="653" t="s">
        <v>1158</v>
      </c>
      <c r="I2438" s="264">
        <v>1</v>
      </c>
      <c r="J2438" s="264">
        <v>14753.508185845443</v>
      </c>
      <c r="K2438" s="639">
        <f t="shared" si="138"/>
        <v>14754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>
        <f t="shared" si="136"/>
        <v>12</v>
      </c>
      <c r="C2439" s="193">
        <f t="shared" si="137"/>
        <v>40907</v>
      </c>
      <c r="D2439" s="48" t="s">
        <v>1488</v>
      </c>
      <c r="E2439" s="193">
        <v>40907</v>
      </c>
      <c r="F2439" s="40" t="s">
        <v>1459</v>
      </c>
      <c r="G2439" s="40"/>
      <c r="H2439" s="653" t="s">
        <v>1158</v>
      </c>
      <c r="I2439" s="264">
        <v>1</v>
      </c>
      <c r="J2439" s="264">
        <v>16741.508185845443</v>
      </c>
      <c r="K2439" s="639">
        <f t="shared" si="138"/>
        <v>16742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>
        <f t="shared" si="136"/>
        <v>12</v>
      </c>
      <c r="C2440" s="193">
        <f t="shared" si="137"/>
        <v>40907</v>
      </c>
      <c r="D2440" s="48" t="s">
        <v>1488</v>
      </c>
      <c r="E2440" s="193">
        <v>40907</v>
      </c>
      <c r="F2440" s="40" t="s">
        <v>1469</v>
      </c>
      <c r="G2440" s="40"/>
      <c r="H2440" s="653" t="s">
        <v>1158</v>
      </c>
      <c r="I2440" s="264">
        <v>2</v>
      </c>
      <c r="J2440" s="264">
        <v>14753.508185845443</v>
      </c>
      <c r="K2440" s="639">
        <f t="shared" si="138"/>
        <v>29507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>
        <f t="shared" si="136"/>
        <v>12</v>
      </c>
      <c r="C2441" s="193">
        <f t="shared" si="137"/>
        <v>40907</v>
      </c>
      <c r="D2441" s="48" t="s">
        <v>1489</v>
      </c>
      <c r="E2441" s="193">
        <v>40907</v>
      </c>
      <c r="F2441" s="40" t="s">
        <v>809</v>
      </c>
      <c r="G2441" s="40"/>
      <c r="H2441" s="653" t="s">
        <v>1158</v>
      </c>
      <c r="I2441" s="264">
        <v>1</v>
      </c>
      <c r="J2441" s="264">
        <v>14753.508185845443</v>
      </c>
      <c r="K2441" s="639">
        <f t="shared" si="138"/>
        <v>14754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>
        <f t="shared" si="136"/>
        <v>12</v>
      </c>
      <c r="C2442" s="193">
        <f t="shared" si="137"/>
        <v>40907</v>
      </c>
      <c r="D2442" s="48" t="s">
        <v>1489</v>
      </c>
      <c r="E2442" s="193">
        <v>40907</v>
      </c>
      <c r="F2442" s="40" t="s">
        <v>1470</v>
      </c>
      <c r="G2442" s="40"/>
      <c r="H2442" s="653" t="s">
        <v>1158</v>
      </c>
      <c r="I2442" s="264">
        <v>1</v>
      </c>
      <c r="J2442" s="264">
        <v>16741.508185845443</v>
      </c>
      <c r="K2442" s="639">
        <f t="shared" si="138"/>
        <v>16742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>
        <f t="shared" si="136"/>
        <v>12</v>
      </c>
      <c r="C2443" s="193">
        <f t="shared" si="137"/>
        <v>40907</v>
      </c>
      <c r="D2443" s="48" t="s">
        <v>1489</v>
      </c>
      <c r="E2443" s="193">
        <v>40907</v>
      </c>
      <c r="F2443" s="40" t="s">
        <v>1471</v>
      </c>
      <c r="G2443" s="40"/>
      <c r="H2443" s="653" t="s">
        <v>1158</v>
      </c>
      <c r="I2443" s="264">
        <v>1</v>
      </c>
      <c r="J2443" s="264">
        <v>14753.508185845443</v>
      </c>
      <c r="K2443" s="639">
        <f t="shared" si="138"/>
        <v>14754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>
        <f t="shared" si="136"/>
        <v>12</v>
      </c>
      <c r="C2444" s="193">
        <f t="shared" si="137"/>
        <v>40907</v>
      </c>
      <c r="D2444" s="48" t="s">
        <v>1489</v>
      </c>
      <c r="E2444" s="193">
        <v>40907</v>
      </c>
      <c r="F2444" s="40" t="s">
        <v>1472</v>
      </c>
      <c r="G2444" s="40"/>
      <c r="H2444" s="653" t="s">
        <v>1158</v>
      </c>
      <c r="I2444" s="264">
        <v>1</v>
      </c>
      <c r="J2444" s="264">
        <v>17737.508185845447</v>
      </c>
      <c r="K2444" s="639">
        <f t="shared" si="138"/>
        <v>17738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>
        <f t="shared" si="136"/>
        <v>12</v>
      </c>
      <c r="C2445" s="193">
        <f t="shared" si="137"/>
        <v>40907</v>
      </c>
      <c r="D2445" s="48" t="s">
        <v>1489</v>
      </c>
      <c r="E2445" s="193">
        <v>40907</v>
      </c>
      <c r="F2445" s="40" t="s">
        <v>1432</v>
      </c>
      <c r="G2445" s="40"/>
      <c r="H2445" s="653" t="s">
        <v>1158</v>
      </c>
      <c r="I2445" s="264">
        <v>11</v>
      </c>
      <c r="J2445" s="264">
        <v>14753.508185845443</v>
      </c>
      <c r="K2445" s="639">
        <f t="shared" si="138"/>
        <v>162289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>
        <f t="shared" si="136"/>
        <v>12</v>
      </c>
      <c r="C2446" s="193">
        <f t="shared" si="137"/>
        <v>40907</v>
      </c>
      <c r="D2446" s="48" t="s">
        <v>1489</v>
      </c>
      <c r="E2446" s="193">
        <v>40907</v>
      </c>
      <c r="F2446" s="40" t="s">
        <v>1433</v>
      </c>
      <c r="G2446" s="40"/>
      <c r="H2446" s="653" t="s">
        <v>1158</v>
      </c>
      <c r="I2446" s="264">
        <v>260</v>
      </c>
      <c r="J2446" s="264">
        <v>17929.508185845447</v>
      </c>
      <c r="K2446" s="639">
        <f t="shared" si="138"/>
        <v>4661672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>
        <f t="shared" si="136"/>
        <v>12</v>
      </c>
      <c r="C2447" s="193">
        <f t="shared" si="137"/>
        <v>40907</v>
      </c>
      <c r="D2447" s="48" t="s">
        <v>1489</v>
      </c>
      <c r="E2447" s="193">
        <v>40907</v>
      </c>
      <c r="F2447" s="40" t="s">
        <v>1401</v>
      </c>
      <c r="G2447" s="40"/>
      <c r="H2447" s="653" t="s">
        <v>1158</v>
      </c>
      <c r="I2447" s="264">
        <v>50</v>
      </c>
      <c r="J2447" s="264">
        <v>16741.508185845443</v>
      </c>
      <c r="K2447" s="639">
        <f t="shared" si="138"/>
        <v>837075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>
        <f t="shared" si="136"/>
        <v>12</v>
      </c>
      <c r="C2448" s="193">
        <f t="shared" si="137"/>
        <v>40907</v>
      </c>
      <c r="D2448" s="48" t="s">
        <v>1490</v>
      </c>
      <c r="E2448" s="193">
        <v>40907</v>
      </c>
      <c r="F2448" s="40" t="s">
        <v>1403</v>
      </c>
      <c r="G2448" s="40"/>
      <c r="H2448" s="653" t="s">
        <v>1158</v>
      </c>
      <c r="I2448" s="264">
        <v>100</v>
      </c>
      <c r="J2448" s="264">
        <v>17929.508185845443</v>
      </c>
      <c r="K2448" s="639">
        <f t="shared" si="138"/>
        <v>1792951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>
        <f t="shared" si="136"/>
        <v>12</v>
      </c>
      <c r="C2449" s="193">
        <f t="shared" si="137"/>
        <v>40907</v>
      </c>
      <c r="D2449" s="48" t="s">
        <v>1490</v>
      </c>
      <c r="E2449" s="193">
        <v>40907</v>
      </c>
      <c r="F2449" s="40" t="s">
        <v>1404</v>
      </c>
      <c r="G2449" s="40"/>
      <c r="H2449" s="653" t="s">
        <v>1158</v>
      </c>
      <c r="I2449" s="264">
        <v>50</v>
      </c>
      <c r="J2449" s="264">
        <v>17737.508185845443</v>
      </c>
      <c r="K2449" s="639">
        <f t="shared" si="138"/>
        <v>886875</v>
      </c>
      <c r="L2449" s="39" t="s">
        <v>186</v>
      </c>
      <c r="M2449" s="39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>
        <f t="shared" si="136"/>
        <v>12</v>
      </c>
      <c r="C2450" s="193">
        <f t="shared" si="137"/>
        <v>40907</v>
      </c>
      <c r="D2450" s="48" t="s">
        <v>1490</v>
      </c>
      <c r="E2450" s="193">
        <v>40907</v>
      </c>
      <c r="F2450" s="40" t="s">
        <v>1405</v>
      </c>
      <c r="G2450" s="40"/>
      <c r="H2450" s="653" t="s">
        <v>1158</v>
      </c>
      <c r="I2450" s="264">
        <v>190</v>
      </c>
      <c r="J2450" s="264">
        <v>17929.508185845443</v>
      </c>
      <c r="K2450" s="639">
        <f t="shared" si="138"/>
        <v>3406607</v>
      </c>
      <c r="L2450" s="39" t="s">
        <v>186</v>
      </c>
      <c r="M2450" s="39" t="s">
        <v>184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>
        <f t="shared" si="136"/>
        <v>12</v>
      </c>
      <c r="C2451" s="193">
        <f t="shared" si="137"/>
        <v>40907</v>
      </c>
      <c r="D2451" s="48" t="s">
        <v>1490</v>
      </c>
      <c r="E2451" s="193">
        <v>40907</v>
      </c>
      <c r="F2451" s="40" t="s">
        <v>1406</v>
      </c>
      <c r="G2451" s="40"/>
      <c r="H2451" s="653" t="s">
        <v>1158</v>
      </c>
      <c r="I2451" s="264">
        <v>130</v>
      </c>
      <c r="J2451" s="264">
        <v>17929.508185845447</v>
      </c>
      <c r="K2451" s="639">
        <f t="shared" si="138"/>
        <v>2330836</v>
      </c>
      <c r="L2451" s="39" t="s">
        <v>186</v>
      </c>
      <c r="M2451" s="39" t="s">
        <v>184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>
        <f t="shared" si="136"/>
        <v>12</v>
      </c>
      <c r="C2452" s="193">
        <f t="shared" si="137"/>
        <v>40907</v>
      </c>
      <c r="D2452" s="48" t="s">
        <v>1490</v>
      </c>
      <c r="E2452" s="193">
        <v>40907</v>
      </c>
      <c r="F2452" s="40" t="s">
        <v>1407</v>
      </c>
      <c r="G2452" s="40"/>
      <c r="H2452" s="653" t="s">
        <v>1158</v>
      </c>
      <c r="I2452" s="264">
        <v>110</v>
      </c>
      <c r="J2452" s="264">
        <v>17929.508185845443</v>
      </c>
      <c r="K2452" s="639">
        <f t="shared" si="138"/>
        <v>1972246</v>
      </c>
      <c r="L2452" s="39" t="s">
        <v>186</v>
      </c>
      <c r="M2452" s="39" t="s">
        <v>184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>
        <f t="shared" si="136"/>
        <v>12</v>
      </c>
      <c r="C2453" s="193">
        <f t="shared" si="137"/>
        <v>40907</v>
      </c>
      <c r="D2453" s="48" t="s">
        <v>1490</v>
      </c>
      <c r="E2453" s="193">
        <v>40907</v>
      </c>
      <c r="F2453" s="40" t="s">
        <v>1474</v>
      </c>
      <c r="G2453" s="40"/>
      <c r="H2453" s="653" t="s">
        <v>1158</v>
      </c>
      <c r="I2453" s="264">
        <v>12</v>
      </c>
      <c r="J2453" s="264">
        <v>17737.508185845443</v>
      </c>
      <c r="K2453" s="639">
        <f t="shared" si="138"/>
        <v>212850</v>
      </c>
      <c r="L2453" s="39" t="s">
        <v>186</v>
      </c>
      <c r="M2453" s="39" t="s">
        <v>184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36"/>
        <v>12</v>
      </c>
      <c r="C2454" s="193">
        <f t="shared" si="137"/>
        <v>40886</v>
      </c>
      <c r="D2454" s="37" t="s">
        <v>1040</v>
      </c>
      <c r="E2454" s="193">
        <v>40886</v>
      </c>
      <c r="F2454" s="194" t="s">
        <v>1422</v>
      </c>
      <c r="G2454" s="513" t="s">
        <v>1423</v>
      </c>
      <c r="H2454" s="7" t="s">
        <v>830</v>
      </c>
      <c r="I2454" s="264">
        <v>505</v>
      </c>
      <c r="J2454" s="264">
        <v>5915.2685818850478</v>
      </c>
      <c r="K2454" s="928">
        <f t="shared" si="138"/>
        <v>2987211</v>
      </c>
      <c r="L2454" s="916" t="s">
        <v>196</v>
      </c>
      <c r="M2454" s="916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36"/>
        <v>12</v>
      </c>
      <c r="C2455" s="193">
        <f t="shared" si="137"/>
        <v>40896</v>
      </c>
      <c r="D2455" s="37" t="s">
        <v>1041</v>
      </c>
      <c r="E2455" s="193">
        <v>40896</v>
      </c>
      <c r="F2455" s="194" t="s">
        <v>1420</v>
      </c>
      <c r="G2455" s="513" t="s">
        <v>1421</v>
      </c>
      <c r="H2455" s="7" t="s">
        <v>832</v>
      </c>
      <c r="I2455" s="264">
        <v>470</v>
      </c>
      <c r="J2455" s="264">
        <v>17737.506058185867</v>
      </c>
      <c r="K2455" s="928">
        <f t="shared" si="138"/>
        <v>8336628</v>
      </c>
      <c r="L2455" s="916" t="s">
        <v>196</v>
      </c>
      <c r="M2455" s="916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36"/>
        <v>12</v>
      </c>
      <c r="C2456" s="193">
        <f t="shared" si="137"/>
        <v>40897</v>
      </c>
      <c r="D2456" s="37" t="s">
        <v>1042</v>
      </c>
      <c r="E2456" s="193">
        <v>40897</v>
      </c>
      <c r="F2456" s="194" t="s">
        <v>1376</v>
      </c>
      <c r="G2456" s="513" t="s">
        <v>1424</v>
      </c>
      <c r="H2456" s="195" t="s">
        <v>798</v>
      </c>
      <c r="I2456" s="264">
        <v>2</v>
      </c>
      <c r="J2456" s="264">
        <v>10011.508185845443</v>
      </c>
      <c r="K2456" s="928">
        <f t="shared" si="138"/>
        <v>20023</v>
      </c>
      <c r="L2456" s="916" t="s">
        <v>196</v>
      </c>
      <c r="M2456" s="916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36"/>
        <v>12</v>
      </c>
      <c r="C2457" s="193">
        <f t="shared" si="137"/>
        <v>40897</v>
      </c>
      <c r="D2457" s="37" t="s">
        <v>1042</v>
      </c>
      <c r="E2457" s="193">
        <v>40897</v>
      </c>
      <c r="F2457" s="194" t="s">
        <v>1425</v>
      </c>
      <c r="G2457" s="513" t="s">
        <v>1424</v>
      </c>
      <c r="H2457" s="195" t="s">
        <v>798</v>
      </c>
      <c r="I2457" s="264">
        <v>5</v>
      </c>
      <c r="J2457" s="264">
        <v>7873.9081858454419</v>
      </c>
      <c r="K2457" s="928">
        <f t="shared" si="138"/>
        <v>39370</v>
      </c>
      <c r="L2457" s="916" t="s">
        <v>196</v>
      </c>
      <c r="M2457" s="916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36"/>
        <v>12</v>
      </c>
      <c r="C2458" s="193">
        <f t="shared" si="137"/>
        <v>40897</v>
      </c>
      <c r="D2458" s="37" t="s">
        <v>1042</v>
      </c>
      <c r="E2458" s="193">
        <v>40897</v>
      </c>
      <c r="F2458" s="194" t="s">
        <v>813</v>
      </c>
      <c r="G2458" s="513" t="s">
        <v>1424</v>
      </c>
      <c r="H2458" s="195" t="s">
        <v>798</v>
      </c>
      <c r="I2458" s="264">
        <v>33</v>
      </c>
      <c r="J2458" s="264">
        <v>11882.477882815141</v>
      </c>
      <c r="K2458" s="928">
        <f t="shared" si="138"/>
        <v>392122</v>
      </c>
      <c r="L2458" s="916" t="s">
        <v>196</v>
      </c>
      <c r="M2458" s="916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36"/>
        <v>12</v>
      </c>
      <c r="C2459" s="193">
        <f t="shared" si="137"/>
        <v>40897</v>
      </c>
      <c r="D2459" s="37" t="s">
        <v>1042</v>
      </c>
      <c r="E2459" s="193">
        <v>40897</v>
      </c>
      <c r="F2459" s="194" t="s">
        <v>1426</v>
      </c>
      <c r="G2459" s="513" t="s">
        <v>1424</v>
      </c>
      <c r="H2459" s="195" t="s">
        <v>798</v>
      </c>
      <c r="I2459" s="264">
        <v>147</v>
      </c>
      <c r="J2459" s="264">
        <v>14753.501383124356</v>
      </c>
      <c r="K2459" s="928">
        <f t="shared" si="138"/>
        <v>2168765</v>
      </c>
      <c r="L2459" s="916" t="s">
        <v>196</v>
      </c>
      <c r="M2459" s="916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36"/>
        <v>12</v>
      </c>
      <c r="C2460" s="193">
        <f t="shared" si="137"/>
        <v>40897</v>
      </c>
      <c r="D2460" s="37" t="s">
        <v>1042</v>
      </c>
      <c r="E2460" s="193">
        <v>40897</v>
      </c>
      <c r="F2460" s="194" t="s">
        <v>1427</v>
      </c>
      <c r="G2460" s="513" t="s">
        <v>1424</v>
      </c>
      <c r="H2460" s="195" t="s">
        <v>798</v>
      </c>
      <c r="I2460" s="264">
        <v>52</v>
      </c>
      <c r="J2460" s="264">
        <v>14753.488955076211</v>
      </c>
      <c r="K2460" s="928">
        <f t="shared" si="138"/>
        <v>767181</v>
      </c>
      <c r="L2460" s="916" t="s">
        <v>196</v>
      </c>
      <c r="M2460" s="916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36"/>
        <v>12</v>
      </c>
      <c r="C2461" s="193">
        <f t="shared" si="137"/>
        <v>40897</v>
      </c>
      <c r="D2461" s="37" t="s">
        <v>1042</v>
      </c>
      <c r="E2461" s="193">
        <v>40897</v>
      </c>
      <c r="F2461" s="194" t="s">
        <v>1428</v>
      </c>
      <c r="G2461" s="513" t="s">
        <v>1424</v>
      </c>
      <c r="H2461" s="195" t="s">
        <v>798</v>
      </c>
      <c r="I2461" s="264">
        <v>61</v>
      </c>
      <c r="J2461" s="264">
        <v>17800.49179240282</v>
      </c>
      <c r="K2461" s="928">
        <f t="shared" si="138"/>
        <v>1085830</v>
      </c>
      <c r="L2461" s="916" t="s">
        <v>196</v>
      </c>
      <c r="M2461" s="916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36"/>
        <v>12</v>
      </c>
      <c r="C2462" s="193">
        <f t="shared" si="137"/>
        <v>40897</v>
      </c>
      <c r="D2462" s="37" t="s">
        <v>1042</v>
      </c>
      <c r="E2462" s="193">
        <v>40897</v>
      </c>
      <c r="F2462" s="194" t="s">
        <v>1429</v>
      </c>
      <c r="G2462" s="513" t="s">
        <v>1424</v>
      </c>
      <c r="H2462" s="195" t="s">
        <v>798</v>
      </c>
      <c r="I2462" s="264">
        <v>505</v>
      </c>
      <c r="J2462" s="264">
        <v>17929.50620564742</v>
      </c>
      <c r="K2462" s="928">
        <f t="shared" si="138"/>
        <v>9054401</v>
      </c>
      <c r="L2462" s="916" t="s">
        <v>196</v>
      </c>
      <c r="M2462" s="916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36"/>
        <v>12</v>
      </c>
      <c r="C2463" s="193">
        <f t="shared" si="137"/>
        <v>40897</v>
      </c>
      <c r="D2463" s="37" t="s">
        <v>1042</v>
      </c>
      <c r="E2463" s="193">
        <v>40897</v>
      </c>
      <c r="F2463" s="194" t="s">
        <v>1430</v>
      </c>
      <c r="G2463" s="513" t="s">
        <v>1424</v>
      </c>
      <c r="H2463" s="195" t="s">
        <v>798</v>
      </c>
      <c r="I2463" s="264">
        <v>61</v>
      </c>
      <c r="J2463" s="264">
        <v>11252.49179240282</v>
      </c>
      <c r="K2463" s="928">
        <f t="shared" si="138"/>
        <v>686402</v>
      </c>
      <c r="L2463" s="916" t="s">
        <v>196</v>
      </c>
      <c r="M2463" s="916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36"/>
        <v>12</v>
      </c>
      <c r="C2464" s="193">
        <f t="shared" si="137"/>
        <v>40897</v>
      </c>
      <c r="D2464" s="37" t="s">
        <v>1042</v>
      </c>
      <c r="E2464" s="193">
        <v>40897</v>
      </c>
      <c r="F2464" s="194" t="s">
        <v>812</v>
      </c>
      <c r="G2464" s="513" t="s">
        <v>1424</v>
      </c>
      <c r="H2464" s="195" t="s">
        <v>798</v>
      </c>
      <c r="I2464" s="264">
        <v>4</v>
      </c>
      <c r="J2464" s="264">
        <v>10011.758185845443</v>
      </c>
      <c r="K2464" s="928">
        <f t="shared" si="138"/>
        <v>40047</v>
      </c>
      <c r="L2464" s="916" t="s">
        <v>196</v>
      </c>
      <c r="M2464" s="916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36"/>
        <v>12</v>
      </c>
      <c r="C2465" s="193">
        <f t="shared" si="137"/>
        <v>40897</v>
      </c>
      <c r="D2465" s="37" t="s">
        <v>1042</v>
      </c>
      <c r="E2465" s="193">
        <v>40897</v>
      </c>
      <c r="F2465" s="194" t="s">
        <v>1431</v>
      </c>
      <c r="G2465" s="513" t="s">
        <v>1424</v>
      </c>
      <c r="H2465" s="195" t="s">
        <v>798</v>
      </c>
      <c r="I2465" s="264">
        <v>16</v>
      </c>
      <c r="J2465" s="264">
        <v>18725.445685845447</v>
      </c>
      <c r="K2465" s="928">
        <f t="shared" si="138"/>
        <v>299607</v>
      </c>
      <c r="L2465" s="916" t="s">
        <v>196</v>
      </c>
      <c r="M2465" s="916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36"/>
        <v>12</v>
      </c>
      <c r="C2466" s="193">
        <f t="shared" si="137"/>
        <v>40897</v>
      </c>
      <c r="D2466" s="37" t="s">
        <v>1042</v>
      </c>
      <c r="E2466" s="193">
        <v>40897</v>
      </c>
      <c r="F2466" s="194" t="s">
        <v>1432</v>
      </c>
      <c r="G2466" s="513" t="s">
        <v>1424</v>
      </c>
      <c r="H2466" s="195" t="s">
        <v>798</v>
      </c>
      <c r="I2466" s="264">
        <v>10</v>
      </c>
      <c r="J2466" s="264">
        <v>16741.408185845445</v>
      </c>
      <c r="K2466" s="928">
        <f t="shared" si="138"/>
        <v>167414</v>
      </c>
      <c r="L2466" s="916" t="s">
        <v>196</v>
      </c>
      <c r="M2466" s="916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136"/>
        <v>12</v>
      </c>
      <c r="C2467" s="193">
        <f t="shared" si="137"/>
        <v>40897</v>
      </c>
      <c r="D2467" s="37" t="s">
        <v>1042</v>
      </c>
      <c r="E2467" s="193">
        <v>40897</v>
      </c>
      <c r="F2467" s="194" t="s">
        <v>1433</v>
      </c>
      <c r="G2467" s="513" t="s">
        <v>1424</v>
      </c>
      <c r="H2467" s="195" t="s">
        <v>798</v>
      </c>
      <c r="I2467" s="264">
        <v>134</v>
      </c>
      <c r="J2467" s="264">
        <v>21727.829081367832</v>
      </c>
      <c r="K2467" s="928">
        <f t="shared" si="138"/>
        <v>2911529</v>
      </c>
      <c r="L2467" s="916" t="s">
        <v>196</v>
      </c>
      <c r="M2467" s="916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136"/>
        <v>12</v>
      </c>
      <c r="C2468" s="193">
        <f t="shared" si="137"/>
        <v>40897</v>
      </c>
      <c r="D2468" s="37" t="s">
        <v>1042</v>
      </c>
      <c r="E2468" s="193">
        <v>40897</v>
      </c>
      <c r="F2468" s="194" t="s">
        <v>1342</v>
      </c>
      <c r="G2468" s="513" t="s">
        <v>1424</v>
      </c>
      <c r="H2468" s="195" t="s">
        <v>798</v>
      </c>
      <c r="I2468" s="264">
        <v>223</v>
      </c>
      <c r="J2468" s="264">
        <v>14753.503701540511</v>
      </c>
      <c r="K2468" s="928">
        <f t="shared" si="138"/>
        <v>3290031</v>
      </c>
      <c r="L2468" s="916" t="s">
        <v>196</v>
      </c>
      <c r="M2468" s="916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136"/>
        <v>12</v>
      </c>
      <c r="C2469" s="193">
        <f t="shared" si="137"/>
        <v>40897</v>
      </c>
      <c r="D2469" s="37" t="s">
        <v>1042</v>
      </c>
      <c r="E2469" s="193">
        <v>40897</v>
      </c>
      <c r="F2469" s="194" t="s">
        <v>1434</v>
      </c>
      <c r="G2469" s="513" t="s">
        <v>1424</v>
      </c>
      <c r="H2469" s="195" t="s">
        <v>798</v>
      </c>
      <c r="I2469" s="264">
        <v>10</v>
      </c>
      <c r="J2469" s="264">
        <v>18672.408185845445</v>
      </c>
      <c r="K2469" s="928">
        <f t="shared" si="138"/>
        <v>186724</v>
      </c>
      <c r="L2469" s="916" t="s">
        <v>196</v>
      </c>
      <c r="M2469" s="916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136"/>
        <v>12</v>
      </c>
      <c r="C2470" s="193">
        <f t="shared" si="137"/>
        <v>40897</v>
      </c>
      <c r="D2470" s="37" t="s">
        <v>1042</v>
      </c>
      <c r="E2470" s="193">
        <v>40897</v>
      </c>
      <c r="F2470" s="194" t="s">
        <v>1339</v>
      </c>
      <c r="G2470" s="513" t="s">
        <v>1424</v>
      </c>
      <c r="H2470" s="195" t="s">
        <v>798</v>
      </c>
      <c r="I2470" s="264">
        <v>20</v>
      </c>
      <c r="J2470" s="264">
        <v>16741.458185845444</v>
      </c>
      <c r="K2470" s="928">
        <f t="shared" si="138"/>
        <v>334829</v>
      </c>
      <c r="L2470" s="916" t="s">
        <v>196</v>
      </c>
      <c r="M2470" s="916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136"/>
        <v>12</v>
      </c>
      <c r="C2471" s="193">
        <f t="shared" si="137"/>
        <v>40897</v>
      </c>
      <c r="D2471" s="37" t="s">
        <v>1042</v>
      </c>
      <c r="E2471" s="193">
        <v>40897</v>
      </c>
      <c r="F2471" s="194" t="s">
        <v>1370</v>
      </c>
      <c r="G2471" s="513" t="s">
        <v>1424</v>
      </c>
      <c r="H2471" s="195" t="s">
        <v>798</v>
      </c>
      <c r="I2471" s="264">
        <v>2</v>
      </c>
      <c r="J2471" s="264">
        <v>14753.008185845443</v>
      </c>
      <c r="K2471" s="928">
        <f t="shared" si="138"/>
        <v>29506</v>
      </c>
      <c r="L2471" s="916" t="s">
        <v>196</v>
      </c>
      <c r="M2471" s="916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136"/>
        <v>12</v>
      </c>
      <c r="C2472" s="193">
        <f t="shared" si="137"/>
        <v>40897</v>
      </c>
      <c r="D2472" s="37" t="s">
        <v>1042</v>
      </c>
      <c r="E2472" s="193">
        <v>40897</v>
      </c>
      <c r="F2472" s="194" t="s">
        <v>1435</v>
      </c>
      <c r="G2472" s="513" t="s">
        <v>1424</v>
      </c>
      <c r="H2472" s="195" t="s">
        <v>798</v>
      </c>
      <c r="I2472" s="264">
        <v>379</v>
      </c>
      <c r="J2472" s="264">
        <v>18672.505547323013</v>
      </c>
      <c r="K2472" s="928">
        <f t="shared" si="138"/>
        <v>7076880</v>
      </c>
      <c r="L2472" s="916" t="s">
        <v>196</v>
      </c>
      <c r="M2472" s="916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136"/>
        <v>12</v>
      </c>
      <c r="C2473" s="193">
        <f t="shared" si="137"/>
        <v>40897</v>
      </c>
      <c r="D2473" s="37" t="s">
        <v>1042</v>
      </c>
      <c r="E2473" s="193">
        <v>40897</v>
      </c>
      <c r="F2473" s="194" t="s">
        <v>1436</v>
      </c>
      <c r="G2473" s="513" t="s">
        <v>1424</v>
      </c>
      <c r="H2473" s="195" t="s">
        <v>798</v>
      </c>
      <c r="I2473" s="264">
        <v>82</v>
      </c>
      <c r="J2473" s="264">
        <v>17929.495990723492</v>
      </c>
      <c r="K2473" s="928">
        <f t="shared" si="138"/>
        <v>1470219</v>
      </c>
      <c r="L2473" s="916" t="s">
        <v>196</v>
      </c>
      <c r="M2473" s="916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136"/>
        <v>12</v>
      </c>
      <c r="C2474" s="193">
        <f t="shared" si="137"/>
        <v>40897</v>
      </c>
      <c r="D2474" s="37" t="s">
        <v>1042</v>
      </c>
      <c r="E2474" s="193">
        <v>40897</v>
      </c>
      <c r="F2474" s="194" t="s">
        <v>1437</v>
      </c>
      <c r="G2474" s="513" t="s">
        <v>1424</v>
      </c>
      <c r="H2474" s="195" t="s">
        <v>798</v>
      </c>
      <c r="I2474" s="264">
        <v>72</v>
      </c>
      <c r="J2474" s="264">
        <v>14753.494296956553</v>
      </c>
      <c r="K2474" s="928">
        <f t="shared" si="138"/>
        <v>1062252</v>
      </c>
      <c r="L2474" s="916" t="s">
        <v>196</v>
      </c>
      <c r="M2474" s="916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136"/>
        <v>12</v>
      </c>
      <c r="C2475" s="193">
        <f t="shared" si="137"/>
        <v>40897</v>
      </c>
      <c r="D2475" s="37" t="s">
        <v>1042</v>
      </c>
      <c r="E2475" s="193">
        <v>40897</v>
      </c>
      <c r="F2475" s="194" t="s">
        <v>1438</v>
      </c>
      <c r="G2475" s="513" t="s">
        <v>1424</v>
      </c>
      <c r="H2475" s="195" t="s">
        <v>798</v>
      </c>
      <c r="I2475" s="264">
        <v>52</v>
      </c>
      <c r="J2475" s="264">
        <v>14753.488955076211</v>
      </c>
      <c r="K2475" s="928">
        <f t="shared" si="138"/>
        <v>767181</v>
      </c>
      <c r="L2475" s="916" t="s">
        <v>196</v>
      </c>
      <c r="M2475" s="916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136"/>
        <v>12</v>
      </c>
      <c r="C2476" s="193">
        <f t="shared" si="137"/>
        <v>40897</v>
      </c>
      <c r="D2476" s="37" t="s">
        <v>1042</v>
      </c>
      <c r="E2476" s="193">
        <v>40897</v>
      </c>
      <c r="F2476" s="194" t="s">
        <v>1439</v>
      </c>
      <c r="G2476" s="513" t="s">
        <v>1424</v>
      </c>
      <c r="H2476" s="195" t="s">
        <v>798</v>
      </c>
      <c r="I2476" s="264">
        <v>51</v>
      </c>
      <c r="J2476" s="264">
        <v>14753.488578002303</v>
      </c>
      <c r="K2476" s="928">
        <f t="shared" si="138"/>
        <v>752428</v>
      </c>
      <c r="L2476" s="916" t="s">
        <v>196</v>
      </c>
      <c r="M2476" s="916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136"/>
        <v>12</v>
      </c>
      <c r="C2477" s="193">
        <f t="shared" si="137"/>
        <v>40897</v>
      </c>
      <c r="D2477" s="37" t="s">
        <v>1042</v>
      </c>
      <c r="E2477" s="193">
        <v>40897</v>
      </c>
      <c r="F2477" s="194" t="s">
        <v>1440</v>
      </c>
      <c r="G2477" s="513" t="s">
        <v>1424</v>
      </c>
      <c r="H2477" s="195" t="s">
        <v>798</v>
      </c>
      <c r="I2477" s="264">
        <v>51</v>
      </c>
      <c r="J2477" s="264">
        <v>17737.488578002303</v>
      </c>
      <c r="K2477" s="928">
        <f t="shared" si="138"/>
        <v>904612</v>
      </c>
      <c r="L2477" s="916" t="s">
        <v>196</v>
      </c>
      <c r="M2477" s="916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136"/>
        <v>12</v>
      </c>
      <c r="C2478" s="193">
        <f t="shared" si="137"/>
        <v>40897</v>
      </c>
      <c r="D2478" s="37" t="s">
        <v>1042</v>
      </c>
      <c r="E2478" s="193">
        <v>40897</v>
      </c>
      <c r="F2478" s="194" t="s">
        <v>1441</v>
      </c>
      <c r="G2478" s="513" t="s">
        <v>1424</v>
      </c>
      <c r="H2478" s="195" t="s">
        <v>798</v>
      </c>
      <c r="I2478" s="264">
        <v>57</v>
      </c>
      <c r="J2478" s="264">
        <v>17737.490641985794</v>
      </c>
      <c r="K2478" s="928">
        <f t="shared" si="138"/>
        <v>1011037</v>
      </c>
      <c r="L2478" s="916" t="s">
        <v>196</v>
      </c>
      <c r="M2478" s="916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136"/>
        <v>12</v>
      </c>
      <c r="C2479" s="193">
        <f t="shared" si="137"/>
        <v>40897</v>
      </c>
      <c r="D2479" s="37" t="s">
        <v>1042</v>
      </c>
      <c r="E2479" s="193">
        <v>40897</v>
      </c>
      <c r="F2479" s="194" t="s">
        <v>1397</v>
      </c>
      <c r="G2479" s="513" t="s">
        <v>1424</v>
      </c>
      <c r="H2479" s="195" t="s">
        <v>798</v>
      </c>
      <c r="I2479" s="264">
        <v>150</v>
      </c>
      <c r="J2479" s="264">
        <v>1530.1548525121093</v>
      </c>
      <c r="K2479" s="928">
        <f t="shared" si="138"/>
        <v>229523</v>
      </c>
      <c r="L2479" s="916" t="s">
        <v>196</v>
      </c>
      <c r="M2479" s="916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136"/>
        <v>12</v>
      </c>
      <c r="C2480" s="193">
        <f t="shared" si="137"/>
        <v>40897</v>
      </c>
      <c r="D2480" s="37" t="s">
        <v>1042</v>
      </c>
      <c r="E2480" s="193">
        <v>40897</v>
      </c>
      <c r="F2480" s="194" t="s">
        <v>1388</v>
      </c>
      <c r="G2480" s="513" t="s">
        <v>1424</v>
      </c>
      <c r="H2480" s="195" t="s">
        <v>798</v>
      </c>
      <c r="I2480" s="264">
        <v>315</v>
      </c>
      <c r="J2480" s="264">
        <v>1641.6827890200459</v>
      </c>
      <c r="K2480" s="928">
        <f t="shared" si="138"/>
        <v>517130</v>
      </c>
      <c r="L2480" s="916" t="s">
        <v>196</v>
      </c>
      <c r="M2480" s="916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136"/>
        <v>12</v>
      </c>
      <c r="C2481" s="193">
        <f t="shared" si="137"/>
        <v>40897</v>
      </c>
      <c r="D2481" s="37" t="s">
        <v>1042</v>
      </c>
      <c r="E2481" s="193">
        <v>40897</v>
      </c>
      <c r="F2481" s="194" t="s">
        <v>1390</v>
      </c>
      <c r="G2481" s="513" t="s">
        <v>1424</v>
      </c>
      <c r="H2481" s="195" t="s">
        <v>798</v>
      </c>
      <c r="I2481" s="264">
        <v>120</v>
      </c>
      <c r="J2481" s="264">
        <v>1877.6331858454428</v>
      </c>
      <c r="K2481" s="928">
        <f t="shared" si="138"/>
        <v>225316</v>
      </c>
      <c r="L2481" s="916" t="s">
        <v>196</v>
      </c>
      <c r="M2481" s="916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136"/>
        <v>12</v>
      </c>
      <c r="C2482" s="193">
        <f t="shared" si="137"/>
        <v>40897</v>
      </c>
      <c r="D2482" s="37" t="s">
        <v>1042</v>
      </c>
      <c r="E2482" s="193">
        <v>40897</v>
      </c>
      <c r="F2482" s="194" t="s">
        <v>1387</v>
      </c>
      <c r="G2482" s="513" t="s">
        <v>1424</v>
      </c>
      <c r="H2482" s="195" t="s">
        <v>798</v>
      </c>
      <c r="I2482" s="264">
        <v>120</v>
      </c>
      <c r="J2482" s="264">
        <v>1877.6331858454428</v>
      </c>
      <c r="K2482" s="928">
        <f t="shared" si="138"/>
        <v>225316</v>
      </c>
      <c r="L2482" s="916" t="s">
        <v>196</v>
      </c>
      <c r="M2482" s="916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136"/>
        <v>12</v>
      </c>
      <c r="C2483" s="193">
        <f t="shared" si="137"/>
        <v>40897</v>
      </c>
      <c r="D2483" s="37" t="s">
        <v>1042</v>
      </c>
      <c r="E2483" s="193">
        <v>40897</v>
      </c>
      <c r="F2483" s="194" t="s">
        <v>1442</v>
      </c>
      <c r="G2483" s="513" t="s">
        <v>1424</v>
      </c>
      <c r="H2483" s="195" t="s">
        <v>798</v>
      </c>
      <c r="I2483" s="264">
        <v>272</v>
      </c>
      <c r="J2483" s="264">
        <v>2154.1662740807369</v>
      </c>
      <c r="K2483" s="928">
        <f t="shared" si="138"/>
        <v>585933</v>
      </c>
      <c r="L2483" s="916" t="s">
        <v>196</v>
      </c>
      <c r="M2483" s="916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136"/>
        <v>12</v>
      </c>
      <c r="C2484" s="193">
        <f t="shared" si="137"/>
        <v>40897</v>
      </c>
      <c r="D2484" s="37" t="s">
        <v>1042</v>
      </c>
      <c r="E2484" s="193">
        <v>40897</v>
      </c>
      <c r="F2484" s="194" t="s">
        <v>1396</v>
      </c>
      <c r="G2484" s="513" t="s">
        <v>1424</v>
      </c>
      <c r="H2484" s="195" t="s">
        <v>798</v>
      </c>
      <c r="I2484" s="264">
        <v>30</v>
      </c>
      <c r="J2484" s="264">
        <v>1877.6081858454427</v>
      </c>
      <c r="K2484" s="928">
        <f t="shared" si="138"/>
        <v>56328</v>
      </c>
      <c r="L2484" s="916" t="s">
        <v>196</v>
      </c>
      <c r="M2484" s="916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136"/>
        <v>12</v>
      </c>
      <c r="C2485" s="193">
        <f t="shared" si="137"/>
        <v>40897</v>
      </c>
      <c r="D2485" s="37" t="s">
        <v>1042</v>
      </c>
      <c r="E2485" s="193">
        <v>40897</v>
      </c>
      <c r="F2485" s="194" t="s">
        <v>1443</v>
      </c>
      <c r="G2485" s="513" t="s">
        <v>1424</v>
      </c>
      <c r="H2485" s="195" t="s">
        <v>798</v>
      </c>
      <c r="I2485" s="264">
        <v>60</v>
      </c>
      <c r="J2485" s="264">
        <v>1877.6248525121093</v>
      </c>
      <c r="K2485" s="928">
        <f t="shared" si="138"/>
        <v>112657</v>
      </c>
      <c r="L2485" s="916" t="s">
        <v>196</v>
      </c>
      <c r="M2485" s="916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136"/>
        <v>12</v>
      </c>
      <c r="C2486" s="193">
        <f t="shared" si="137"/>
        <v>40897</v>
      </c>
      <c r="D2486" s="37" t="s">
        <v>1042</v>
      </c>
      <c r="E2486" s="193">
        <v>40897</v>
      </c>
      <c r="F2486" s="194" t="s">
        <v>1392</v>
      </c>
      <c r="G2486" s="513" t="s">
        <v>1424</v>
      </c>
      <c r="H2486" s="195" t="s">
        <v>798</v>
      </c>
      <c r="I2486" s="264">
        <v>150</v>
      </c>
      <c r="J2486" s="264">
        <v>1848.5681858454427</v>
      </c>
      <c r="K2486" s="928">
        <f t="shared" si="138"/>
        <v>277285</v>
      </c>
      <c r="L2486" s="916" t="s">
        <v>196</v>
      </c>
      <c r="M2486" s="916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>
        <f t="shared" si="136"/>
        <v>12</v>
      </c>
      <c r="C2487" s="193">
        <f t="shared" si="137"/>
        <v>40897</v>
      </c>
      <c r="D2487" s="37" t="s">
        <v>1042</v>
      </c>
      <c r="E2487" s="193">
        <v>40897</v>
      </c>
      <c r="F2487" s="194" t="s">
        <v>1393</v>
      </c>
      <c r="G2487" s="513" t="s">
        <v>1424</v>
      </c>
      <c r="H2487" s="195" t="s">
        <v>798</v>
      </c>
      <c r="I2487" s="264">
        <v>136</v>
      </c>
      <c r="J2487" s="264">
        <v>1782.0008329042664</v>
      </c>
      <c r="K2487" s="928">
        <f t="shared" si="138"/>
        <v>242352</v>
      </c>
      <c r="L2487" s="916" t="s">
        <v>196</v>
      </c>
      <c r="M2487" s="916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>
        <f t="shared" si="136"/>
        <v>12</v>
      </c>
      <c r="C2488" s="193">
        <f t="shared" si="137"/>
        <v>40897</v>
      </c>
      <c r="D2488" s="37" t="s">
        <v>1042</v>
      </c>
      <c r="E2488" s="193">
        <v>40897</v>
      </c>
      <c r="F2488" s="194" t="s">
        <v>1395</v>
      </c>
      <c r="G2488" s="513" t="s">
        <v>1424</v>
      </c>
      <c r="H2488" s="195" t="s">
        <v>798</v>
      </c>
      <c r="I2488" s="264">
        <v>15</v>
      </c>
      <c r="J2488" s="264">
        <v>1873.1081858454427</v>
      </c>
      <c r="K2488" s="928">
        <f t="shared" si="138"/>
        <v>28097</v>
      </c>
      <c r="L2488" s="916" t="s">
        <v>196</v>
      </c>
      <c r="M2488" s="916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>
        <f t="shared" si="136"/>
        <v>12</v>
      </c>
      <c r="C2489" s="193">
        <f t="shared" si="137"/>
        <v>40897</v>
      </c>
      <c r="D2489" s="37" t="s">
        <v>1042</v>
      </c>
      <c r="E2489" s="193">
        <v>40897</v>
      </c>
      <c r="F2489" s="194" t="s">
        <v>1391</v>
      </c>
      <c r="G2489" s="513" t="s">
        <v>1424</v>
      </c>
      <c r="H2489" s="195" t="s">
        <v>798</v>
      </c>
      <c r="I2489" s="264">
        <v>75</v>
      </c>
      <c r="J2489" s="264">
        <v>2026.0415191787761</v>
      </c>
      <c r="K2489" s="928">
        <f t="shared" si="138"/>
        <v>151953</v>
      </c>
      <c r="L2489" s="916" t="s">
        <v>196</v>
      </c>
      <c r="M2489" s="916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>
        <f t="shared" si="136"/>
        <v>12</v>
      </c>
      <c r="C2490" s="193">
        <f t="shared" si="137"/>
        <v>40898</v>
      </c>
      <c r="D2490" s="37" t="s">
        <v>1043</v>
      </c>
      <c r="E2490" s="193">
        <v>40898</v>
      </c>
      <c r="F2490" s="194" t="s">
        <v>1436</v>
      </c>
      <c r="G2490" s="513" t="s">
        <v>1444</v>
      </c>
      <c r="H2490" s="195" t="s">
        <v>798</v>
      </c>
      <c r="I2490" s="264">
        <v>227</v>
      </c>
      <c r="J2490" s="264">
        <v>17929.503780559098</v>
      </c>
      <c r="K2490" s="928">
        <f t="shared" si="138"/>
        <v>4069997</v>
      </c>
      <c r="L2490" s="916" t="s">
        <v>196</v>
      </c>
      <c r="M2490" s="916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>
        <f t="shared" si="136"/>
        <v>12</v>
      </c>
      <c r="C2491" s="193">
        <f t="shared" si="137"/>
        <v>40898</v>
      </c>
      <c r="D2491" s="37" t="s">
        <v>1043</v>
      </c>
      <c r="E2491" s="193">
        <v>40898</v>
      </c>
      <c r="F2491" s="194" t="s">
        <v>1431</v>
      </c>
      <c r="G2491" s="513" t="s">
        <v>1444</v>
      </c>
      <c r="H2491" s="195" t="s">
        <v>798</v>
      </c>
      <c r="I2491" s="264">
        <v>195</v>
      </c>
      <c r="J2491" s="264">
        <v>17929.503057640315</v>
      </c>
      <c r="K2491" s="928">
        <f t="shared" si="138"/>
        <v>3496253</v>
      </c>
      <c r="L2491" s="916" t="s">
        <v>196</v>
      </c>
      <c r="M2491" s="916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>
        <f t="shared" ref="B2492:B2542" si="139">IF(C2492&lt;&gt;"",MONTH(C2492),"")</f>
        <v>12</v>
      </c>
      <c r="C2492" s="193">
        <f t="shared" ref="C2492:C2542" si="140">E2492</f>
        <v>40898</v>
      </c>
      <c r="D2492" s="37" t="s">
        <v>1043</v>
      </c>
      <c r="E2492" s="193">
        <v>40898</v>
      </c>
      <c r="F2492" s="194" t="s">
        <v>1445</v>
      </c>
      <c r="G2492" s="513" t="s">
        <v>1444</v>
      </c>
      <c r="H2492" s="195" t="s">
        <v>798</v>
      </c>
      <c r="I2492" s="264">
        <v>232</v>
      </c>
      <c r="J2492" s="264">
        <v>17737.503875500617</v>
      </c>
      <c r="K2492" s="928">
        <f t="shared" ref="K2492:K2542" si="141">ROUND(I2492*J2492,0)</f>
        <v>4115101</v>
      </c>
      <c r="L2492" s="916" t="s">
        <v>196</v>
      </c>
      <c r="M2492" s="916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>
        <f t="shared" si="139"/>
        <v>12</v>
      </c>
      <c r="C2493" s="193">
        <f t="shared" si="140"/>
        <v>40899</v>
      </c>
      <c r="D2493" s="37" t="s">
        <v>1044</v>
      </c>
      <c r="E2493" s="193">
        <v>40899</v>
      </c>
      <c r="F2493" s="194" t="s">
        <v>1446</v>
      </c>
      <c r="G2493" s="513" t="s">
        <v>1447</v>
      </c>
      <c r="H2493" s="195" t="s">
        <v>798</v>
      </c>
      <c r="I2493" s="264">
        <v>76</v>
      </c>
      <c r="J2493" s="264">
        <v>5456.2450279507066</v>
      </c>
      <c r="K2493" s="928">
        <f t="shared" si="141"/>
        <v>414675</v>
      </c>
      <c r="L2493" s="916" t="s">
        <v>196</v>
      </c>
      <c r="M2493" s="916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>
        <f t="shared" si="139"/>
        <v>12</v>
      </c>
      <c r="C2494" s="193">
        <f t="shared" si="140"/>
        <v>40899</v>
      </c>
      <c r="D2494" s="37" t="s">
        <v>1044</v>
      </c>
      <c r="E2494" s="193">
        <v>40899</v>
      </c>
      <c r="F2494" s="194" t="s">
        <v>1448</v>
      </c>
      <c r="G2494" s="513" t="s">
        <v>1447</v>
      </c>
      <c r="H2494" s="195" t="s">
        <v>798</v>
      </c>
      <c r="I2494" s="264">
        <v>261</v>
      </c>
      <c r="J2494" s="264">
        <v>9918.5043544278178</v>
      </c>
      <c r="K2494" s="928">
        <f t="shared" si="141"/>
        <v>2588730</v>
      </c>
      <c r="L2494" s="916" t="s">
        <v>196</v>
      </c>
      <c r="M2494" s="916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>
        <f t="shared" si="139"/>
        <v>12</v>
      </c>
      <c r="C2495" s="193">
        <f t="shared" si="140"/>
        <v>40899</v>
      </c>
      <c r="D2495" s="37" t="s">
        <v>1044</v>
      </c>
      <c r="E2495" s="193">
        <v>40899</v>
      </c>
      <c r="F2495" s="194" t="s">
        <v>969</v>
      </c>
      <c r="G2495" s="513" t="s">
        <v>1447</v>
      </c>
      <c r="H2495" s="195" t="s">
        <v>798</v>
      </c>
      <c r="I2495" s="264">
        <v>65</v>
      </c>
      <c r="J2495" s="264">
        <v>9579.2774166146737</v>
      </c>
      <c r="K2495" s="928">
        <f t="shared" si="141"/>
        <v>622653</v>
      </c>
      <c r="L2495" s="916" t="s">
        <v>196</v>
      </c>
      <c r="M2495" s="916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>
        <f t="shared" si="139"/>
        <v>12</v>
      </c>
      <c r="C2496" s="193">
        <f t="shared" si="140"/>
        <v>40899</v>
      </c>
      <c r="D2496" s="37" t="s">
        <v>1044</v>
      </c>
      <c r="E2496" s="193">
        <v>40899</v>
      </c>
      <c r="F2496" s="194" t="s">
        <v>998</v>
      </c>
      <c r="G2496" s="513" t="s">
        <v>1447</v>
      </c>
      <c r="H2496" s="195" t="s">
        <v>798</v>
      </c>
      <c r="I2496" s="264">
        <v>1069</v>
      </c>
      <c r="J2496" s="264">
        <v>8032.3005151251436</v>
      </c>
      <c r="K2496" s="928">
        <f t="shared" si="141"/>
        <v>8586529</v>
      </c>
      <c r="L2496" s="916" t="s">
        <v>196</v>
      </c>
      <c r="M2496" s="916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>
        <f t="shared" si="139"/>
        <v>12</v>
      </c>
      <c r="C2497" s="193">
        <f t="shared" si="140"/>
        <v>40899</v>
      </c>
      <c r="D2497" s="37" t="s">
        <v>1044</v>
      </c>
      <c r="E2497" s="193">
        <v>40899</v>
      </c>
      <c r="F2497" s="194" t="s">
        <v>970</v>
      </c>
      <c r="G2497" s="513" t="s">
        <v>1447</v>
      </c>
      <c r="H2497" s="195" t="s">
        <v>798</v>
      </c>
      <c r="I2497" s="264">
        <v>276</v>
      </c>
      <c r="J2497" s="264">
        <v>14753.504562657037</v>
      </c>
      <c r="K2497" s="928">
        <f t="shared" si="141"/>
        <v>4071967</v>
      </c>
      <c r="L2497" s="916" t="s">
        <v>196</v>
      </c>
      <c r="M2497" s="916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>
        <f t="shared" si="139"/>
        <v>12</v>
      </c>
      <c r="C2498" s="193">
        <f t="shared" si="140"/>
        <v>40899</v>
      </c>
      <c r="D2498" s="37" t="s">
        <v>1044</v>
      </c>
      <c r="E2498" s="193">
        <v>40899</v>
      </c>
      <c r="F2498" s="194" t="s">
        <v>1431</v>
      </c>
      <c r="G2498" s="513" t="s">
        <v>1447</v>
      </c>
      <c r="H2498" s="195" t="s">
        <v>798</v>
      </c>
      <c r="I2498" s="264">
        <v>47</v>
      </c>
      <c r="J2498" s="264">
        <v>18087.252866696508</v>
      </c>
      <c r="K2498" s="928">
        <f t="shared" si="141"/>
        <v>850101</v>
      </c>
      <c r="L2498" s="916" t="s">
        <v>196</v>
      </c>
      <c r="M2498" s="916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>
        <f t="shared" si="139"/>
        <v>12</v>
      </c>
      <c r="C2499" s="193">
        <f t="shared" si="140"/>
        <v>40899</v>
      </c>
      <c r="D2499" s="37" t="s">
        <v>1044</v>
      </c>
      <c r="E2499" s="193">
        <v>40899</v>
      </c>
      <c r="F2499" s="194" t="s">
        <v>1436</v>
      </c>
      <c r="G2499" s="513" t="s">
        <v>1447</v>
      </c>
      <c r="H2499" s="195" t="s">
        <v>798</v>
      </c>
      <c r="I2499" s="264">
        <v>260</v>
      </c>
      <c r="J2499" s="264">
        <v>17929.504339691601</v>
      </c>
      <c r="K2499" s="928">
        <f t="shared" si="141"/>
        <v>4661671</v>
      </c>
      <c r="L2499" s="916" t="s">
        <v>196</v>
      </c>
      <c r="M2499" s="916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>
        <f t="shared" si="139"/>
        <v>12</v>
      </c>
      <c r="C2500" s="193">
        <f t="shared" si="140"/>
        <v>40899</v>
      </c>
      <c r="D2500" s="37" t="s">
        <v>1044</v>
      </c>
      <c r="E2500" s="193">
        <v>40899</v>
      </c>
      <c r="F2500" s="194" t="s">
        <v>1449</v>
      </c>
      <c r="G2500" s="513" t="s">
        <v>1447</v>
      </c>
      <c r="H2500" s="195" t="s">
        <v>798</v>
      </c>
      <c r="I2500" s="264">
        <v>274</v>
      </c>
      <c r="J2500" s="264">
        <v>1995.5154851155157</v>
      </c>
      <c r="K2500" s="928">
        <f t="shared" si="141"/>
        <v>546771</v>
      </c>
      <c r="L2500" s="916" t="s">
        <v>196</v>
      </c>
      <c r="M2500" s="916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139"/>
        <v>12</v>
      </c>
      <c r="C2501" s="193">
        <f t="shared" si="140"/>
        <v>40899</v>
      </c>
      <c r="D2501" s="37" t="s">
        <v>1044</v>
      </c>
      <c r="E2501" s="193">
        <v>40899</v>
      </c>
      <c r="F2501" s="194" t="s">
        <v>1450</v>
      </c>
      <c r="G2501" s="513" t="s">
        <v>1447</v>
      </c>
      <c r="H2501" s="195" t="s">
        <v>798</v>
      </c>
      <c r="I2501" s="264">
        <v>44</v>
      </c>
      <c r="J2501" s="264">
        <v>1918.5536403908975</v>
      </c>
      <c r="K2501" s="928">
        <f t="shared" si="141"/>
        <v>84416</v>
      </c>
      <c r="L2501" s="916" t="s">
        <v>196</v>
      </c>
      <c r="M2501" s="916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139"/>
        <v>12</v>
      </c>
      <c r="C2502" s="193">
        <f t="shared" si="140"/>
        <v>40899</v>
      </c>
      <c r="D2502" s="37" t="s">
        <v>1044</v>
      </c>
      <c r="E2502" s="193">
        <v>40899</v>
      </c>
      <c r="F2502" s="194" t="s">
        <v>1451</v>
      </c>
      <c r="G2502" s="513" t="s">
        <v>1447</v>
      </c>
      <c r="H2502" s="195" t="s">
        <v>798</v>
      </c>
      <c r="I2502" s="264">
        <v>262</v>
      </c>
      <c r="J2502" s="264">
        <v>1662.0768881355191</v>
      </c>
      <c r="K2502" s="928">
        <f t="shared" si="141"/>
        <v>435464</v>
      </c>
      <c r="L2502" s="916" t="s">
        <v>196</v>
      </c>
      <c r="M2502" s="916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139"/>
        <v>12</v>
      </c>
      <c r="C2503" s="193">
        <f t="shared" si="140"/>
        <v>40899</v>
      </c>
      <c r="D2503" s="37" t="s">
        <v>1044</v>
      </c>
      <c r="E2503" s="193">
        <v>40899</v>
      </c>
      <c r="F2503" s="194" t="s">
        <v>1452</v>
      </c>
      <c r="G2503" s="513" t="s">
        <v>1447</v>
      </c>
      <c r="H2503" s="195" t="s">
        <v>798</v>
      </c>
      <c r="I2503" s="264">
        <v>262</v>
      </c>
      <c r="J2503" s="264">
        <v>2186.8249797385729</v>
      </c>
      <c r="K2503" s="928">
        <f t="shared" si="141"/>
        <v>572948</v>
      </c>
      <c r="L2503" s="916" t="s">
        <v>196</v>
      </c>
      <c r="M2503" s="916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139"/>
        <v>12</v>
      </c>
      <c r="C2504" s="193">
        <f t="shared" si="140"/>
        <v>40899</v>
      </c>
      <c r="D2504" s="37" t="s">
        <v>1044</v>
      </c>
      <c r="E2504" s="193">
        <v>40899</v>
      </c>
      <c r="F2504" s="194" t="s">
        <v>1453</v>
      </c>
      <c r="G2504" s="513" t="s">
        <v>1447</v>
      </c>
      <c r="H2504" s="195" t="s">
        <v>798</v>
      </c>
      <c r="I2504" s="264">
        <v>318</v>
      </c>
      <c r="J2504" s="264">
        <v>2070.6654185498455</v>
      </c>
      <c r="K2504" s="928">
        <f t="shared" si="141"/>
        <v>658472</v>
      </c>
      <c r="L2504" s="916" t="s">
        <v>196</v>
      </c>
      <c r="M2504" s="916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139"/>
        <v>12</v>
      </c>
      <c r="C2505" s="193">
        <f t="shared" si="140"/>
        <v>40907</v>
      </c>
      <c r="D2505" s="37" t="s">
        <v>1045</v>
      </c>
      <c r="E2505" s="193">
        <v>40907</v>
      </c>
      <c r="F2505" s="194" t="s">
        <v>1454</v>
      </c>
      <c r="G2505" s="513" t="s">
        <v>1455</v>
      </c>
      <c r="H2505" s="195" t="s">
        <v>829</v>
      </c>
      <c r="I2505" s="264">
        <v>392</v>
      </c>
      <c r="J2505" s="264">
        <v>8026.0056348250355</v>
      </c>
      <c r="K2505" s="928">
        <f t="shared" si="141"/>
        <v>3146194</v>
      </c>
      <c r="L2505" s="916" t="s">
        <v>196</v>
      </c>
      <c r="M2505" s="916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139"/>
        <v>12</v>
      </c>
      <c r="C2506" s="193">
        <f t="shared" si="140"/>
        <v>40907</v>
      </c>
      <c r="D2506" s="37" t="s">
        <v>1046</v>
      </c>
      <c r="E2506" s="193">
        <v>40907</v>
      </c>
      <c r="F2506" s="194" t="s">
        <v>1456</v>
      </c>
      <c r="G2506" s="513" t="s">
        <v>699</v>
      </c>
      <c r="H2506" s="195" t="s">
        <v>798</v>
      </c>
      <c r="I2506" s="264">
        <v>65</v>
      </c>
      <c r="J2506" s="264">
        <v>17737.492801230059</v>
      </c>
      <c r="K2506" s="928">
        <f t="shared" si="141"/>
        <v>1152937</v>
      </c>
      <c r="L2506" s="916" t="s">
        <v>196</v>
      </c>
      <c r="M2506" s="916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139"/>
        <v>12</v>
      </c>
      <c r="C2507" s="193">
        <f t="shared" si="140"/>
        <v>40907</v>
      </c>
      <c r="D2507" s="37" t="s">
        <v>1046</v>
      </c>
      <c r="E2507" s="193">
        <v>40907</v>
      </c>
      <c r="F2507" s="194" t="s">
        <v>1457</v>
      </c>
      <c r="G2507" s="513" t="s">
        <v>699</v>
      </c>
      <c r="H2507" s="195" t="s">
        <v>798</v>
      </c>
      <c r="I2507" s="264">
        <v>10</v>
      </c>
      <c r="J2507" s="264">
        <v>18725.408185845445</v>
      </c>
      <c r="K2507" s="928">
        <f t="shared" si="141"/>
        <v>187254</v>
      </c>
      <c r="L2507" s="916" t="s">
        <v>196</v>
      </c>
      <c r="M2507" s="916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139"/>
        <v>12</v>
      </c>
      <c r="C2508" s="193">
        <f t="shared" si="140"/>
        <v>40907</v>
      </c>
      <c r="D2508" s="37" t="s">
        <v>1046</v>
      </c>
      <c r="E2508" s="193">
        <v>40907</v>
      </c>
      <c r="F2508" s="194" t="s">
        <v>1458</v>
      </c>
      <c r="G2508" s="513" t="s">
        <v>699</v>
      </c>
      <c r="H2508" s="195" t="s">
        <v>798</v>
      </c>
      <c r="I2508" s="264">
        <v>106</v>
      </c>
      <c r="J2508" s="264">
        <v>17929.49875188318</v>
      </c>
      <c r="K2508" s="928">
        <f t="shared" si="141"/>
        <v>1900527</v>
      </c>
      <c r="L2508" s="916" t="s">
        <v>196</v>
      </c>
      <c r="M2508" s="916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139"/>
        <v>12</v>
      </c>
      <c r="C2509" s="193">
        <f t="shared" si="140"/>
        <v>40907</v>
      </c>
      <c r="D2509" s="37" t="s">
        <v>1046</v>
      </c>
      <c r="E2509" s="193">
        <v>40907</v>
      </c>
      <c r="F2509" s="194" t="s">
        <v>1459</v>
      </c>
      <c r="G2509" s="513" t="s">
        <v>699</v>
      </c>
      <c r="H2509" s="195" t="s">
        <v>798</v>
      </c>
      <c r="I2509" s="264">
        <v>76</v>
      </c>
      <c r="J2509" s="264">
        <v>14753.495027950701</v>
      </c>
      <c r="K2509" s="928">
        <f t="shared" si="141"/>
        <v>1121266</v>
      </c>
      <c r="L2509" s="916" t="s">
        <v>196</v>
      </c>
      <c r="M2509" s="916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139"/>
        <v>12</v>
      </c>
      <c r="C2510" s="193">
        <f t="shared" si="140"/>
        <v>40907</v>
      </c>
      <c r="D2510" s="37" t="s">
        <v>1046</v>
      </c>
      <c r="E2510" s="193">
        <v>40907</v>
      </c>
      <c r="F2510" s="194" t="s">
        <v>1436</v>
      </c>
      <c r="G2510" s="513" t="s">
        <v>699</v>
      </c>
      <c r="H2510" s="195" t="s">
        <v>798</v>
      </c>
      <c r="I2510" s="264">
        <v>208</v>
      </c>
      <c r="J2510" s="264">
        <v>17929.503378153135</v>
      </c>
      <c r="K2510" s="928">
        <f t="shared" si="141"/>
        <v>3729337</v>
      </c>
      <c r="L2510" s="916" t="s">
        <v>196</v>
      </c>
      <c r="M2510" s="916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139"/>
        <v>12</v>
      </c>
      <c r="C2511" s="193">
        <f t="shared" si="140"/>
        <v>40907</v>
      </c>
      <c r="D2511" s="37" t="s">
        <v>1046</v>
      </c>
      <c r="E2511" s="193">
        <v>40907</v>
      </c>
      <c r="F2511" s="194" t="s">
        <v>1460</v>
      </c>
      <c r="G2511" s="513" t="s">
        <v>699</v>
      </c>
      <c r="H2511" s="195" t="s">
        <v>798</v>
      </c>
      <c r="I2511" s="264">
        <v>1</v>
      </c>
      <c r="J2511" s="264">
        <v>9917.5081858454432</v>
      </c>
      <c r="K2511" s="928">
        <f t="shared" si="141"/>
        <v>9918</v>
      </c>
      <c r="L2511" s="916" t="s">
        <v>196</v>
      </c>
      <c r="M2511" s="916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si="139"/>
        <v>12</v>
      </c>
      <c r="C2512" s="193">
        <f t="shared" si="140"/>
        <v>40907</v>
      </c>
      <c r="D2512" s="37" t="s">
        <v>1046</v>
      </c>
      <c r="E2512" s="193">
        <v>40907</v>
      </c>
      <c r="F2512" s="194" t="s">
        <v>1461</v>
      </c>
      <c r="G2512" s="513" t="s">
        <v>699</v>
      </c>
      <c r="H2512" s="195" t="s">
        <v>798</v>
      </c>
      <c r="I2512" s="264">
        <v>12</v>
      </c>
      <c r="J2512" s="264">
        <v>12257.758185845443</v>
      </c>
      <c r="K2512" s="928">
        <f t="shared" si="141"/>
        <v>147093</v>
      </c>
      <c r="L2512" s="916" t="s">
        <v>196</v>
      </c>
      <c r="M2512" s="916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139"/>
        <v>12</v>
      </c>
      <c r="C2513" s="193">
        <f t="shared" si="140"/>
        <v>40907</v>
      </c>
      <c r="D2513" s="37" t="s">
        <v>1046</v>
      </c>
      <c r="E2513" s="193">
        <v>40907</v>
      </c>
      <c r="F2513" s="194" t="s">
        <v>998</v>
      </c>
      <c r="G2513" s="513" t="s">
        <v>699</v>
      </c>
      <c r="H2513" s="195" t="s">
        <v>798</v>
      </c>
      <c r="I2513" s="264">
        <v>91</v>
      </c>
      <c r="J2513" s="264">
        <v>11252.497196834454</v>
      </c>
      <c r="K2513" s="928">
        <f t="shared" si="141"/>
        <v>1023977</v>
      </c>
      <c r="L2513" s="916" t="s">
        <v>196</v>
      </c>
      <c r="M2513" s="916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139"/>
        <v>12</v>
      </c>
      <c r="C2514" s="193">
        <f t="shared" si="140"/>
        <v>40907</v>
      </c>
      <c r="D2514" s="37" t="s">
        <v>1046</v>
      </c>
      <c r="E2514" s="193">
        <v>40907</v>
      </c>
      <c r="F2514" s="194" t="s">
        <v>1462</v>
      </c>
      <c r="G2514" s="513" t="s">
        <v>699</v>
      </c>
      <c r="H2514" s="195" t="s">
        <v>798</v>
      </c>
      <c r="I2514" s="264">
        <v>1140</v>
      </c>
      <c r="J2514" s="264">
        <v>1770.0125718103548</v>
      </c>
      <c r="K2514" s="928">
        <f t="shared" si="141"/>
        <v>2017814</v>
      </c>
      <c r="L2514" s="916" t="s">
        <v>196</v>
      </c>
      <c r="M2514" s="916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139"/>
        <v>12</v>
      </c>
      <c r="C2515" s="193">
        <f t="shared" si="140"/>
        <v>40907</v>
      </c>
      <c r="D2515" s="37" t="s">
        <v>1046</v>
      </c>
      <c r="E2515" s="193">
        <v>40907</v>
      </c>
      <c r="F2515" s="194" t="s">
        <v>1453</v>
      </c>
      <c r="G2515" s="513" t="s">
        <v>699</v>
      </c>
      <c r="H2515" s="195" t="s">
        <v>798</v>
      </c>
      <c r="I2515" s="264">
        <v>1140</v>
      </c>
      <c r="J2515" s="264">
        <v>1770.0125718103548</v>
      </c>
      <c r="K2515" s="928">
        <f t="shared" si="141"/>
        <v>2017814</v>
      </c>
      <c r="L2515" s="916" t="s">
        <v>196</v>
      </c>
      <c r="M2515" s="916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si="139"/>
        <v>12</v>
      </c>
      <c r="C2516" s="193">
        <f t="shared" si="140"/>
        <v>40907</v>
      </c>
      <c r="D2516" s="37" t="s">
        <v>1046</v>
      </c>
      <c r="E2516" s="193">
        <v>40907</v>
      </c>
      <c r="F2516" s="194" t="s">
        <v>1431</v>
      </c>
      <c r="G2516" s="513" t="s">
        <v>699</v>
      </c>
      <c r="H2516" s="195" t="s">
        <v>798</v>
      </c>
      <c r="I2516" s="264">
        <v>1</v>
      </c>
      <c r="J2516" s="264">
        <v>18724.508185845447</v>
      </c>
      <c r="K2516" s="928">
        <f t="shared" si="141"/>
        <v>18725</v>
      </c>
      <c r="L2516" s="916" t="s">
        <v>196</v>
      </c>
      <c r="M2516" s="916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si="139"/>
        <v>12</v>
      </c>
      <c r="C2517" s="193">
        <f t="shared" si="140"/>
        <v>40907</v>
      </c>
      <c r="D2517" s="37" t="s">
        <v>1046</v>
      </c>
      <c r="E2517" s="193">
        <v>40907</v>
      </c>
      <c r="F2517" s="194" t="s">
        <v>1463</v>
      </c>
      <c r="G2517" s="513" t="s">
        <v>699</v>
      </c>
      <c r="H2517" s="195" t="s">
        <v>798</v>
      </c>
      <c r="I2517" s="264">
        <v>7</v>
      </c>
      <c r="J2517" s="264">
        <v>16741.365328702585</v>
      </c>
      <c r="K2517" s="928">
        <f t="shared" si="141"/>
        <v>117190</v>
      </c>
      <c r="L2517" s="916" t="s">
        <v>196</v>
      </c>
      <c r="M2517" s="916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139"/>
        <v>12</v>
      </c>
      <c r="C2518" s="193">
        <f t="shared" si="140"/>
        <v>40907</v>
      </c>
      <c r="D2518" s="37" t="s">
        <v>1046</v>
      </c>
      <c r="E2518" s="193">
        <v>40907</v>
      </c>
      <c r="F2518" s="194" t="s">
        <v>1436</v>
      </c>
      <c r="G2518" s="513" t="s">
        <v>699</v>
      </c>
      <c r="H2518" s="195" t="s">
        <v>798</v>
      </c>
      <c r="I2518" s="264">
        <v>20</v>
      </c>
      <c r="J2518" s="264">
        <v>21576.458185845444</v>
      </c>
      <c r="K2518" s="928">
        <f t="shared" si="141"/>
        <v>431529</v>
      </c>
      <c r="L2518" s="916" t="s">
        <v>196</v>
      </c>
      <c r="M2518" s="916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139"/>
        <v>12</v>
      </c>
      <c r="C2519" s="193">
        <f t="shared" si="140"/>
        <v>40907</v>
      </c>
      <c r="D2519" s="37" t="s">
        <v>1046</v>
      </c>
      <c r="E2519" s="193">
        <v>40907</v>
      </c>
      <c r="F2519" s="194" t="s">
        <v>1464</v>
      </c>
      <c r="G2519" s="513" t="s">
        <v>699</v>
      </c>
      <c r="H2519" s="195" t="s">
        <v>798</v>
      </c>
      <c r="I2519" s="264">
        <v>10</v>
      </c>
      <c r="J2519" s="264">
        <v>18672.408185845445</v>
      </c>
      <c r="K2519" s="928">
        <f t="shared" si="141"/>
        <v>186724</v>
      </c>
      <c r="L2519" s="916" t="s">
        <v>196</v>
      </c>
      <c r="M2519" s="916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139"/>
        <v>12</v>
      </c>
      <c r="C2520" s="193">
        <f t="shared" si="140"/>
        <v>40907</v>
      </c>
      <c r="D2520" s="37" t="s">
        <v>1047</v>
      </c>
      <c r="E2520" s="193">
        <v>40907</v>
      </c>
      <c r="F2520" s="194" t="s">
        <v>1382</v>
      </c>
      <c r="G2520" s="513" t="s">
        <v>1465</v>
      </c>
      <c r="H2520" s="195" t="s">
        <v>798</v>
      </c>
      <c r="I2520" s="264">
        <v>2</v>
      </c>
      <c r="J2520" s="264">
        <v>16741.008185845443</v>
      </c>
      <c r="K2520" s="928">
        <f t="shared" si="141"/>
        <v>33482</v>
      </c>
      <c r="L2520" s="916" t="s">
        <v>196</v>
      </c>
      <c r="M2520" s="916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139"/>
        <v>12</v>
      </c>
      <c r="C2521" s="193">
        <f t="shared" si="140"/>
        <v>40907</v>
      </c>
      <c r="D2521" s="37" t="s">
        <v>1047</v>
      </c>
      <c r="E2521" s="193">
        <v>40907</v>
      </c>
      <c r="F2521" s="194" t="s">
        <v>1436</v>
      </c>
      <c r="G2521" s="513" t="s">
        <v>1465</v>
      </c>
      <c r="H2521" s="195" t="s">
        <v>798</v>
      </c>
      <c r="I2521" s="264">
        <v>108</v>
      </c>
      <c r="J2521" s="264">
        <v>17929.498926586184</v>
      </c>
      <c r="K2521" s="928">
        <f t="shared" si="141"/>
        <v>1936386</v>
      </c>
      <c r="L2521" s="916" t="s">
        <v>196</v>
      </c>
      <c r="M2521" s="916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139"/>
        <v>12</v>
      </c>
      <c r="C2522" s="193">
        <f t="shared" si="140"/>
        <v>40907</v>
      </c>
      <c r="D2522" s="37" t="s">
        <v>1047</v>
      </c>
      <c r="E2522" s="193">
        <v>40907</v>
      </c>
      <c r="F2522" s="194" t="s">
        <v>1463</v>
      </c>
      <c r="G2522" s="513" t="s">
        <v>1465</v>
      </c>
      <c r="H2522" s="195" t="s">
        <v>798</v>
      </c>
      <c r="I2522" s="264">
        <v>2</v>
      </c>
      <c r="J2522" s="264">
        <v>16741.008185845443</v>
      </c>
      <c r="K2522" s="928">
        <f t="shared" si="141"/>
        <v>33482</v>
      </c>
      <c r="L2522" s="916" t="s">
        <v>196</v>
      </c>
      <c r="M2522" s="916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139"/>
        <v>12</v>
      </c>
      <c r="C2523" s="193">
        <f t="shared" si="140"/>
        <v>40907</v>
      </c>
      <c r="D2523" s="37" t="s">
        <v>1047</v>
      </c>
      <c r="E2523" s="193">
        <v>40907</v>
      </c>
      <c r="F2523" s="194" t="s">
        <v>1466</v>
      </c>
      <c r="G2523" s="513" t="s">
        <v>1465</v>
      </c>
      <c r="H2523" s="195" t="s">
        <v>798</v>
      </c>
      <c r="I2523" s="264">
        <v>3</v>
      </c>
      <c r="J2523" s="264">
        <v>9918.5081858454414</v>
      </c>
      <c r="K2523" s="928">
        <f t="shared" si="141"/>
        <v>29756</v>
      </c>
      <c r="L2523" s="916" t="s">
        <v>196</v>
      </c>
      <c r="M2523" s="916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139"/>
        <v>12</v>
      </c>
      <c r="C2524" s="193">
        <f t="shared" si="140"/>
        <v>40907</v>
      </c>
      <c r="D2524" s="37" t="s">
        <v>1047</v>
      </c>
      <c r="E2524" s="193">
        <v>40907</v>
      </c>
      <c r="F2524" s="194" t="s">
        <v>1467</v>
      </c>
      <c r="G2524" s="513" t="s">
        <v>1465</v>
      </c>
      <c r="H2524" s="195" t="s">
        <v>798</v>
      </c>
      <c r="I2524" s="264">
        <v>2</v>
      </c>
      <c r="J2524" s="264">
        <v>15252.508185845443</v>
      </c>
      <c r="K2524" s="928">
        <f t="shared" si="141"/>
        <v>30505</v>
      </c>
      <c r="L2524" s="916" t="s">
        <v>196</v>
      </c>
      <c r="M2524" s="916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139"/>
        <v>12</v>
      </c>
      <c r="C2525" s="193">
        <f t="shared" si="140"/>
        <v>40907</v>
      </c>
      <c r="D2525" s="37" t="s">
        <v>1047</v>
      </c>
      <c r="E2525" s="193">
        <v>40907</v>
      </c>
      <c r="F2525" s="194" t="s">
        <v>1381</v>
      </c>
      <c r="G2525" s="513" t="s">
        <v>1465</v>
      </c>
      <c r="H2525" s="195" t="s">
        <v>798</v>
      </c>
      <c r="I2525" s="264">
        <v>4</v>
      </c>
      <c r="J2525" s="264">
        <v>10012.008185845443</v>
      </c>
      <c r="K2525" s="928">
        <f t="shared" si="141"/>
        <v>40048</v>
      </c>
      <c r="L2525" s="916" t="s">
        <v>196</v>
      </c>
      <c r="M2525" s="916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139"/>
        <v>12</v>
      </c>
      <c r="C2526" s="193">
        <f t="shared" si="140"/>
        <v>40907</v>
      </c>
      <c r="D2526" s="37" t="s">
        <v>1047</v>
      </c>
      <c r="E2526" s="193">
        <v>40907</v>
      </c>
      <c r="F2526" s="194" t="s">
        <v>1384</v>
      </c>
      <c r="G2526" s="513" t="s">
        <v>1465</v>
      </c>
      <c r="H2526" s="195" t="s">
        <v>798</v>
      </c>
      <c r="I2526" s="264">
        <v>2</v>
      </c>
      <c r="J2526" s="264">
        <v>14753.508185845443</v>
      </c>
      <c r="K2526" s="928">
        <f t="shared" si="141"/>
        <v>29507</v>
      </c>
      <c r="L2526" s="916" t="s">
        <v>196</v>
      </c>
      <c r="M2526" s="916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139"/>
        <v>12</v>
      </c>
      <c r="C2527" s="193">
        <f t="shared" si="140"/>
        <v>40907</v>
      </c>
      <c r="D2527" s="37" t="s">
        <v>1047</v>
      </c>
      <c r="E2527" s="193">
        <v>40907</v>
      </c>
      <c r="F2527" s="194" t="s">
        <v>1468</v>
      </c>
      <c r="G2527" s="513" t="s">
        <v>1465</v>
      </c>
      <c r="H2527" s="195" t="s">
        <v>798</v>
      </c>
      <c r="I2527" s="264">
        <v>1</v>
      </c>
      <c r="J2527" s="264">
        <v>14753.508185845443</v>
      </c>
      <c r="K2527" s="928">
        <f t="shared" si="141"/>
        <v>14754</v>
      </c>
      <c r="L2527" s="916" t="s">
        <v>196</v>
      </c>
      <c r="M2527" s="916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139"/>
        <v>12</v>
      </c>
      <c r="C2528" s="193">
        <f t="shared" si="140"/>
        <v>40907</v>
      </c>
      <c r="D2528" s="37" t="s">
        <v>1047</v>
      </c>
      <c r="E2528" s="193">
        <v>40907</v>
      </c>
      <c r="F2528" s="194" t="s">
        <v>1459</v>
      </c>
      <c r="G2528" s="513" t="s">
        <v>1465</v>
      </c>
      <c r="H2528" s="195" t="s">
        <v>798</v>
      </c>
      <c r="I2528" s="264">
        <v>1</v>
      </c>
      <c r="J2528" s="264">
        <v>16741.508185845443</v>
      </c>
      <c r="K2528" s="928">
        <f t="shared" si="141"/>
        <v>16742</v>
      </c>
      <c r="L2528" s="916" t="s">
        <v>196</v>
      </c>
      <c r="M2528" s="916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139"/>
        <v>12</v>
      </c>
      <c r="C2529" s="193">
        <f t="shared" si="140"/>
        <v>40907</v>
      </c>
      <c r="D2529" s="37" t="s">
        <v>1047</v>
      </c>
      <c r="E2529" s="193">
        <v>40907</v>
      </c>
      <c r="F2529" s="194" t="s">
        <v>1469</v>
      </c>
      <c r="G2529" s="513" t="s">
        <v>1465</v>
      </c>
      <c r="H2529" s="195" t="s">
        <v>798</v>
      </c>
      <c r="I2529" s="264">
        <v>2</v>
      </c>
      <c r="J2529" s="264">
        <v>14753.508185845443</v>
      </c>
      <c r="K2529" s="928">
        <f t="shared" si="141"/>
        <v>29507</v>
      </c>
      <c r="L2529" s="916" t="s">
        <v>196</v>
      </c>
      <c r="M2529" s="916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139"/>
        <v>12</v>
      </c>
      <c r="C2530" s="193">
        <f t="shared" si="140"/>
        <v>40907</v>
      </c>
      <c r="D2530" s="37" t="s">
        <v>1047</v>
      </c>
      <c r="E2530" s="193">
        <v>40907</v>
      </c>
      <c r="F2530" s="194" t="s">
        <v>809</v>
      </c>
      <c r="G2530" s="513" t="s">
        <v>1465</v>
      </c>
      <c r="H2530" s="195" t="s">
        <v>798</v>
      </c>
      <c r="I2530" s="264">
        <v>1</v>
      </c>
      <c r="J2530" s="264">
        <v>14753.508185845443</v>
      </c>
      <c r="K2530" s="928">
        <f t="shared" si="141"/>
        <v>14754</v>
      </c>
      <c r="L2530" s="916" t="s">
        <v>196</v>
      </c>
      <c r="M2530" s="916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139"/>
        <v>12</v>
      </c>
      <c r="C2531" s="193">
        <f t="shared" si="140"/>
        <v>40907</v>
      </c>
      <c r="D2531" s="37" t="s">
        <v>1047</v>
      </c>
      <c r="E2531" s="193">
        <v>40907</v>
      </c>
      <c r="F2531" s="194" t="s">
        <v>1470</v>
      </c>
      <c r="G2531" s="513" t="s">
        <v>1465</v>
      </c>
      <c r="H2531" s="195" t="s">
        <v>798</v>
      </c>
      <c r="I2531" s="264">
        <v>1</v>
      </c>
      <c r="J2531" s="264">
        <v>16741.508185845443</v>
      </c>
      <c r="K2531" s="928">
        <f t="shared" si="141"/>
        <v>16742</v>
      </c>
      <c r="L2531" s="916" t="s">
        <v>196</v>
      </c>
      <c r="M2531" s="916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139"/>
        <v>12</v>
      </c>
      <c r="C2532" s="193">
        <f t="shared" si="140"/>
        <v>40907</v>
      </c>
      <c r="D2532" s="37" t="s">
        <v>1047</v>
      </c>
      <c r="E2532" s="193">
        <v>40907</v>
      </c>
      <c r="F2532" s="194" t="s">
        <v>1471</v>
      </c>
      <c r="G2532" s="513" t="s">
        <v>1465</v>
      </c>
      <c r="H2532" s="195" t="s">
        <v>798</v>
      </c>
      <c r="I2532" s="264">
        <v>1</v>
      </c>
      <c r="J2532" s="264">
        <v>14753.508185845443</v>
      </c>
      <c r="K2532" s="928">
        <f t="shared" si="141"/>
        <v>14754</v>
      </c>
      <c r="L2532" s="916" t="s">
        <v>196</v>
      </c>
      <c r="M2532" s="916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139"/>
        <v>12</v>
      </c>
      <c r="C2533" s="193">
        <f t="shared" si="140"/>
        <v>40907</v>
      </c>
      <c r="D2533" s="37" t="s">
        <v>1047</v>
      </c>
      <c r="E2533" s="193">
        <v>40907</v>
      </c>
      <c r="F2533" s="194" t="s">
        <v>1472</v>
      </c>
      <c r="G2533" s="513" t="s">
        <v>1465</v>
      </c>
      <c r="H2533" s="195" t="s">
        <v>798</v>
      </c>
      <c r="I2533" s="264">
        <v>1</v>
      </c>
      <c r="J2533" s="264">
        <v>17737.508185845447</v>
      </c>
      <c r="K2533" s="928">
        <f t="shared" si="141"/>
        <v>17738</v>
      </c>
      <c r="L2533" s="916" t="s">
        <v>196</v>
      </c>
      <c r="M2533" s="916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139"/>
        <v>12</v>
      </c>
      <c r="C2534" s="193">
        <f t="shared" si="140"/>
        <v>40907</v>
      </c>
      <c r="D2534" s="37" t="s">
        <v>1047</v>
      </c>
      <c r="E2534" s="193">
        <v>40907</v>
      </c>
      <c r="F2534" s="194" t="s">
        <v>1432</v>
      </c>
      <c r="G2534" s="513" t="s">
        <v>1465</v>
      </c>
      <c r="H2534" s="195" t="s">
        <v>798</v>
      </c>
      <c r="I2534" s="264">
        <v>11</v>
      </c>
      <c r="J2534" s="264">
        <v>14753.508185845443</v>
      </c>
      <c r="K2534" s="928">
        <f t="shared" si="141"/>
        <v>162289</v>
      </c>
      <c r="L2534" s="916" t="s">
        <v>196</v>
      </c>
      <c r="M2534" s="916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139"/>
        <v>12</v>
      </c>
      <c r="C2535" s="193">
        <f t="shared" si="140"/>
        <v>40907</v>
      </c>
      <c r="D2535" s="37" t="s">
        <v>1047</v>
      </c>
      <c r="E2535" s="193">
        <v>40907</v>
      </c>
      <c r="F2535" s="194" t="s">
        <v>1433</v>
      </c>
      <c r="G2535" s="513" t="s">
        <v>1465</v>
      </c>
      <c r="H2535" s="195" t="s">
        <v>798</v>
      </c>
      <c r="I2535" s="264">
        <v>260</v>
      </c>
      <c r="J2535" s="264">
        <v>17929.508185845447</v>
      </c>
      <c r="K2535" s="928">
        <f t="shared" si="141"/>
        <v>4661672</v>
      </c>
      <c r="L2535" s="916" t="s">
        <v>196</v>
      </c>
      <c r="M2535" s="916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139"/>
        <v>12</v>
      </c>
      <c r="C2536" s="193">
        <f t="shared" si="140"/>
        <v>40907</v>
      </c>
      <c r="D2536" s="37" t="s">
        <v>1048</v>
      </c>
      <c r="E2536" s="193">
        <v>40907</v>
      </c>
      <c r="F2536" s="194" t="s">
        <v>1401</v>
      </c>
      <c r="G2536" s="513" t="s">
        <v>1473</v>
      </c>
      <c r="H2536" s="195" t="s">
        <v>800</v>
      </c>
      <c r="I2536" s="264">
        <v>50</v>
      </c>
      <c r="J2536" s="264">
        <v>16741.508185845443</v>
      </c>
      <c r="K2536" s="928">
        <f t="shared" si="141"/>
        <v>837075</v>
      </c>
      <c r="L2536" s="916" t="s">
        <v>196</v>
      </c>
      <c r="M2536" s="916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139"/>
        <v>12</v>
      </c>
      <c r="C2537" s="193">
        <f t="shared" si="140"/>
        <v>40907</v>
      </c>
      <c r="D2537" s="37" t="s">
        <v>1048</v>
      </c>
      <c r="E2537" s="193">
        <v>40907</v>
      </c>
      <c r="F2537" s="194" t="s">
        <v>1403</v>
      </c>
      <c r="G2537" s="513" t="s">
        <v>1473</v>
      </c>
      <c r="H2537" s="195" t="s">
        <v>800</v>
      </c>
      <c r="I2537" s="264">
        <v>100</v>
      </c>
      <c r="J2537" s="264">
        <v>17929.508185845443</v>
      </c>
      <c r="K2537" s="928">
        <f t="shared" si="141"/>
        <v>1792951</v>
      </c>
      <c r="L2537" s="916" t="s">
        <v>196</v>
      </c>
      <c r="M2537" s="916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139"/>
        <v>12</v>
      </c>
      <c r="C2538" s="193">
        <f t="shared" si="140"/>
        <v>40907</v>
      </c>
      <c r="D2538" s="37" t="s">
        <v>1048</v>
      </c>
      <c r="E2538" s="193">
        <v>40907</v>
      </c>
      <c r="F2538" s="194" t="s">
        <v>1404</v>
      </c>
      <c r="G2538" s="513" t="s">
        <v>1473</v>
      </c>
      <c r="H2538" s="195" t="s">
        <v>800</v>
      </c>
      <c r="I2538" s="264">
        <v>50</v>
      </c>
      <c r="J2538" s="264">
        <v>17737.508185845443</v>
      </c>
      <c r="K2538" s="928">
        <f t="shared" si="141"/>
        <v>886875</v>
      </c>
      <c r="L2538" s="916" t="s">
        <v>196</v>
      </c>
      <c r="M2538" s="916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139"/>
        <v>12</v>
      </c>
      <c r="C2539" s="193">
        <f t="shared" si="140"/>
        <v>40907</v>
      </c>
      <c r="D2539" s="37" t="s">
        <v>1048</v>
      </c>
      <c r="E2539" s="193">
        <v>40907</v>
      </c>
      <c r="F2539" s="194" t="s">
        <v>1405</v>
      </c>
      <c r="G2539" s="513" t="s">
        <v>1473</v>
      </c>
      <c r="H2539" s="195" t="s">
        <v>800</v>
      </c>
      <c r="I2539" s="264">
        <v>190</v>
      </c>
      <c r="J2539" s="264">
        <v>17929.508185845443</v>
      </c>
      <c r="K2539" s="928">
        <f t="shared" si="141"/>
        <v>3406607</v>
      </c>
      <c r="L2539" s="916" t="s">
        <v>196</v>
      </c>
      <c r="M2539" s="916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si="139"/>
        <v>12</v>
      </c>
      <c r="C2540" s="193">
        <f t="shared" si="140"/>
        <v>40907</v>
      </c>
      <c r="D2540" s="37" t="s">
        <v>1048</v>
      </c>
      <c r="E2540" s="193">
        <v>40907</v>
      </c>
      <c r="F2540" s="194" t="s">
        <v>1406</v>
      </c>
      <c r="G2540" s="513" t="s">
        <v>1473</v>
      </c>
      <c r="H2540" s="195" t="s">
        <v>800</v>
      </c>
      <c r="I2540" s="264">
        <v>130</v>
      </c>
      <c r="J2540" s="264">
        <v>17929.508185845447</v>
      </c>
      <c r="K2540" s="928">
        <f t="shared" si="141"/>
        <v>2330836</v>
      </c>
      <c r="L2540" s="916" t="s">
        <v>196</v>
      </c>
      <c r="M2540" s="916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139"/>
        <v>12</v>
      </c>
      <c r="C2541" s="193">
        <f t="shared" si="140"/>
        <v>40907</v>
      </c>
      <c r="D2541" s="37" t="s">
        <v>1048</v>
      </c>
      <c r="E2541" s="193">
        <v>40907</v>
      </c>
      <c r="F2541" s="194" t="s">
        <v>1407</v>
      </c>
      <c r="G2541" s="513" t="s">
        <v>1473</v>
      </c>
      <c r="H2541" s="195" t="s">
        <v>800</v>
      </c>
      <c r="I2541" s="264">
        <v>110</v>
      </c>
      <c r="J2541" s="264">
        <v>17929.508185845443</v>
      </c>
      <c r="K2541" s="928">
        <f t="shared" si="141"/>
        <v>1972246</v>
      </c>
      <c r="L2541" s="916" t="s">
        <v>196</v>
      </c>
      <c r="M2541" s="916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139"/>
        <v>12</v>
      </c>
      <c r="C2542" s="193">
        <f t="shared" si="140"/>
        <v>40907</v>
      </c>
      <c r="D2542" s="37" t="s">
        <v>1048</v>
      </c>
      <c r="E2542" s="193">
        <v>40907</v>
      </c>
      <c r="F2542" s="194" t="s">
        <v>1474</v>
      </c>
      <c r="G2542" s="513" t="s">
        <v>1473</v>
      </c>
      <c r="H2542" s="195" t="s">
        <v>800</v>
      </c>
      <c r="I2542" s="264">
        <v>12</v>
      </c>
      <c r="J2542" s="264">
        <v>17737.508185845443</v>
      </c>
      <c r="K2542" s="928">
        <f t="shared" si="141"/>
        <v>212850</v>
      </c>
      <c r="L2542" s="916" t="s">
        <v>196</v>
      </c>
      <c r="M2542" s="916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ref="B2543:B2548" si="142">IF(C2543&lt;&gt;"",MONTH(C2543),"")</f>
        <v/>
      </c>
      <c r="C2543" s="37"/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 t="str">
        <f t="shared" si="142"/>
        <v/>
      </c>
      <c r="C2544" s="37"/>
      <c r="D2544" s="37"/>
      <c r="E2544" s="37"/>
      <c r="F2544" s="40"/>
      <c r="G2544" s="40"/>
      <c r="H2544" s="44"/>
      <c r="I2544" s="264"/>
      <c r="J2544" s="264"/>
      <c r="K2544" s="38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si="142"/>
        <v/>
      </c>
      <c r="C2545" s="37"/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42"/>
        <v/>
      </c>
      <c r="C2546" s="37"/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42"/>
        <v/>
      </c>
      <c r="C2547" s="37"/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si="142"/>
        <v/>
      </c>
      <c r="C2548" s="37"/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50" spans="1:26">
      <c r="J2550" s="919"/>
    </row>
    <row r="2557" spans="1:26">
      <c r="H2557" s="918"/>
    </row>
    <row r="2558" spans="1:26">
      <c r="K2558" s="508">
        <f>SUBTOTAL(9,K10:K2548)</f>
        <v>957706400</v>
      </c>
    </row>
  </sheetData>
  <autoFilter ref="A9:W2548">
    <filterColumn colId="11">
      <filters>
        <filter val="632"/>
      </filters>
    </filterColumn>
  </autoFilter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SX TM KIM DUNG PHÁT</v>
      </c>
      <c r="H1" s="665" t="s">
        <v>408</v>
      </c>
      <c r="I1" s="665"/>
    </row>
    <row r="2" spans="1:14">
      <c r="A2" s="664" t="str">
        <f>TH!A2</f>
        <v>Địa chỉ: 1A227/1 Ấp 1, Phạm Văn Hai, Bình Chánh, TPHCM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68" t="s">
        <v>127</v>
      </c>
      <c r="I7" s="968"/>
      <c r="J7" s="671"/>
      <c r="K7" s="671"/>
      <c r="M7" s="936" t="s">
        <v>388</v>
      </c>
      <c r="N7" s="936"/>
    </row>
    <row r="8" spans="1:14" ht="23.25" customHeight="1" thickBot="1">
      <c r="A8" s="969" t="s">
        <v>412</v>
      </c>
      <c r="B8" s="971" t="s">
        <v>1</v>
      </c>
      <c r="C8" s="972"/>
      <c r="D8" s="973" t="s">
        <v>0</v>
      </c>
      <c r="E8" s="969" t="s">
        <v>413</v>
      </c>
      <c r="F8" s="967" t="s">
        <v>95</v>
      </c>
      <c r="G8" s="967"/>
      <c r="H8" s="971" t="s">
        <v>21</v>
      </c>
      <c r="I8" s="972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70"/>
      <c r="B9" s="662" t="s">
        <v>15</v>
      </c>
      <c r="C9" s="662" t="s">
        <v>32</v>
      </c>
      <c r="D9" s="974"/>
      <c r="E9" s="970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2300019033</v>
      </c>
      <c r="I10" s="680">
        <f>SUMIF(_M,"&lt;"&amp;$M$8,TH)</f>
        <v>2300019033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T01</v>
      </c>
      <c r="C14" s="726">
        <f ca="1">IF(ROWS($1:4)&gt;COUNT(Dong6),"",OFFSET(TH!E$1,SMALL(Dong6,ROWS($1:4)),))</f>
        <v>40634</v>
      </c>
      <c r="D14" s="727" t="str">
        <f ca="1">IF(ROWS($1:4)&gt;COUNT(Dong6),"",OFFSET(TH!F$1,SMALL(Dong6,ROWS($1:4)),))</f>
        <v xml:space="preserve">Thu vốn góp </v>
      </c>
      <c r="E14" s="725">
        <f t="shared" ca="1" si="0"/>
        <v>4</v>
      </c>
      <c r="F14" s="728" t="str">
        <f ca="1">IF(ROWS($1:4)&gt;COUNT(Dong6),"",OFFSET(TH!L$1,SMALL(Dong6,ROWS($1:4)),))</f>
        <v>1111</v>
      </c>
      <c r="G14" s="728" t="str">
        <f ca="1">IF(ROWS($1:4)&gt;COUNT(Dong6),"",OFFSET(TH!M$1,SMALL(Dong6,ROWS($1:4)),))</f>
        <v>4111</v>
      </c>
      <c r="H14" s="729">
        <f ca="1">IF(ROWS($1:4)&gt;COUNT(Dong6),"",OFFSET(TH!K$1,SMALL(Dong6,ROWS($1:4)),))</f>
        <v>1700000000</v>
      </c>
      <c r="I14" s="729">
        <f ca="1">IF(ROWS($1:4)&gt;COUNT(Dong6),"",OFFSET(TH!K$1,SMALL(Dong6,ROWS($1:4)),))</f>
        <v>1700000000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T02</v>
      </c>
      <c r="C15" s="726">
        <f ca="1">IF(ROWS($1:5)&gt;COUNT(Dong6),"",OFFSET(TH!E$1,SMALL(Dong6,ROWS($1:5)),))</f>
        <v>40634</v>
      </c>
      <c r="D15" s="727" t="str">
        <f ca="1">IF(ROWS($1:5)&gt;COUNT(Dong6),"",OFFSET(TH!F$1,SMALL(Dong6,ROWS($1:5)),))</f>
        <v xml:space="preserve">Thu vốn góp </v>
      </c>
      <c r="E15" s="725">
        <f t="shared" ca="1" si="0"/>
        <v>5</v>
      </c>
      <c r="F15" s="728" t="str">
        <f ca="1">IF(ROWS($1:5)&gt;COUNT(Dong6),"",OFFSET(TH!L$1,SMALL(Dong6,ROWS($1:5)),))</f>
        <v>1111</v>
      </c>
      <c r="G15" s="728" t="str">
        <f ca="1">IF(ROWS($1:5)&gt;COUNT(Dong6),"",OFFSET(TH!M$1,SMALL(Dong6,ROWS($1:5)),))</f>
        <v>4111</v>
      </c>
      <c r="H15" s="729">
        <f ca="1">IF(ROWS($1:5)&gt;COUNT(Dong6),"",OFFSET(TH!K$1,SMALL(Dong6,ROWS($1:5)),))</f>
        <v>100000000</v>
      </c>
      <c r="I15" s="729">
        <f ca="1">IF(ROWS($1:5)&gt;COUNT(Dong6),"",OFFSET(TH!K$1,SMALL(Dong6,ROWS($1:5)),))</f>
        <v>100000000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T03</v>
      </c>
      <c r="C16" s="726">
        <f ca="1">IF(ROWS($1:6)&gt;COUNT(Dong6),"",OFFSET(TH!E$1,SMALL(Dong6,ROWS($1:6)),))</f>
        <v>40634</v>
      </c>
      <c r="D16" s="727" t="str">
        <f ca="1">IF(ROWS($1:6)&gt;COUNT(Dong6),"",OFFSET(TH!F$1,SMALL(Dong6,ROWS($1:6)),))</f>
        <v xml:space="preserve">Thu vốn góp </v>
      </c>
      <c r="E16" s="725">
        <f t="shared" ca="1" si="0"/>
        <v>6</v>
      </c>
      <c r="F16" s="728" t="str">
        <f ca="1">IF(ROWS($1:6)&gt;COUNT(Dong6),"",OFFSET(TH!L$1,SMALL(Dong6,ROWS($1:6)),))</f>
        <v>1111</v>
      </c>
      <c r="G16" s="728" t="str">
        <f ca="1">IF(ROWS($1:6)&gt;COUNT(Dong6),"",OFFSET(TH!M$1,SMALL(Dong6,ROWS($1:6)),))</f>
        <v>4111</v>
      </c>
      <c r="H16" s="729">
        <f ca="1">IF(ROWS($1:6)&gt;COUNT(Dong6),"",OFFSET(TH!K$1,SMALL(Dong6,ROWS($1:6)),))</f>
        <v>100000000</v>
      </c>
      <c r="I16" s="729">
        <f ca="1">IF(ROWS($1:6)&gt;COUNT(Dong6),"",OFFSET(TH!K$1,SMALL(Dong6,ROWS($1:6)),))</f>
        <v>100000000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40630</v>
      </c>
      <c r="D17" s="727" t="str">
        <f ca="1">IF(ROWS($1:7)&gt;COUNT(Dong6),"",OFFSET(TH!F$1,SMALL(Dong6,ROWS($1:7)),))</f>
        <v>Quạt trần đảo Asiavina</v>
      </c>
      <c r="E17" s="725">
        <f t="shared" ca="1" si="0"/>
        <v>7</v>
      </c>
      <c r="F17" s="728" t="str">
        <f ca="1">IF(ROWS($1:7)&gt;COUNT(Dong6),"",OFFSET(TH!L$1,SMALL(Dong6,ROWS($1:7)),))</f>
        <v>142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318182</v>
      </c>
      <c r="I17" s="729">
        <f ca="1">IF(ROWS($1:7)&gt;COUNT(Dong6),"",OFFSET(TH!K$1,SMALL(Dong6,ROWS($1:7)),))</f>
        <v>318182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C01</v>
      </c>
      <c r="C18" s="726">
        <f ca="1">IF(ROWS($1:8)&gt;COUNT(Dong6),"",OFFSET(TH!E$1,SMALL(Dong6,ROWS($1:8)),))</f>
        <v>40630</v>
      </c>
      <c r="D18" s="727" t="str">
        <f ca="1">IF(ROWS($1:8)&gt;COUNT(Dong6),"",OFFSET(TH!F$1,SMALL(Dong6,ROWS($1:8)),))</f>
        <v>Vat Quạt trần đảo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31818</v>
      </c>
      <c r="I18" s="729">
        <f ca="1">IF(ROWS($1:8)&gt;COUNT(Dong6),"",OFFSET(TH!K$1,SMALL(Dong6,ROWS($1:8)),))</f>
        <v>31818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C01</v>
      </c>
      <c r="C19" s="726">
        <f ca="1">IF(ROWS($1:9)&gt;COUNT(Dong6),"",OFFSET(TH!E$1,SMALL(Dong6,ROWS($1:9)),))</f>
        <v>40631</v>
      </c>
      <c r="D19" s="727" t="str">
        <f ca="1">IF(ROWS($1:9)&gt;COUNT(Dong6),"",OFFSET(TH!F$1,SMALL(Dong6,ROWS($1:9)),))</f>
        <v>Quạt lửng Asiavina</v>
      </c>
      <c r="E19" s="725">
        <f t="shared" ca="1" si="0"/>
        <v>9</v>
      </c>
      <c r="F19" s="728" t="str">
        <f ca="1">IF(ROWS($1:9)&gt;COUNT(Dong6),"",OFFSET(TH!L$1,SMALL(Dong6,ROWS($1:9)),))</f>
        <v>142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377273</v>
      </c>
      <c r="I19" s="729">
        <f ca="1">IF(ROWS($1:9)&gt;COUNT(Dong6),"",OFFSET(TH!K$1,SMALL(Dong6,ROWS($1:9)),))</f>
        <v>377273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C01</v>
      </c>
      <c r="C20" s="726">
        <f ca="1">IF(ROWS($1:10)&gt;COUNT(Dong6),"",OFFSET(TH!E$1,SMALL(Dong6,ROWS($1:10)),))</f>
        <v>40631</v>
      </c>
      <c r="D20" s="727" t="str">
        <f ca="1">IF(ROWS($1:10)&gt;COUNT(Dong6),"",OFFSET(TH!F$1,SMALL(Dong6,ROWS($1:10)),))</f>
        <v>Vat Quạt lửng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37727</v>
      </c>
      <c r="I20" s="729">
        <f ca="1">IF(ROWS($1:10)&gt;COUNT(Dong6),"",OFFSET(TH!K$1,SMALL(Dong6,ROWS($1:10)),))</f>
        <v>37727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C02</v>
      </c>
      <c r="C21" s="726">
        <f ca="1">IF(ROWS($1:11)&gt;COUNT(Dong6),"",OFFSET(TH!E$1,SMALL(Dong6,ROWS($1:11)),))</f>
        <v>40623</v>
      </c>
      <c r="D21" s="727" t="str">
        <f ca="1">IF(ROWS($1:11)&gt;COUNT(Dong6),"",OFFSET(TH!F$1,SMALL(Dong6,ROWS($1:11)),))</f>
        <v>Phí Cấp giấy chứng nhận đăng kí mẫu dấu</v>
      </c>
      <c r="E21" s="725">
        <f t="shared" ca="1" si="0"/>
        <v>11</v>
      </c>
      <c r="F21" s="728" t="str">
        <f ca="1">IF(ROWS($1:11)&gt;COUNT(Dong6),"",OFFSET(TH!L$1,SMALL(Dong6,ROWS($1:11)),))</f>
        <v>642</v>
      </c>
      <c r="G21" s="728" t="str">
        <f ca="1">IF(ROWS($1:11)&gt;COUNT(Dong6),"",OFFSET(TH!M$1,SMALL(Dong6,ROWS($1:11)),))</f>
        <v>1111</v>
      </c>
      <c r="H21" s="729">
        <f ca="1">IF(ROWS($1:11)&gt;COUNT(Dong6),"",OFFSET(TH!K$1,SMALL(Dong6,ROWS($1:11)),))</f>
        <v>50000</v>
      </c>
      <c r="I21" s="729">
        <f ca="1">IF(ROWS($1:11)&gt;COUNT(Dong6),"",OFFSET(TH!K$1,SMALL(Dong6,ROWS($1:11)),))</f>
        <v>50000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C03</v>
      </c>
      <c r="C22" s="726">
        <f ca="1">IF(ROWS($1:12)&gt;COUNT(Dong6),"",OFFSET(TH!E$1,SMALL(Dong6,ROWS($1:12)),))</f>
        <v>40619</v>
      </c>
      <c r="D22" s="727" t="str">
        <f ca="1">IF(ROWS($1:12)&gt;COUNT(Dong6),"",OFFSET(TH!F$1,SMALL(Dong6,ROWS($1:12)),))</f>
        <v>Phí khắc dấu</v>
      </c>
      <c r="E22" s="725">
        <f t="shared" ca="1" si="0"/>
        <v>12</v>
      </c>
      <c r="F22" s="728" t="str">
        <f ca="1">IF(ROWS($1:12)&gt;COUNT(Dong6),"",OFFSET(TH!L$1,SMALL(Dong6,ROWS($1:12)),))</f>
        <v>642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363636</v>
      </c>
      <c r="I22" s="729">
        <f ca="1">IF(ROWS($1:12)&gt;COUNT(Dong6),"",OFFSET(TH!K$1,SMALL(Dong6,ROWS($1:12)),))</f>
        <v>363636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C03</v>
      </c>
      <c r="C23" s="726">
        <f ca="1">IF(ROWS($1:13)&gt;COUNT(Dong6),"",OFFSET(TH!E$1,SMALL(Dong6,ROWS($1:13)),))</f>
        <v>40619</v>
      </c>
      <c r="D23" s="727" t="str">
        <f ca="1">IF(ROWS($1:13)&gt;COUNT(Dong6),"",OFFSET(TH!F$1,SMALL(Dong6,ROWS($1:13)),))</f>
        <v>VAT Phí khắc dấu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36364</v>
      </c>
      <c r="I23" s="729">
        <f ca="1">IF(ROWS($1:13)&gt;COUNT(Dong6),"",OFFSET(TH!K$1,SMALL(Dong6,ROWS($1:13)),))</f>
        <v>36364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40642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40642</v>
      </c>
      <c r="D40" s="727" t="str">
        <f ca="1">IF(ROWS($1:30)&gt;COUNT(Dong6),"",OFFSET(TH!F$1,SMALL(Dong6,ROWS($1:30)),))</f>
        <v>Thanh toán tiền giấy tấm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5947392</v>
      </c>
      <c r="I40" s="729">
        <f ca="1">IF(ROWS($1:30)&gt;COUNT(Dong6),"",OFFSET(TH!K$1,SMALL(Dong6,ROWS($1:30)),))</f>
        <v>5947392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Kẽm đóng bao bì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1292500</v>
      </c>
      <c r="I41" s="729">
        <f ca="1">IF(ROWS($1:31)&gt;COUNT(Dong6),"",OFFSET(TH!K$1,SMALL(Dong6,ROWS($1:31)),))</f>
        <v>1292500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Thanh toán tiền Dây nylon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2217600</v>
      </c>
      <c r="I42" s="729">
        <f ca="1">IF(ROWS($1:32)&gt;COUNT(Dong6),"",OFFSET(TH!K$1,SMALL(Dong6,ROWS($1:32)),))</f>
        <v>2217600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C13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Quạt đứng Quatvina power D20001-đen, Asiavina D16010-TT</v>
      </c>
      <c r="E43" s="725">
        <f t="shared" ca="1" si="0"/>
        <v>33</v>
      </c>
      <c r="F43" s="728" t="str">
        <f ca="1">IF(ROWS($1:33)&gt;COUNT(Dong6),"",OFFSET(TH!L$1,SMALL(Dong6,ROWS($1:33)),))</f>
        <v>142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1409091</v>
      </c>
      <c r="I43" s="729">
        <f ca="1">IF(ROWS($1:33)&gt;COUNT(Dong6),"",OFFSET(TH!K$1,SMALL(Dong6,ROWS($1:33)),))</f>
        <v>1409091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Quạt đứng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140909</v>
      </c>
      <c r="I44" s="729">
        <f ca="1">IF(ROWS($1:34)&gt;COUNT(Dong6),"",OFFSET(TH!K$1,SMALL(Dong6,ROWS($1:34)),))</f>
        <v>140909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C14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Thanh toán tiền giấy tấm</v>
      </c>
      <c r="E45" s="725">
        <f t="shared" ca="1" si="0"/>
        <v>35</v>
      </c>
      <c r="F45" s="728" t="str">
        <f ca="1">IF(ROWS($1:35)&gt;COUNT(Dong6),"",OFFSET(TH!L$1,SMALL(Dong6,ROWS($1:35)),))</f>
        <v>331</v>
      </c>
      <c r="G45" s="728" t="str">
        <f ca="1">IF(ROWS($1:35)&gt;COUNT(Dong6),"",OFFSET(TH!M$1,SMALL(Dong6,ROWS($1:35)),))</f>
        <v>1111</v>
      </c>
      <c r="H45" s="729">
        <f ca="1">IF(ROWS($1:35)&gt;COUNT(Dong6),"",OFFSET(TH!K$1,SMALL(Dong6,ROWS($1:35)),))</f>
        <v>12234750</v>
      </c>
      <c r="I45" s="729">
        <f ca="1">IF(ROWS($1:35)&gt;COUNT(Dong6),"",OFFSET(TH!K$1,SMALL(Dong6,ROWS($1:35)),))</f>
        <v>12234750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Giấy tấm 1V+2X ( 1460x444)</v>
      </c>
      <c r="E46" s="725">
        <f t="shared" ca="1" si="0"/>
        <v>36</v>
      </c>
      <c r="F46" s="728" t="str">
        <f ca="1">IF(ROWS($1:36)&gt;COUNT(Dong6),"",OFFSET(TH!L$1,SMALL(Dong6,ROWS($1:36)),))</f>
        <v>1521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11122500</v>
      </c>
      <c r="I46" s="729">
        <f ca="1">IF(ROWS($1:36)&gt;COUNT(Dong6),"",OFFSET(TH!K$1,SMALL(Dong6,ROWS($1:36)),))</f>
        <v>11122500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NL/N02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Vat Giấy tấm</v>
      </c>
      <c r="E47" s="725">
        <f t="shared" ca="1" si="0"/>
        <v>37</v>
      </c>
      <c r="F47" s="728" t="str">
        <f ca="1">IF(ROWS($1:37)&gt;COUNT(Dong6),"",OFFSET(TH!L$1,SMALL(Dong6,ROWS($1:37)),))</f>
        <v>1331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1112250</v>
      </c>
      <c r="I47" s="729">
        <f ca="1">IF(ROWS($1:37)&gt;COUNT(Dong6),"",OFFSET(TH!K$1,SMALL(Dong6,ROWS($1:37)),))</f>
        <v>1112250</v>
      </c>
    </row>
    <row r="48" spans="1:9" ht="21.75" customHeight="1">
      <c r="A48" s="726">
        <f ca="1">IF(ROWS($1:38)&gt;COUNT(Dong6),"",OFFSET(TH!C$1,SMALL(Dong6,ROWS($1:38)),))</f>
        <v>40646</v>
      </c>
      <c r="B48" s="725" t="str">
        <f ca="1">IF(ROWS($1:38)&gt;COUNT(Dong6),"",OFFSET(TH!D$1,SMALL(Dong6,ROWS($1:38)),))</f>
        <v>T04</v>
      </c>
      <c r="C48" s="726">
        <f ca="1">IF(ROWS($1:38)&gt;COUNT(Dong6),"",OFFSET(TH!E$1,SMALL(Dong6,ROWS($1:38)),))</f>
        <v>40646</v>
      </c>
      <c r="D48" s="727" t="str">
        <f ca="1">IF(ROWS($1:38)&gt;COUNT(Dong6),"",OFFSET(TH!F$1,SMALL(Dong6,ROWS($1:38)),))</f>
        <v>Rút tiền nhập quỹ tiền mặt</v>
      </c>
      <c r="E48" s="725">
        <f t="shared" ca="1" si="0"/>
        <v>38</v>
      </c>
      <c r="F48" s="728" t="str">
        <f ca="1">IF(ROWS($1:38)&gt;COUNT(Dong6),"",OFFSET(TH!L$1,SMALL(Dong6,ROWS($1:38)),))</f>
        <v>1111</v>
      </c>
      <c r="G48" s="728" t="str">
        <f ca="1">IF(ROWS($1:38)&gt;COUNT(Dong6),"",OFFSET(TH!M$1,SMALL(Dong6,ROWS($1:38)),))</f>
        <v>1121</v>
      </c>
      <c r="H48" s="729">
        <f ca="1">IF(ROWS($1:38)&gt;COUNT(Dong6),"",OFFSET(TH!K$1,SMALL(Dong6,ROWS($1:38)),))</f>
        <v>50000000</v>
      </c>
      <c r="I48" s="729">
        <f ca="1">IF(ROWS($1:38)&gt;COUNT(Dong6),"",OFFSET(TH!K$1,SMALL(Dong6,ROWS($1:38)),))</f>
        <v>50000000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16841000</v>
      </c>
      <c r="I49" s="729">
        <f ca="1">IF(ROWS($1:39)&gt;COUNT(Dong6),"",OFFSET(TH!K$1,SMALL(Dong6,ROWS($1:39)),))</f>
        <v>16841000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Giấy tấm 1V+2X ( 1640x544)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15310000</v>
      </c>
      <c r="I50" s="729">
        <f ca="1">IF(ROWS($1:40)&gt;COUNT(Dong6),"",OFFSET(TH!K$1,SMALL(Dong6,ROWS($1:40)),))</f>
        <v>15310000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4541752040</v>
      </c>
      <c r="I52" s="682">
        <f ca="1">SUBTOTAL(9,I10:I51)</f>
        <v>4541752040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8" t="s">
        <v>151</v>
      </c>
      <c r="H2" s="978"/>
      <c r="I2" s="978"/>
    </row>
    <row r="3" spans="1:9" ht="15.75" customHeight="1">
      <c r="A3" s="1" t="str">
        <f>TH!A2</f>
        <v>Địa chỉ: 1A227/1 Ấp 1, Phạm Văn Hai, Bình Chánh, TPHCM</v>
      </c>
      <c r="G3" s="979" t="s">
        <v>123</v>
      </c>
      <c r="H3" s="979"/>
      <c r="I3" s="979"/>
    </row>
    <row r="4" spans="1:9">
      <c r="F4" s="17"/>
      <c r="G4" s="979"/>
      <c r="H4" s="979"/>
      <c r="I4" s="979"/>
    </row>
    <row r="5" spans="1:9" ht="17.25" customHeight="1">
      <c r="A5" s="980" t="s">
        <v>153</v>
      </c>
      <c r="B5" s="980"/>
      <c r="C5" s="980"/>
      <c r="D5" s="980"/>
      <c r="E5" s="980"/>
      <c r="F5" s="980"/>
      <c r="G5" s="980"/>
      <c r="H5" s="980"/>
      <c r="I5" s="980"/>
    </row>
    <row r="6" spans="1:9">
      <c r="A6" s="981" t="s">
        <v>154</v>
      </c>
      <c r="B6" s="982"/>
      <c r="C6" s="982"/>
      <c r="D6" s="982"/>
      <c r="E6" s="982"/>
      <c r="F6" s="982"/>
      <c r="G6" s="982"/>
      <c r="H6" s="982"/>
      <c r="I6" s="982"/>
    </row>
    <row r="7" spans="1:9">
      <c r="B7" s="5"/>
      <c r="C7" s="5"/>
      <c r="D7" s="187" t="s">
        <v>155</v>
      </c>
      <c r="E7" s="188" t="s">
        <v>833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2" t="s">
        <v>29</v>
      </c>
      <c r="B9" s="983"/>
      <c r="C9" s="983"/>
      <c r="D9" s="983"/>
      <c r="E9" s="983"/>
      <c r="F9" s="983"/>
      <c r="G9" s="983"/>
      <c r="H9" s="983"/>
      <c r="I9" s="983"/>
    </row>
    <row r="10" spans="1:9" ht="9.75" customHeight="1">
      <c r="C10" s="984"/>
      <c r="D10" s="985"/>
      <c r="E10" s="985"/>
      <c r="F10" s="985"/>
      <c r="G10" s="985"/>
      <c r="H10" s="985"/>
      <c r="I10" s="985"/>
    </row>
    <row r="11" spans="1:9" s="18" customFormat="1" ht="19.5" customHeight="1">
      <c r="A11" s="986" t="s">
        <v>20</v>
      </c>
      <c r="B11" s="976" t="s">
        <v>1</v>
      </c>
      <c r="C11" s="987"/>
      <c r="D11" s="986" t="s">
        <v>0</v>
      </c>
      <c r="E11" s="986" t="s">
        <v>14</v>
      </c>
      <c r="F11" s="976" t="s">
        <v>21</v>
      </c>
      <c r="G11" s="987"/>
      <c r="H11" s="976" t="s">
        <v>31</v>
      </c>
      <c r="I11" s="977"/>
    </row>
    <row r="12" spans="1:9" s="18" customFormat="1" ht="32.25" customHeight="1">
      <c r="A12" s="986"/>
      <c r="B12" s="246" t="s">
        <v>15</v>
      </c>
      <c r="C12" s="246" t="s">
        <v>32</v>
      </c>
      <c r="D12" s="986"/>
      <c r="E12" s="986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5" t="s">
        <v>158</v>
      </c>
      <c r="F27" s="975"/>
      <c r="G27" s="975"/>
      <c r="H27" s="975"/>
      <c r="I27" s="975"/>
    </row>
    <row r="28" spans="1:9" s="18" customFormat="1" ht="12.75">
      <c r="A28" s="975" t="s">
        <v>11</v>
      </c>
      <c r="B28" s="975"/>
      <c r="C28" s="975"/>
      <c r="D28" s="975"/>
      <c r="E28" s="975" t="s">
        <v>12</v>
      </c>
      <c r="F28" s="975"/>
      <c r="G28" s="975"/>
      <c r="H28" s="975"/>
      <c r="I28" s="975"/>
    </row>
    <row r="29" spans="1:9" s="18" customFormat="1" ht="12.75">
      <c r="A29" s="975" t="s">
        <v>13</v>
      </c>
      <c r="B29" s="975"/>
      <c r="C29" s="975"/>
      <c r="D29" s="975"/>
      <c r="E29" s="975" t="s">
        <v>13</v>
      </c>
      <c r="F29" s="975"/>
      <c r="G29" s="975"/>
      <c r="H29" s="975"/>
      <c r="I29" s="975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8" t="s">
        <v>160</v>
      </c>
      <c r="B36" s="988"/>
      <c r="C36" s="988"/>
      <c r="D36" s="988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8" t="s">
        <v>122</v>
      </c>
      <c r="H1" s="978"/>
      <c r="I1" s="978"/>
      <c r="J1" s="97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9" t="s">
        <v>123</v>
      </c>
      <c r="H2" s="979"/>
      <c r="I2" s="979"/>
      <c r="J2" s="979"/>
    </row>
    <row r="3" spans="1:15" s="3" customFormat="1" ht="16.5" customHeight="1">
      <c r="A3" s="4"/>
      <c r="B3" s="16"/>
      <c r="C3" s="109"/>
      <c r="D3" s="109"/>
      <c r="E3" s="16"/>
      <c r="G3" s="979"/>
      <c r="H3" s="979"/>
      <c r="I3" s="979"/>
      <c r="J3" s="97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9" t="s">
        <v>124</v>
      </c>
      <c r="B5" s="989"/>
      <c r="C5" s="989"/>
      <c r="D5" s="989"/>
      <c r="E5" s="989"/>
      <c r="F5" s="989"/>
      <c r="G5" s="989"/>
      <c r="H5" s="989"/>
      <c r="I5" s="989"/>
      <c r="J5" s="989"/>
    </row>
    <row r="6" spans="1:15" ht="14.25" customHeight="1">
      <c r="A6" s="991" t="str">
        <f>$L$11&amp;" / 2015"</f>
        <v>Quý IV / 2015</v>
      </c>
      <c r="B6" s="991"/>
      <c r="C6" s="991"/>
      <c r="D6" s="991"/>
      <c r="E6" s="991"/>
      <c r="F6" s="991"/>
      <c r="G6" s="991"/>
      <c r="H6" s="991"/>
      <c r="I6" s="991"/>
      <c r="J6" s="991"/>
    </row>
    <row r="7" spans="1:15">
      <c r="A7" s="990" t="s">
        <v>125</v>
      </c>
      <c r="B7" s="990"/>
      <c r="C7" s="990"/>
      <c r="D7" s="990"/>
      <c r="E7" s="990"/>
      <c r="F7" s="990"/>
      <c r="G7" s="990"/>
      <c r="H7" s="990"/>
      <c r="I7" s="990"/>
      <c r="J7" s="990"/>
    </row>
    <row r="8" spans="1:15">
      <c r="A8" s="990" t="s">
        <v>126</v>
      </c>
      <c r="B8" s="990"/>
      <c r="C8" s="990"/>
      <c r="D8" s="990"/>
      <c r="E8" s="990"/>
      <c r="F8" s="990"/>
      <c r="G8" s="990"/>
      <c r="H8" s="990"/>
      <c r="I8" s="990"/>
      <c r="J8" s="990"/>
    </row>
    <row r="9" spans="1:15">
      <c r="A9" s="112"/>
      <c r="I9" s="112" t="s">
        <v>127</v>
      </c>
    </row>
    <row r="10" spans="1:15" ht="33" customHeight="1" thickBot="1">
      <c r="A10" s="993" t="s">
        <v>20</v>
      </c>
      <c r="B10" s="993" t="s">
        <v>128</v>
      </c>
      <c r="C10" s="992" t="s">
        <v>129</v>
      </c>
      <c r="D10" s="992"/>
      <c r="E10" s="992" t="s">
        <v>0</v>
      </c>
      <c r="F10" s="993" t="s">
        <v>14</v>
      </c>
      <c r="G10" s="992" t="s">
        <v>21</v>
      </c>
      <c r="H10" s="992"/>
      <c r="I10" s="992" t="s">
        <v>130</v>
      </c>
      <c r="J10" s="992" t="s">
        <v>131</v>
      </c>
      <c r="L10" s="648"/>
      <c r="N10" s="936" t="s">
        <v>388</v>
      </c>
      <c r="O10" s="936"/>
    </row>
    <row r="11" spans="1:15" ht="24" customHeight="1" thickBot="1">
      <c r="A11" s="994"/>
      <c r="B11" s="994"/>
      <c r="C11" s="113" t="s">
        <v>132</v>
      </c>
      <c r="D11" s="113" t="s">
        <v>133</v>
      </c>
      <c r="E11" s="992"/>
      <c r="F11" s="994"/>
      <c r="G11" s="113" t="s">
        <v>22</v>
      </c>
      <c r="H11" s="113" t="s">
        <v>23</v>
      </c>
      <c r="I11" s="992"/>
      <c r="J11" s="992"/>
      <c r="L11" s="180" t="s">
        <v>1475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472727</v>
      </c>
      <c r="I16" s="121">
        <f t="shared" ca="1" si="0"/>
        <v>1344305329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40821</v>
      </c>
      <c r="B17" s="120">
        <f ca="1">IF(ROWS($1:4)&gt;COUNT(Dong1),"",OFFSET(TH!E$1,SMALL(Dong1,ROWS($1:4)),))</f>
        <v>40821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31" t="str">
        <f ca="1">IF(ROWS($1:4)&gt;COUNT(Dong1),"",OFFSET(TH!F$1,SMALL(Dong1,ROWS($1:4)),))</f>
        <v>VAT Dầu DO, Phí xăng dầu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47273</v>
      </c>
      <c r="I17" s="121">
        <f t="shared" ca="1" si="0"/>
        <v>1344258056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Thanh toán tiền Dây nylon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2217600</v>
      </c>
      <c r="I18" s="121">
        <f t="shared" ca="1" si="0"/>
        <v>1342040456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40822</v>
      </c>
      <c r="B19" s="120">
        <f ca="1">IF(ROWS($1:6)&gt;COUNT(Dong1),"",OFFSET(TH!E$1,SMALL(Dong1,ROWS($1:6)),))</f>
        <v>40822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Dầu DO, Phí xăng dầu</v>
      </c>
      <c r="F19" s="124" t="str">
        <f ca="1">IF(ROWS($1:6)&gt;COUNT(Dong1),"",IF(OFFSET(TH!M$1,SMALL(Dong1,ROWS($1:6)),)="1111",OFFSET(TH!L$1,SMALL(Dong1,ROWS($1:6)),),OFFSET(TH!M$1,SMALL(Dong1,ROWS($1:6)),)))</f>
        <v>641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510000</v>
      </c>
      <c r="I19" s="121">
        <f t="shared" ca="1" si="0"/>
        <v>1341530456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40827</v>
      </c>
      <c r="B20" s="120">
        <f ca="1">IF(ROWS($1:7)&gt;COUNT(Dong1),"",OFFSET(TH!E$1,SMALL(Dong1,ROWS($1:7)),))</f>
        <v>40827</v>
      </c>
      <c r="C20" s="121" t="str">
        <f ca="1">IF(ROWS($1:7)&gt;COUNT(Dong1),"",IF(OFFSET(TH!L$1,SMALL(Dong1,ROWS($1:7)),)="1111",OFFSET(TH!D$1,SMALL(Dong1,ROWS($1:7)),),""))</f>
        <v>T01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Rút tiền sec 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95000000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1436530456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20000000</v>
      </c>
      <c r="I21" s="121">
        <f t="shared" ca="1" si="0"/>
        <v>1416530456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Mực in V-FLEX 7951 Violet</v>
      </c>
      <c r="F22" s="124" t="str">
        <f ca="1">IF(ROWS($1:9)&gt;COUNT(Dong1),"",IF(OFFSET(TH!M$1,SMALL(Dong1,ROWS($1:9)),)="1111",OFFSET(TH!L$1,SMALL(Dong1,ROWS($1:9)),),OFFSET(TH!M$1,SMALL(Dong1,ROWS($1:9)),)))</f>
        <v>154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1280000</v>
      </c>
      <c r="I22" s="121">
        <f t="shared" ca="1" si="0"/>
        <v>1415250456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40835</v>
      </c>
      <c r="B23" s="120">
        <f ca="1">IF(ROWS($1:10)&gt;COUNT(Dong1),"",OFFSET(TH!E$1,SMALL(Dong1,ROWS($1:10)),))</f>
        <v>40835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Vat mực in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128000</v>
      </c>
      <c r="I23" s="121">
        <f t="shared" ca="1" si="0"/>
        <v>1415122456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Mực in V-FLEX Red-R032, V-FLEX 6413 Blue-Process Blue C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2740000</v>
      </c>
      <c r="I24" s="121">
        <f t="shared" ca="1" si="0"/>
        <v>1412382456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274000</v>
      </c>
      <c r="I25" s="121">
        <f t="shared" ca="1" si="0"/>
        <v>1412108456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40836</v>
      </c>
      <c r="B26" s="120">
        <f ca="1">IF(ROWS($1:13)&gt;COUNT(Dong1),"",OFFSET(TH!E$1,SMALL(Dong1,ROWS($1:13)),))</f>
        <v>40836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Dầu DO,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548364</v>
      </c>
      <c r="I26" s="121">
        <f t="shared" ca="1" si="0"/>
        <v>1411560092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40836</v>
      </c>
      <c r="B27" s="120">
        <f ca="1">IF(ROWS($1:14)&gt;COUNT(Dong1),"",OFFSET(TH!E$1,SMALL(Dong1,ROWS($1:14)),))</f>
        <v>40836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Dầu DO, Phí xăng dầu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54836</v>
      </c>
      <c r="I27" s="121">
        <f t="shared" ca="1" si="0"/>
        <v>1411505256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40845</v>
      </c>
      <c r="B28" s="120">
        <f ca="1">IF(ROWS($1:15)&gt;COUNT(Dong1),"",OFFSET(TH!E$1,SMALL(Dong1,ROWS($1:15)),))</f>
        <v>40845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Mực in V-FLEX Red-R032,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2960000</v>
      </c>
      <c r="I28" s="121">
        <f t="shared" ca="1" si="0"/>
        <v>1408545256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40845</v>
      </c>
      <c r="B29" s="120">
        <f ca="1">IF(ROWS($1:16)&gt;COUNT(Dong1),"",OFFSET(TH!E$1,SMALL(Dong1,ROWS($1:16)),))</f>
        <v>40845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296000</v>
      </c>
      <c r="I29" s="121">
        <f t="shared" ca="1" si="0"/>
        <v>1408249256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40847</v>
      </c>
      <c r="B30" s="120">
        <f ca="1">IF(ROWS($1:17)&gt;COUNT(Dong1),"",OFFSET(TH!E$1,SMALL(Dong1,ROWS($1:17)),))</f>
        <v>40847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Thanh toán tiền lương tháng 10/2011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12269139</v>
      </c>
      <c r="I30" s="121">
        <f t="shared" ca="1" si="0"/>
        <v>1395980117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40847</v>
      </c>
      <c r="B31" s="120">
        <f ca="1">IF(ROWS($1:18)&gt;COUNT(Dong1),"",OFFSET(TH!E$1,SMALL(Dong1,ROWS($1:18)),))</f>
        <v>40847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Thanh toán tiền Kẽm đóng bao bì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2750000</v>
      </c>
      <c r="I31" s="121">
        <f t="shared" ca="1" si="0"/>
        <v>1393230117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40848</v>
      </c>
      <c r="B32" s="120">
        <f ca="1">IF(ROWS($1:19)&gt;COUNT(Dong1),"",OFFSET(TH!E$1,SMALL(Dong1,ROWS($1:19)),))</f>
        <v>40848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C11</v>
      </c>
      <c r="E32" s="231" t="str">
        <f ca="1">IF(ROWS($1:19)&gt;COUNT(Dong1),"",OFFSET(TH!F$1,SMALL(Dong1,ROWS($1:19)),))</f>
        <v>Dầu DO, Phí xăng dầu</v>
      </c>
      <c r="F32" s="124" t="str">
        <f ca="1">IF(ROWS($1:19)&gt;COUNT(Dong1),"",IF(OFFSET(TH!M$1,SMALL(Dong1,ROWS($1:19)),)="1111",OFFSET(TH!L$1,SMALL(Dong1,ROWS($1:19)),),OFFSET(TH!M$1,SMALL(Dong1,ROWS($1:19)),)))</f>
        <v>641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463636</v>
      </c>
      <c r="I32" s="121">
        <f t="shared" ca="1" si="0"/>
        <v>1392766481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40848</v>
      </c>
      <c r="B33" s="120">
        <f ca="1">IF(ROWS($1:20)&gt;COUNT(Dong1),"",OFFSET(TH!E$1,SMALL(Dong1,ROWS($1:20)),))</f>
        <v>40848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VAT Dầu DO, Phí xăng dầu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46364</v>
      </c>
      <c r="I33" s="121">
        <f t="shared" ca="1" si="0"/>
        <v>1392720117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40848</v>
      </c>
      <c r="B34" s="120">
        <f ca="1">IF(ROWS($1:21)&gt;COUNT(Dong1),"",OFFSET(TH!E$1,SMALL(Dong1,ROWS($1:21)),))</f>
        <v>40848</v>
      </c>
      <c r="C34" s="121" t="str">
        <f ca="1">IF(ROWS($1:21)&gt;COUNT(Dong1),"",IF(OFFSET(TH!L$1,SMALL(Dong1,ROWS($1:21)),)="1111",OFFSET(TH!D$1,SMALL(Dong1,ROWS($1:21)),),""))</f>
        <v>T02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Thùng carton</v>
      </c>
      <c r="F34" s="124" t="str">
        <f ca="1">IF(ROWS($1:21)&gt;COUNT(Dong1),"",IF(OFFSET(TH!M$1,SMALL(Dong1,ROWS($1:21)),)="1111",OFFSET(TH!L$1,SMALL(Dong1,ROWS($1:21)),),OFFSET(TH!M$1,SMALL(Dong1,ROWS($1:21)),)))</f>
        <v>5112</v>
      </c>
      <c r="G34" s="125">
        <f ca="1">IF(ROWS($1:21)&gt;COUNT(Dong1),"",IF(OFFSET(TH!L$1,SMALL(Dong1,ROWS($1:21)),)="1111",OFFSET(TH!K$1,SMALL(Dong1,ROWS($1:21)),),0))</f>
        <v>1240000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1393960117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40848</v>
      </c>
      <c r="B35" s="120">
        <f ca="1">IF(ROWS($1:22)&gt;COUNT(Dong1),"",OFFSET(TH!E$1,SMALL(Dong1,ROWS($1:22)),))</f>
        <v>40848</v>
      </c>
      <c r="C35" s="121" t="str">
        <f ca="1">IF(ROWS($1:22)&gt;COUNT(Dong1),"",IF(OFFSET(TH!L$1,SMALL(Dong1,ROWS($1:22)),)="1111",OFFSET(TH!D$1,SMALL(Dong1,ROWS($1:22)),),""))</f>
        <v>T02</v>
      </c>
      <c r="D35" s="122" t="str">
        <f ca="1">IF(ROWS($1:22)&gt;COUNT(Dong1),"",IF(OFFSET(TH!M$1,SMALL(Dong1,ROWS($1:22)),)="1111",OFFSET(TH!D$1,SMALL(Dong1,ROWS($1:22)),),""))</f>
        <v/>
      </c>
      <c r="E35" s="231" t="str">
        <f ca="1">IF(ROWS($1:22)&gt;COUNT(Dong1),"",OFFSET(TH!F$1,SMALL(Dong1,ROWS($1:22)),))</f>
        <v xml:space="preserve">VAT thùng </v>
      </c>
      <c r="F35" s="124" t="str">
        <f ca="1">IF(ROWS($1:22)&gt;COUNT(Dong1),"",IF(OFFSET(TH!M$1,SMALL(Dong1,ROWS($1:22)),)="1111",OFFSET(TH!L$1,SMALL(Dong1,ROWS($1:22)),),OFFSET(TH!M$1,SMALL(Dong1,ROWS($1:22)),)))</f>
        <v>3331</v>
      </c>
      <c r="G35" s="125">
        <f ca="1">IF(ROWS($1:22)&gt;COUNT(Dong1),"",IF(OFFSET(TH!L$1,SMALL(Dong1,ROWS($1:22)),)="1111",OFFSET(TH!K$1,SMALL(Dong1,ROWS($1:22)),),0))</f>
        <v>124000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1394084117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40850</v>
      </c>
      <c r="B36" s="120">
        <f ca="1">IF(ROWS($1:23)&gt;COUNT(Dong1),"",OFFSET(TH!E$1,SMALL(Dong1,ROWS($1:23)),))</f>
        <v>40850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Dịch vụ viễn thông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803075</v>
      </c>
      <c r="I36" s="121">
        <f t="shared" ca="1" si="0"/>
        <v>1393281042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40850</v>
      </c>
      <c r="B37" s="120">
        <f ca="1">IF(ROWS($1:24)&gt;COUNT(Dong1),"",OFFSET(TH!E$1,SMALL(Dong1,ROWS($1:24)),))</f>
        <v>40850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31" t="str">
        <f ca="1">IF(ROWS($1:24)&gt;COUNT(Dong1),"",OFFSET(TH!F$1,SMALL(Dong1,ROWS($1:24)),))</f>
        <v>VAT Dịch vụ viễn thông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80308</v>
      </c>
      <c r="I37" s="121">
        <f t="shared" ca="1" si="0"/>
        <v>1393200734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40858</v>
      </c>
      <c r="B38" s="120">
        <f ca="1">IF(ROWS($1:25)&gt;COUNT(Dong1),"",OFFSET(TH!E$1,SMALL(Dong1,ROWS($1:25)),))</f>
        <v>40858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Rút tiền sec 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1636200734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40858</v>
      </c>
      <c r="B39" s="120">
        <f ca="1">IF(ROWS($1:26)&gt;COUNT(Dong1),"",OFFSET(TH!E$1,SMALL(Dong1,ROWS($1:26)),))</f>
        <v>40858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683400</v>
      </c>
      <c r="I39" s="121">
        <f t="shared" ca="1" si="0"/>
        <v>1635517334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40858</v>
      </c>
      <c r="B40" s="120">
        <f ca="1">IF(ROWS($1:27)&gt;COUNT(Dong1),"",OFFSET(TH!E$1,SMALL(Dong1,ROWS($1:27)),))</f>
        <v>40858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68340</v>
      </c>
      <c r="I40" s="121">
        <f t="shared" ca="1" si="0"/>
        <v>1635448994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40868</v>
      </c>
      <c r="B41" s="120">
        <f ca="1">IF(ROWS($1:28)&gt;COUNT(Dong1),"",OFFSET(TH!E$1,SMALL(Dong1,ROWS($1:28)),))</f>
        <v>40868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C14</v>
      </c>
      <c r="E41" s="231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6000000</v>
      </c>
      <c r="I41" s="121">
        <f t="shared" ca="1" si="0"/>
        <v>1629448994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40868</v>
      </c>
      <c r="B42" s="120">
        <f ca="1">IF(ROWS($1:29)&gt;COUNT(Dong1),"",OFFSET(TH!E$1,SMALL(Dong1,ROWS($1:29)),))</f>
        <v>40868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Mực in V-FLEX Red-R032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1360000</v>
      </c>
      <c r="I42" s="121">
        <f t="shared" ca="1" si="0"/>
        <v>1628088994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40868</v>
      </c>
      <c r="B43" s="120">
        <f ca="1">IF(ROWS($1:30)&gt;COUNT(Dong1),"",OFFSET(TH!E$1,SMALL(Dong1,ROWS($1:30)),))</f>
        <v>40868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136000</v>
      </c>
      <c r="I43" s="121">
        <f t="shared" ca="1" si="0"/>
        <v>1627952994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40871</v>
      </c>
      <c r="B44" s="120">
        <f ca="1">IF(ROWS($1:31)&gt;COUNT(Dong1),"",OFFSET(TH!E$1,SMALL(Dong1,ROWS($1:31)),))</f>
        <v>40871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Mực in V-FLEX 8037 Green 553U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1300000</v>
      </c>
      <c r="I44" s="121">
        <f t="shared" ca="1" si="0"/>
        <v>1626652994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40871</v>
      </c>
      <c r="B45" s="120">
        <f ca="1">IF(ROWS($1:32)&gt;COUNT(Dong1),"",OFFSET(TH!E$1,SMALL(Dong1,ROWS($1:32)),))</f>
        <v>40871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130000</v>
      </c>
      <c r="I45" s="121">
        <f t="shared" ca="1" si="0"/>
        <v>1626522994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40876</v>
      </c>
      <c r="B46" s="120">
        <f ca="1">IF(ROWS($1:33)&gt;COUNT(Dong1),"",OFFSET(TH!E$1,SMALL(Dong1,ROWS($1:33)),))</f>
        <v>40876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C17</v>
      </c>
      <c r="E46" s="231" t="str">
        <f ca="1">IF(ROWS($1:33)&gt;COUNT(Dong1),"",OFFSET(TH!F$1,SMALL(Dong1,ROWS($1:33)),))</f>
        <v>Văn phòng phẩm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186000</v>
      </c>
      <c r="I46" s="121">
        <f t="shared" ca="1" si="0"/>
        <v>1626336994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40877</v>
      </c>
      <c r="B47" s="120">
        <f ca="1">IF(ROWS($1:34)&gt;COUNT(Dong1),"",OFFSET(TH!E$1,SMALL(Dong1,ROWS($1:34)),))</f>
        <v>40877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31" t="str">
        <f ca="1">IF(ROWS($1:34)&gt;COUNT(Dong1),"",OFFSET(TH!F$1,SMALL(Dong1,ROWS($1:34)),))</f>
        <v>Thanh toán tiền lương tháng 11/2011</v>
      </c>
      <c r="F47" s="124" t="str">
        <f ca="1">IF(ROWS($1:34)&gt;COUNT(Dong1),"",IF(OFFSET(TH!M$1,SMALL(Dong1,ROWS($1:34)),)="1111",OFFSET(TH!L$1,SMALL(Dong1,ROWS($1:34)),),OFFSET(TH!M$1,SMALL(Dong1,ROWS($1:34)),)))</f>
        <v>3341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11050000</v>
      </c>
      <c r="I47" s="121">
        <f t="shared" ca="1" si="0"/>
        <v>1615286994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40883</v>
      </c>
      <c r="B48" s="120">
        <f ca="1">IF(ROWS($1:35)&gt;COUNT(Dong1),"",OFFSET(TH!E$1,SMALL(Dong1,ROWS($1:35)),))</f>
        <v>40883</v>
      </c>
      <c r="C48" s="121" t="str">
        <f ca="1">IF(ROWS($1:35)&gt;COUNT(Dong1),"",IF(OFFSET(TH!L$1,SMALL(Dong1,ROWS($1:35)),)="1111",OFFSET(TH!D$1,SMALL(Dong1,ROWS($1:35)),),""))</f>
        <v>T04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Rút tiền sec 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27000000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1642286994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40889</v>
      </c>
      <c r="B49" s="120">
        <f ca="1">IF(ROWS($1:36)&gt;COUNT(Dong1),"",OFFSET(TH!E$1,SMALL(Dong1,ROWS($1:36)),))</f>
        <v>40889</v>
      </c>
      <c r="C49" s="121" t="str">
        <f ca="1">IF(ROWS($1:36)&gt;COUNT(Dong1),"",IF(OFFSET(TH!L$1,SMALL(Dong1,ROWS($1:36)),)="1111",OFFSET(TH!D$1,SMALL(Dong1,ROWS($1:36)),),""))</f>
        <v>T05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Rút tiền sec  nhập quỹ tiền mặt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95000000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1737286994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40889</v>
      </c>
      <c r="B50" s="120">
        <f ca="1">IF(ROWS($1:37)&gt;COUNT(Dong1),"",OFFSET(TH!E$1,SMALL(Dong1,ROWS($1:37)),))</f>
        <v>40889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C19</v>
      </c>
      <c r="E50" s="231" t="str">
        <f ca="1">IF(ROWS($1:37)&gt;COUNT(Dong1),"",OFFSET(TH!F$1,SMALL(Dong1,ROWS($1:37)),))</f>
        <v>Mực in V-FLEX 8037 Green 553U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1300000</v>
      </c>
      <c r="I50" s="121">
        <f t="shared" ca="1" si="0"/>
        <v>1735986994</v>
      </c>
      <c r="J50" s="126"/>
    </row>
    <row r="51" spans="1:15" ht="19.5" customHeight="1">
      <c r="A51" s="120">
        <f ca="1">IF(ROWS($1:38)&gt;COUNT(Dong1),"",OFFSET(TH!C$1,SMALL(Dong1,ROWS($1:38)),))</f>
        <v>40889</v>
      </c>
      <c r="B51" s="120">
        <f ca="1">IF(ROWS($1:38)&gt;COUNT(Dong1),"",OFFSET(TH!E$1,SMALL(Dong1,ROWS($1:38)),))</f>
        <v>40889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C19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130000</v>
      </c>
      <c r="I51" s="121">
        <f t="shared" ca="1" si="0"/>
        <v>1735856994</v>
      </c>
      <c r="J51" s="126"/>
    </row>
    <row r="52" spans="1:15" ht="19.5" customHeight="1">
      <c r="A52" s="120">
        <f ca="1">IF(ROWS($1:39)&gt;COUNT(Dong1),"",OFFSET(TH!C$1,SMALL(Dong1,ROWS($1:39)),))</f>
        <v>40896</v>
      </c>
      <c r="B52" s="120">
        <f ca="1">IF(ROWS($1:39)&gt;COUNT(Dong1),"",OFFSET(TH!E$1,SMALL(Dong1,ROWS($1:39)),))</f>
        <v>40896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C20</v>
      </c>
      <c r="E52" s="231" t="str">
        <f ca="1">IF(ROWS($1:39)&gt;COUNT(Dong1),"",OFFSET(TH!F$1,SMALL(Dong1,ROWS($1:39)),))</f>
        <v>Tiền điện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318920</v>
      </c>
      <c r="I52" s="121">
        <f t="shared" ca="1" si="0"/>
        <v>1735538074</v>
      </c>
      <c r="J52" s="126"/>
    </row>
    <row r="53" spans="1:15" ht="19.5" customHeight="1">
      <c r="A53" s="120">
        <f ca="1">IF(ROWS($1:40)&gt;COUNT(Dong1),"",OFFSET(TH!C$1,SMALL(Dong1,ROWS($1:40)),))</f>
        <v>40896</v>
      </c>
      <c r="B53" s="120">
        <f ca="1">IF(ROWS($1:40)&gt;COUNT(Dong1),"",OFFSET(TH!E$1,SMALL(Dong1,ROWS($1:40)),))</f>
        <v>40896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C20</v>
      </c>
      <c r="E53" s="231" t="str">
        <f ca="1">IF(ROWS($1:40)&gt;COUNT(Dong1),"",OFFSET(TH!F$1,SMALL(Dong1,ROWS($1:40)),))</f>
        <v>VAT Tiền điện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31892</v>
      </c>
      <c r="I53" s="121">
        <f t="shared" ca="1" si="0"/>
        <v>1735506182</v>
      </c>
      <c r="J53" s="126"/>
    </row>
    <row r="54" spans="1:15" ht="19.5" customHeight="1">
      <c r="A54" s="120">
        <f ca="1">IF(ROWS($1:41)&gt;COUNT(Dong1),"",OFFSET(TH!C$1,SMALL(Dong1,ROWS($1:41)),))</f>
        <v>40901</v>
      </c>
      <c r="B54" s="120">
        <f ca="1">IF(ROWS($1:41)&gt;COUNT(Dong1),"",OFFSET(TH!E$1,SMALL(Dong1,ROWS($1:41)),))</f>
        <v>40901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C21</v>
      </c>
      <c r="E54" s="231" t="str">
        <f ca="1">IF(ROWS($1:41)&gt;COUNT(Dong1),"",OFFSET(TH!F$1,SMALL(Dong1,ROWS($1:41)),))</f>
        <v>Thanh toán tiền giấy tấm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412769</v>
      </c>
      <c r="I54" s="121">
        <f t="shared" ca="1" si="0"/>
        <v>1735093413</v>
      </c>
      <c r="J54" s="126"/>
    </row>
    <row r="55" spans="1:15" ht="19.5" customHeight="1">
      <c r="A55" s="120">
        <f ca="1">IF(ROWS($1:42)&gt;COUNT(Dong1),"",OFFSET(TH!C$1,SMALL(Dong1,ROWS($1:42)),))</f>
        <v>40901</v>
      </c>
      <c r="B55" s="120">
        <f ca="1">IF(ROWS($1:42)&gt;COUNT(Dong1),"",OFFSET(TH!E$1,SMALL(Dong1,ROWS($1:42)),))</f>
        <v>40901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31" t="str">
        <f ca="1">IF(ROWS($1:42)&gt;COUNT(Dong1),"",OFFSET(TH!F$1,SMALL(Dong1,ROWS($1:42)),))</f>
        <v>Thanh toán tiền giấy tấm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9998</v>
      </c>
      <c r="I55" s="121">
        <f t="shared" ca="1" si="0"/>
        <v>1735083415</v>
      </c>
      <c r="J55" s="126"/>
    </row>
    <row r="56" spans="1:15" ht="19.5" customHeight="1">
      <c r="A56" s="120">
        <f ca="1">IF(ROWS($1:43)&gt;COUNT(Dong1),"",OFFSET(TH!C$1,SMALL(Dong1,ROWS($1:43)),))</f>
        <v>40901</v>
      </c>
      <c r="B56" s="120">
        <f ca="1">IF(ROWS($1:43)&gt;COUNT(Dong1),"",OFFSET(TH!E$1,SMALL(Dong1,ROWS($1:43)),))</f>
        <v>40901</v>
      </c>
      <c r="C56" s="121" t="str">
        <f ca="1">IF(ROWS($1:43)&gt;COUNT(Dong1),"",IF(OFFSET(TH!L$1,SMALL(Dong1,ROWS($1:43)),)="1111",OFFSET(TH!D$1,SMALL(Dong1,ROWS($1:43)),),""))</f>
        <v>T06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carton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1001285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1736084700</v>
      </c>
      <c r="J56" s="126"/>
    </row>
    <row r="57" spans="1:15" ht="19.5" customHeight="1">
      <c r="A57" s="120">
        <f ca="1">IF(ROWS($1:44)&gt;COUNT(Dong1),"",OFFSET(TH!C$1,SMALL(Dong1,ROWS($1:44)),))</f>
        <v>40907</v>
      </c>
      <c r="B57" s="120">
        <f ca="1">IF(ROWS($1:44)&gt;COUNT(Dong1),"",OFFSET(TH!E$1,SMALL(Dong1,ROWS($1:44)),))</f>
        <v>40907</v>
      </c>
      <c r="C57" s="121" t="str">
        <f ca="1">IF(ROWS($1:44)&gt;COUNT(Dong1),"",IF(OFFSET(TH!L$1,SMALL(Dong1,ROWS($1:44)),)="1111",OFFSET(TH!D$1,SMALL(Dong1,ROWS($1:44)),),""))</f>
        <v>T07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Thùng carton 5 lớp(55x25x28)</v>
      </c>
      <c r="F57" s="124" t="str">
        <f ca="1">IF(ROWS($1:44)&gt;COUNT(Dong1),"",IF(OFFSET(TH!M$1,SMALL(Dong1,ROWS($1:44)),)="1111",OFFSET(TH!L$1,SMALL(Dong1,ROWS($1:44)),),OFFSET(TH!M$1,SMALL(Dong1,ROWS($1:44)),)))</f>
        <v>5112</v>
      </c>
      <c r="G57" s="125">
        <f ca="1">IF(ROWS($1:44)&gt;COUNT(Dong1),"",IF(OFFSET(TH!L$1,SMALL(Dong1,ROWS($1:44)),)="1111",OFFSET(TH!K$1,SMALL(Dong1,ROWS($1:44)),),0))</f>
        <v>4625600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1740710300</v>
      </c>
      <c r="J57" s="126"/>
    </row>
    <row r="58" spans="1:15" ht="19.5" customHeight="1">
      <c r="A58" s="120">
        <f ca="1">IF(ROWS($1:45)&gt;COUNT(Dong1),"",OFFSET(TH!C$1,SMALL(Dong1,ROWS($1:45)),))</f>
        <v>40907</v>
      </c>
      <c r="B58" s="120">
        <f ca="1">IF(ROWS($1:45)&gt;COUNT(Dong1),"",OFFSET(TH!E$1,SMALL(Dong1,ROWS($1:45)),))</f>
        <v>40907</v>
      </c>
      <c r="C58" s="121" t="str">
        <f ca="1">IF(ROWS($1:45)&gt;COUNT(Dong1),"",IF(OFFSET(TH!L$1,SMALL(Dong1,ROWS($1:45)),)="1111",OFFSET(TH!D$1,SMALL(Dong1,ROWS($1:45)),),""))</f>
        <v>T07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 xml:space="preserve">VAT thùng </v>
      </c>
      <c r="F58" s="124" t="str">
        <f ca="1">IF(ROWS($1:45)&gt;COUNT(Dong1),"",IF(OFFSET(TH!M$1,SMALL(Dong1,ROWS($1:45)),)="1111",OFFSET(TH!L$1,SMALL(Dong1,ROWS($1:45)),),OFFSET(TH!M$1,SMALL(Dong1,ROWS($1:45)),)))</f>
        <v>3331</v>
      </c>
      <c r="G58" s="125">
        <f ca="1">IF(ROWS($1:45)&gt;COUNT(Dong1),"",IF(OFFSET(TH!L$1,SMALL(Dong1,ROWS($1:45)),)="1111",OFFSET(TH!K$1,SMALL(Dong1,ROWS($1:45)),),0))</f>
        <v>462560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1741172860</v>
      </c>
      <c r="J58" s="126"/>
    </row>
    <row r="59" spans="1:15" ht="19.5" customHeight="1">
      <c r="A59" s="120">
        <f ca="1">IF(ROWS($1:46)&gt;COUNT(Dong1),"",OFFSET(TH!C$1,SMALL(Dong1,ROWS($1:46)),))</f>
        <v>40908</v>
      </c>
      <c r="B59" s="120">
        <f ca="1">IF(ROWS($1:46)&gt;COUNT(Dong1),"",OFFSET(TH!E$1,SMALL(Dong1,ROWS($1:46)),))</f>
        <v>40908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C23</v>
      </c>
      <c r="E59" s="231" t="str">
        <f ca="1">IF(ROWS($1:46)&gt;COUNT(Dong1),"",OFFSET(TH!F$1,SMALL(Dong1,ROWS($1:46)),))</f>
        <v>Thanh toán tiền lương tháng 12/2011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10712962</v>
      </c>
      <c r="I59" s="121">
        <f t="shared" ca="1" si="0"/>
        <v>1730459898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6"/>
      <c r="R4" s="81"/>
      <c r="S4" s="654">
        <v>4</v>
      </c>
      <c r="T4" s="81"/>
      <c r="U4" s="517" t="s">
        <v>4</v>
      </c>
      <c r="V4" s="107"/>
      <c r="W4" s="51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10712962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triệu, bảy trăm mười hai ngàn, chín trăm sáu mươi hai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07" t="s">
        <v>141</v>
      </c>
      <c r="B4" s="1007"/>
      <c r="C4" s="1007"/>
      <c r="D4" s="1007"/>
      <c r="E4" s="1007"/>
      <c r="F4" s="1007"/>
      <c r="G4" s="1007"/>
      <c r="H4" s="1007"/>
      <c r="I4" s="1007"/>
    </row>
    <row r="5" spans="1:20" s="140" customFormat="1" ht="15">
      <c r="A5" s="997" t="str">
        <f>"Nơi mở tài khoản giao dịch:  "&amp;IF($M$9="ACB"," Ngân Hàng ACB"," Ngân Hàng Eximbank - Chi Nhánh Chợ Lớn")</f>
        <v>Nơi mở tài khoản giao dịch:   Ngân Hàng ACB</v>
      </c>
      <c r="B5" s="997"/>
      <c r="C5" s="997"/>
      <c r="D5" s="997"/>
      <c r="E5" s="997"/>
      <c r="F5" s="997"/>
      <c r="G5" s="997"/>
      <c r="H5" s="997"/>
      <c r="I5" s="997"/>
    </row>
    <row r="6" spans="1:20" s="140" customFormat="1" ht="15">
      <c r="D6" s="269" t="s">
        <v>175</v>
      </c>
      <c r="E6" s="997" t="str">
        <f>IF($M$9="ACB","100983119","1004 148 5104 6511")</f>
        <v>100983119</v>
      </c>
      <c r="F6" s="997"/>
      <c r="G6" s="997"/>
      <c r="H6" s="634" t="s">
        <v>109</v>
      </c>
      <c r="I6" s="270" t="str">
        <f>IF(H6="VNĐ","1121",IF(H6="USD","1122",""))</f>
        <v>1121</v>
      </c>
      <c r="N6" s="990" t="s">
        <v>388</v>
      </c>
      <c r="O6" s="990"/>
      <c r="Q6" s="1005" t="s">
        <v>319</v>
      </c>
      <c r="R6" s="1005" t="s">
        <v>390</v>
      </c>
      <c r="S6" s="1005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06"/>
      <c r="R7" s="1006"/>
      <c r="S7" s="1006"/>
    </row>
    <row r="8" spans="1:20" s="147" customFormat="1" ht="22.5" customHeight="1" thickBot="1">
      <c r="A8" s="998" t="s">
        <v>142</v>
      </c>
      <c r="B8" s="1000" t="s">
        <v>1</v>
      </c>
      <c r="C8" s="1001"/>
      <c r="D8" s="995" t="s">
        <v>0</v>
      </c>
      <c r="E8" s="1002" t="s">
        <v>14</v>
      </c>
      <c r="F8" s="1004" t="s">
        <v>143</v>
      </c>
      <c r="G8" s="1004"/>
      <c r="H8" s="1001"/>
      <c r="I8" s="995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999"/>
      <c r="B9" s="148" t="s">
        <v>15</v>
      </c>
      <c r="C9" s="149" t="s">
        <v>144</v>
      </c>
      <c r="D9" s="996"/>
      <c r="E9" s="1003"/>
      <c r="F9" s="261" t="s">
        <v>145</v>
      </c>
      <c r="G9" s="150" t="s">
        <v>146</v>
      </c>
      <c r="H9" s="636" t="s">
        <v>147</v>
      </c>
      <c r="I9" s="996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16"/>
  <sheetViews>
    <sheetView showZeros="0" workbookViewId="0">
      <pane ySplit="3" topLeftCell="A4" activePane="bottomLeft" state="frozen"/>
      <selection pane="bottomLeft" activeCell="B22" sqref="B22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8" t="s">
        <v>404</v>
      </c>
      <c r="B1" s="1008"/>
      <c r="C1" s="1008"/>
      <c r="D1" s="1008"/>
      <c r="E1" s="1008"/>
      <c r="F1" s="1008"/>
      <c r="G1" s="1008"/>
      <c r="H1" s="1008"/>
    </row>
    <row r="2" spans="1:9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9" s="10" customFormat="1" ht="14.25" customHeight="1">
      <c r="A3" s="1010"/>
      <c r="B3" s="1012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797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798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0" si="2">IF(B6&lt;&gt;"",ROW()-3,"")</f>
        <v>3</v>
      </c>
      <c r="B6" s="7" t="s">
        <v>799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800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830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3" t="s">
        <v>831</v>
      </c>
      <c r="C9" s="8"/>
      <c r="D9" s="8"/>
      <c r="E9" s="8">
        <f t="array" ref="E9">SUM(IF("131"&amp;B9=KHN&amp;KH,TH))</f>
        <v>28791280</v>
      </c>
      <c r="F9" s="8">
        <f t="array" ref="F9">SUM(IF("131"&amp;B9=KHC&amp;KH,TH))</f>
        <v>28791280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832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 t="str">
        <f>IF(B11&lt;&gt;"",ROW()-3,"")</f>
        <v/>
      </c>
      <c r="B11" s="44"/>
      <c r="C11" s="8"/>
      <c r="D11" s="8"/>
      <c r="E11" s="8"/>
      <c r="F11" s="8"/>
      <c r="G11" s="55"/>
      <c r="H11" s="55"/>
      <c r="I11" s="10" t="str">
        <f>IF(ISNA(VLOOKUP(B11,'[2]131'!$B$4:$B$26,1,0)),"","x")</f>
        <v/>
      </c>
    </row>
    <row r="12" spans="1:9" s="14" customFormat="1" ht="14.25" customHeight="1">
      <c r="A12" s="11"/>
      <c r="B12" s="12" t="s">
        <v>39</v>
      </c>
      <c r="C12" s="13">
        <f t="shared" ref="C12:H12" si="3">SUM(C4:C11)</f>
        <v>0</v>
      </c>
      <c r="D12" s="13">
        <f t="shared" si="3"/>
        <v>0</v>
      </c>
      <c r="E12" s="13">
        <f t="shared" si="3"/>
        <v>1183990088</v>
      </c>
      <c r="F12" s="13">
        <f t="shared" si="3"/>
        <v>992507142</v>
      </c>
      <c r="G12" s="13">
        <f t="shared" si="3"/>
        <v>191482946</v>
      </c>
      <c r="H12" s="13">
        <f t="shared" si="3"/>
        <v>0</v>
      </c>
    </row>
    <row r="14" spans="1:9">
      <c r="E14" s="15">
        <f>CDPS!E14</f>
        <v>1183990088</v>
      </c>
      <c r="F14" s="15">
        <f>CDPS!F14</f>
        <v>992507142</v>
      </c>
    </row>
    <row r="16" spans="1:9">
      <c r="E16" s="185">
        <f>E12-E14</f>
        <v>0</v>
      </c>
      <c r="F16" s="185">
        <f>F12-F14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SX TM KIM DUNG PHÁT</v>
      </c>
      <c r="B1" s="647"/>
      <c r="C1" s="647"/>
      <c r="G1" s="2"/>
      <c r="H1" s="1016" t="s">
        <v>46</v>
      </c>
      <c r="I1" s="1016"/>
      <c r="J1" s="1016"/>
    </row>
    <row r="2" spans="1:10" s="490" customFormat="1" ht="14.25" customHeight="1">
      <c r="A2" s="655" t="str">
        <f>TH!A2</f>
        <v>Địa chỉ: 1A227/1 Ấp 1, Phạm Văn Hai, Bình Chánh, TPHCM</v>
      </c>
      <c r="B2" s="647"/>
      <c r="C2" s="647"/>
      <c r="G2" s="17"/>
      <c r="H2" s="1017" t="s">
        <v>47</v>
      </c>
      <c r="I2" s="1017"/>
      <c r="J2" s="1017"/>
    </row>
    <row r="3" spans="1:10" s="490" customFormat="1" ht="14.25" customHeight="1">
      <c r="A3" s="649"/>
      <c r="B3" s="647"/>
      <c r="C3" s="647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19" t="s">
        <v>825</v>
      </c>
      <c r="F7" s="1019"/>
      <c r="G7" s="1019"/>
      <c r="H7" s="1019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15" t="s">
        <v>1</v>
      </c>
      <c r="C10" s="1015"/>
      <c r="D10" s="986" t="s">
        <v>0</v>
      </c>
      <c r="E10" s="986" t="s">
        <v>14</v>
      </c>
      <c r="F10" s="986" t="s">
        <v>30</v>
      </c>
      <c r="G10" s="1021" t="s">
        <v>21</v>
      </c>
      <c r="H10" s="1022"/>
      <c r="I10" s="1021" t="s">
        <v>31</v>
      </c>
      <c r="J10" s="1022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 t="e">
        <f>VLOOKUP($E$7,'131'!$B$4:$H$11,2,0)</f>
        <v>#N/A</v>
      </c>
      <c r="J13" s="47" t="e">
        <f>VLOOKUP($E$7,'131'!$B$4:$H$11,3,0)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75" t="s">
        <v>149</v>
      </c>
      <c r="F37" s="975"/>
      <c r="G37" s="975"/>
      <c r="H37" s="975"/>
      <c r="I37" s="975"/>
      <c r="J37" s="975"/>
    </row>
    <row r="38" spans="1:11" s="18" customFormat="1" ht="14.25" customHeight="1">
      <c r="C38" s="645" t="s">
        <v>11</v>
      </c>
      <c r="E38" s="975" t="s">
        <v>12</v>
      </c>
      <c r="F38" s="975"/>
      <c r="G38" s="975"/>
      <c r="H38" s="975"/>
      <c r="I38" s="975"/>
      <c r="J38" s="975"/>
    </row>
    <row r="39" spans="1:11" s="18" customFormat="1" ht="14.25" customHeight="1">
      <c r="C39" s="645" t="s">
        <v>13</v>
      </c>
      <c r="E39" s="975" t="s">
        <v>13</v>
      </c>
      <c r="F39" s="975"/>
      <c r="G39" s="975"/>
      <c r="H39" s="975"/>
      <c r="I39" s="975"/>
      <c r="J39" s="975"/>
    </row>
    <row r="40" spans="1:11" s="29" customFormat="1"/>
    <row r="46" spans="1:11" ht="15">
      <c r="C46" s="646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8" t="s">
        <v>103</v>
      </c>
      <c r="B1" s="1008"/>
      <c r="C1" s="1008"/>
      <c r="D1" s="1008"/>
      <c r="E1" s="1008"/>
      <c r="F1" s="1008"/>
      <c r="G1" s="1008"/>
      <c r="H1" s="1008"/>
    </row>
    <row r="2" spans="1:9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9" s="10" customFormat="1" ht="14.25" customHeight="1">
      <c r="A3" s="1010"/>
      <c r="B3" s="1012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359571807</v>
      </c>
      <c r="G4" s="55">
        <f t="shared" ref="G4:G7" si="0">ROUND(MAX(C4+E4-D4-F4,0),2)</f>
        <v>0</v>
      </c>
      <c r="H4" s="55">
        <f t="shared" ref="H4:H7" si="1">ROUND(MAX(D4+F4-C4-E4,0),2)</f>
        <v>0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1253014017</v>
      </c>
      <c r="G14" s="13">
        <f t="shared" si="7"/>
        <v>0</v>
      </c>
      <c r="H14" s="13">
        <f t="shared" si="7"/>
        <v>253807505</v>
      </c>
    </row>
    <row r="16" spans="1:9">
      <c r="E16" s="15">
        <f>CDPS!E35</f>
        <v>999206512</v>
      </c>
      <c r="F16" s="15">
        <f>CDPS!F35</f>
        <v>1253014017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SX TM KIM DUNG PHÁT</v>
      </c>
      <c r="B1" s="16"/>
      <c r="C1" s="16"/>
      <c r="G1" s="2"/>
      <c r="H1" s="1016" t="s">
        <v>46</v>
      </c>
      <c r="I1" s="1016"/>
      <c r="J1" s="1016"/>
    </row>
    <row r="2" spans="1:10" s="3" customFormat="1" ht="14.25" customHeight="1">
      <c r="A2" s="655" t="str">
        <f>TH!A2</f>
        <v>Địa chỉ: 1A227/1 Ấp 1, Phạm Văn Hai, Bình Chánh, TPHCM</v>
      </c>
      <c r="B2" s="16"/>
      <c r="C2" s="16"/>
      <c r="G2" s="17"/>
      <c r="H2" s="1017" t="s">
        <v>47</v>
      </c>
      <c r="I2" s="1017"/>
      <c r="J2" s="1017"/>
    </row>
    <row r="3" spans="1:10" s="3" customFormat="1" ht="14.25" customHeight="1">
      <c r="A3" s="4"/>
      <c r="B3" s="16"/>
      <c r="C3" s="16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9" t="s">
        <v>596</v>
      </c>
      <c r="F7" s="1019"/>
      <c r="G7" s="1019"/>
      <c r="H7" s="101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15" t="s">
        <v>1</v>
      </c>
      <c r="C10" s="1015"/>
      <c r="D10" s="986" t="s">
        <v>0</v>
      </c>
      <c r="E10" s="986" t="s">
        <v>14</v>
      </c>
      <c r="F10" s="986" t="s">
        <v>30</v>
      </c>
      <c r="G10" s="1021" t="s">
        <v>21</v>
      </c>
      <c r="H10" s="1022"/>
      <c r="I10" s="1021" t="s">
        <v>31</v>
      </c>
      <c r="J10" s="1022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5" t="s">
        <v>149</v>
      </c>
      <c r="F56" s="975"/>
      <c r="G56" s="975"/>
      <c r="H56" s="975"/>
      <c r="I56" s="975"/>
      <c r="J56" s="975"/>
    </row>
    <row r="57" spans="1:11" s="18" customFormat="1" ht="14.25" customHeight="1">
      <c r="C57" s="216" t="s">
        <v>11</v>
      </c>
      <c r="E57" s="975" t="s">
        <v>12</v>
      </c>
      <c r="F57" s="975"/>
      <c r="G57" s="975"/>
      <c r="H57" s="975"/>
      <c r="I57" s="975"/>
      <c r="J57" s="975"/>
    </row>
    <row r="58" spans="1:11" s="18" customFormat="1" ht="14.25" customHeight="1">
      <c r="C58" s="216" t="s">
        <v>13</v>
      </c>
      <c r="E58" s="975" t="s">
        <v>13</v>
      </c>
      <c r="F58" s="975"/>
      <c r="G58" s="975"/>
      <c r="H58" s="975"/>
      <c r="I58" s="975"/>
      <c r="J58" s="975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4" t="s">
        <v>203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</row>
    <row r="6" spans="1:14">
      <c r="A6" s="1025" t="s">
        <v>170</v>
      </c>
      <c r="B6" s="1025" t="s">
        <v>204</v>
      </c>
      <c r="C6" s="1025"/>
      <c r="D6" s="1025"/>
      <c r="E6" s="1025"/>
      <c r="F6" s="1025"/>
      <c r="G6" s="1025"/>
      <c r="H6" s="1025"/>
      <c r="I6" s="1025"/>
      <c r="J6" s="1025"/>
      <c r="K6" s="1025"/>
      <c r="L6" s="1025"/>
      <c r="M6" s="1025"/>
      <c r="N6" s="1025"/>
    </row>
    <row r="7" spans="1:14">
      <c r="C7" s="1026"/>
      <c r="D7" s="1026"/>
      <c r="E7" s="1026"/>
      <c r="F7" s="1026"/>
      <c r="G7" s="1026"/>
      <c r="H7" s="1026"/>
      <c r="I7" s="1026"/>
      <c r="J7" s="1026"/>
      <c r="K7" s="1026"/>
      <c r="L7" s="1026"/>
      <c r="M7" s="1026"/>
      <c r="N7" s="1026"/>
    </row>
    <row r="8" spans="1:14" ht="15.75" customHeight="1">
      <c r="A8" s="1027" t="s">
        <v>20</v>
      </c>
      <c r="B8" s="1028" t="s">
        <v>1</v>
      </c>
      <c r="C8" s="1029"/>
      <c r="D8" s="1027" t="s">
        <v>0</v>
      </c>
      <c r="E8" s="1027" t="s">
        <v>14</v>
      </c>
      <c r="F8" s="1032" t="s">
        <v>21</v>
      </c>
      <c r="G8" s="1032"/>
      <c r="H8" s="1032"/>
      <c r="I8" s="1032"/>
      <c r="J8" s="1032"/>
      <c r="K8" s="1032"/>
      <c r="L8" s="1032" t="s">
        <v>31</v>
      </c>
      <c r="M8" s="1032"/>
      <c r="N8" s="1032"/>
    </row>
    <row r="9" spans="1:14" ht="15.75" customHeight="1">
      <c r="A9" s="1027"/>
      <c r="B9" s="1030"/>
      <c r="C9" s="1031"/>
      <c r="D9" s="1027"/>
      <c r="E9" s="1027"/>
      <c r="F9" s="1032" t="s">
        <v>205</v>
      </c>
      <c r="G9" s="1032"/>
      <c r="H9" s="1032"/>
      <c r="I9" s="1032" t="s">
        <v>206</v>
      </c>
      <c r="J9" s="1032"/>
      <c r="K9" s="1032"/>
      <c r="L9" s="1027" t="s">
        <v>207</v>
      </c>
      <c r="M9" s="1027" t="s">
        <v>208</v>
      </c>
      <c r="N9" s="1027" t="s">
        <v>209</v>
      </c>
    </row>
    <row r="10" spans="1:14" ht="15.75" customHeight="1">
      <c r="A10" s="1027"/>
      <c r="B10" s="1034" t="s">
        <v>15</v>
      </c>
      <c r="C10" s="1034" t="s">
        <v>32</v>
      </c>
      <c r="D10" s="1027"/>
      <c r="E10" s="1027"/>
      <c r="F10" s="1036" t="s">
        <v>207</v>
      </c>
      <c r="G10" s="1036" t="s">
        <v>208</v>
      </c>
      <c r="H10" s="1036" t="s">
        <v>209</v>
      </c>
      <c r="I10" s="1036" t="s">
        <v>207</v>
      </c>
      <c r="J10" s="1036" t="s">
        <v>208</v>
      </c>
      <c r="K10" s="1036" t="s">
        <v>209</v>
      </c>
      <c r="L10" s="1033"/>
      <c r="M10" s="1033"/>
      <c r="N10" s="1033"/>
    </row>
    <row r="11" spans="1:14">
      <c r="A11" s="1027"/>
      <c r="B11" s="1035"/>
      <c r="C11" s="1035"/>
      <c r="D11" s="1027"/>
      <c r="E11" s="1027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1">
        <v>40634</v>
      </c>
      <c r="B14" s="812" t="s">
        <v>497</v>
      </c>
      <c r="C14" s="811">
        <v>40634</v>
      </c>
      <c r="D14" s="284" t="s">
        <v>882</v>
      </c>
      <c r="E14" s="812" t="s">
        <v>48</v>
      </c>
      <c r="F14" s="284"/>
      <c r="G14" s="284"/>
      <c r="H14" s="284"/>
      <c r="I14" s="362">
        <v>1700000000</v>
      </c>
      <c r="J14" s="284"/>
      <c r="K14" s="284"/>
      <c r="L14" s="815">
        <f>L13+I14-G14</f>
        <v>1700000000</v>
      </c>
      <c r="M14" s="284"/>
      <c r="N14" s="284"/>
    </row>
    <row r="15" spans="1:14">
      <c r="A15" s="811">
        <v>40634</v>
      </c>
      <c r="B15" s="812" t="s">
        <v>498</v>
      </c>
      <c r="C15" s="811">
        <v>40634</v>
      </c>
      <c r="D15" s="285" t="s">
        <v>883</v>
      </c>
      <c r="E15" s="813" t="s">
        <v>48</v>
      </c>
      <c r="F15" s="285"/>
      <c r="G15" s="285"/>
      <c r="H15" s="285"/>
      <c r="I15" s="377">
        <v>100000000</v>
      </c>
      <c r="J15" s="285"/>
      <c r="K15" s="285"/>
      <c r="L15" s="815">
        <f t="shared" ref="L15:L16" si="0">L14+I15-G15</f>
        <v>1800000000</v>
      </c>
      <c r="M15" s="285"/>
      <c r="N15" s="285"/>
    </row>
    <row r="16" spans="1:14">
      <c r="A16" s="811">
        <v>40634</v>
      </c>
      <c r="B16" s="812" t="s">
        <v>725</v>
      </c>
      <c r="C16" s="811">
        <v>40634</v>
      </c>
      <c r="D16" s="285" t="s">
        <v>884</v>
      </c>
      <c r="E16" s="813" t="s">
        <v>48</v>
      </c>
      <c r="F16" s="285"/>
      <c r="G16" s="285"/>
      <c r="H16" s="285"/>
      <c r="I16" s="377">
        <v>100000000</v>
      </c>
      <c r="J16" s="285"/>
      <c r="K16" s="285"/>
      <c r="L16" s="815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4">
        <f>SUM(I13:I17)</f>
        <v>1900000000</v>
      </c>
      <c r="J18" s="287"/>
      <c r="K18" s="287"/>
      <c r="L18" s="816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3" t="s">
        <v>212</v>
      </c>
      <c r="F23" s="1023"/>
      <c r="G23" s="1023"/>
      <c r="H23" s="1023"/>
      <c r="I23" s="1023"/>
      <c r="J23" s="1023"/>
      <c r="K23" s="1023"/>
      <c r="L23" s="1023"/>
      <c r="M23" s="1023"/>
      <c r="N23" s="1023"/>
    </row>
    <row r="24" spans="1:14">
      <c r="A24" s="1023" t="s">
        <v>11</v>
      </c>
      <c r="B24" s="1023"/>
      <c r="C24" s="1023"/>
      <c r="D24" s="1023"/>
      <c r="E24" s="1023" t="s">
        <v>12</v>
      </c>
      <c r="F24" s="1023"/>
      <c r="G24" s="1023"/>
      <c r="H24" s="1023"/>
      <c r="I24" s="1023"/>
      <c r="J24" s="1023"/>
      <c r="K24" s="1023"/>
      <c r="L24" s="1023"/>
      <c r="M24" s="1023"/>
      <c r="N24" s="1023"/>
    </row>
    <row r="25" spans="1:14">
      <c r="A25" s="1023" t="s">
        <v>13</v>
      </c>
      <c r="B25" s="1023"/>
      <c r="C25" s="1023"/>
      <c r="D25" s="1023"/>
      <c r="E25" s="1023" t="s">
        <v>13</v>
      </c>
      <c r="F25" s="1023"/>
      <c r="G25" s="1023"/>
      <c r="H25" s="1023"/>
      <c r="I25" s="1023"/>
      <c r="J25" s="1023"/>
      <c r="K25" s="1023"/>
      <c r="L25" s="1023"/>
      <c r="M25" s="1023"/>
      <c r="N25" s="1023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6"/>
  <sheetViews>
    <sheetView topLeftCell="A6" workbookViewId="0">
      <pane xSplit="3" ySplit="6" topLeftCell="D48" activePane="bottomRight" state="frozen"/>
      <selection activeCell="C33" sqref="C33"/>
      <selection pane="topRight" activeCell="C33" sqref="C33"/>
      <selection pane="bottomLeft" activeCell="C33" sqref="C33"/>
      <selection pane="bottomRight" activeCell="M6" sqref="M1:M104857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6" t="s">
        <v>214</v>
      </c>
      <c r="I1" s="1016"/>
      <c r="J1" s="1016"/>
      <c r="K1" s="1016"/>
      <c r="L1" s="1016"/>
      <c r="M1" s="817"/>
      <c r="N1" s="818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7" t="s">
        <v>216</v>
      </c>
      <c r="I2" s="1017"/>
      <c r="J2" s="1017"/>
      <c r="K2" s="1017"/>
      <c r="L2" s="1017"/>
      <c r="M2" s="823"/>
      <c r="N2" s="818"/>
    </row>
    <row r="3" spans="1:14" s="272" customFormat="1" ht="14.25" customHeight="1">
      <c r="B3" s="297"/>
      <c r="C3" s="297"/>
      <c r="D3" s="297"/>
      <c r="E3" s="297"/>
      <c r="F3" s="297"/>
      <c r="G3" s="297"/>
      <c r="H3" s="1047" t="s">
        <v>217</v>
      </c>
      <c r="I3" s="1047"/>
      <c r="J3" s="1047"/>
      <c r="K3" s="1047"/>
      <c r="L3" s="1047"/>
      <c r="M3" s="824"/>
      <c r="N3" s="818"/>
    </row>
    <row r="4" spans="1:14" s="298" customFormat="1" ht="27.75" customHeight="1">
      <c r="B4" s="1048" t="s">
        <v>218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N4" s="819"/>
    </row>
    <row r="5" spans="1:14" s="298" customFormat="1" ht="15" customHeight="1">
      <c r="B5" s="1046" t="s">
        <v>219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N5" s="819"/>
    </row>
    <row r="6" spans="1:14" s="298" customFormat="1" ht="12.75" hidden="1" customHeight="1">
      <c r="B6" s="1046" t="s">
        <v>220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N6" s="819"/>
    </row>
    <row r="7" spans="1:14" s="299" customFormat="1" ht="24" hidden="1" customHeight="1">
      <c r="C7" s="1038" t="s">
        <v>221</v>
      </c>
      <c r="D7" s="1038"/>
      <c r="E7" s="1038"/>
      <c r="F7" s="1038"/>
      <c r="G7" s="1038"/>
      <c r="H7" s="1038"/>
      <c r="I7" s="1038"/>
      <c r="J7" s="1038"/>
      <c r="K7" s="1038"/>
      <c r="L7" s="1038"/>
      <c r="N7" s="820"/>
    </row>
    <row r="8" spans="1:14" ht="20.25" customHeight="1">
      <c r="B8" s="1040" t="s">
        <v>35</v>
      </c>
      <c r="C8" s="1041" t="s">
        <v>222</v>
      </c>
      <c r="D8" s="1042" t="s">
        <v>223</v>
      </c>
      <c r="E8" s="1044" t="s">
        <v>143</v>
      </c>
      <c r="F8" s="1044"/>
      <c r="G8" s="1044"/>
      <c r="H8" s="1044"/>
      <c r="I8" s="1044"/>
      <c r="J8" s="1044"/>
      <c r="K8" s="1044"/>
      <c r="L8" s="1044"/>
    </row>
    <row r="9" spans="1:14" ht="20.25" customHeight="1">
      <c r="B9" s="1040"/>
      <c r="C9" s="1041"/>
      <c r="D9" s="1043"/>
      <c r="E9" s="1044" t="s">
        <v>224</v>
      </c>
      <c r="F9" s="1044"/>
      <c r="G9" s="1045" t="s">
        <v>225</v>
      </c>
      <c r="H9" s="1045"/>
      <c r="I9" s="1045" t="s">
        <v>226</v>
      </c>
      <c r="J9" s="1045"/>
      <c r="K9" s="1045" t="s">
        <v>227</v>
      </c>
      <c r="L9" s="1045"/>
    </row>
    <row r="10" spans="1:14" ht="20.25" hidden="1" customHeight="1">
      <c r="B10" s="1040"/>
      <c r="C10" s="1041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1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49" si="3">E18+G18-I18</f>
        <v>0</v>
      </c>
      <c r="L18" s="25">
        <f t="shared" ref="L18:L49" si="4">F18+H18-J18</f>
        <v>0</v>
      </c>
      <c r="M18" s="305"/>
    </row>
    <row r="19" spans="1:13" ht="18.75" customHeight="1">
      <c r="A19" s="305" t="str">
        <f t="shared" si="2"/>
        <v>NL</v>
      </c>
      <c r="B19" s="306">
        <f t="shared" ref="B19:B50" si="5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/>
    </row>
    <row r="20" spans="1:13" ht="18.75" customHeight="1">
      <c r="A20" s="305" t="str">
        <f t="shared" si="2"/>
        <v>NL</v>
      </c>
      <c r="B20" s="306">
        <f t="shared" si="5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/>
    </row>
    <row r="21" spans="1:13" ht="18" customHeight="1">
      <c r="A21" s="305" t="str">
        <f t="shared" si="2"/>
        <v>NL</v>
      </c>
      <c r="B21" s="306">
        <f t="shared" si="5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2500</v>
      </c>
      <c r="J21" s="25">
        <f t="array" ref="J21">SUM(IF("1521"&amp;C21=KHC&amp;MH,TH))</f>
        <v>15310000</v>
      </c>
      <c r="K21" s="8">
        <f t="shared" si="3"/>
        <v>0</v>
      </c>
      <c r="L21" s="8">
        <f t="shared" si="4"/>
        <v>0</v>
      </c>
      <c r="M21" s="305"/>
    </row>
    <row r="22" spans="1:13" ht="18" customHeight="1">
      <c r="A22" s="305" t="str">
        <f t="shared" si="2"/>
        <v>NL</v>
      </c>
      <c r="B22" s="306">
        <f t="shared" si="5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2500</v>
      </c>
      <c r="J22" s="25">
        <f t="array" ref="J22">SUM(IF("1521"&amp;C22=KHC&amp;MH,TH))</f>
        <v>11122500</v>
      </c>
      <c r="K22" s="8">
        <f t="shared" si="3"/>
        <v>0</v>
      </c>
      <c r="L22" s="8">
        <f t="shared" si="4"/>
        <v>0</v>
      </c>
      <c r="M22" s="305"/>
    </row>
    <row r="23" spans="1:13" ht="18" customHeight="1">
      <c r="A23" s="305" t="str">
        <f t="shared" si="2"/>
        <v>NL</v>
      </c>
      <c r="B23" s="306">
        <f t="shared" si="5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/>
    </row>
    <row r="24" spans="1:13" ht="18" customHeight="1">
      <c r="A24" s="305" t="str">
        <f t="shared" si="2"/>
        <v>NL</v>
      </c>
      <c r="B24" s="306">
        <f t="shared" si="5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/>
    </row>
    <row r="25" spans="1:13" ht="18" customHeight="1">
      <c r="A25" s="305" t="str">
        <f t="shared" si="2"/>
        <v>NL</v>
      </c>
      <c r="B25" s="306">
        <f t="shared" si="5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10</v>
      </c>
      <c r="J25" s="25">
        <f t="array" ref="J25">SUM(IF("1521"&amp;C25=KHC&amp;MH,TH))</f>
        <v>367920</v>
      </c>
      <c r="K25" s="8">
        <f t="shared" si="3"/>
        <v>0</v>
      </c>
      <c r="L25" s="8">
        <f t="shared" si="4"/>
        <v>0</v>
      </c>
      <c r="M25" s="305"/>
    </row>
    <row r="26" spans="1:13" ht="18" customHeight="1">
      <c r="A26" s="305" t="str">
        <f t="shared" si="2"/>
        <v>NL</v>
      </c>
      <c r="B26" s="306">
        <f t="shared" si="5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152</v>
      </c>
      <c r="J26" s="25">
        <f t="array" ref="J26">SUM(IF("1521"&amp;C26=KHC&amp;MH,TH))</f>
        <v>3697400</v>
      </c>
      <c r="K26" s="8">
        <f t="shared" si="3"/>
        <v>0</v>
      </c>
      <c r="L26" s="8">
        <f t="shared" si="4"/>
        <v>0</v>
      </c>
      <c r="M26" s="305"/>
    </row>
    <row r="27" spans="1:13" ht="18" customHeight="1">
      <c r="A27" s="305" t="str">
        <f t="shared" si="2"/>
        <v>NL</v>
      </c>
      <c r="B27" s="306">
        <f t="shared" si="5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/>
    </row>
    <row r="28" spans="1:13" ht="18" customHeight="1">
      <c r="A28" s="305" t="str">
        <f t="shared" si="2"/>
        <v>NL</v>
      </c>
      <c r="B28" s="306">
        <f t="shared" si="5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/>
    </row>
    <row r="29" spans="1:13" ht="18" customHeight="1">
      <c r="A29" s="305" t="str">
        <f t="shared" si="2"/>
        <v>NL</v>
      </c>
      <c r="B29" s="306">
        <f t="shared" si="5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/>
    </row>
    <row r="30" spans="1:13" ht="18" customHeight="1">
      <c r="A30" s="305" t="str">
        <f t="shared" si="2"/>
        <v>NL</v>
      </c>
      <c r="B30" s="306">
        <f t="shared" si="5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/>
    </row>
    <row r="31" spans="1:13" ht="18" customHeight="1">
      <c r="A31" s="305" t="str">
        <f t="shared" si="2"/>
        <v>NL</v>
      </c>
      <c r="B31" s="306">
        <f t="shared" si="5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447</v>
      </c>
      <c r="J31" s="25">
        <f t="array" ref="J31">SUM(IF("1521"&amp;C31=KHC&amp;MH,TH))</f>
        <v>12390840</v>
      </c>
      <c r="K31" s="8">
        <f t="shared" si="3"/>
        <v>0</v>
      </c>
      <c r="L31" s="8">
        <f t="shared" si="4"/>
        <v>0</v>
      </c>
      <c r="M31" s="305"/>
    </row>
    <row r="32" spans="1:13" ht="18" customHeight="1">
      <c r="A32" s="305" t="str">
        <f t="shared" si="2"/>
        <v>NL</v>
      </c>
      <c r="B32" s="306">
        <f t="shared" si="5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52</v>
      </c>
      <c r="J32" s="25">
        <f t="array" ref="J32">SUM(IF("1521"&amp;C32=KHC&amp;MH,TH))</f>
        <v>1840280</v>
      </c>
      <c r="K32" s="8">
        <f t="shared" si="3"/>
        <v>0</v>
      </c>
      <c r="L32" s="8">
        <f t="shared" si="4"/>
        <v>0</v>
      </c>
      <c r="M32" s="305"/>
    </row>
    <row r="33" spans="1:13" ht="18" customHeight="1">
      <c r="A33" s="305" t="str">
        <f t="shared" si="2"/>
        <v>NL</v>
      </c>
      <c r="B33" s="306">
        <f t="shared" si="5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230</v>
      </c>
      <c r="J33" s="25">
        <f t="array" ref="J33">SUM(IF("1521"&amp;C33=KHC&amp;MH,TH))</f>
        <v>4395760</v>
      </c>
      <c r="K33" s="8">
        <f t="shared" si="3"/>
        <v>0</v>
      </c>
      <c r="L33" s="8">
        <f t="shared" si="4"/>
        <v>0</v>
      </c>
      <c r="M33" s="305"/>
    </row>
    <row r="34" spans="1:13" ht="18" customHeight="1">
      <c r="A34" s="305" t="str">
        <f t="shared" si="2"/>
        <v>NL</v>
      </c>
      <c r="B34" s="306">
        <f t="shared" si="5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/>
    </row>
    <row r="35" spans="1:13" ht="18" customHeight="1">
      <c r="A35" s="305" t="str">
        <f t="shared" si="2"/>
        <v>NL</v>
      </c>
      <c r="B35" s="306">
        <f t="shared" si="5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/>
    </row>
    <row r="36" spans="1:13" ht="18" customHeight="1">
      <c r="A36" s="305" t="str">
        <f t="shared" si="2"/>
        <v>NL</v>
      </c>
      <c r="B36" s="306">
        <f t="shared" si="5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/>
    </row>
    <row r="37" spans="1:13" ht="18" customHeight="1">
      <c r="A37" s="305" t="str">
        <f t="shared" si="2"/>
        <v>NL</v>
      </c>
      <c r="B37" s="306">
        <f t="shared" si="5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828</v>
      </c>
      <c r="J37" s="25">
        <f t="array" ref="J37">SUM(IF("1521"&amp;C37=KHC&amp;MH,TH))</f>
        <v>14429556</v>
      </c>
      <c r="K37" s="8">
        <f t="shared" si="3"/>
        <v>0</v>
      </c>
      <c r="L37" s="8">
        <f t="shared" si="4"/>
        <v>0</v>
      </c>
      <c r="M37" s="305"/>
    </row>
    <row r="38" spans="1:13" ht="18" customHeight="1">
      <c r="A38" s="305" t="str">
        <f t="shared" si="2"/>
        <v>NL</v>
      </c>
      <c r="B38" s="306">
        <f t="shared" si="5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/>
    </row>
    <row r="39" spans="1:13" ht="18" customHeight="1">
      <c r="A39" s="305" t="str">
        <f t="shared" si="2"/>
        <v>NL</v>
      </c>
      <c r="B39" s="306">
        <f t="shared" si="5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/>
    </row>
    <row r="40" spans="1:13" ht="18" customHeight="1">
      <c r="A40" s="305" t="str">
        <f t="shared" si="2"/>
        <v>NL</v>
      </c>
      <c r="B40" s="306">
        <f t="shared" si="5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/>
    </row>
    <row r="41" spans="1:13" ht="18" customHeight="1">
      <c r="A41" s="305" t="str">
        <f t="shared" si="2"/>
        <v>NL</v>
      </c>
      <c r="B41" s="306">
        <f t="shared" si="5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202</v>
      </c>
      <c r="J41" s="25">
        <f t="array" ref="J41">SUM(IF("1521"&amp;C41=KHC&amp;MH,TH))</f>
        <v>3994146</v>
      </c>
      <c r="K41" s="8">
        <f t="shared" si="3"/>
        <v>0</v>
      </c>
      <c r="L41" s="8">
        <f t="shared" si="4"/>
        <v>0</v>
      </c>
      <c r="M41" s="305"/>
    </row>
    <row r="42" spans="1:13" ht="18" customHeight="1">
      <c r="A42" s="305" t="str">
        <f t="shared" si="2"/>
        <v>NL</v>
      </c>
      <c r="B42" s="306">
        <f t="shared" si="5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52</v>
      </c>
      <c r="J42" s="25">
        <f t="array" ref="J42">SUM(IF("1521"&amp;C42=KHC&amp;MH,TH))</f>
        <v>2283008</v>
      </c>
      <c r="K42" s="8">
        <f t="shared" si="3"/>
        <v>0</v>
      </c>
      <c r="L42" s="8">
        <f t="shared" si="4"/>
        <v>0</v>
      </c>
      <c r="M42" s="305"/>
    </row>
    <row r="43" spans="1:13" ht="18" customHeight="1">
      <c r="A43" s="305" t="str">
        <f t="shared" si="2"/>
        <v>NL</v>
      </c>
      <c r="B43" s="306">
        <f t="shared" si="5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/>
    </row>
    <row r="44" spans="1:13" ht="18" customHeight="1">
      <c r="A44" s="305" t="str">
        <f t="shared" si="2"/>
        <v>NL</v>
      </c>
      <c r="B44" s="306">
        <f t="shared" si="5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/>
    </row>
    <row r="45" spans="1:13" ht="18" customHeight="1">
      <c r="A45" s="305" t="str">
        <f t="shared" si="2"/>
        <v>NL</v>
      </c>
      <c r="B45" s="306">
        <f t="shared" si="5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250</v>
      </c>
      <c r="J45" s="25">
        <f t="array" ref="J45">SUM(IF("1521"&amp;C45=KHC&amp;MH,TH))</f>
        <v>3374500</v>
      </c>
      <c r="K45" s="8">
        <f t="shared" si="3"/>
        <v>0</v>
      </c>
      <c r="L45" s="8">
        <f t="shared" si="4"/>
        <v>0</v>
      </c>
      <c r="M45" s="305"/>
    </row>
    <row r="46" spans="1:13" ht="18" customHeight="1">
      <c r="A46" s="305" t="str">
        <f t="shared" si="2"/>
        <v>NL</v>
      </c>
      <c r="B46" s="306">
        <f t="shared" si="5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/>
    </row>
    <row r="47" spans="1:13" ht="18" customHeight="1">
      <c r="A47" s="305" t="str">
        <f t="shared" si="2"/>
        <v>NL</v>
      </c>
      <c r="B47" s="306">
        <f t="shared" si="5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/>
    </row>
    <row r="48" spans="1:13" ht="18" customHeight="1">
      <c r="A48" s="305" t="str">
        <f t="shared" si="2"/>
        <v>NL</v>
      </c>
      <c r="B48" s="306">
        <f t="shared" si="5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1020</v>
      </c>
      <c r="J48" s="25">
        <f t="array" ref="J48">SUM(IF("1521"&amp;C48=KHC&amp;MH,TH))</f>
        <v>8792400</v>
      </c>
      <c r="K48" s="8">
        <f t="shared" si="3"/>
        <v>0</v>
      </c>
      <c r="L48" s="8">
        <f t="shared" si="4"/>
        <v>0</v>
      </c>
      <c r="M48" s="305"/>
    </row>
    <row r="49" spans="1:13" ht="18" customHeight="1">
      <c r="A49" s="305" t="str">
        <f t="shared" si="2"/>
        <v>NL</v>
      </c>
      <c r="B49" s="306">
        <f t="shared" si="5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/>
    </row>
    <row r="50" spans="1:13" ht="18" customHeight="1">
      <c r="A50" s="305" t="str">
        <f t="shared" ref="A50:A81" si="6">IF(B50&lt;&gt;"","NL","")</f>
        <v>NL</v>
      </c>
      <c r="B50" s="306">
        <f t="shared" si="5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7">E50+G50-I50</f>
        <v>0</v>
      </c>
      <c r="L50" s="8">
        <f t="shared" ref="L50:L81" si="8">F50+H50-J50</f>
        <v>0</v>
      </c>
      <c r="M50" s="305"/>
    </row>
    <row r="51" spans="1:13" ht="18" customHeight="1">
      <c r="A51" s="305" t="str">
        <f t="shared" si="6"/>
        <v>NL</v>
      </c>
      <c r="B51" s="306">
        <f t="shared" ref="B51:B82" si="9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7"/>
        <v>0</v>
      </c>
      <c r="L51" s="8">
        <f t="shared" si="8"/>
        <v>0</v>
      </c>
      <c r="M51" s="305"/>
    </row>
    <row r="52" spans="1:13" ht="18" customHeight="1">
      <c r="A52" s="305" t="str">
        <f t="shared" si="6"/>
        <v>NL</v>
      </c>
      <c r="B52" s="306">
        <f t="shared" si="9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110</v>
      </c>
      <c r="J52" s="25">
        <f t="array" ref="J52">SUM(IF("1521"&amp;C52=KHC&amp;MH,TH))</f>
        <v>2124760</v>
      </c>
      <c r="K52" s="8">
        <f t="shared" si="7"/>
        <v>0</v>
      </c>
      <c r="L52" s="8">
        <f t="shared" si="8"/>
        <v>0</v>
      </c>
      <c r="M52" s="305"/>
    </row>
    <row r="53" spans="1:13" ht="18" customHeight="1">
      <c r="A53" s="305" t="str">
        <f t="shared" si="6"/>
        <v>NL</v>
      </c>
      <c r="B53" s="306">
        <f t="shared" si="9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7"/>
        <v>0</v>
      </c>
      <c r="L53" s="8">
        <f t="shared" si="8"/>
        <v>0</v>
      </c>
      <c r="M53" s="305"/>
    </row>
    <row r="54" spans="1:13" ht="18" customHeight="1">
      <c r="A54" s="305" t="str">
        <f t="shared" si="6"/>
        <v>NL</v>
      </c>
      <c r="B54" s="306">
        <f t="shared" si="9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840</v>
      </c>
      <c r="J54" s="25">
        <f t="array" ref="J54">SUM(IF("1521"&amp;C54=KHC&amp;MH,TH))</f>
        <v>9181200</v>
      </c>
      <c r="K54" s="8">
        <f t="shared" si="7"/>
        <v>0</v>
      </c>
      <c r="L54" s="8">
        <f t="shared" si="8"/>
        <v>0</v>
      </c>
      <c r="M54" s="305"/>
    </row>
    <row r="55" spans="1:13" ht="18" customHeight="1">
      <c r="A55" s="305" t="str">
        <f t="shared" si="6"/>
        <v>NL</v>
      </c>
      <c r="B55" s="306">
        <f t="shared" si="9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745</v>
      </c>
      <c r="J55" s="25">
        <f t="array" ref="J55">SUM(IF("1521"&amp;C55=KHC&amp;MH,TH))</f>
        <v>7899235</v>
      </c>
      <c r="K55" s="8">
        <f t="shared" si="7"/>
        <v>0</v>
      </c>
      <c r="L55" s="8">
        <f t="shared" si="8"/>
        <v>0</v>
      </c>
      <c r="M55" s="305"/>
    </row>
    <row r="56" spans="1:13" ht="18" customHeight="1">
      <c r="A56" s="305" t="str">
        <f t="shared" si="6"/>
        <v>NL</v>
      </c>
      <c r="B56" s="306">
        <f t="shared" si="9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7"/>
        <v>0</v>
      </c>
      <c r="L56" s="8">
        <f t="shared" si="8"/>
        <v>0</v>
      </c>
      <c r="M56" s="305"/>
    </row>
    <row r="57" spans="1:13" ht="18" customHeight="1">
      <c r="A57" s="305" t="str">
        <f t="shared" si="6"/>
        <v>NL</v>
      </c>
      <c r="B57" s="306">
        <f t="shared" si="9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58</v>
      </c>
      <c r="J57" s="25">
        <f t="array" ref="J57">SUM(IF("1521"&amp;C57=KHC&amp;MH,TH))</f>
        <v>1559040</v>
      </c>
      <c r="K57" s="8">
        <f t="shared" si="7"/>
        <v>0</v>
      </c>
      <c r="L57" s="8">
        <f t="shared" si="8"/>
        <v>0</v>
      </c>
      <c r="M57" s="305"/>
    </row>
    <row r="58" spans="1:13" ht="18" customHeight="1">
      <c r="A58" s="305" t="str">
        <f t="shared" si="6"/>
        <v>NL</v>
      </c>
      <c r="B58" s="306">
        <f t="shared" si="9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205</v>
      </c>
      <c r="J58" s="25">
        <f t="array" ref="J58">SUM(IF("1521"&amp;C58=KHC&amp;MH,TH))</f>
        <v>2331465</v>
      </c>
      <c r="K58" s="8">
        <f t="shared" si="7"/>
        <v>0</v>
      </c>
      <c r="L58" s="8">
        <f t="shared" si="8"/>
        <v>0</v>
      </c>
      <c r="M58" s="305"/>
    </row>
    <row r="59" spans="1:13" ht="18" customHeight="1">
      <c r="A59" s="305" t="str">
        <f t="shared" si="6"/>
        <v>NL</v>
      </c>
      <c r="B59" s="306">
        <f t="shared" si="9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7"/>
        <v>0</v>
      </c>
      <c r="L59" s="8">
        <f t="shared" si="8"/>
        <v>0</v>
      </c>
      <c r="M59" s="305"/>
    </row>
    <row r="60" spans="1:13" ht="18" customHeight="1">
      <c r="A60" s="305" t="str">
        <f t="shared" si="6"/>
        <v>NL</v>
      </c>
      <c r="B60" s="306">
        <f t="shared" si="9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180</v>
      </c>
      <c r="J60" s="25">
        <f t="array" ref="J60">SUM(IF("1521"&amp;C60=KHC&amp;MH,TH))</f>
        <v>3534840</v>
      </c>
      <c r="K60" s="8">
        <f t="shared" si="7"/>
        <v>0</v>
      </c>
      <c r="L60" s="8">
        <f t="shared" si="8"/>
        <v>0</v>
      </c>
      <c r="M60" s="305"/>
    </row>
    <row r="61" spans="1:13" ht="18" customHeight="1">
      <c r="A61" s="305" t="str">
        <f t="shared" si="6"/>
        <v>NL</v>
      </c>
      <c r="B61" s="306">
        <f t="shared" si="9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130</v>
      </c>
      <c r="J61" s="25">
        <f t="array" ref="J61">SUM(IF("1521"&amp;C61=KHC&amp;MH,TH))</f>
        <v>3647670</v>
      </c>
      <c r="K61" s="8">
        <f t="shared" si="7"/>
        <v>0</v>
      </c>
      <c r="L61" s="8">
        <f t="shared" si="8"/>
        <v>0</v>
      </c>
      <c r="M61" s="305"/>
    </row>
    <row r="62" spans="1:13" ht="18" customHeight="1">
      <c r="A62" s="305" t="str">
        <f t="shared" si="6"/>
        <v>NL</v>
      </c>
      <c r="B62" s="306">
        <f t="shared" si="9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200</v>
      </c>
      <c r="J62" s="25">
        <f t="array" ref="J62">SUM(IF("1521"&amp;C62=KHC&amp;MH,TH))</f>
        <v>5370800</v>
      </c>
      <c r="K62" s="8">
        <f t="shared" si="7"/>
        <v>0</v>
      </c>
      <c r="L62" s="8">
        <f t="shared" si="8"/>
        <v>0</v>
      </c>
      <c r="M62" s="305"/>
    </row>
    <row r="63" spans="1:13" ht="18" customHeight="1">
      <c r="A63" s="305" t="str">
        <f t="shared" si="6"/>
        <v>NL</v>
      </c>
      <c r="B63" s="306">
        <f t="shared" si="9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52</v>
      </c>
      <c r="J63" s="25">
        <f t="array" ref="J63">SUM(IF("1521"&amp;C63=KHC&amp;MH,TH))</f>
        <v>1708200</v>
      </c>
      <c r="K63" s="8">
        <f t="shared" si="7"/>
        <v>0</v>
      </c>
      <c r="L63" s="8">
        <f t="shared" si="8"/>
        <v>0</v>
      </c>
      <c r="M63" s="305"/>
    </row>
    <row r="64" spans="1:13" ht="18" customHeight="1">
      <c r="A64" s="305" t="str">
        <f t="shared" si="6"/>
        <v>NL</v>
      </c>
      <c r="B64" s="306">
        <f t="shared" si="9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105</v>
      </c>
      <c r="J64" s="25">
        <f t="array" ref="J64">SUM(IF("1521"&amp;C64=KHC&amp;MH,TH))</f>
        <v>1465170</v>
      </c>
      <c r="K64" s="8">
        <f t="shared" si="7"/>
        <v>0</v>
      </c>
      <c r="L64" s="8">
        <f t="shared" si="8"/>
        <v>0</v>
      </c>
      <c r="M64" s="305"/>
    </row>
    <row r="65" spans="1:13" ht="18" customHeight="1">
      <c r="A65" s="305" t="str">
        <f t="shared" si="6"/>
        <v>NL</v>
      </c>
      <c r="B65" s="306">
        <f t="shared" si="9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130</v>
      </c>
      <c r="J65" s="25">
        <f t="array" ref="J65">SUM(IF("1521"&amp;C65=KHC&amp;MH,TH))</f>
        <v>2921880</v>
      </c>
      <c r="K65" s="8">
        <f t="shared" si="7"/>
        <v>0</v>
      </c>
      <c r="L65" s="8">
        <f t="shared" si="8"/>
        <v>0</v>
      </c>
      <c r="M65" s="305"/>
    </row>
    <row r="66" spans="1:13" ht="18" customHeight="1">
      <c r="A66" s="305" t="str">
        <f t="shared" si="6"/>
        <v>NL</v>
      </c>
      <c r="B66" s="306">
        <f t="shared" si="9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7"/>
        <v>0</v>
      </c>
      <c r="L66" s="8">
        <f t="shared" si="8"/>
        <v>0</v>
      </c>
      <c r="M66" s="305"/>
    </row>
    <row r="67" spans="1:13" ht="18" customHeight="1">
      <c r="A67" s="305" t="str">
        <f t="shared" si="6"/>
        <v>NL</v>
      </c>
      <c r="B67" s="306">
        <f t="shared" si="9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7"/>
        <v>0</v>
      </c>
      <c r="L67" s="8">
        <f t="shared" si="8"/>
        <v>0</v>
      </c>
      <c r="M67" s="305"/>
    </row>
    <row r="68" spans="1:13" ht="18" customHeight="1">
      <c r="A68" s="305" t="str">
        <f t="shared" si="6"/>
        <v>NL</v>
      </c>
      <c r="B68" s="306">
        <f t="shared" si="9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224</v>
      </c>
      <c r="J68" s="25">
        <f t="array" ref="J68">SUM(IF("1521"&amp;C68=KHC&amp;MH,TH))</f>
        <v>3890432</v>
      </c>
      <c r="K68" s="8">
        <f t="shared" si="7"/>
        <v>0</v>
      </c>
      <c r="L68" s="8">
        <f t="shared" si="8"/>
        <v>0</v>
      </c>
      <c r="M68" s="305"/>
    </row>
    <row r="69" spans="1:13" ht="18" customHeight="1">
      <c r="A69" s="305" t="str">
        <f t="shared" si="6"/>
        <v>NL</v>
      </c>
      <c r="B69" s="306">
        <f t="shared" si="9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150</v>
      </c>
      <c r="J69" s="25">
        <f t="array" ref="J69">SUM(IF("1521"&amp;C69=KHC&amp;MH,TH))</f>
        <v>3173700</v>
      </c>
      <c r="K69" s="8">
        <f t="shared" si="7"/>
        <v>0</v>
      </c>
      <c r="L69" s="8">
        <f t="shared" si="8"/>
        <v>0</v>
      </c>
      <c r="M69" s="305"/>
    </row>
    <row r="70" spans="1:13" ht="18" customHeight="1">
      <c r="A70" s="305" t="str">
        <f t="shared" si="6"/>
        <v>NL</v>
      </c>
      <c r="B70" s="306">
        <f t="shared" si="9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7"/>
        <v>0</v>
      </c>
      <c r="L70" s="8">
        <f t="shared" si="8"/>
        <v>0</v>
      </c>
      <c r="M70" s="305"/>
    </row>
    <row r="71" spans="1:13" ht="18" customHeight="1">
      <c r="A71" s="305" t="str">
        <f t="shared" si="6"/>
        <v>NL</v>
      </c>
      <c r="B71" s="306">
        <f t="shared" si="9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7"/>
        <v>0</v>
      </c>
      <c r="L71" s="8">
        <f t="shared" si="8"/>
        <v>0</v>
      </c>
      <c r="M71" s="305"/>
    </row>
    <row r="72" spans="1:13" ht="18" customHeight="1">
      <c r="A72" s="305" t="str">
        <f t="shared" si="6"/>
        <v>NL</v>
      </c>
      <c r="B72" s="306">
        <f t="shared" si="9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1458</v>
      </c>
      <c r="J72" s="25">
        <f t="array" ref="J72">SUM(IF("1521"&amp;C72=KHC&amp;MH,TH))</f>
        <v>34999290</v>
      </c>
      <c r="K72" s="8">
        <f t="shared" si="7"/>
        <v>0</v>
      </c>
      <c r="L72" s="8">
        <f t="shared" si="8"/>
        <v>0</v>
      </c>
      <c r="M72" s="305"/>
    </row>
    <row r="73" spans="1:13" ht="18" customHeight="1">
      <c r="A73" s="305" t="str">
        <f t="shared" si="6"/>
        <v>NL</v>
      </c>
      <c r="B73" s="306">
        <f t="shared" si="9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206</v>
      </c>
      <c r="J73" s="25">
        <f t="array" ref="J73">SUM(IF("1521"&amp;C73=KHC&amp;MH,TH))</f>
        <v>3788340</v>
      </c>
      <c r="K73" s="8">
        <f t="shared" si="7"/>
        <v>0</v>
      </c>
      <c r="L73" s="8">
        <f t="shared" si="8"/>
        <v>0</v>
      </c>
      <c r="M73" s="305"/>
    </row>
    <row r="74" spans="1:13" ht="18" customHeight="1">
      <c r="A74" s="305" t="str">
        <f t="shared" si="6"/>
        <v>NL</v>
      </c>
      <c r="B74" s="306">
        <f t="shared" si="9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43</v>
      </c>
      <c r="J74" s="25">
        <f t="array" ref="J74">SUM(IF("1521"&amp;C74=KHC&amp;MH,TH))</f>
        <v>1283249</v>
      </c>
      <c r="K74" s="8">
        <f t="shared" si="7"/>
        <v>0</v>
      </c>
      <c r="L74" s="8">
        <f t="shared" si="8"/>
        <v>0</v>
      </c>
      <c r="M74" s="305"/>
    </row>
    <row r="75" spans="1:13" ht="18" customHeight="1">
      <c r="A75" s="305" t="str">
        <f t="shared" si="6"/>
        <v>NL</v>
      </c>
      <c r="B75" s="306">
        <f t="shared" si="9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43</v>
      </c>
      <c r="J75" s="25">
        <f t="array" ref="J75">SUM(IF("1521"&amp;C75=KHC&amp;MH,TH))</f>
        <v>1215739</v>
      </c>
      <c r="K75" s="8">
        <f t="shared" si="7"/>
        <v>0</v>
      </c>
      <c r="L75" s="8">
        <f t="shared" si="8"/>
        <v>0</v>
      </c>
      <c r="M75" s="305"/>
    </row>
    <row r="76" spans="1:13" ht="18" customHeight="1">
      <c r="A76" s="305" t="str">
        <f t="shared" si="6"/>
        <v>NL</v>
      </c>
      <c r="B76" s="306">
        <f t="shared" si="9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95</v>
      </c>
      <c r="J76" s="25">
        <f t="array" ref="J76">SUM(IF("1521"&amp;C76=KHC&amp;MH,TH))</f>
        <v>2810005</v>
      </c>
      <c r="K76" s="8">
        <f t="shared" si="7"/>
        <v>0</v>
      </c>
      <c r="L76" s="8">
        <f t="shared" si="8"/>
        <v>0</v>
      </c>
      <c r="M76" s="305"/>
    </row>
    <row r="77" spans="1:13" ht="18" customHeight="1">
      <c r="A77" s="305" t="str">
        <f t="shared" si="6"/>
        <v>NL</v>
      </c>
      <c r="B77" s="306">
        <f t="shared" si="9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7"/>
        <v>0</v>
      </c>
      <c r="L77" s="8">
        <f t="shared" si="8"/>
        <v>0</v>
      </c>
      <c r="M77" s="305"/>
    </row>
    <row r="78" spans="1:13" ht="18" customHeight="1">
      <c r="A78" s="305" t="str">
        <f t="shared" si="6"/>
        <v>NL</v>
      </c>
      <c r="B78" s="306">
        <f t="shared" si="9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104</v>
      </c>
      <c r="J78" s="25">
        <f t="array" ref="J78">SUM(IF("1521"&amp;C78=KHC&amp;MH,TH))</f>
        <v>2654496</v>
      </c>
      <c r="K78" s="8">
        <f t="shared" si="7"/>
        <v>0</v>
      </c>
      <c r="L78" s="8">
        <f t="shared" si="8"/>
        <v>0</v>
      </c>
      <c r="M78" s="305"/>
    </row>
    <row r="79" spans="1:13" ht="18" customHeight="1">
      <c r="A79" s="305" t="str">
        <f t="shared" si="6"/>
        <v>NL</v>
      </c>
      <c r="B79" s="306">
        <f t="shared" si="9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104</v>
      </c>
      <c r="J79" s="25">
        <f t="array" ref="J79">SUM(IF("1521"&amp;C79=KHC&amp;MH,TH))</f>
        <v>2857816</v>
      </c>
      <c r="K79" s="8">
        <f t="shared" si="7"/>
        <v>0</v>
      </c>
      <c r="L79" s="8">
        <f t="shared" si="8"/>
        <v>0</v>
      </c>
      <c r="M79" s="305"/>
    </row>
    <row r="80" spans="1:13" ht="18" customHeight="1">
      <c r="A80" s="305" t="str">
        <f t="shared" si="6"/>
        <v>NL</v>
      </c>
      <c r="B80" s="306">
        <f t="shared" si="9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104</v>
      </c>
      <c r="J80" s="25">
        <f t="array" ref="J80">SUM(IF("1521"&amp;C80=KHC&amp;MH,TH))</f>
        <v>2427360</v>
      </c>
      <c r="K80" s="8">
        <f t="shared" si="7"/>
        <v>0</v>
      </c>
      <c r="L80" s="8">
        <f t="shared" si="8"/>
        <v>0</v>
      </c>
      <c r="M80" s="305"/>
    </row>
    <row r="81" spans="1:13" ht="18" customHeight="1">
      <c r="A81" s="305" t="str">
        <f t="shared" si="6"/>
        <v>NL</v>
      </c>
      <c r="B81" s="306">
        <f t="shared" si="9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7"/>
        <v>0</v>
      </c>
      <c r="L81" s="8">
        <f t="shared" si="8"/>
        <v>0</v>
      </c>
      <c r="M81" s="305"/>
    </row>
    <row r="82" spans="1:13" ht="18" customHeight="1">
      <c r="A82" s="305" t="str">
        <f t="shared" ref="A82:A113" si="10">IF(B82&lt;&gt;"","NL","")</f>
        <v>NL</v>
      </c>
      <c r="B82" s="306">
        <f t="shared" si="9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1">E82+G82-I82</f>
        <v>0</v>
      </c>
      <c r="L82" s="8">
        <f t="shared" ref="L82:L113" si="12">F82+H82-J82</f>
        <v>0</v>
      </c>
      <c r="M82" s="305"/>
    </row>
    <row r="83" spans="1:13" ht="18" customHeight="1">
      <c r="A83" s="305" t="str">
        <f t="shared" si="10"/>
        <v>NL</v>
      </c>
      <c r="B83" s="306">
        <f t="shared" ref="B83:B114" si="13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840</v>
      </c>
      <c r="J83" s="25">
        <f t="array" ref="J83">SUM(IF("1521"&amp;C83=KHC&amp;MH,TH))</f>
        <v>8688960</v>
      </c>
      <c r="K83" s="8">
        <f t="shared" si="11"/>
        <v>0</v>
      </c>
      <c r="L83" s="8">
        <f t="shared" si="12"/>
        <v>0</v>
      </c>
      <c r="M83" s="305"/>
    </row>
    <row r="84" spans="1:13" ht="18" customHeight="1">
      <c r="A84" s="305" t="str">
        <f t="shared" si="10"/>
        <v>NL</v>
      </c>
      <c r="B84" s="306">
        <f t="shared" si="13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236</v>
      </c>
      <c r="J84" s="25">
        <f t="array" ref="J84">SUM(IF("1521"&amp;C84=KHC&amp;MH,TH))</f>
        <v>1780148</v>
      </c>
      <c r="K84" s="8">
        <f t="shared" si="11"/>
        <v>0</v>
      </c>
      <c r="L84" s="8">
        <f t="shared" si="12"/>
        <v>0</v>
      </c>
      <c r="M84" s="305"/>
    </row>
    <row r="85" spans="1:13" ht="18" customHeight="1">
      <c r="A85" s="305" t="str">
        <f t="shared" si="10"/>
        <v>NL</v>
      </c>
      <c r="B85" s="306">
        <f t="shared" si="13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70</v>
      </c>
      <c r="J85" s="25">
        <f t="array" ref="J85">SUM(IF("1521"&amp;C85=KHC&amp;MH,TH))</f>
        <v>1833860</v>
      </c>
      <c r="K85" s="8">
        <f t="shared" si="11"/>
        <v>0</v>
      </c>
      <c r="L85" s="8">
        <f t="shared" si="12"/>
        <v>0</v>
      </c>
      <c r="M85" s="305"/>
    </row>
    <row r="86" spans="1:13" ht="18" customHeight="1">
      <c r="A86" s="305" t="str">
        <f t="shared" si="10"/>
        <v>NL</v>
      </c>
      <c r="B86" s="306">
        <f t="shared" si="13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1"/>
        <v>0</v>
      </c>
      <c r="L86" s="8">
        <f t="shared" si="12"/>
        <v>0</v>
      </c>
      <c r="M86" s="305"/>
    </row>
    <row r="87" spans="1:13" ht="18" customHeight="1">
      <c r="A87" s="305" t="str">
        <f t="shared" si="10"/>
        <v>NL</v>
      </c>
      <c r="B87" s="306">
        <f t="shared" si="13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1"/>
        <v>0</v>
      </c>
      <c r="L87" s="8">
        <f t="shared" si="12"/>
        <v>0</v>
      </c>
      <c r="M87" s="305"/>
    </row>
    <row r="88" spans="1:13" ht="18" customHeight="1">
      <c r="A88" s="305" t="str">
        <f t="shared" si="10"/>
        <v>NL</v>
      </c>
      <c r="B88" s="306">
        <f t="shared" si="13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1"/>
        <v>0</v>
      </c>
      <c r="L88" s="8">
        <f t="shared" si="12"/>
        <v>0</v>
      </c>
      <c r="M88" s="305"/>
    </row>
    <row r="89" spans="1:13" ht="18" customHeight="1">
      <c r="A89" s="305" t="str">
        <f t="shared" si="10"/>
        <v>NL</v>
      </c>
      <c r="B89" s="306">
        <f t="shared" si="13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40</v>
      </c>
      <c r="J89" s="25">
        <f t="array" ref="J89">SUM(IF("1521"&amp;C89=KHC&amp;MH,TH))</f>
        <v>1307440</v>
      </c>
      <c r="K89" s="8">
        <f t="shared" si="11"/>
        <v>0</v>
      </c>
      <c r="L89" s="8">
        <f t="shared" si="12"/>
        <v>0</v>
      </c>
      <c r="M89" s="305"/>
    </row>
    <row r="90" spans="1:13" ht="18" customHeight="1">
      <c r="A90" s="305" t="str">
        <f t="shared" si="10"/>
        <v>NL</v>
      </c>
      <c r="B90" s="306">
        <f t="shared" si="13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86</v>
      </c>
      <c r="J90" s="25">
        <f t="array" ref="J90">SUM(IF("1521"&amp;C90=KHC&amp;MH,TH))</f>
        <v>3173916</v>
      </c>
      <c r="K90" s="8">
        <f t="shared" si="11"/>
        <v>0</v>
      </c>
      <c r="L90" s="8">
        <f t="shared" si="12"/>
        <v>0</v>
      </c>
      <c r="M90" s="305"/>
    </row>
    <row r="91" spans="1:13" ht="18" customHeight="1">
      <c r="A91" s="305" t="str">
        <f t="shared" si="10"/>
        <v>NL</v>
      </c>
      <c r="B91" s="306">
        <f t="shared" si="13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1"/>
        <v>0</v>
      </c>
      <c r="L91" s="8">
        <f t="shared" si="12"/>
        <v>0</v>
      </c>
      <c r="M91" s="305"/>
    </row>
    <row r="92" spans="1:13" ht="18" customHeight="1">
      <c r="A92" s="305" t="str">
        <f t="shared" si="10"/>
        <v>NL</v>
      </c>
      <c r="B92" s="306">
        <f t="shared" si="13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148</v>
      </c>
      <c r="J92" s="25">
        <f t="array" ref="J92">SUM(IF("1521"&amp;C92=KHC&amp;MH,TH))</f>
        <v>5178372</v>
      </c>
      <c r="K92" s="8">
        <f t="shared" si="11"/>
        <v>0</v>
      </c>
      <c r="L92" s="8">
        <f t="shared" si="12"/>
        <v>0</v>
      </c>
      <c r="M92" s="305"/>
    </row>
    <row r="93" spans="1:13" ht="18" customHeight="1">
      <c r="A93" s="305" t="str">
        <f t="shared" si="10"/>
        <v>NL</v>
      </c>
      <c r="B93" s="306">
        <f t="shared" si="13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1"/>
        <v>0</v>
      </c>
      <c r="L93" s="8">
        <f t="shared" si="12"/>
        <v>0</v>
      </c>
      <c r="M93" s="305"/>
    </row>
    <row r="94" spans="1:13" ht="18" customHeight="1">
      <c r="A94" s="305" t="str">
        <f t="shared" si="10"/>
        <v>NL</v>
      </c>
      <c r="B94" s="306">
        <f t="shared" si="13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326</v>
      </c>
      <c r="J94" s="25">
        <f t="array" ref="J94">SUM(IF("1521"&amp;C94=KHC&amp;MH,TH))</f>
        <v>7697228</v>
      </c>
      <c r="K94" s="8">
        <f t="shared" si="11"/>
        <v>0</v>
      </c>
      <c r="L94" s="8">
        <f t="shared" si="12"/>
        <v>0</v>
      </c>
      <c r="M94" s="305"/>
    </row>
    <row r="95" spans="1:13" ht="18" customHeight="1">
      <c r="A95" s="305" t="str">
        <f t="shared" si="10"/>
        <v>NL</v>
      </c>
      <c r="B95" s="306">
        <f t="shared" si="13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1"/>
        <v>0</v>
      </c>
      <c r="L95" s="8">
        <f t="shared" si="12"/>
        <v>0</v>
      </c>
      <c r="M95" s="305"/>
    </row>
    <row r="96" spans="1:13" ht="18" customHeight="1">
      <c r="A96" s="305" t="str">
        <f t="shared" si="10"/>
        <v>NL</v>
      </c>
      <c r="B96" s="306">
        <f t="shared" si="13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1"/>
        <v>0</v>
      </c>
      <c r="L96" s="8">
        <f t="shared" si="12"/>
        <v>0</v>
      </c>
      <c r="M96" s="305"/>
    </row>
    <row r="97" spans="1:13" ht="18" customHeight="1">
      <c r="A97" s="305" t="str">
        <f t="shared" si="10"/>
        <v>NL</v>
      </c>
      <c r="B97" s="306">
        <f t="shared" si="13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1"/>
        <v>0</v>
      </c>
      <c r="L97" s="8">
        <f t="shared" si="12"/>
        <v>0</v>
      </c>
      <c r="M97" s="305"/>
    </row>
    <row r="98" spans="1:13" ht="18" customHeight="1">
      <c r="A98" s="305" t="str">
        <f t="shared" si="10"/>
        <v>NL</v>
      </c>
      <c r="B98" s="306">
        <f t="shared" si="13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412</v>
      </c>
      <c r="J98" s="25">
        <f t="array" ref="J98">SUM(IF("1521"&amp;C98=KHC&amp;MH,TH))</f>
        <v>7158088</v>
      </c>
      <c r="K98" s="8">
        <f t="shared" si="11"/>
        <v>12</v>
      </c>
      <c r="L98" s="8">
        <f t="shared" si="12"/>
        <v>208488</v>
      </c>
      <c r="M98" s="305"/>
    </row>
    <row r="99" spans="1:13" ht="18" customHeight="1">
      <c r="A99" s="305" t="str">
        <f t="shared" si="10"/>
        <v>NL</v>
      </c>
      <c r="B99" s="306">
        <f t="shared" si="13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1"/>
        <v>0</v>
      </c>
      <c r="L99" s="8">
        <f t="shared" si="12"/>
        <v>0</v>
      </c>
      <c r="M99" s="305"/>
    </row>
    <row r="100" spans="1:13" ht="18" customHeight="1">
      <c r="A100" s="305" t="str">
        <f t="shared" si="10"/>
        <v>NL</v>
      </c>
      <c r="B100" s="306">
        <f t="shared" si="13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1"/>
        <v>0</v>
      </c>
      <c r="L100" s="8">
        <f t="shared" si="12"/>
        <v>0</v>
      </c>
      <c r="M100" s="305"/>
    </row>
    <row r="101" spans="1:13" ht="18" customHeight="1">
      <c r="A101" s="305" t="str">
        <f t="shared" si="10"/>
        <v>NL</v>
      </c>
      <c r="B101" s="306">
        <f t="shared" si="13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1"/>
        <v>0</v>
      </c>
      <c r="L101" s="8">
        <f t="shared" si="12"/>
        <v>0</v>
      </c>
      <c r="M101" s="305"/>
    </row>
    <row r="102" spans="1:13" ht="18" customHeight="1">
      <c r="A102" s="305" t="str">
        <f t="shared" si="10"/>
        <v>NL</v>
      </c>
      <c r="B102" s="306">
        <f t="shared" si="13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1"/>
        <v>0</v>
      </c>
      <c r="L102" s="8">
        <f t="shared" si="12"/>
        <v>0</v>
      </c>
      <c r="M102" s="305"/>
    </row>
    <row r="103" spans="1:13" ht="18" customHeight="1">
      <c r="A103" s="305" t="str">
        <f t="shared" si="10"/>
        <v>NL</v>
      </c>
      <c r="B103" s="306">
        <f t="shared" si="13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1"/>
        <v>0</v>
      </c>
      <c r="L103" s="8">
        <f t="shared" si="12"/>
        <v>0</v>
      </c>
      <c r="M103" s="305"/>
    </row>
    <row r="104" spans="1:13" ht="18" customHeight="1">
      <c r="A104" s="305" t="str">
        <f t="shared" si="10"/>
        <v>NL</v>
      </c>
      <c r="B104" s="306">
        <f t="shared" si="13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32</v>
      </c>
      <c r="J104" s="25">
        <f t="array" ref="J104">SUM(IF("1521"&amp;C104=KHC&amp;MH,TH))</f>
        <v>875840</v>
      </c>
      <c r="K104" s="8">
        <f t="shared" si="11"/>
        <v>0</v>
      </c>
      <c r="L104" s="8">
        <f t="shared" si="12"/>
        <v>0</v>
      </c>
      <c r="M104" s="305"/>
    </row>
    <row r="105" spans="1:13" ht="18" customHeight="1">
      <c r="A105" s="305" t="str">
        <f t="shared" si="10"/>
        <v>NL</v>
      </c>
      <c r="B105" s="306">
        <f t="shared" si="13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90</v>
      </c>
      <c r="J105" s="25">
        <f t="array" ref="J105">SUM(IF("1521"&amp;C105=KHC&amp;MH,TH))</f>
        <v>2399040</v>
      </c>
      <c r="K105" s="8">
        <f t="shared" si="11"/>
        <v>0</v>
      </c>
      <c r="L105" s="8">
        <f t="shared" si="12"/>
        <v>0</v>
      </c>
      <c r="M105" s="305"/>
    </row>
    <row r="106" spans="1:13" ht="18" customHeight="1">
      <c r="A106" s="305" t="str">
        <f t="shared" si="10"/>
        <v>NL</v>
      </c>
      <c r="B106" s="306">
        <f t="shared" si="13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132</v>
      </c>
      <c r="J106" s="25">
        <f t="array" ref="J106">SUM(IF("1521"&amp;C106=KHC&amp;MH,TH))</f>
        <v>2784936</v>
      </c>
      <c r="K106" s="8">
        <f t="shared" si="11"/>
        <v>0</v>
      </c>
      <c r="L106" s="8">
        <f t="shared" si="12"/>
        <v>0</v>
      </c>
      <c r="M106" s="305"/>
    </row>
    <row r="107" spans="1:13" ht="18" customHeight="1">
      <c r="A107" s="305" t="str">
        <f t="shared" si="10"/>
        <v>NL</v>
      </c>
      <c r="B107" s="306">
        <f t="shared" si="13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182</v>
      </c>
      <c r="J107" s="25">
        <f t="array" ref="J107">SUM(IF("1521"&amp;C107=KHC&amp;MH,TH))</f>
        <v>3534076</v>
      </c>
      <c r="K107" s="8">
        <f t="shared" si="11"/>
        <v>0</v>
      </c>
      <c r="L107" s="8">
        <f t="shared" si="12"/>
        <v>0</v>
      </c>
      <c r="M107" s="305"/>
    </row>
    <row r="108" spans="1:13" ht="18" customHeight="1">
      <c r="A108" s="305" t="str">
        <f t="shared" si="10"/>
        <v>NL</v>
      </c>
      <c r="B108" s="306">
        <f t="shared" si="13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487</v>
      </c>
      <c r="J108" s="25">
        <f t="array" ref="J108">SUM(IF("1521"&amp;C108=KHC&amp;MH,TH))</f>
        <v>10949708</v>
      </c>
      <c r="K108" s="8">
        <f t="shared" si="11"/>
        <v>0</v>
      </c>
      <c r="L108" s="8">
        <f t="shared" si="12"/>
        <v>0</v>
      </c>
      <c r="M108" s="305"/>
    </row>
    <row r="109" spans="1:13" ht="18" customHeight="1">
      <c r="A109" s="305" t="str">
        <f t="shared" si="10"/>
        <v>NL</v>
      </c>
      <c r="B109" s="306">
        <f t="shared" si="13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234</v>
      </c>
      <c r="J109" s="25">
        <f t="array" ref="J109">SUM(IF("1521"&amp;C109=KHC&amp;MH,TH))</f>
        <v>4304664</v>
      </c>
      <c r="K109" s="8">
        <f t="shared" si="11"/>
        <v>0</v>
      </c>
      <c r="L109" s="8">
        <f t="shared" si="12"/>
        <v>0</v>
      </c>
      <c r="M109" s="305"/>
    </row>
    <row r="110" spans="1:13" ht="18" customHeight="1">
      <c r="A110" s="305" t="str">
        <f t="shared" si="10"/>
        <v>NL</v>
      </c>
      <c r="B110" s="306">
        <f t="shared" si="13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45</v>
      </c>
      <c r="J110" s="25">
        <f t="array" ref="J110">SUM(IF("1521"&amp;C110=KHC&amp;MH,TH))</f>
        <v>1340640</v>
      </c>
      <c r="K110" s="8">
        <f t="shared" si="11"/>
        <v>0</v>
      </c>
      <c r="L110" s="8">
        <f t="shared" si="12"/>
        <v>0</v>
      </c>
      <c r="M110" s="305"/>
    </row>
    <row r="111" spans="1:13" ht="18" customHeight="1">
      <c r="A111" s="305" t="str">
        <f t="shared" si="10"/>
        <v>NL</v>
      </c>
      <c r="B111" s="876">
        <f t="shared" si="13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391</v>
      </c>
      <c r="J111" s="25">
        <f t="array" ref="J111">SUM(IF("1521"&amp;C111=KHC&amp;MH,TH))</f>
        <v>7499380</v>
      </c>
      <c r="K111" s="8">
        <f t="shared" si="11"/>
        <v>0</v>
      </c>
      <c r="L111" s="8">
        <f t="shared" si="12"/>
        <v>0</v>
      </c>
      <c r="M111" s="305"/>
    </row>
    <row r="112" spans="1:13" ht="18" customHeight="1">
      <c r="A112" s="305" t="str">
        <f t="shared" si="10"/>
        <v>NL</v>
      </c>
      <c r="B112" s="306">
        <f t="shared" si="13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1"/>
        <v>0</v>
      </c>
      <c r="L112" s="8">
        <f t="shared" si="12"/>
        <v>0</v>
      </c>
      <c r="M112" s="305"/>
    </row>
    <row r="113" spans="1:13" ht="18" customHeight="1">
      <c r="A113" s="305" t="str">
        <f t="shared" si="10"/>
        <v>NL</v>
      </c>
      <c r="B113" s="306">
        <f t="shared" si="13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58</v>
      </c>
      <c r="J113" s="25">
        <f t="array" ref="J113">SUM(IF("1521"&amp;C113=KHC&amp;MH,TH))</f>
        <v>1651608</v>
      </c>
      <c r="K113" s="8">
        <f t="shared" si="11"/>
        <v>0</v>
      </c>
      <c r="L113" s="8">
        <f t="shared" si="12"/>
        <v>0</v>
      </c>
      <c r="M113" s="305"/>
    </row>
    <row r="114" spans="1:13" ht="18" customHeight="1">
      <c r="A114" s="305" t="str">
        <f t="shared" ref="A114:A145" si="14">IF(B114&lt;&gt;"","NL","")</f>
        <v>NL</v>
      </c>
      <c r="B114" s="306">
        <f t="shared" si="13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92</v>
      </c>
      <c r="J114" s="25">
        <f t="array" ref="J114">SUM(IF("1521"&amp;C114=KHC&amp;MH,TH))</f>
        <v>2765336</v>
      </c>
      <c r="K114" s="8">
        <f t="shared" ref="K114:K147" si="15">E114+G114-I114</f>
        <v>0</v>
      </c>
      <c r="L114" s="8">
        <f t="shared" ref="L114:L147" si="16">F114+H114-J114</f>
        <v>0</v>
      </c>
      <c r="M114" s="305"/>
    </row>
    <row r="115" spans="1:13" ht="18" customHeight="1">
      <c r="A115" s="305" t="str">
        <f t="shared" si="14"/>
        <v>NL</v>
      </c>
      <c r="B115" s="306">
        <f t="shared" ref="B115:B146" si="17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20</v>
      </c>
      <c r="J115" s="25">
        <f t="array" ref="J115">SUM(IF("1521"&amp;C115=KHC&amp;MH,TH))</f>
        <v>571200</v>
      </c>
      <c r="K115" s="8">
        <f t="shared" si="15"/>
        <v>0</v>
      </c>
      <c r="L115" s="8">
        <f t="shared" si="16"/>
        <v>0</v>
      </c>
      <c r="M115" s="305"/>
    </row>
    <row r="116" spans="1:13" ht="18" customHeight="1">
      <c r="A116" s="305" t="str">
        <f t="shared" si="14"/>
        <v>NL</v>
      </c>
      <c r="B116" s="306">
        <f t="shared" si="17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10</v>
      </c>
      <c r="J116" s="25">
        <f t="array" ref="J116">SUM(IF("1521"&amp;C116=KHC&amp;MH,TH))</f>
        <v>328440</v>
      </c>
      <c r="K116" s="8">
        <f t="shared" si="15"/>
        <v>0</v>
      </c>
      <c r="L116" s="8">
        <f t="shared" si="16"/>
        <v>0</v>
      </c>
      <c r="M116" s="305"/>
    </row>
    <row r="117" spans="1:13" ht="18" customHeight="1">
      <c r="A117" s="305" t="str">
        <f t="shared" si="14"/>
        <v>NL</v>
      </c>
      <c r="B117" s="306">
        <f t="shared" si="17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5"/>
        <v>0</v>
      </c>
      <c r="L117" s="8">
        <f t="shared" si="16"/>
        <v>0</v>
      </c>
      <c r="M117" s="305"/>
    </row>
    <row r="118" spans="1:13" ht="18" customHeight="1">
      <c r="A118" s="305" t="str">
        <f t="shared" si="14"/>
        <v>NL</v>
      </c>
      <c r="B118" s="306">
        <f t="shared" si="17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5"/>
        <v>0</v>
      </c>
      <c r="L118" s="8">
        <f t="shared" si="16"/>
        <v>0</v>
      </c>
      <c r="M118" s="305"/>
    </row>
    <row r="119" spans="1:13" ht="18" customHeight="1">
      <c r="A119" s="305" t="str">
        <f t="shared" si="14"/>
        <v>NL</v>
      </c>
      <c r="B119" s="306">
        <f t="shared" si="17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5"/>
        <v>0</v>
      </c>
      <c r="L119" s="8">
        <f t="shared" si="16"/>
        <v>0</v>
      </c>
      <c r="M119" s="305"/>
    </row>
    <row r="120" spans="1:13" ht="18" customHeight="1">
      <c r="A120" s="305" t="str">
        <f t="shared" si="14"/>
        <v>NL</v>
      </c>
      <c r="B120" s="306">
        <f t="shared" si="17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100</v>
      </c>
      <c r="J120" s="25">
        <f t="array" ref="J120">SUM(IF("1521"&amp;C120=KHC&amp;MH,TH))</f>
        <v>2368800</v>
      </c>
      <c r="K120" s="8">
        <f t="shared" si="15"/>
        <v>0</v>
      </c>
      <c r="L120" s="8">
        <f t="shared" si="16"/>
        <v>0</v>
      </c>
      <c r="M120" s="305"/>
    </row>
    <row r="121" spans="1:13" ht="18" customHeight="1">
      <c r="A121" s="305" t="str">
        <f t="shared" si="14"/>
        <v>NL</v>
      </c>
      <c r="B121" s="306">
        <f t="shared" si="17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94</v>
      </c>
      <c r="J121" s="25">
        <f t="array" ref="J121">SUM(IF("1521"&amp;C121=KHC&amp;MH,TH))</f>
        <v>2724120</v>
      </c>
      <c r="K121" s="8">
        <f t="shared" si="15"/>
        <v>0</v>
      </c>
      <c r="L121" s="8">
        <f t="shared" si="16"/>
        <v>0</v>
      </c>
      <c r="M121" s="305"/>
    </row>
    <row r="122" spans="1:13" ht="18" customHeight="1">
      <c r="A122" s="305" t="str">
        <f t="shared" si="14"/>
        <v>NL</v>
      </c>
      <c r="B122" s="306">
        <f t="shared" si="17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640</v>
      </c>
      <c r="J122" s="25">
        <f t="array" ref="J122">SUM(IF("1521"&amp;C122=KHC&amp;MH,TH))</f>
        <v>15344000</v>
      </c>
      <c r="K122" s="8">
        <f t="shared" si="15"/>
        <v>0</v>
      </c>
      <c r="L122" s="8">
        <f t="shared" si="16"/>
        <v>0</v>
      </c>
      <c r="M122" s="305"/>
    </row>
    <row r="123" spans="1:13" ht="18" customHeight="1">
      <c r="A123" s="305" t="str">
        <f t="shared" si="14"/>
        <v>NL</v>
      </c>
      <c r="B123" s="306">
        <f t="shared" si="17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170</v>
      </c>
      <c r="J123" s="25">
        <f t="array" ref="J123">SUM(IF("1521"&amp;C123=KHC&amp;MH,TH))</f>
        <v>2839510</v>
      </c>
      <c r="K123" s="8">
        <f t="shared" si="15"/>
        <v>0</v>
      </c>
      <c r="L123" s="8">
        <f t="shared" si="16"/>
        <v>0</v>
      </c>
      <c r="M123" s="305"/>
    </row>
    <row r="124" spans="1:13" ht="18" customHeight="1">
      <c r="A124" s="305" t="str">
        <f t="shared" si="14"/>
        <v>NL</v>
      </c>
      <c r="B124" s="306">
        <f t="shared" si="17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5"/>
        <v>0</v>
      </c>
      <c r="L124" s="8">
        <f t="shared" si="16"/>
        <v>0</v>
      </c>
      <c r="M124" s="305"/>
    </row>
    <row r="125" spans="1:13" ht="18" customHeight="1">
      <c r="A125" s="305" t="str">
        <f t="shared" si="14"/>
        <v>NL</v>
      </c>
      <c r="B125" s="306">
        <f t="shared" si="17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94</v>
      </c>
      <c r="J125" s="25">
        <f t="array" ref="J125">SUM(IF("1521"&amp;C125=KHC&amp;MH,TH))</f>
        <v>2554450</v>
      </c>
      <c r="K125" s="8">
        <f t="shared" si="15"/>
        <v>0</v>
      </c>
      <c r="L125" s="8">
        <f t="shared" si="16"/>
        <v>0</v>
      </c>
      <c r="M125" s="305"/>
    </row>
    <row r="126" spans="1:13" ht="18" customHeight="1">
      <c r="A126" s="305" t="str">
        <f t="shared" si="14"/>
        <v>NL</v>
      </c>
      <c r="B126" s="306">
        <f t="shared" si="17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260</v>
      </c>
      <c r="J126" s="25">
        <f t="array" ref="J126">SUM(IF("1521"&amp;C126=KHC&amp;MH,TH))</f>
        <v>2588040</v>
      </c>
      <c r="K126" s="8">
        <f t="shared" si="15"/>
        <v>0</v>
      </c>
      <c r="L126" s="8">
        <f t="shared" si="16"/>
        <v>0</v>
      </c>
      <c r="M126" s="305"/>
    </row>
    <row r="127" spans="1:13" ht="18" customHeight="1">
      <c r="A127" s="305" t="str">
        <f t="shared" si="14"/>
        <v>NL</v>
      </c>
      <c r="B127" s="306">
        <f t="shared" si="17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5"/>
        <v>0</v>
      </c>
      <c r="L127" s="8">
        <f t="shared" si="16"/>
        <v>0</v>
      </c>
      <c r="M127" s="305"/>
    </row>
    <row r="128" spans="1:13" ht="18" customHeight="1">
      <c r="A128" s="305" t="str">
        <f t="shared" si="14"/>
        <v>NL</v>
      </c>
      <c r="B128" s="306">
        <f t="shared" si="17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260</v>
      </c>
      <c r="J128" s="25">
        <f t="array" ref="J128">SUM(IF("1521"&amp;C128=KHC&amp;MH,TH))</f>
        <v>2960100</v>
      </c>
      <c r="K128" s="8">
        <f t="shared" si="15"/>
        <v>0</v>
      </c>
      <c r="L128" s="8">
        <f t="shared" si="16"/>
        <v>0</v>
      </c>
      <c r="M128" s="305"/>
    </row>
    <row r="129" spans="1:13" ht="18" customHeight="1">
      <c r="A129" s="305" t="str">
        <f t="shared" si="14"/>
        <v>NL</v>
      </c>
      <c r="B129" s="306">
        <f t="shared" si="17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5"/>
        <v>0</v>
      </c>
      <c r="L129" s="8">
        <f t="shared" si="16"/>
        <v>0</v>
      </c>
      <c r="M129" s="305"/>
    </row>
    <row r="130" spans="1:13" ht="18" customHeight="1">
      <c r="A130" s="305" t="str">
        <f t="shared" si="14"/>
        <v>NL</v>
      </c>
      <c r="B130" s="306">
        <f t="shared" si="17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123</v>
      </c>
      <c r="J130" s="25">
        <f t="array" ref="J130">SUM(IF("1521"&amp;C130=KHC&amp;MH,TH))</f>
        <v>4404876</v>
      </c>
      <c r="K130" s="8">
        <f t="shared" si="15"/>
        <v>0</v>
      </c>
      <c r="L130" s="8">
        <f t="shared" si="16"/>
        <v>0</v>
      </c>
      <c r="M130" s="305"/>
    </row>
    <row r="131" spans="1:13" ht="18" customHeight="1">
      <c r="A131" s="305" t="str">
        <f t="shared" si="14"/>
        <v>NL</v>
      </c>
      <c r="B131" s="306">
        <f t="shared" si="17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120</v>
      </c>
      <c r="H131" s="25">
        <f t="array" ref="H131">SUM(IF("1521"&amp;C131=KHN&amp;MH,TH))</f>
        <v>2951400</v>
      </c>
      <c r="I131" s="25">
        <f t="array" ref="I131">SUM(IF("1521"&amp;C131=KHC&amp;MH,SL))</f>
        <v>120</v>
      </c>
      <c r="J131" s="25">
        <f t="array" ref="J131">SUM(IF("1521"&amp;C131=KHC&amp;MH,TH))</f>
        <v>2951400</v>
      </c>
      <c r="K131" s="8">
        <f t="shared" si="15"/>
        <v>0</v>
      </c>
      <c r="L131" s="8">
        <f t="shared" si="16"/>
        <v>0</v>
      </c>
      <c r="M131" s="305"/>
    </row>
    <row r="132" spans="1:13" ht="18" customHeight="1">
      <c r="A132" s="305" t="str">
        <f t="shared" si="14"/>
        <v>NL</v>
      </c>
      <c r="B132" s="306">
        <f t="shared" si="17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113</v>
      </c>
      <c r="H132" s="25">
        <f t="array" ref="H132">SUM(IF("1521"&amp;C132=KHN&amp;MH,TH))</f>
        <v>3082979</v>
      </c>
      <c r="I132" s="25">
        <f t="array" ref="I132">SUM(IF("1521"&amp;C132=KHC&amp;MH,SL))</f>
        <v>113</v>
      </c>
      <c r="J132" s="25">
        <f t="array" ref="J132">SUM(IF("1521"&amp;C132=KHC&amp;MH,TH))</f>
        <v>3082979</v>
      </c>
      <c r="K132" s="8">
        <f t="shared" si="15"/>
        <v>0</v>
      </c>
      <c r="L132" s="8">
        <f t="shared" si="16"/>
        <v>0</v>
      </c>
      <c r="M132" s="305"/>
    </row>
    <row r="133" spans="1:13" ht="18" customHeight="1">
      <c r="A133" s="305" t="str">
        <f t="shared" si="14"/>
        <v>NL</v>
      </c>
      <c r="B133" s="306">
        <f t="shared" si="17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125</v>
      </c>
      <c r="H133" s="25">
        <f t="array" ref="H133">SUM(IF("1521"&amp;C133=KHN&amp;MH,TH))</f>
        <v>3969000</v>
      </c>
      <c r="I133" s="25">
        <f t="array" ref="I133">SUM(IF("1521"&amp;C133=KHC&amp;MH,SL))</f>
        <v>125</v>
      </c>
      <c r="J133" s="25">
        <f t="array" ref="J133">SUM(IF("1521"&amp;C133=KHC&amp;MH,TH))</f>
        <v>3969000</v>
      </c>
      <c r="K133" s="8">
        <f t="shared" si="15"/>
        <v>0</v>
      </c>
      <c r="L133" s="8">
        <f t="shared" si="16"/>
        <v>0</v>
      </c>
      <c r="M133" s="305"/>
    </row>
    <row r="134" spans="1:13" ht="18" customHeight="1">
      <c r="A134" s="305" t="str">
        <f t="shared" si="14"/>
        <v>NL</v>
      </c>
      <c r="B134" s="306">
        <f t="shared" si="17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120</v>
      </c>
      <c r="H134" s="25">
        <f t="array" ref="H134">SUM(IF("1521"&amp;C134=KHN&amp;MH,TH))</f>
        <v>4158360</v>
      </c>
      <c r="I134" s="25">
        <f t="array" ref="I134">SUM(IF("1521"&amp;C134=KHC&amp;MH,SL))</f>
        <v>120</v>
      </c>
      <c r="J134" s="25">
        <f t="array" ref="J134">SUM(IF("1521"&amp;C134=KHC&amp;MH,TH))</f>
        <v>4158360</v>
      </c>
      <c r="K134" s="8">
        <f t="shared" si="15"/>
        <v>0</v>
      </c>
      <c r="L134" s="8">
        <f t="shared" si="16"/>
        <v>0</v>
      </c>
      <c r="M134" s="305"/>
    </row>
    <row r="135" spans="1:13" ht="18" customHeight="1">
      <c r="A135" s="305" t="str">
        <f t="shared" si="14"/>
        <v>NL</v>
      </c>
      <c r="B135" s="306">
        <f t="shared" si="17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476</v>
      </c>
      <c r="H135" s="25">
        <f t="array" ref="H135">SUM(IF("1521"&amp;C135=KHN&amp;MH,TH))</f>
        <v>9652328</v>
      </c>
      <c r="I135" s="25">
        <f t="array" ref="I135">SUM(IF("1521"&amp;C135=KHC&amp;MH,SL))</f>
        <v>476</v>
      </c>
      <c r="J135" s="25">
        <f t="array" ref="J135">SUM(IF("1521"&amp;C135=KHC&amp;MH,TH))</f>
        <v>9652328</v>
      </c>
      <c r="K135" s="8">
        <f t="shared" si="15"/>
        <v>0</v>
      </c>
      <c r="L135" s="8">
        <f t="shared" si="16"/>
        <v>0</v>
      </c>
      <c r="M135" s="305"/>
    </row>
    <row r="136" spans="1:13" ht="18" customHeight="1">
      <c r="A136" s="305" t="str">
        <f t="shared" si="14"/>
        <v>NL</v>
      </c>
      <c r="B136" s="306">
        <f t="shared" si="17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120</v>
      </c>
      <c r="H136" s="25">
        <f t="array" ref="H136">SUM(IF("1521"&amp;C136=KHN&amp;MH,TH))</f>
        <v>3075720</v>
      </c>
      <c r="I136" s="25">
        <f t="array" ref="I136">SUM(IF("1521"&amp;C136=KHC&amp;MH,SL))</f>
        <v>120</v>
      </c>
      <c r="J136" s="25">
        <f t="array" ref="J136">SUM(IF("1521"&amp;C136=KHC&amp;MH,TH))</f>
        <v>3075720</v>
      </c>
      <c r="K136" s="8">
        <f t="shared" si="15"/>
        <v>0</v>
      </c>
      <c r="L136" s="8">
        <f t="shared" si="16"/>
        <v>0</v>
      </c>
      <c r="M136" s="305"/>
    </row>
    <row r="137" spans="1:13" ht="18" customHeight="1">
      <c r="A137" s="305" t="str">
        <f t="shared" si="14"/>
        <v>NL</v>
      </c>
      <c r="B137" s="306">
        <f t="shared" si="17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662</v>
      </c>
      <c r="H137" s="25">
        <f t="array" ref="H137">SUM(IF("1521"&amp;C137=KHN&amp;MH,TH))</f>
        <v>19964596</v>
      </c>
      <c r="I137" s="25">
        <f t="array" ref="I137">SUM(IF("1521"&amp;C137=KHC&amp;MH,SL))</f>
        <v>662</v>
      </c>
      <c r="J137" s="25">
        <f t="array" ref="J137">SUM(IF("1521"&amp;C137=KHC&amp;MH,TH))</f>
        <v>19964596</v>
      </c>
      <c r="K137" s="8">
        <f t="shared" si="15"/>
        <v>0</v>
      </c>
      <c r="L137" s="8">
        <f t="shared" si="16"/>
        <v>0</v>
      </c>
      <c r="M137" s="305"/>
    </row>
    <row r="138" spans="1:13" ht="18" customHeight="1">
      <c r="A138" s="305" t="str">
        <f t="shared" si="14"/>
        <v>NL</v>
      </c>
      <c r="B138" s="306">
        <f t="shared" si="17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16439000</v>
      </c>
      <c r="I138" s="25">
        <f t="array" ref="I138">SUM(IF("1521"&amp;C138=KHC&amp;MH,SL))</f>
        <v>500</v>
      </c>
      <c r="J138" s="25">
        <f t="array" ref="J138">SUM(IF("1521"&amp;C138=KHC&amp;MH,TH))</f>
        <v>16439000</v>
      </c>
      <c r="K138" s="8">
        <f t="shared" si="15"/>
        <v>0</v>
      </c>
      <c r="L138" s="8">
        <f t="shared" si="16"/>
        <v>0</v>
      </c>
      <c r="M138" s="305"/>
    </row>
    <row r="139" spans="1:13" ht="18" customHeight="1">
      <c r="A139" s="305" t="str">
        <f t="shared" si="14"/>
        <v>NL</v>
      </c>
      <c r="B139" s="306">
        <f t="shared" si="17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1460</v>
      </c>
      <c r="H139" s="25">
        <f t="array" ref="H139">SUM(IF("1521"&amp;C139=KHN&amp;MH,TH))</f>
        <v>28272900</v>
      </c>
      <c r="I139" s="25">
        <f t="array" ref="I139">SUM(IF("1521"&amp;C139=KHC&amp;MH,SL))</f>
        <v>1460</v>
      </c>
      <c r="J139" s="25">
        <f t="array" ref="J139">SUM(IF("1521"&amp;C139=KHC&amp;MH,TH))</f>
        <v>28272900</v>
      </c>
      <c r="K139" s="8">
        <f t="shared" si="15"/>
        <v>0</v>
      </c>
      <c r="L139" s="8">
        <f t="shared" si="16"/>
        <v>0</v>
      </c>
      <c r="M139" s="305"/>
    </row>
    <row r="140" spans="1:13" ht="18" customHeight="1">
      <c r="A140" s="305" t="str">
        <f t="shared" si="14"/>
        <v>NL</v>
      </c>
      <c r="B140" s="306">
        <f t="shared" si="17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720</v>
      </c>
      <c r="H140" s="25">
        <f t="array" ref="H140">SUM(IF("1521"&amp;C140=KHN&amp;MH,TH))</f>
        <v>11881440</v>
      </c>
      <c r="I140" s="25">
        <f t="array" ref="I140">SUM(IF("1521"&amp;C140=KHC&amp;MH,SL))</f>
        <v>720</v>
      </c>
      <c r="J140" s="25">
        <f t="array" ref="J140">SUM(IF("1521"&amp;C140=KHC&amp;MH,TH))</f>
        <v>11881440</v>
      </c>
      <c r="K140" s="8">
        <f t="shared" si="15"/>
        <v>0</v>
      </c>
      <c r="L140" s="8">
        <f t="shared" si="16"/>
        <v>0</v>
      </c>
      <c r="M140" s="305"/>
    </row>
    <row r="141" spans="1:13" ht="18" customHeight="1">
      <c r="A141" s="305" t="str">
        <f t="shared" si="14"/>
        <v>NL</v>
      </c>
      <c r="B141" s="306">
        <f t="shared" si="17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1544300</v>
      </c>
      <c r="I141" s="25">
        <f t="array" ref="I141">SUM(IF("1521"&amp;C141=KHC&amp;MH,SL))</f>
        <v>100</v>
      </c>
      <c r="J141" s="25">
        <f t="array" ref="J141">SUM(IF("1521"&amp;C141=KHC&amp;MH,TH))</f>
        <v>1544300</v>
      </c>
      <c r="K141" s="8">
        <f t="shared" si="15"/>
        <v>0</v>
      </c>
      <c r="L141" s="8">
        <f t="shared" si="16"/>
        <v>0</v>
      </c>
      <c r="M141" s="305"/>
    </row>
    <row r="142" spans="1:13" ht="18" customHeight="1">
      <c r="A142" s="305" t="str">
        <f t="shared" si="14"/>
        <v>NL</v>
      </c>
      <c r="B142" s="306">
        <f t="shared" si="17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255</v>
      </c>
      <c r="H142" s="25">
        <f t="array" ref="H142">SUM(IF("1521"&amp;C142=KHN&amp;MH,TH))</f>
        <v>3596775</v>
      </c>
      <c r="I142" s="25">
        <f t="array" ref="I142">SUM(IF("1521"&amp;C142=KHC&amp;MH,SL))</f>
        <v>255</v>
      </c>
      <c r="J142" s="25">
        <f t="array" ref="J142">SUM(IF("1521"&amp;C142=KHC&amp;MH,TH))</f>
        <v>3596775</v>
      </c>
      <c r="K142" s="8">
        <f t="shared" si="15"/>
        <v>0</v>
      </c>
      <c r="L142" s="8">
        <f t="shared" si="16"/>
        <v>0</v>
      </c>
      <c r="M142" s="305"/>
    </row>
    <row r="143" spans="1:13" ht="18" customHeight="1">
      <c r="A143" s="305" t="str">
        <f t="shared" si="14"/>
        <v>NL</v>
      </c>
      <c r="B143" s="306">
        <f t="shared" si="17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1200</v>
      </c>
      <c r="H143" s="25">
        <f t="array" ref="H143">SUM(IF("1521"&amp;C143=KHN&amp;MH,TH))</f>
        <v>22794000</v>
      </c>
      <c r="I143" s="25">
        <f t="array" ref="I143">SUM(IF("1521"&amp;C143=KHC&amp;MH,SL))</f>
        <v>1200</v>
      </c>
      <c r="J143" s="25">
        <f t="array" ref="J143">SUM(IF("1521"&amp;C143=KHC&amp;MH,TH))</f>
        <v>22794000</v>
      </c>
      <c r="K143" s="8">
        <f t="shared" si="15"/>
        <v>0</v>
      </c>
      <c r="L143" s="8">
        <f t="shared" si="16"/>
        <v>0</v>
      </c>
      <c r="M143" s="305"/>
    </row>
    <row r="144" spans="1:13" ht="18" customHeight="1">
      <c r="A144" s="305" t="str">
        <f t="shared" si="14"/>
        <v>NL</v>
      </c>
      <c r="B144" s="306">
        <f t="shared" si="17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1320</v>
      </c>
      <c r="H144" s="25">
        <f t="array" ref="H144">SUM(IF("1521"&amp;C144=KHN&amp;MH,TH))</f>
        <v>17622000</v>
      </c>
      <c r="I144" s="25">
        <f t="array" ref="I144">SUM(IF("1521"&amp;C144=KHC&amp;MH,SL))</f>
        <v>1320</v>
      </c>
      <c r="J144" s="25">
        <f t="array" ref="J144">SUM(IF("1521"&amp;C144=KHC&amp;MH,TH))</f>
        <v>17622000</v>
      </c>
      <c r="K144" s="8">
        <f t="shared" si="15"/>
        <v>0</v>
      </c>
      <c r="L144" s="8">
        <f t="shared" si="16"/>
        <v>0</v>
      </c>
      <c r="M144" s="305"/>
    </row>
    <row r="145" spans="1:13" ht="18" customHeight="1">
      <c r="A145" s="305" t="str">
        <f t="shared" si="14"/>
        <v>NL</v>
      </c>
      <c r="B145" s="306">
        <f t="shared" si="17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1050</v>
      </c>
      <c r="H145" s="25">
        <f t="array" ref="H145">SUM(IF("1521"&amp;C145=KHN&amp;MH,TH))</f>
        <v>13641600</v>
      </c>
      <c r="I145" s="25">
        <f t="array" ref="I145">SUM(IF("1521"&amp;C145=KHC&amp;MH,SL))</f>
        <v>1050</v>
      </c>
      <c r="J145" s="25">
        <f t="array" ref="J145">SUM(IF("1521"&amp;C145=KHC&amp;MH,TH))</f>
        <v>13641600</v>
      </c>
      <c r="K145" s="8">
        <f t="shared" si="15"/>
        <v>0</v>
      </c>
      <c r="L145" s="8">
        <f t="shared" si="16"/>
        <v>0</v>
      </c>
      <c r="M145" s="305"/>
    </row>
    <row r="146" spans="1:13" ht="18" customHeight="1">
      <c r="A146" s="305" t="str">
        <f t="shared" ref="A146:A149" si="18">IF(B146&lt;&gt;"","NL","")</f>
        <v>NL</v>
      </c>
      <c r="B146" s="876">
        <f t="shared" si="17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1700</v>
      </c>
      <c r="H146" s="25">
        <f t="array" ref="H146">SUM(IF("1521"&amp;C146=KHN&amp;MH,TH))</f>
        <v>22873500</v>
      </c>
      <c r="I146" s="25">
        <f t="array" ref="I146">SUM(IF("1521"&amp;C146=KHC&amp;MH,SL))</f>
        <v>1700</v>
      </c>
      <c r="J146" s="25">
        <f t="array" ref="J146">SUM(IF("1521"&amp;C146=KHC&amp;MH,TH))</f>
        <v>22873500</v>
      </c>
      <c r="K146" s="8">
        <f t="shared" si="15"/>
        <v>0</v>
      </c>
      <c r="L146" s="8">
        <f t="shared" si="16"/>
        <v>0</v>
      </c>
      <c r="M146" s="305"/>
    </row>
    <row r="147" spans="1:13" ht="18" customHeight="1">
      <c r="A147" s="305" t="str">
        <f t="shared" si="18"/>
        <v>NL</v>
      </c>
      <c r="B147" s="306">
        <f t="shared" ref="B147" si="19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2500</v>
      </c>
      <c r="H147" s="25">
        <f t="array" ref="H147">SUM(IF("1521"&amp;C147=KHN&amp;MH,TH))</f>
        <v>41577500</v>
      </c>
      <c r="I147" s="25">
        <f t="array" ref="I147">SUM(IF("1521"&amp;C147=KHC&amp;MH,SL))</f>
        <v>2500</v>
      </c>
      <c r="J147" s="25">
        <f t="array" ref="J147">SUM(IF("1521"&amp;C147=KHC&amp;MH,TH))</f>
        <v>41577500</v>
      </c>
      <c r="K147" s="8">
        <f t="shared" si="15"/>
        <v>0</v>
      </c>
      <c r="L147" s="8">
        <f t="shared" si="16"/>
        <v>0</v>
      </c>
      <c r="M147" s="305"/>
    </row>
    <row r="148" spans="1:13" ht="19.5" customHeight="1">
      <c r="A148" s="305" t="str">
        <f t="shared" si="18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/>
    </row>
    <row r="149" spans="1:13" ht="19.5" customHeight="1">
      <c r="A149" s="305" t="str">
        <f t="shared" si="18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0">SUM(F18:F148)</f>
        <v>0</v>
      </c>
      <c r="G149" s="13">
        <f t="shared" si="20"/>
        <v>51483</v>
      </c>
      <c r="H149" s="13">
        <f t="shared" si="20"/>
        <v>803960467</v>
      </c>
      <c r="I149" s="13">
        <f t="shared" si="20"/>
        <v>51471</v>
      </c>
      <c r="J149" s="13">
        <f t="shared" si="20"/>
        <v>803751979</v>
      </c>
      <c r="K149" s="13">
        <f t="shared" si="20"/>
        <v>12</v>
      </c>
      <c r="L149" s="13">
        <f t="shared" si="20"/>
        <v>208488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803960467</v>
      </c>
      <c r="I150" s="505">
        <f>J149-J150</f>
        <v>0</v>
      </c>
      <c r="J150" s="505">
        <f>CDPS!F20</f>
        <v>803751979</v>
      </c>
      <c r="K150" s="505">
        <f>L149-L150</f>
        <v>0</v>
      </c>
      <c r="L150" s="505">
        <f>CDPS!G20</f>
        <v>208488</v>
      </c>
      <c r="M150" s="305"/>
    </row>
    <row r="151" spans="1:13" ht="19.5" customHeight="1">
      <c r="A151" s="305" t="str">
        <f t="shared" ref="A151:A181" si="21">IF(B151&lt;&gt;"","TP","")</f>
        <v>TP</v>
      </c>
      <c r="B151" s="318">
        <f t="shared" ref="B151:B181" si="22">IF(C151&lt;&gt;"",B150+1,"")</f>
        <v>1</v>
      </c>
      <c r="C151" s="309" t="s">
        <v>1055</v>
      </c>
      <c r="D151" s="317" t="s">
        <v>1028</v>
      </c>
      <c r="E151" s="25"/>
      <c r="F151" s="25"/>
      <c r="G151" s="25">
        <f t="array" ref="G151">SUM(IF("155"&amp;C151=KHN&amp;MH,SL))</f>
        <v>600</v>
      </c>
      <c r="H151" s="25">
        <f t="array" ref="H151">SUM(IF("155"&amp;C151=KHN&amp;MH,TH))</f>
        <v>1600380</v>
      </c>
      <c r="I151" s="25">
        <f t="array" ref="I151">SUM(IF("155"&amp;C151=KHC&amp;MH,SL))</f>
        <v>600</v>
      </c>
      <c r="J151" s="25">
        <f t="array" ref="J151">SUM(IF("155"&amp;C151=KHC&amp;MH,TH))</f>
        <v>1600380</v>
      </c>
      <c r="K151" s="25">
        <f t="shared" ref="K151:K214" si="23">E151+G151-I151</f>
        <v>0</v>
      </c>
      <c r="L151" s="25">
        <f t="shared" ref="L151:L214" si="24">F151+H151-J151</f>
        <v>0</v>
      </c>
      <c r="M151" s="305"/>
    </row>
    <row r="152" spans="1:13" ht="19.5" customHeight="1">
      <c r="A152" s="305" t="str">
        <f t="shared" si="21"/>
        <v>TP</v>
      </c>
      <c r="B152" s="318">
        <f t="shared" si="22"/>
        <v>2</v>
      </c>
      <c r="C152" s="309" t="s">
        <v>1054</v>
      </c>
      <c r="D152" s="317" t="s">
        <v>1028</v>
      </c>
      <c r="E152" s="8"/>
      <c r="F152" s="8"/>
      <c r="G152" s="25">
        <f t="array" ref="G152">SUM(IF("155"&amp;C152=KHN&amp;MH,SL))</f>
        <v>120</v>
      </c>
      <c r="H152" s="25">
        <f t="array" ref="H152">SUM(IF("155"&amp;C152=KHN&amp;MH,TH))</f>
        <v>533629</v>
      </c>
      <c r="I152" s="25">
        <f t="array" ref="I152">SUM(IF("155"&amp;C152=KHC&amp;MH,SL))</f>
        <v>120</v>
      </c>
      <c r="J152" s="25">
        <f t="array" ref="J152">SUM(IF("155"&amp;C152=KHC&amp;MH,TH))</f>
        <v>533629</v>
      </c>
      <c r="K152" s="8">
        <f t="shared" si="23"/>
        <v>0</v>
      </c>
      <c r="L152" s="8">
        <f t="shared" si="24"/>
        <v>0</v>
      </c>
      <c r="M152" s="305"/>
    </row>
    <row r="153" spans="1:13" ht="18" customHeight="1">
      <c r="A153" s="305" t="str">
        <f t="shared" si="21"/>
        <v>TP</v>
      </c>
      <c r="B153" s="318">
        <f t="shared" si="22"/>
        <v>3</v>
      </c>
      <c r="C153" s="309" t="s">
        <v>1051</v>
      </c>
      <c r="D153" s="317" t="s">
        <v>1029</v>
      </c>
      <c r="E153" s="8"/>
      <c r="F153" s="8"/>
      <c r="G153" s="25">
        <f t="array" ref="G153">SUM(IF("155"&amp;C153=KHN&amp;MH,SL))</f>
        <v>124</v>
      </c>
      <c r="H153" s="25">
        <f t="array" ref="H153">SUM(IF("155"&amp;C153=KHN&amp;MH,TH))</f>
        <v>1022802</v>
      </c>
      <c r="I153" s="25">
        <f t="array" ref="I153">SUM(IF("155"&amp;C153=KHC&amp;MH,SL))</f>
        <v>124</v>
      </c>
      <c r="J153" s="25">
        <f t="array" ref="J153">SUM(IF("155"&amp;C153=KHC&amp;MH,TH))</f>
        <v>1022802</v>
      </c>
      <c r="K153" s="8">
        <f t="shared" si="23"/>
        <v>0</v>
      </c>
      <c r="L153" s="8">
        <f t="shared" si="24"/>
        <v>0</v>
      </c>
      <c r="M153" s="305"/>
    </row>
    <row r="154" spans="1:13" ht="18" customHeight="1">
      <c r="A154" s="305" t="str">
        <f t="shared" si="21"/>
        <v>TP</v>
      </c>
      <c r="B154" s="318">
        <f t="shared" si="22"/>
        <v>4</v>
      </c>
      <c r="C154" s="309" t="s">
        <v>1052</v>
      </c>
      <c r="D154" s="317" t="s">
        <v>1029</v>
      </c>
      <c r="E154" s="8"/>
      <c r="F154" s="8"/>
      <c r="G154" s="25">
        <f t="array" ref="G154">SUM(IF("155"&amp;C154=KHN&amp;MH,SL))</f>
        <v>1292</v>
      </c>
      <c r="H154" s="25">
        <f t="array" ref="H154">SUM(IF("155"&amp;C154=KHN&amp;MH,TH))</f>
        <v>13821048</v>
      </c>
      <c r="I154" s="25">
        <f t="array" ref="I154">SUM(IF("155"&amp;C154=KHC&amp;MH,SL))</f>
        <v>1292</v>
      </c>
      <c r="J154" s="25">
        <f t="array" ref="J154">SUM(IF("155"&amp;C154=KHC&amp;MH,TH))</f>
        <v>13821048</v>
      </c>
      <c r="K154" s="8">
        <f t="shared" si="23"/>
        <v>0</v>
      </c>
      <c r="L154" s="8">
        <f t="shared" si="24"/>
        <v>0</v>
      </c>
      <c r="M154" s="305"/>
    </row>
    <row r="155" spans="1:13" ht="18.75" customHeight="1">
      <c r="A155" s="305" t="str">
        <f t="shared" si="21"/>
        <v>TP</v>
      </c>
      <c r="B155" s="318">
        <f t="shared" si="22"/>
        <v>5</v>
      </c>
      <c r="C155" s="309" t="s">
        <v>1053</v>
      </c>
      <c r="D155" s="317" t="s">
        <v>1501</v>
      </c>
      <c r="E155" s="8"/>
      <c r="F155" s="8"/>
      <c r="G155" s="25">
        <f t="array" ref="G155">SUM(IF("155"&amp;C155=KHN&amp;MH,SL))</f>
        <v>27</v>
      </c>
      <c r="H155" s="25">
        <f t="array" ref="H155">SUM(IF("155"&amp;C155=KHN&amp;MH,TH))</f>
        <v>488811</v>
      </c>
      <c r="I155" s="25">
        <f t="array" ref="I155">SUM(IF("155"&amp;C155=KHC&amp;MH,SL))</f>
        <v>27</v>
      </c>
      <c r="J155" s="25">
        <f t="array" ref="J155">SUM(IF("155"&amp;C155=KHC&amp;MH,TH))</f>
        <v>488811</v>
      </c>
      <c r="K155" s="8">
        <f t="shared" si="23"/>
        <v>0</v>
      </c>
      <c r="L155" s="8">
        <f t="shared" si="24"/>
        <v>0</v>
      </c>
      <c r="M155" s="305"/>
    </row>
    <row r="156" spans="1:13" ht="18.75" customHeight="1">
      <c r="A156" s="305" t="str">
        <f t="shared" si="21"/>
        <v>TP</v>
      </c>
      <c r="B156" s="318">
        <f t="shared" si="22"/>
        <v>6</v>
      </c>
      <c r="C156" s="309" t="s">
        <v>821</v>
      </c>
      <c r="D156" s="317" t="s">
        <v>1028</v>
      </c>
      <c r="E156" s="8"/>
      <c r="F156" s="8"/>
      <c r="G156" s="25">
        <f t="array" ref="G156">SUM(IF("155"&amp;C156=KHN&amp;MH,SL))</f>
        <v>958</v>
      </c>
      <c r="H156" s="25">
        <f t="array" ref="H156">SUM(IF("155"&amp;C156=KHN&amp;MH,TH))</f>
        <v>3134941</v>
      </c>
      <c r="I156" s="25">
        <f t="array" ref="I156">SUM(IF("155"&amp;C156=KHC&amp;MH,SL))</f>
        <v>958</v>
      </c>
      <c r="J156" s="25">
        <f t="array" ref="J156">SUM(IF("155"&amp;C156=KHC&amp;MH,TH))</f>
        <v>3134941</v>
      </c>
      <c r="K156" s="8">
        <f t="shared" si="23"/>
        <v>0</v>
      </c>
      <c r="L156" s="8">
        <f t="shared" si="24"/>
        <v>0</v>
      </c>
      <c r="M156" s="305"/>
    </row>
    <row r="157" spans="1:13" ht="18.75" customHeight="1">
      <c r="A157" s="305" t="str">
        <f t="shared" si="21"/>
        <v>TP</v>
      </c>
      <c r="B157" s="318">
        <f t="shared" si="22"/>
        <v>7</v>
      </c>
      <c r="C157" s="309" t="s">
        <v>956</v>
      </c>
      <c r="D157" s="317" t="s">
        <v>1028</v>
      </c>
      <c r="E157" s="8"/>
      <c r="F157" s="8"/>
      <c r="G157" s="25">
        <f t="array" ref="G157">SUM(IF("155"&amp;C157=KHN&amp;MH,SL))</f>
        <v>102</v>
      </c>
      <c r="H157" s="25">
        <f t="array" ref="H157">SUM(IF("155"&amp;C157=KHN&amp;MH,TH))</f>
        <v>365569</v>
      </c>
      <c r="I157" s="25">
        <f t="array" ref="I157">SUM(IF("155"&amp;C157=KHC&amp;MH,SL))</f>
        <v>102</v>
      </c>
      <c r="J157" s="25">
        <f t="array" ref="J157">SUM(IF("155"&amp;C157=KHC&amp;MH,TH))</f>
        <v>365569</v>
      </c>
      <c r="K157" s="8">
        <f t="shared" si="23"/>
        <v>0</v>
      </c>
      <c r="L157" s="8">
        <f t="shared" si="24"/>
        <v>0</v>
      </c>
      <c r="M157" s="305"/>
    </row>
    <row r="158" spans="1:13" ht="18.75" customHeight="1">
      <c r="A158" s="305" t="str">
        <f t="shared" si="21"/>
        <v>TP</v>
      </c>
      <c r="B158" s="318">
        <f t="shared" si="22"/>
        <v>8</v>
      </c>
      <c r="C158" s="309" t="s">
        <v>955</v>
      </c>
      <c r="D158" s="317" t="s">
        <v>1028</v>
      </c>
      <c r="E158" s="8"/>
      <c r="F158" s="8"/>
      <c r="G158" s="25">
        <f t="array" ref="G158">SUM(IF("155"&amp;C158=KHN&amp;MH,SL))</f>
        <v>239</v>
      </c>
      <c r="H158" s="25">
        <f t="array" ref="H158">SUM(IF("155"&amp;C158=KHN&amp;MH,TH))</f>
        <v>1388235</v>
      </c>
      <c r="I158" s="25">
        <f t="array" ref="I158">SUM(IF("155"&amp;C158=KHC&amp;MH,SL))</f>
        <v>239</v>
      </c>
      <c r="J158" s="25">
        <f t="array" ref="J158">SUM(IF("155"&amp;C158=KHC&amp;MH,TH))</f>
        <v>1388235</v>
      </c>
      <c r="K158" s="8">
        <f t="shared" si="23"/>
        <v>0</v>
      </c>
      <c r="L158" s="8">
        <f t="shared" si="24"/>
        <v>0</v>
      </c>
      <c r="M158" s="305"/>
    </row>
    <row r="159" spans="1:13" ht="18.75" customHeight="1">
      <c r="A159" s="305" t="str">
        <f t="shared" si="21"/>
        <v>TP</v>
      </c>
      <c r="B159" s="318">
        <f t="shared" si="22"/>
        <v>9</v>
      </c>
      <c r="C159" s="309" t="s">
        <v>1141</v>
      </c>
      <c r="D159" s="317" t="s">
        <v>1028</v>
      </c>
      <c r="E159" s="8"/>
      <c r="F159" s="8"/>
      <c r="G159" s="25">
        <f t="array" ref="G159">SUM(IF("155"&amp;C159=KHN&amp;MH,SL))</f>
        <v>86</v>
      </c>
      <c r="H159" s="25">
        <f t="array" ref="H159">SUM(IF("155"&amp;C159=KHN&amp;MH,TH))</f>
        <v>232454</v>
      </c>
      <c r="I159" s="25">
        <f t="array" ref="I159">SUM(IF("155"&amp;C159=KHC&amp;MH,SL))</f>
        <v>86</v>
      </c>
      <c r="J159" s="25">
        <f t="array" ref="J159">SUM(IF("155"&amp;C159=KHC&amp;MH,TH))</f>
        <v>232454</v>
      </c>
      <c r="K159" s="8">
        <f t="shared" si="23"/>
        <v>0</v>
      </c>
      <c r="L159" s="8">
        <f t="shared" si="24"/>
        <v>0</v>
      </c>
      <c r="M159" s="305"/>
    </row>
    <row r="160" spans="1:13" ht="18.75" customHeight="1">
      <c r="A160" s="305" t="str">
        <f t="shared" si="21"/>
        <v>TP</v>
      </c>
      <c r="B160" s="318">
        <f t="shared" si="22"/>
        <v>10</v>
      </c>
      <c r="C160" s="309" t="s">
        <v>1140</v>
      </c>
      <c r="D160" s="317" t="s">
        <v>1028</v>
      </c>
      <c r="E160" s="8"/>
      <c r="F160" s="8"/>
      <c r="G160" s="25">
        <f t="array" ref="G160">SUM(IF("155"&amp;C160=KHN&amp;MH,SL))</f>
        <v>240</v>
      </c>
      <c r="H160" s="25">
        <f t="array" ref="H160">SUM(IF("155"&amp;C160=KHN&amp;MH,TH))</f>
        <v>643584</v>
      </c>
      <c r="I160" s="25">
        <f t="array" ref="I160">SUM(IF("155"&amp;C160=KHC&amp;MH,SL))</f>
        <v>240</v>
      </c>
      <c r="J160" s="25">
        <f t="array" ref="J160">SUM(IF("155"&amp;C160=KHC&amp;MH,TH))</f>
        <v>643584</v>
      </c>
      <c r="K160" s="8">
        <f t="shared" si="23"/>
        <v>0</v>
      </c>
      <c r="L160" s="8">
        <f t="shared" si="24"/>
        <v>0</v>
      </c>
      <c r="M160" s="305"/>
    </row>
    <row r="161" spans="1:13" ht="18.75" customHeight="1">
      <c r="A161" s="305" t="str">
        <f t="shared" si="21"/>
        <v>TP</v>
      </c>
      <c r="B161" s="318">
        <f t="shared" si="22"/>
        <v>11</v>
      </c>
      <c r="C161" s="194" t="s">
        <v>1278</v>
      </c>
      <c r="D161" s="317" t="s">
        <v>1028</v>
      </c>
      <c r="E161" s="8"/>
      <c r="F161" s="8"/>
      <c r="G161" s="25">
        <f t="array" ref="G161">SUM(IF("155"&amp;C161=KHN&amp;MH,SL))</f>
        <v>170</v>
      </c>
      <c r="H161" s="25">
        <f t="array" ref="H161">SUM(IF("155"&amp;C161=KHN&amp;MH,TH))</f>
        <v>455873</v>
      </c>
      <c r="I161" s="25">
        <f t="array" ref="I161">SUM(IF("155"&amp;C161=KHC&amp;MH,SL))</f>
        <v>170</v>
      </c>
      <c r="J161" s="25">
        <f t="array" ref="J161">SUM(IF("155"&amp;C161=KHC&amp;MH,TH))</f>
        <v>455873</v>
      </c>
      <c r="K161" s="8">
        <f t="shared" si="23"/>
        <v>0</v>
      </c>
      <c r="L161" s="8">
        <f t="shared" si="24"/>
        <v>0</v>
      </c>
      <c r="M161" s="305"/>
    </row>
    <row r="162" spans="1:13" ht="18.75" customHeight="1">
      <c r="A162" s="305" t="str">
        <f t="shared" si="21"/>
        <v>TP</v>
      </c>
      <c r="B162" s="318">
        <f t="shared" si="22"/>
        <v>12</v>
      </c>
      <c r="C162" s="309" t="s">
        <v>963</v>
      </c>
      <c r="D162" s="317" t="s">
        <v>1028</v>
      </c>
      <c r="E162" s="8"/>
      <c r="F162" s="8"/>
      <c r="G162" s="25">
        <f t="array" ref="G162">SUM(IF("155"&amp;C162=KHN&amp;MH,SL))</f>
        <v>68</v>
      </c>
      <c r="H162" s="25">
        <f t="array" ref="H162">SUM(IF("155"&amp;C162=KHN&amp;MH,TH))</f>
        <v>168080</v>
      </c>
      <c r="I162" s="25">
        <f t="array" ref="I162">SUM(IF("155"&amp;C162=KHC&amp;MH,SL))</f>
        <v>68</v>
      </c>
      <c r="J162" s="25">
        <f t="array" ref="J162">SUM(IF("155"&amp;C162=KHC&amp;MH,TH))</f>
        <v>168080</v>
      </c>
      <c r="K162" s="8">
        <f t="shared" si="23"/>
        <v>0</v>
      </c>
      <c r="L162" s="8">
        <f t="shared" si="24"/>
        <v>0</v>
      </c>
      <c r="M162" s="305"/>
    </row>
    <row r="163" spans="1:13" ht="18.75" customHeight="1">
      <c r="A163" s="305" t="str">
        <f t="shared" si="21"/>
        <v>TP</v>
      </c>
      <c r="B163" s="318">
        <f t="shared" si="22"/>
        <v>13</v>
      </c>
      <c r="C163" s="309" t="s">
        <v>964</v>
      </c>
      <c r="D163" s="317" t="s">
        <v>1028</v>
      </c>
      <c r="E163" s="8"/>
      <c r="F163" s="8"/>
      <c r="G163" s="25">
        <f t="array" ref="G163">SUM(IF("155"&amp;C163=KHN&amp;MH,SL))</f>
        <v>300</v>
      </c>
      <c r="H163" s="25">
        <f t="array" ref="H163">SUM(IF("155"&amp;C163=KHN&amp;MH,TH))</f>
        <v>741529</v>
      </c>
      <c r="I163" s="25">
        <f t="array" ref="I163">SUM(IF("155"&amp;C163=KHC&amp;MH,SL))</f>
        <v>300</v>
      </c>
      <c r="J163" s="25">
        <f t="array" ref="J163">SUM(IF("155"&amp;C163=KHC&amp;MH,TH))</f>
        <v>741529</v>
      </c>
      <c r="K163" s="8">
        <f t="shared" si="23"/>
        <v>0</v>
      </c>
      <c r="L163" s="8">
        <f t="shared" si="24"/>
        <v>0</v>
      </c>
      <c r="M163" s="305"/>
    </row>
    <row r="164" spans="1:13" ht="18.75" customHeight="1">
      <c r="A164" s="305" t="str">
        <f t="shared" si="21"/>
        <v>TP</v>
      </c>
      <c r="B164" s="318">
        <f t="shared" si="22"/>
        <v>14</v>
      </c>
      <c r="C164" s="309" t="s">
        <v>965</v>
      </c>
      <c r="D164" s="317" t="s">
        <v>1028</v>
      </c>
      <c r="E164" s="8"/>
      <c r="F164" s="8"/>
      <c r="G164" s="25">
        <f t="array" ref="G164">SUM(IF("155"&amp;C164=KHN&amp;MH,SL))</f>
        <v>40</v>
      </c>
      <c r="H164" s="25">
        <f t="array" ref="H164">SUM(IF("155"&amp;C164=KHN&amp;MH,TH))</f>
        <v>98871</v>
      </c>
      <c r="I164" s="25">
        <f t="array" ref="I164">SUM(IF("155"&amp;C164=KHC&amp;MH,SL))</f>
        <v>40</v>
      </c>
      <c r="J164" s="25">
        <f t="array" ref="J164">SUM(IF("155"&amp;C164=KHC&amp;MH,TH))</f>
        <v>98871</v>
      </c>
      <c r="K164" s="8">
        <f t="shared" si="23"/>
        <v>0</v>
      </c>
      <c r="L164" s="8">
        <f t="shared" si="24"/>
        <v>0</v>
      </c>
      <c r="M164" s="305"/>
    </row>
    <row r="165" spans="1:13" ht="18.75" customHeight="1">
      <c r="A165" s="305" t="str">
        <f t="shared" si="21"/>
        <v>TP</v>
      </c>
      <c r="B165" s="318">
        <f t="shared" si="22"/>
        <v>15</v>
      </c>
      <c r="C165" s="309" t="s">
        <v>967</v>
      </c>
      <c r="D165" s="317" t="s">
        <v>1028</v>
      </c>
      <c r="E165" s="8"/>
      <c r="F165" s="8"/>
      <c r="G165" s="25">
        <f t="array" ref="G165">SUM(IF("155"&amp;C165=KHN&amp;MH,SL))</f>
        <v>140</v>
      </c>
      <c r="H165" s="25">
        <f t="array" ref="H165">SUM(IF("155"&amp;C165=KHN&amp;MH,TH))</f>
        <v>501762</v>
      </c>
      <c r="I165" s="25">
        <f t="array" ref="I165">SUM(IF("155"&amp;C165=KHC&amp;MH,SL))</f>
        <v>140</v>
      </c>
      <c r="J165" s="25">
        <f t="array" ref="J165">SUM(IF("155"&amp;C165=KHC&amp;MH,TH))</f>
        <v>501762</v>
      </c>
      <c r="K165" s="8">
        <f t="shared" si="23"/>
        <v>0</v>
      </c>
      <c r="L165" s="8">
        <f t="shared" si="24"/>
        <v>0</v>
      </c>
      <c r="M165" s="305"/>
    </row>
    <row r="166" spans="1:13" ht="18.75" customHeight="1">
      <c r="A166" s="305" t="str">
        <f t="shared" si="21"/>
        <v>TP</v>
      </c>
      <c r="B166" s="318">
        <f t="shared" si="22"/>
        <v>16</v>
      </c>
      <c r="C166" s="309" t="s">
        <v>966</v>
      </c>
      <c r="D166" s="317" t="s">
        <v>1028</v>
      </c>
      <c r="E166" s="8"/>
      <c r="F166" s="8"/>
      <c r="G166" s="25">
        <f t="array" ref="G166">SUM(IF("155"&amp;C166=KHN&amp;MH,SL))</f>
        <v>34</v>
      </c>
      <c r="H166" s="25">
        <f t="array" ref="H166">SUM(IF("155"&amp;C166=KHN&amp;MH,TH))</f>
        <v>121856</v>
      </c>
      <c r="I166" s="25">
        <f t="array" ref="I166">SUM(IF("155"&amp;C166=KHC&amp;MH,SL))</f>
        <v>34</v>
      </c>
      <c r="J166" s="25">
        <f t="array" ref="J166">SUM(IF("155"&amp;C166=KHC&amp;MH,TH))</f>
        <v>121856</v>
      </c>
      <c r="K166" s="8">
        <f t="shared" si="23"/>
        <v>0</v>
      </c>
      <c r="L166" s="8">
        <f t="shared" si="24"/>
        <v>0</v>
      </c>
      <c r="M166" s="305"/>
    </row>
    <row r="167" spans="1:13" ht="18.75" customHeight="1">
      <c r="A167" s="305" t="str">
        <f t="shared" si="21"/>
        <v>TP</v>
      </c>
      <c r="B167" s="318">
        <f t="shared" si="22"/>
        <v>17</v>
      </c>
      <c r="C167" s="309" t="s">
        <v>962</v>
      </c>
      <c r="D167" s="317" t="s">
        <v>1028</v>
      </c>
      <c r="E167" s="8"/>
      <c r="F167" s="8"/>
      <c r="G167" s="25">
        <f t="array" ref="G167">SUM(IF("155"&amp;C167=KHN&amp;MH,SL))</f>
        <v>50</v>
      </c>
      <c r="H167" s="25">
        <f t="array" ref="H167">SUM(IF("155"&amp;C167=KHN&amp;MH,TH))</f>
        <v>290426</v>
      </c>
      <c r="I167" s="25">
        <f t="array" ref="I167">SUM(IF("155"&amp;C167=KHC&amp;MH,SL))</f>
        <v>50</v>
      </c>
      <c r="J167" s="25">
        <f t="array" ref="J167">SUM(IF("155"&amp;C167=KHC&amp;MH,TH))</f>
        <v>290426</v>
      </c>
      <c r="K167" s="8">
        <f t="shared" si="23"/>
        <v>0</v>
      </c>
      <c r="L167" s="8">
        <f t="shared" si="24"/>
        <v>0</v>
      </c>
      <c r="M167" s="305"/>
    </row>
    <row r="168" spans="1:13" ht="18.75" customHeight="1">
      <c r="A168" s="305" t="str">
        <f t="shared" si="21"/>
        <v>TP</v>
      </c>
      <c r="B168" s="318">
        <f t="shared" si="22"/>
        <v>18</v>
      </c>
      <c r="C168" s="309" t="s">
        <v>1092</v>
      </c>
      <c r="D168" s="317" t="s">
        <v>448</v>
      </c>
      <c r="E168" s="8"/>
      <c r="F168" s="8"/>
      <c r="G168" s="25">
        <f t="array" ref="G168">SUM(IF("155"&amp;C168=KHN&amp;MH,SL))</f>
        <v>104</v>
      </c>
      <c r="H168" s="25">
        <f t="array" ref="H168">SUM(IF("155"&amp;C168=KHN&amp;MH,TH))</f>
        <v>1106969</v>
      </c>
      <c r="I168" s="25">
        <f t="array" ref="I168">SUM(IF("155"&amp;C168=KHC&amp;MH,SL))</f>
        <v>104</v>
      </c>
      <c r="J168" s="25">
        <f t="array" ref="J168">SUM(IF("155"&amp;C168=KHC&amp;MH,TH))</f>
        <v>1106969</v>
      </c>
      <c r="K168" s="8">
        <f t="shared" si="23"/>
        <v>0</v>
      </c>
      <c r="L168" s="8">
        <f t="shared" si="24"/>
        <v>0</v>
      </c>
      <c r="M168" s="305"/>
    </row>
    <row r="169" spans="1:13" ht="18.75" customHeight="1">
      <c r="A169" s="305" t="str">
        <f t="shared" si="21"/>
        <v>TP</v>
      </c>
      <c r="B169" s="318">
        <f t="shared" si="22"/>
        <v>19</v>
      </c>
      <c r="C169" s="40" t="s">
        <v>1412</v>
      </c>
      <c r="D169" s="317" t="s">
        <v>1501</v>
      </c>
      <c r="E169" s="8"/>
      <c r="F169" s="8"/>
      <c r="G169" s="25">
        <f t="array" ref="G169">SUM(IF("155"&amp;C169=KHN&amp;MH,SL))</f>
        <v>5000</v>
      </c>
      <c r="H169" s="25">
        <f t="array" ref="H169">SUM(IF("155"&amp;C169=KHN&amp;MH,TH))</f>
        <v>6541729</v>
      </c>
      <c r="I169" s="25">
        <f t="array" ref="I169">SUM(IF("155"&amp;C169=KHC&amp;MH,SL))</f>
        <v>5000</v>
      </c>
      <c r="J169" s="25">
        <f t="array" ref="J169">SUM(IF("155"&amp;C169=KHC&amp;MH,TH))</f>
        <v>6541729</v>
      </c>
      <c r="K169" s="8">
        <f t="shared" si="23"/>
        <v>0</v>
      </c>
      <c r="L169" s="8">
        <f t="shared" si="24"/>
        <v>0</v>
      </c>
      <c r="M169" s="305"/>
    </row>
    <row r="170" spans="1:13" ht="18.75" customHeight="1">
      <c r="A170" s="305" t="str">
        <f t="shared" si="21"/>
        <v>TP</v>
      </c>
      <c r="B170" s="318">
        <f t="shared" si="22"/>
        <v>20</v>
      </c>
      <c r="C170" s="309" t="s">
        <v>932</v>
      </c>
      <c r="D170" s="317" t="s">
        <v>448</v>
      </c>
      <c r="E170" s="8"/>
      <c r="F170" s="8"/>
      <c r="G170" s="25">
        <f t="array" ref="G170">SUM(IF("155"&amp;C170=KHN&amp;MH,SL))</f>
        <v>254</v>
      </c>
      <c r="H170" s="25">
        <f t="array" ref="H170">SUM(IF("155"&amp;C170=KHN&amp;MH,TH))</f>
        <v>630052</v>
      </c>
      <c r="I170" s="25">
        <f t="array" ref="I170">SUM(IF("155"&amp;C170=KHC&amp;MH,SL))</f>
        <v>254</v>
      </c>
      <c r="J170" s="25">
        <f t="array" ref="J170">SUM(IF("155"&amp;C170=KHC&amp;MH,TH))</f>
        <v>630052</v>
      </c>
      <c r="K170" s="8">
        <f t="shared" si="23"/>
        <v>0</v>
      </c>
      <c r="L170" s="8">
        <f t="shared" si="24"/>
        <v>0</v>
      </c>
      <c r="M170" s="305"/>
    </row>
    <row r="171" spans="1:13" ht="18.75" customHeight="1">
      <c r="A171" s="305" t="str">
        <f t="shared" si="21"/>
        <v>TP</v>
      </c>
      <c r="B171" s="318">
        <f t="shared" si="22"/>
        <v>21</v>
      </c>
      <c r="C171" s="309" t="s">
        <v>996</v>
      </c>
      <c r="D171" s="317" t="s">
        <v>1501</v>
      </c>
      <c r="E171" s="8"/>
      <c r="F171" s="8"/>
      <c r="G171" s="25">
        <f t="array" ref="G171">SUM(IF("155"&amp;C171=KHN&amp;MH,SL))</f>
        <v>2</v>
      </c>
      <c r="H171" s="25">
        <f t="array" ref="H171">SUM(IF("155"&amp;C171=KHN&amp;MH,TH))</f>
        <v>11617</v>
      </c>
      <c r="I171" s="25">
        <f t="array" ref="I171">SUM(IF("155"&amp;C171=KHC&amp;MH,SL))</f>
        <v>2</v>
      </c>
      <c r="J171" s="25">
        <f t="array" ref="J171">SUM(IF("155"&amp;C171=KHC&amp;MH,TH))</f>
        <v>11617</v>
      </c>
      <c r="K171" s="8">
        <f t="shared" si="23"/>
        <v>0</v>
      </c>
      <c r="L171" s="8">
        <f t="shared" si="24"/>
        <v>0</v>
      </c>
      <c r="M171" s="305"/>
    </row>
    <row r="172" spans="1:13" ht="18.75" customHeight="1">
      <c r="A172" s="305" t="str">
        <f t="shared" si="21"/>
        <v>TP</v>
      </c>
      <c r="B172" s="318">
        <f t="shared" si="22"/>
        <v>22</v>
      </c>
      <c r="C172" s="40" t="s">
        <v>1446</v>
      </c>
      <c r="D172" s="317" t="s">
        <v>1501</v>
      </c>
      <c r="E172" s="8"/>
      <c r="F172" s="8"/>
      <c r="G172" s="25">
        <f t="array" ref="G172">SUM(IF("155"&amp;C172=KHN&amp;MH,SL))</f>
        <v>76</v>
      </c>
      <c r="H172" s="25">
        <f t="array" ref="H172">SUM(IF("155"&amp;C172=KHN&amp;MH,TH))</f>
        <v>414675</v>
      </c>
      <c r="I172" s="25">
        <f t="array" ref="I172">SUM(IF("155"&amp;C172=KHC&amp;MH,SL))</f>
        <v>76</v>
      </c>
      <c r="J172" s="25">
        <f t="array" ref="J172">SUM(IF("155"&amp;C172=KHC&amp;MH,TH))</f>
        <v>414675</v>
      </c>
      <c r="K172" s="8">
        <f t="shared" si="23"/>
        <v>0</v>
      </c>
      <c r="L172" s="8">
        <f t="shared" si="24"/>
        <v>0</v>
      </c>
      <c r="M172" s="305"/>
    </row>
    <row r="173" spans="1:13" ht="18.75" customHeight="1">
      <c r="A173" s="305" t="str">
        <f t="shared" si="21"/>
        <v>TP</v>
      </c>
      <c r="B173" s="318">
        <f t="shared" si="22"/>
        <v>23</v>
      </c>
      <c r="C173" s="309" t="s">
        <v>1081</v>
      </c>
      <c r="D173" s="317" t="s">
        <v>1501</v>
      </c>
      <c r="E173" s="8"/>
      <c r="F173" s="8"/>
      <c r="G173" s="25">
        <f t="array" ref="G173">SUM(IF("155"&amp;C173=KHN&amp;MH,SL))</f>
        <v>499</v>
      </c>
      <c r="H173" s="25">
        <f t="array" ref="H173">SUM(IF("155"&amp;C173=KHN&amp;MH,TH))</f>
        <v>3689805</v>
      </c>
      <c r="I173" s="25">
        <f t="array" ref="I173">SUM(IF("155"&amp;C173=KHC&amp;MH,SL))</f>
        <v>499</v>
      </c>
      <c r="J173" s="25">
        <f t="array" ref="J173">SUM(IF("155"&amp;C173=KHC&amp;MH,TH))</f>
        <v>3689805</v>
      </c>
      <c r="K173" s="8">
        <f t="shared" si="23"/>
        <v>0</v>
      </c>
      <c r="L173" s="8">
        <f t="shared" si="24"/>
        <v>0</v>
      </c>
      <c r="M173" s="305"/>
    </row>
    <row r="174" spans="1:13" ht="18.75" customHeight="1">
      <c r="A174" s="305" t="str">
        <f t="shared" si="21"/>
        <v>TP</v>
      </c>
      <c r="B174" s="318">
        <f t="shared" si="22"/>
        <v>24</v>
      </c>
      <c r="C174" s="40" t="s">
        <v>1367</v>
      </c>
      <c r="D174" s="317" t="s">
        <v>1501</v>
      </c>
      <c r="E174" s="8"/>
      <c r="F174" s="8"/>
      <c r="G174" s="25">
        <f t="array" ref="G174">SUM(IF("155"&amp;C174=KHN&amp;MH,SL))</f>
        <v>2</v>
      </c>
      <c r="H174" s="25">
        <f t="array" ref="H174">SUM(IF("155"&amp;C174=KHN&amp;MH,TH))</f>
        <v>7045</v>
      </c>
      <c r="I174" s="25">
        <f t="array" ref="I174">SUM(IF("155"&amp;C174=KHC&amp;MH,SL))</f>
        <v>2</v>
      </c>
      <c r="J174" s="25">
        <f t="array" ref="J174">SUM(IF("155"&amp;C174=KHC&amp;MH,TH))</f>
        <v>7045</v>
      </c>
      <c r="K174" s="8">
        <f t="shared" si="23"/>
        <v>0</v>
      </c>
      <c r="L174" s="8">
        <f t="shared" si="24"/>
        <v>0</v>
      </c>
      <c r="M174" s="305"/>
    </row>
    <row r="175" spans="1:13" ht="18.75" customHeight="1">
      <c r="A175" s="305" t="str">
        <f t="shared" si="21"/>
        <v>TP</v>
      </c>
      <c r="B175" s="318">
        <f t="shared" si="22"/>
        <v>25</v>
      </c>
      <c r="C175" s="309" t="s">
        <v>989</v>
      </c>
      <c r="D175" s="317" t="s">
        <v>1501</v>
      </c>
      <c r="E175" s="8"/>
      <c r="F175" s="8"/>
      <c r="G175" s="25">
        <f t="array" ref="G175">SUM(IF("155"&amp;C175=KHN&amp;MH,SL))</f>
        <v>1</v>
      </c>
      <c r="H175" s="25">
        <f t="array" ref="H175">SUM(IF("155"&amp;C175=KHN&amp;MH,TH))</f>
        <v>5809</v>
      </c>
      <c r="I175" s="25">
        <f t="array" ref="I175">SUM(IF("155"&amp;C175=KHC&amp;MH,SL))</f>
        <v>1</v>
      </c>
      <c r="J175" s="25">
        <f t="array" ref="J175">SUM(IF("155"&amp;C175=KHC&amp;MH,TH))</f>
        <v>5809</v>
      </c>
      <c r="K175" s="8">
        <f t="shared" si="23"/>
        <v>0</v>
      </c>
      <c r="L175" s="8">
        <f t="shared" si="24"/>
        <v>0</v>
      </c>
      <c r="M175" s="305"/>
    </row>
    <row r="176" spans="1:13" ht="18.75" customHeight="1">
      <c r="A176" s="305" t="str">
        <f t="shared" si="21"/>
        <v>TP</v>
      </c>
      <c r="B176" s="318">
        <f t="shared" si="22"/>
        <v>26</v>
      </c>
      <c r="C176" s="309" t="s">
        <v>997</v>
      </c>
      <c r="D176" s="317" t="s">
        <v>1501</v>
      </c>
      <c r="E176" s="8"/>
      <c r="F176" s="8"/>
      <c r="G176" s="25">
        <f t="array" ref="G176">SUM(IF("155"&amp;C176=KHN&amp;MH,SL))</f>
        <v>2</v>
      </c>
      <c r="H176" s="25">
        <f t="array" ref="H176">SUM(IF("155"&amp;C176=KHN&amp;MH,TH))</f>
        <v>21109</v>
      </c>
      <c r="I176" s="25">
        <f t="array" ref="I176">SUM(IF("155"&amp;C176=KHC&amp;MH,SL))</f>
        <v>2</v>
      </c>
      <c r="J176" s="25">
        <f t="array" ref="J176">SUM(IF("155"&amp;C176=KHC&amp;MH,TH))</f>
        <v>21109</v>
      </c>
      <c r="K176" s="8">
        <f t="shared" si="23"/>
        <v>0</v>
      </c>
      <c r="L176" s="8">
        <f t="shared" si="24"/>
        <v>0</v>
      </c>
      <c r="M176" s="305"/>
    </row>
    <row r="177" spans="1:13" ht="18.75" customHeight="1">
      <c r="A177" s="305" t="str">
        <f t="shared" si="21"/>
        <v>TP</v>
      </c>
      <c r="B177" s="318">
        <f t="shared" si="22"/>
        <v>27</v>
      </c>
      <c r="C177" s="40" t="s">
        <v>1376</v>
      </c>
      <c r="D177" s="317" t="s">
        <v>1501</v>
      </c>
      <c r="E177" s="8"/>
      <c r="F177" s="8"/>
      <c r="G177" s="25">
        <f t="array" ref="G177">SUM(IF("155"&amp;C177=KHN&amp;MH,SL))</f>
        <v>154</v>
      </c>
      <c r="H177" s="25">
        <f t="array" ref="H177">SUM(IF("155"&amp;C177=KHN&amp;MH,TH))</f>
        <v>1254149</v>
      </c>
      <c r="I177" s="25">
        <f t="array" ref="I177">SUM(IF("155"&amp;C177=KHC&amp;MH,SL))</f>
        <v>154</v>
      </c>
      <c r="J177" s="25">
        <f t="array" ref="J177">SUM(IF("155"&amp;C177=KHC&amp;MH,TH))</f>
        <v>1254149</v>
      </c>
      <c r="K177" s="8">
        <f t="shared" si="23"/>
        <v>0</v>
      </c>
      <c r="L177" s="8">
        <f t="shared" si="24"/>
        <v>0</v>
      </c>
      <c r="M177" s="305"/>
    </row>
    <row r="178" spans="1:13" ht="18.75" customHeight="1">
      <c r="A178" s="305" t="str">
        <f t="shared" si="21"/>
        <v>TP</v>
      </c>
      <c r="B178" s="318">
        <f t="shared" si="22"/>
        <v>28</v>
      </c>
      <c r="C178" s="309" t="s">
        <v>1064</v>
      </c>
      <c r="D178" s="317" t="s">
        <v>1501</v>
      </c>
      <c r="E178" s="8"/>
      <c r="F178" s="8"/>
      <c r="G178" s="25">
        <f t="array" ref="G178">SUM(IF("155"&amp;C178=KHN&amp;MH,SL))</f>
        <v>1</v>
      </c>
      <c r="H178" s="25">
        <f t="array" ref="H178">SUM(IF("155"&amp;C178=KHN&amp;MH,TH))</f>
        <v>4447</v>
      </c>
      <c r="I178" s="25">
        <f t="array" ref="I178">SUM(IF("155"&amp;C178=KHC&amp;MH,SL))</f>
        <v>1</v>
      </c>
      <c r="J178" s="25">
        <f t="array" ref="J178">SUM(IF("155"&amp;C178=KHC&amp;MH,TH))</f>
        <v>4447</v>
      </c>
      <c r="K178" s="8">
        <f t="shared" si="23"/>
        <v>0</v>
      </c>
      <c r="L178" s="8">
        <f t="shared" si="24"/>
        <v>0</v>
      </c>
      <c r="M178" s="305"/>
    </row>
    <row r="179" spans="1:13" ht="18.75" customHeight="1">
      <c r="A179" s="305" t="str">
        <f t="shared" si="21"/>
        <v>TP</v>
      </c>
      <c r="B179" s="318">
        <f t="shared" si="22"/>
        <v>29</v>
      </c>
      <c r="C179" s="40" t="s">
        <v>1425</v>
      </c>
      <c r="D179" s="317" t="s">
        <v>1501</v>
      </c>
      <c r="E179" s="8"/>
      <c r="F179" s="8"/>
      <c r="G179" s="25">
        <f t="array" ref="G179">SUM(IF("155"&amp;C179=KHN&amp;MH,SL))</f>
        <v>5</v>
      </c>
      <c r="H179" s="25">
        <f t="array" ref="H179">SUM(IF("155"&amp;C179=KHN&amp;MH,TH))</f>
        <v>39370</v>
      </c>
      <c r="I179" s="25">
        <f t="array" ref="I179">SUM(IF("155"&amp;C179=KHC&amp;MH,SL))</f>
        <v>5</v>
      </c>
      <c r="J179" s="25">
        <f t="array" ref="J179">SUM(IF("155"&amp;C179=KHC&amp;MH,TH))</f>
        <v>39370</v>
      </c>
      <c r="K179" s="8">
        <f t="shared" si="23"/>
        <v>0</v>
      </c>
      <c r="L179" s="8">
        <f t="shared" si="24"/>
        <v>0</v>
      </c>
      <c r="M179" s="305"/>
    </row>
    <row r="180" spans="1:13" ht="18.75" customHeight="1">
      <c r="A180" s="305" t="str">
        <f t="shared" si="21"/>
        <v>TP</v>
      </c>
      <c r="B180" s="318">
        <f t="shared" si="22"/>
        <v>30</v>
      </c>
      <c r="C180" s="309" t="s">
        <v>1065</v>
      </c>
      <c r="D180" s="317" t="s">
        <v>1501</v>
      </c>
      <c r="E180" s="8"/>
      <c r="F180" s="8"/>
      <c r="G180" s="25">
        <f t="array" ref="G180">SUM(IF("155"&amp;C180=KHN&amp;MH,SL))</f>
        <v>3</v>
      </c>
      <c r="H180" s="25">
        <f t="array" ref="H180">SUM(IF("155"&amp;C180=KHN&amp;MH,TH))</f>
        <v>20014</v>
      </c>
      <c r="I180" s="25">
        <f t="array" ref="I180">SUM(IF("155"&amp;C180=KHC&amp;MH,SL))</f>
        <v>3</v>
      </c>
      <c r="J180" s="25">
        <f t="array" ref="J180">SUM(IF("155"&amp;C180=KHC&amp;MH,TH))</f>
        <v>20014</v>
      </c>
      <c r="K180" s="8">
        <f t="shared" si="23"/>
        <v>0</v>
      </c>
      <c r="L180" s="8">
        <f t="shared" si="24"/>
        <v>0</v>
      </c>
      <c r="M180" s="305"/>
    </row>
    <row r="181" spans="1:13" ht="18.75" customHeight="1">
      <c r="A181" s="305" t="str">
        <f t="shared" si="21"/>
        <v>TP</v>
      </c>
      <c r="B181" s="318">
        <f t="shared" si="22"/>
        <v>31</v>
      </c>
      <c r="C181" s="309" t="s">
        <v>1099</v>
      </c>
      <c r="D181" s="317" t="s">
        <v>1501</v>
      </c>
      <c r="E181" s="8"/>
      <c r="F181" s="8"/>
      <c r="G181" s="25">
        <f t="array" ref="G181">SUM(IF("155"&amp;C181=KHN&amp;MH,SL))</f>
        <v>1</v>
      </c>
      <c r="H181" s="25">
        <f t="array" ref="H181">SUM(IF("155"&amp;C181=KHN&amp;MH,TH))</f>
        <v>6671</v>
      </c>
      <c r="I181" s="25">
        <f t="array" ref="I181">SUM(IF("155"&amp;C181=KHC&amp;MH,SL))</f>
        <v>1</v>
      </c>
      <c r="J181" s="25">
        <f t="array" ref="J181">SUM(IF("155"&amp;C181=KHC&amp;MH,TH))</f>
        <v>6671</v>
      </c>
      <c r="K181" s="8">
        <f t="shared" si="23"/>
        <v>0</v>
      </c>
      <c r="L181" s="8">
        <f t="shared" si="24"/>
        <v>0</v>
      </c>
      <c r="M181" s="305"/>
    </row>
    <row r="182" spans="1:13" ht="18.75" customHeight="1">
      <c r="A182" s="305" t="str">
        <f t="shared" ref="A182:A187" si="25">IF(B182&lt;&gt;"","TP","")</f>
        <v>TP</v>
      </c>
      <c r="B182" s="318">
        <f t="shared" ref="B182:B187" si="26">IF(C182&lt;&gt;"",B181+1,"")</f>
        <v>32</v>
      </c>
      <c r="C182" s="40" t="s">
        <v>1377</v>
      </c>
      <c r="D182" s="317" t="s">
        <v>1501</v>
      </c>
      <c r="E182" s="8"/>
      <c r="F182" s="8"/>
      <c r="G182" s="25">
        <f t="array" ref="G182">SUM(IF("155"&amp;C182=KHN&amp;MH,SL))</f>
        <v>235</v>
      </c>
      <c r="H182" s="25">
        <f t="array" ref="H182">SUM(IF("155"&amp;C182=KHN&amp;MH,TH))</f>
        <v>2252384</v>
      </c>
      <c r="I182" s="25">
        <f t="array" ref="I182">SUM(IF("155"&amp;C182=KHC&amp;MH,SL))</f>
        <v>235</v>
      </c>
      <c r="J182" s="25">
        <f t="array" ref="J182">SUM(IF("155"&amp;C182=KHC&amp;MH,TH))</f>
        <v>2252384</v>
      </c>
      <c r="K182" s="8">
        <f t="shared" si="23"/>
        <v>0</v>
      </c>
      <c r="L182" s="8">
        <f t="shared" si="24"/>
        <v>0</v>
      </c>
      <c r="M182" s="305"/>
    </row>
    <row r="183" spans="1:13" ht="18.75" customHeight="1">
      <c r="A183" s="305" t="str">
        <f t="shared" si="25"/>
        <v>TP</v>
      </c>
      <c r="B183" s="318">
        <f t="shared" si="26"/>
        <v>33</v>
      </c>
      <c r="C183" s="309" t="s">
        <v>822</v>
      </c>
      <c r="D183" s="317" t="s">
        <v>1501</v>
      </c>
      <c r="E183" s="8"/>
      <c r="F183" s="8"/>
      <c r="G183" s="25">
        <f t="array" ref="G183">SUM(IF("155"&amp;C183=KHN&amp;MH,SL))</f>
        <v>9</v>
      </c>
      <c r="H183" s="25">
        <f t="array" ref="H183">SUM(IF("155"&amp;C183=KHN&amp;MH,TH))</f>
        <v>46100</v>
      </c>
      <c r="I183" s="25">
        <f t="array" ref="I183">SUM(IF("155"&amp;C183=KHC&amp;MH,SL))</f>
        <v>9</v>
      </c>
      <c r="J183" s="25">
        <f t="array" ref="J183">SUM(IF("155"&amp;C183=KHC&amp;MH,TH))</f>
        <v>46100</v>
      </c>
      <c r="K183" s="8">
        <f t="shared" si="23"/>
        <v>0</v>
      </c>
      <c r="L183" s="8">
        <f t="shared" si="24"/>
        <v>0</v>
      </c>
      <c r="M183" s="305"/>
    </row>
    <row r="184" spans="1:13" ht="18.75" customHeight="1">
      <c r="A184" s="305" t="str">
        <f t="shared" si="25"/>
        <v>TP</v>
      </c>
      <c r="B184" s="318">
        <f t="shared" si="26"/>
        <v>34</v>
      </c>
      <c r="C184" s="309" t="s">
        <v>990</v>
      </c>
      <c r="D184" s="317" t="s">
        <v>1501</v>
      </c>
      <c r="E184" s="8"/>
      <c r="F184" s="8"/>
      <c r="G184" s="25">
        <f t="array" ref="G184">SUM(IF("155"&amp;C184=KHN&amp;MH,SL))</f>
        <v>14</v>
      </c>
      <c r="H184" s="25">
        <f t="array" ref="H184">SUM(IF("155"&amp;C184=KHN&amp;MH,TH))</f>
        <v>88262</v>
      </c>
      <c r="I184" s="25">
        <f t="array" ref="I184">SUM(IF("155"&amp;C184=KHC&amp;MH,SL))</f>
        <v>14</v>
      </c>
      <c r="J184" s="25">
        <f t="array" ref="J184">SUM(IF("155"&amp;C184=KHC&amp;MH,TH))</f>
        <v>88262</v>
      </c>
      <c r="K184" s="8">
        <f t="shared" si="23"/>
        <v>0</v>
      </c>
      <c r="L184" s="8">
        <f t="shared" si="24"/>
        <v>0</v>
      </c>
      <c r="M184" s="305"/>
    </row>
    <row r="185" spans="1:13" ht="18.75" customHeight="1">
      <c r="A185" s="305" t="str">
        <f t="shared" si="25"/>
        <v>TP</v>
      </c>
      <c r="B185" s="318">
        <f t="shared" si="26"/>
        <v>35</v>
      </c>
      <c r="C185" s="40" t="s">
        <v>1381</v>
      </c>
      <c r="D185" s="317" t="s">
        <v>1501</v>
      </c>
      <c r="E185" s="8"/>
      <c r="F185" s="8"/>
      <c r="G185" s="25">
        <f t="array" ref="G185">SUM(IF("155"&amp;C185=KHN&amp;MH,SL))</f>
        <v>28</v>
      </c>
      <c r="H185" s="25">
        <f t="array" ref="H185">SUM(IF("155"&amp;C185=KHN&amp;MH,TH))</f>
        <v>278091</v>
      </c>
      <c r="I185" s="25">
        <f t="array" ref="I185">SUM(IF("155"&amp;C185=KHC&amp;MH,SL))</f>
        <v>28</v>
      </c>
      <c r="J185" s="25">
        <f t="array" ref="J185">SUM(IF("155"&amp;C185=KHC&amp;MH,TH))</f>
        <v>278091</v>
      </c>
      <c r="K185" s="8">
        <f t="shared" si="23"/>
        <v>0</v>
      </c>
      <c r="L185" s="8">
        <f t="shared" si="24"/>
        <v>0</v>
      </c>
      <c r="M185" s="305"/>
    </row>
    <row r="186" spans="1:13" ht="18.75" customHeight="1">
      <c r="A186" s="305" t="str">
        <f t="shared" si="25"/>
        <v>TP</v>
      </c>
      <c r="B186" s="318">
        <f t="shared" si="26"/>
        <v>36</v>
      </c>
      <c r="C186" s="40" t="s">
        <v>1386</v>
      </c>
      <c r="D186" s="317" t="s">
        <v>1501</v>
      </c>
      <c r="E186" s="8"/>
      <c r="F186" s="8"/>
      <c r="G186" s="25">
        <f t="array" ref="G186">SUM(IF("155"&amp;C186=KHN&amp;MH,SL))</f>
        <v>123</v>
      </c>
      <c r="H186" s="25">
        <f t="array" ref="H186">SUM(IF("155"&amp;C186=KHN&amp;MH,TH))</f>
        <v>1219976</v>
      </c>
      <c r="I186" s="25">
        <f t="array" ref="I186">SUM(IF("155"&amp;C186=KHC&amp;MH,SL))</f>
        <v>123</v>
      </c>
      <c r="J186" s="25">
        <f t="array" ref="J186">SUM(IF("155"&amp;C186=KHC&amp;MH,TH))</f>
        <v>1219976</v>
      </c>
      <c r="K186" s="8">
        <f t="shared" si="23"/>
        <v>0</v>
      </c>
      <c r="L186" s="8">
        <f t="shared" si="24"/>
        <v>0</v>
      </c>
      <c r="M186" s="305"/>
    </row>
    <row r="187" spans="1:13" ht="18.75" customHeight="1">
      <c r="A187" s="305" t="str">
        <f t="shared" si="25"/>
        <v>TP</v>
      </c>
      <c r="B187" s="318">
        <f t="shared" si="26"/>
        <v>37</v>
      </c>
      <c r="C187" s="309" t="s">
        <v>810</v>
      </c>
      <c r="D187" s="317" t="s">
        <v>1501</v>
      </c>
      <c r="E187" s="8"/>
      <c r="F187" s="8"/>
      <c r="G187" s="25">
        <f t="array" ref="G187">SUM(IF("155"&amp;C187=KHN&amp;MH,SL))</f>
        <v>9</v>
      </c>
      <c r="H187" s="25">
        <f t="array" ref="H187">SUM(IF("155"&amp;C187=KHN&amp;MH,TH))</f>
        <v>73471</v>
      </c>
      <c r="I187" s="25">
        <f t="array" ref="I187">SUM(IF("155"&amp;C187=KHC&amp;MH,SL))</f>
        <v>9</v>
      </c>
      <c r="J187" s="25">
        <f t="array" ref="J187">SUM(IF("155"&amp;C187=KHC&amp;MH,TH))</f>
        <v>73471</v>
      </c>
      <c r="K187" s="8">
        <f t="shared" si="23"/>
        <v>0</v>
      </c>
      <c r="L187" s="8">
        <f t="shared" si="24"/>
        <v>0</v>
      </c>
      <c r="M187" s="305"/>
    </row>
    <row r="188" spans="1:13" ht="18.75" customHeight="1">
      <c r="A188" s="305" t="str">
        <f t="shared" ref="A188:A196" si="27">IF(B188&lt;&gt;"","TP","")</f>
        <v>TP</v>
      </c>
      <c r="B188" s="318">
        <f t="shared" ref="B188:B196" si="28">IF(C188&lt;&gt;"",B187+1,"")</f>
        <v>38</v>
      </c>
      <c r="C188" s="40" t="s">
        <v>1401</v>
      </c>
      <c r="D188" s="317" t="s">
        <v>1501</v>
      </c>
      <c r="E188" s="8"/>
      <c r="F188" s="8"/>
      <c r="G188" s="25">
        <f t="array" ref="G188">SUM(IF("155"&amp;C188=KHN&amp;MH,SL))</f>
        <v>171</v>
      </c>
      <c r="H188" s="25">
        <f t="array" ref="H188">SUM(IF("155"&amp;C188=KHN&amp;MH,TH))</f>
        <v>2833831</v>
      </c>
      <c r="I188" s="25">
        <f t="array" ref="I188">SUM(IF("155"&amp;C188=KHC&amp;MH,SL))</f>
        <v>171</v>
      </c>
      <c r="J188" s="25">
        <f t="array" ref="J188">SUM(IF("155"&amp;C188=KHC&amp;MH,TH))</f>
        <v>2833831</v>
      </c>
      <c r="K188" s="8">
        <f t="shared" si="23"/>
        <v>0</v>
      </c>
      <c r="L188" s="8">
        <f t="shared" si="24"/>
        <v>0</v>
      </c>
      <c r="M188" s="305"/>
    </row>
    <row r="189" spans="1:13" ht="18.75" customHeight="1">
      <c r="A189" s="305" t="str">
        <f t="shared" si="27"/>
        <v>TP</v>
      </c>
      <c r="B189" s="318">
        <f t="shared" si="28"/>
        <v>39</v>
      </c>
      <c r="C189" s="40" t="s">
        <v>1403</v>
      </c>
      <c r="D189" s="317" t="s">
        <v>1501</v>
      </c>
      <c r="E189" s="8"/>
      <c r="F189" s="8"/>
      <c r="G189" s="25">
        <f t="array" ref="G189">SUM(IF("155"&amp;C189=KHN&amp;MH,SL))</f>
        <v>201</v>
      </c>
      <c r="H189" s="25">
        <f t="array" ref="H189">SUM(IF("155"&amp;C189=KHN&amp;MH,TH))</f>
        <v>3656749</v>
      </c>
      <c r="I189" s="25">
        <f t="array" ref="I189">SUM(IF("155"&amp;C189=KHC&amp;MH,SL))</f>
        <v>201</v>
      </c>
      <c r="J189" s="25">
        <f t="array" ref="J189">SUM(IF("155"&amp;C189=KHC&amp;MH,TH))</f>
        <v>3656749</v>
      </c>
      <c r="K189" s="8">
        <f t="shared" si="23"/>
        <v>0</v>
      </c>
      <c r="L189" s="8">
        <f t="shared" si="24"/>
        <v>0</v>
      </c>
      <c r="M189" s="305"/>
    </row>
    <row r="190" spans="1:13" ht="18.75" customHeight="1">
      <c r="A190" s="305" t="str">
        <f t="shared" si="27"/>
        <v>TP</v>
      </c>
      <c r="B190" s="318">
        <f t="shared" si="28"/>
        <v>40</v>
      </c>
      <c r="C190" s="309" t="s">
        <v>1062</v>
      </c>
      <c r="D190" s="317" t="s">
        <v>1501</v>
      </c>
      <c r="E190" s="8"/>
      <c r="F190" s="8"/>
      <c r="G190" s="25">
        <f t="array" ref="G190">SUM(IF("155"&amp;C190=KHN&amp;MH,SL))</f>
        <v>164</v>
      </c>
      <c r="H190" s="25">
        <f t="array" ref="H190">SUM(IF("155"&amp;C190=KHN&amp;MH,TH))</f>
        <v>1212681</v>
      </c>
      <c r="I190" s="25">
        <f t="array" ref="I190">SUM(IF("155"&amp;C190=KHC&amp;MH,SL))</f>
        <v>164</v>
      </c>
      <c r="J190" s="25">
        <f t="array" ref="J190">SUM(IF("155"&amp;C190=KHC&amp;MH,TH))</f>
        <v>1212681</v>
      </c>
      <c r="K190" s="8">
        <f t="shared" si="23"/>
        <v>0</v>
      </c>
      <c r="L190" s="8">
        <f t="shared" si="24"/>
        <v>0</v>
      </c>
      <c r="M190" s="305"/>
    </row>
    <row r="191" spans="1:13" ht="18.75" customHeight="1">
      <c r="A191" s="305" t="str">
        <f t="shared" si="27"/>
        <v>TP</v>
      </c>
      <c r="B191" s="318">
        <f t="shared" si="28"/>
        <v>41</v>
      </c>
      <c r="C191" s="309" t="s">
        <v>1061</v>
      </c>
      <c r="D191" s="317" t="s">
        <v>1501</v>
      </c>
      <c r="E191" s="8"/>
      <c r="F191" s="8"/>
      <c r="G191" s="25">
        <f t="array" ref="G191">SUM(IF("155"&amp;C191=KHN&amp;MH,SL))</f>
        <v>660</v>
      </c>
      <c r="H191" s="25">
        <f t="array" ref="H191">SUM(IF("155"&amp;C191=KHN&amp;MH,TH))</f>
        <v>5001998</v>
      </c>
      <c r="I191" s="25">
        <f t="array" ref="I191">SUM(IF("155"&amp;C191=KHC&amp;MH,SL))</f>
        <v>660</v>
      </c>
      <c r="J191" s="25">
        <f t="array" ref="J191">SUM(IF("155"&amp;C191=KHC&amp;MH,TH))</f>
        <v>5001998</v>
      </c>
      <c r="K191" s="8">
        <f t="shared" si="23"/>
        <v>0</v>
      </c>
      <c r="L191" s="8">
        <f t="shared" si="24"/>
        <v>0</v>
      </c>
      <c r="M191" s="305"/>
    </row>
    <row r="192" spans="1:13" ht="18.75" customHeight="1">
      <c r="A192" s="305" t="str">
        <f t="shared" si="27"/>
        <v>TP</v>
      </c>
      <c r="B192" s="318">
        <f t="shared" si="28"/>
        <v>42</v>
      </c>
      <c r="C192" s="40" t="s">
        <v>1448</v>
      </c>
      <c r="D192" s="317" t="s">
        <v>1501</v>
      </c>
      <c r="E192" s="8"/>
      <c r="F192" s="8"/>
      <c r="G192" s="25">
        <f t="array" ref="G192">SUM(IF("155"&amp;C192=KHN&amp;MH,SL))</f>
        <v>261</v>
      </c>
      <c r="H192" s="25">
        <f t="array" ref="H192">SUM(IF("155"&amp;C192=KHN&amp;MH,TH))</f>
        <v>2588730</v>
      </c>
      <c r="I192" s="25">
        <f t="array" ref="I192">SUM(IF("155"&amp;C192=KHC&amp;MH,SL))</f>
        <v>261</v>
      </c>
      <c r="J192" s="25">
        <f t="array" ref="J192">SUM(IF("155"&amp;C192=KHC&amp;MH,TH))</f>
        <v>2588730</v>
      </c>
      <c r="K192" s="8">
        <f t="shared" si="23"/>
        <v>0</v>
      </c>
      <c r="L192" s="8">
        <f t="shared" si="24"/>
        <v>0</v>
      </c>
      <c r="M192" s="305"/>
    </row>
    <row r="193" spans="1:13" ht="18.75" customHeight="1">
      <c r="A193" s="305" t="str">
        <f t="shared" si="27"/>
        <v>TP</v>
      </c>
      <c r="B193" s="318">
        <f t="shared" si="28"/>
        <v>43</v>
      </c>
      <c r="C193" s="40" t="s">
        <v>1405</v>
      </c>
      <c r="D193" s="317" t="s">
        <v>1501</v>
      </c>
      <c r="E193" s="8"/>
      <c r="F193" s="8"/>
      <c r="G193" s="25">
        <f t="array" ref="G193">SUM(IF("155"&amp;C193=KHN&amp;MH,SL))</f>
        <v>412</v>
      </c>
      <c r="H193" s="25">
        <f t="array" ref="H193">SUM(IF("155"&amp;C193=KHN&amp;MH,TH))</f>
        <v>7042413</v>
      </c>
      <c r="I193" s="25">
        <f t="array" ref="I193">SUM(IF("155"&amp;C193=KHC&amp;MH,SL))</f>
        <v>412</v>
      </c>
      <c r="J193" s="25">
        <f t="array" ref="J193">SUM(IF("155"&amp;C193=KHC&amp;MH,TH))</f>
        <v>7042413</v>
      </c>
      <c r="K193" s="8">
        <f t="shared" si="23"/>
        <v>0</v>
      </c>
      <c r="L193" s="8">
        <f t="shared" si="24"/>
        <v>0</v>
      </c>
      <c r="M193" s="305"/>
    </row>
    <row r="194" spans="1:13" ht="18.75" customHeight="1">
      <c r="A194" s="305" t="str">
        <f t="shared" si="27"/>
        <v>TP</v>
      </c>
      <c r="B194" s="318">
        <f t="shared" si="28"/>
        <v>44</v>
      </c>
      <c r="C194" s="309" t="s">
        <v>999</v>
      </c>
      <c r="D194" s="317" t="s">
        <v>1501</v>
      </c>
      <c r="E194" s="8"/>
      <c r="F194" s="8"/>
      <c r="G194" s="25">
        <f t="array" ref="G194">SUM(IF("155"&amp;C194=KHN&amp;MH,SL))</f>
        <v>169</v>
      </c>
      <c r="H194" s="25">
        <f t="array" ref="H194">SUM(IF("155"&amp;C194=KHN&amp;MH,TH))</f>
        <v>1248152</v>
      </c>
      <c r="I194" s="25">
        <f t="array" ref="I194">SUM(IF("155"&amp;C194=KHC&amp;MH,SL))</f>
        <v>169</v>
      </c>
      <c r="J194" s="25">
        <f t="array" ref="J194">SUM(IF("155"&amp;C194=KHC&amp;MH,TH))</f>
        <v>1248152</v>
      </c>
      <c r="K194" s="8">
        <f t="shared" si="23"/>
        <v>0</v>
      </c>
      <c r="L194" s="8">
        <f t="shared" si="24"/>
        <v>0</v>
      </c>
      <c r="M194" s="305"/>
    </row>
    <row r="195" spans="1:13" ht="18.75" customHeight="1">
      <c r="A195" s="305" t="str">
        <f t="shared" si="27"/>
        <v>TP</v>
      </c>
      <c r="B195" s="318">
        <f t="shared" si="28"/>
        <v>45</v>
      </c>
      <c r="C195" s="309" t="s">
        <v>1097</v>
      </c>
      <c r="D195" s="317" t="s">
        <v>1501</v>
      </c>
      <c r="E195" s="8"/>
      <c r="F195" s="8"/>
      <c r="G195" s="25">
        <f t="array" ref="G195">SUM(IF("155"&amp;C195=KHN&amp;MH,SL))</f>
        <v>3</v>
      </c>
      <c r="H195" s="25">
        <f t="array" ref="H195">SUM(IF("155"&amp;C195=KHN&amp;MH,TH))</f>
        <v>19090</v>
      </c>
      <c r="I195" s="25">
        <f t="array" ref="I195">SUM(IF("155"&amp;C195=KHC&amp;MH,SL))</f>
        <v>3</v>
      </c>
      <c r="J195" s="25">
        <f t="array" ref="J195">SUM(IF("155"&amp;C195=KHC&amp;MH,TH))</f>
        <v>19090</v>
      </c>
      <c r="K195" s="8">
        <f t="shared" si="23"/>
        <v>0</v>
      </c>
      <c r="L195" s="8">
        <f t="shared" si="24"/>
        <v>0</v>
      </c>
      <c r="M195" s="305"/>
    </row>
    <row r="196" spans="1:13" ht="18.75" customHeight="1">
      <c r="A196" s="305" t="str">
        <f t="shared" si="27"/>
        <v>TP</v>
      </c>
      <c r="B196" s="318">
        <f t="shared" si="28"/>
        <v>46</v>
      </c>
      <c r="C196" s="309" t="s">
        <v>969</v>
      </c>
      <c r="D196" s="317" t="s">
        <v>1501</v>
      </c>
      <c r="E196" s="8"/>
      <c r="F196" s="8"/>
      <c r="G196" s="25">
        <f t="array" ref="G196">SUM(IF("155"&amp;C196=KHN&amp;MH,SL))</f>
        <v>224</v>
      </c>
      <c r="H196" s="25">
        <f t="array" ref="H196">SUM(IF("155"&amp;C196=KHN&amp;MH,TH))</f>
        <v>2076457</v>
      </c>
      <c r="I196" s="25">
        <f t="array" ref="I196">SUM(IF("155"&amp;C196=KHC&amp;MH,SL))</f>
        <v>224</v>
      </c>
      <c r="J196" s="25">
        <f t="array" ref="J196">SUM(IF("155"&amp;C196=KHC&amp;MH,TH))</f>
        <v>2076457</v>
      </c>
      <c r="K196" s="8">
        <f t="shared" si="23"/>
        <v>0</v>
      </c>
      <c r="L196" s="8">
        <f t="shared" si="24"/>
        <v>0</v>
      </c>
      <c r="M196" s="305"/>
    </row>
    <row r="197" spans="1:13" ht="18.75" customHeight="1">
      <c r="A197" s="305" t="str">
        <f t="shared" ref="A197:A206" si="29">IF(B197&lt;&gt;"","TP","")</f>
        <v>TP</v>
      </c>
      <c r="B197" s="318">
        <f t="shared" ref="B197:B201" si="30">IF(C197&lt;&gt;"",B196+1,"")</f>
        <v>47</v>
      </c>
      <c r="C197" s="309" t="s">
        <v>998</v>
      </c>
      <c r="D197" s="317" t="s">
        <v>1501</v>
      </c>
      <c r="E197" s="8"/>
      <c r="F197" s="8"/>
      <c r="G197" s="25">
        <f t="array" ref="G197">SUM(IF("155"&amp;C197=KHN&amp;MH,SL))</f>
        <v>2057</v>
      </c>
      <c r="H197" s="25">
        <f t="array" ref="H197">SUM(IF("155"&amp;C197=KHN&amp;MH,TH))</f>
        <v>18007484</v>
      </c>
      <c r="I197" s="25">
        <f t="array" ref="I197">SUM(IF("155"&amp;C197=KHC&amp;MH,SL))</f>
        <v>2057</v>
      </c>
      <c r="J197" s="25">
        <f t="array" ref="J197">SUM(IF("155"&amp;C197=KHC&amp;MH,TH))</f>
        <v>18007484</v>
      </c>
      <c r="K197" s="8">
        <f t="shared" si="23"/>
        <v>0</v>
      </c>
      <c r="L197" s="8">
        <f t="shared" si="24"/>
        <v>0</v>
      </c>
      <c r="M197" s="305"/>
    </row>
    <row r="198" spans="1:13" ht="18" customHeight="1">
      <c r="A198" s="305" t="str">
        <f t="shared" si="29"/>
        <v>TP</v>
      </c>
      <c r="B198" s="318">
        <f t="shared" si="30"/>
        <v>48</v>
      </c>
      <c r="C198" s="40" t="s">
        <v>1369</v>
      </c>
      <c r="D198" s="317" t="s">
        <v>1501</v>
      </c>
      <c r="E198" s="8"/>
      <c r="F198" s="8"/>
      <c r="G198" s="25">
        <f t="array" ref="G198">SUM(IF("155"&amp;C198=KHN&amp;MH,SL))</f>
        <v>10</v>
      </c>
      <c r="H198" s="25">
        <f t="array" ref="H198">SUM(IF("155"&amp;C198=KHN&amp;MH,TH))</f>
        <v>85149</v>
      </c>
      <c r="I198" s="25">
        <f t="array" ref="I198">SUM(IF("155"&amp;C198=KHC&amp;MH,SL))</f>
        <v>10</v>
      </c>
      <c r="J198" s="25">
        <f t="array" ref="J198">SUM(IF("155"&amp;C198=KHC&amp;MH,TH))</f>
        <v>85149</v>
      </c>
      <c r="K198" s="8">
        <f t="shared" si="23"/>
        <v>0</v>
      </c>
      <c r="L198" s="8">
        <f t="shared" si="24"/>
        <v>0</v>
      </c>
      <c r="M198" s="305"/>
    </row>
    <row r="199" spans="1:13" ht="18" customHeight="1">
      <c r="A199" s="305" t="str">
        <f t="shared" si="29"/>
        <v>TP</v>
      </c>
      <c r="B199" s="318">
        <f t="shared" si="30"/>
        <v>49</v>
      </c>
      <c r="C199" s="40" t="s">
        <v>1385</v>
      </c>
      <c r="D199" s="317" t="s">
        <v>1501</v>
      </c>
      <c r="E199" s="8"/>
      <c r="F199" s="8"/>
      <c r="G199" s="25">
        <f t="array" ref="G199">SUM(IF("155"&amp;C199=KHN&amp;MH,SL))</f>
        <v>274</v>
      </c>
      <c r="H199" s="25">
        <f t="array" ref="H199">SUM(IF("155"&amp;C199=KHN&amp;MH,TH))</f>
        <v>2717670</v>
      </c>
      <c r="I199" s="25">
        <f t="array" ref="I199">SUM(IF("155"&amp;C199=KHC&amp;MH,SL))</f>
        <v>274</v>
      </c>
      <c r="J199" s="25">
        <f t="array" ref="J199">SUM(IF("155"&amp;C199=KHC&amp;MH,TH))</f>
        <v>2717670</v>
      </c>
      <c r="K199" s="8">
        <f t="shared" si="23"/>
        <v>0</v>
      </c>
      <c r="L199" s="8">
        <f t="shared" si="24"/>
        <v>0</v>
      </c>
      <c r="M199" s="305"/>
    </row>
    <row r="200" spans="1:13" ht="18.75" customHeight="1">
      <c r="A200" s="305" t="str">
        <f t="shared" si="29"/>
        <v>TP</v>
      </c>
      <c r="B200" s="318">
        <f t="shared" si="30"/>
        <v>50</v>
      </c>
      <c r="C200" s="309" t="s">
        <v>970</v>
      </c>
      <c r="D200" s="317" t="s">
        <v>1501</v>
      </c>
      <c r="E200" s="8"/>
      <c r="F200" s="8"/>
      <c r="G200" s="25">
        <f t="array" ref="G200">SUM(IF("155"&amp;C200=KHN&amp;MH,SL))</f>
        <v>882</v>
      </c>
      <c r="H200" s="25">
        <f t="array" ref="H200">SUM(IF("155"&amp;C200=KHN&amp;MH,TH))</f>
        <v>11786890</v>
      </c>
      <c r="I200" s="25">
        <f t="array" ref="I200">SUM(IF("155"&amp;C200=KHC&amp;MH,SL))</f>
        <v>882</v>
      </c>
      <c r="J200" s="25">
        <f t="array" ref="J200">SUM(IF("155"&amp;C200=KHC&amp;MH,TH))</f>
        <v>11786890</v>
      </c>
      <c r="K200" s="8">
        <f t="shared" si="23"/>
        <v>0</v>
      </c>
      <c r="L200" s="8">
        <f t="shared" si="24"/>
        <v>0</v>
      </c>
      <c r="M200" s="305"/>
    </row>
    <row r="201" spans="1:13" ht="18.75" customHeight="1">
      <c r="A201" s="305" t="str">
        <f t="shared" si="29"/>
        <v>TP</v>
      </c>
      <c r="B201" s="318">
        <f t="shared" si="30"/>
        <v>51</v>
      </c>
      <c r="C201" s="194" t="s">
        <v>1337</v>
      </c>
      <c r="D201" s="317" t="s">
        <v>1501</v>
      </c>
      <c r="E201" s="8"/>
      <c r="F201" s="8"/>
      <c r="G201" s="25">
        <f t="array" ref="G201">SUM(IF("155"&amp;C201=KHN&amp;MH,SL))</f>
        <v>300</v>
      </c>
      <c r="H201" s="25">
        <f t="array" ref="H201">SUM(IF("155"&amp;C201=KHN&amp;MH,TH))</f>
        <v>2498550</v>
      </c>
      <c r="I201" s="25">
        <f t="array" ref="I201">SUM(IF("155"&amp;C201=KHC&amp;MH,SL))</f>
        <v>300</v>
      </c>
      <c r="J201" s="25">
        <f t="array" ref="J201">SUM(IF("155"&amp;C201=KHC&amp;MH,TH))</f>
        <v>2498550</v>
      </c>
      <c r="K201" s="8">
        <f t="shared" si="23"/>
        <v>0</v>
      </c>
      <c r="L201" s="8">
        <f t="shared" si="24"/>
        <v>0</v>
      </c>
      <c r="M201" s="305"/>
    </row>
    <row r="202" spans="1:13" ht="18.75" customHeight="1">
      <c r="A202" s="305" t="str">
        <f t="shared" si="29"/>
        <v>TP</v>
      </c>
      <c r="B202" s="318">
        <f t="shared" ref="B202:B206" si="31">IF(C202&lt;&gt;"",B201+1,"")</f>
        <v>52</v>
      </c>
      <c r="C202" s="194" t="s">
        <v>1330</v>
      </c>
      <c r="D202" s="317" t="s">
        <v>1501</v>
      </c>
      <c r="E202" s="8"/>
      <c r="F202" s="8"/>
      <c r="G202" s="25">
        <f t="array" ref="G202">SUM(IF("155"&amp;C202=KHN&amp;MH,SL))</f>
        <v>275</v>
      </c>
      <c r="H202" s="25">
        <f t="array" ref="H202">SUM(IF("155"&amp;C202=KHN&amp;MH,TH))</f>
        <v>2177185</v>
      </c>
      <c r="I202" s="25">
        <f t="array" ref="I202">SUM(IF("155"&amp;C202=KHC&amp;MH,SL))</f>
        <v>275</v>
      </c>
      <c r="J202" s="25">
        <f t="array" ref="J202">SUM(IF("155"&amp;C202=KHC&amp;MH,TH))</f>
        <v>2177185</v>
      </c>
      <c r="K202" s="8">
        <f t="shared" si="23"/>
        <v>0</v>
      </c>
      <c r="L202" s="8">
        <f t="shared" si="24"/>
        <v>0</v>
      </c>
      <c r="M202" s="305"/>
    </row>
    <row r="203" spans="1:13" ht="18.75" customHeight="1">
      <c r="A203" s="305" t="str">
        <f t="shared" si="29"/>
        <v>TP</v>
      </c>
      <c r="B203" s="318">
        <f t="shared" si="31"/>
        <v>53</v>
      </c>
      <c r="C203" s="194" t="s">
        <v>1329</v>
      </c>
      <c r="D203" s="317" t="s">
        <v>1501</v>
      </c>
      <c r="E203" s="8"/>
      <c r="F203" s="8"/>
      <c r="G203" s="25">
        <f t="array" ref="G203">SUM(IF("155"&amp;C203=KHN&amp;MH,SL))</f>
        <v>144</v>
      </c>
      <c r="H203" s="25">
        <f t="array" ref="H203">SUM(IF("155"&amp;C203=KHN&amp;MH,TH))</f>
        <v>1277483</v>
      </c>
      <c r="I203" s="25">
        <f t="array" ref="I203">SUM(IF("155"&amp;C203=KHC&amp;MH,SL))</f>
        <v>144</v>
      </c>
      <c r="J203" s="25">
        <f t="array" ref="J203">SUM(IF("155"&amp;C203=KHC&amp;MH,TH))</f>
        <v>1277483</v>
      </c>
      <c r="K203" s="8">
        <f t="shared" si="23"/>
        <v>0</v>
      </c>
      <c r="L203" s="8">
        <f t="shared" si="24"/>
        <v>0</v>
      </c>
      <c r="M203" s="305"/>
    </row>
    <row r="204" spans="1:13" ht="18.75" customHeight="1">
      <c r="A204" s="305" t="str">
        <f t="shared" si="29"/>
        <v>TP</v>
      </c>
      <c r="B204" s="318">
        <f t="shared" si="31"/>
        <v>54</v>
      </c>
      <c r="C204" s="40" t="s">
        <v>1404</v>
      </c>
      <c r="D204" s="317" t="s">
        <v>1501</v>
      </c>
      <c r="E204" s="8"/>
      <c r="F204" s="8"/>
      <c r="G204" s="25">
        <f t="array" ref="G204">SUM(IF("155"&amp;C204=KHN&amp;MH,SL))</f>
        <v>171</v>
      </c>
      <c r="H204" s="25">
        <f t="array" ref="H204">SUM(IF("155"&amp;C204=KHN&amp;MH,TH))</f>
        <v>3145521</v>
      </c>
      <c r="I204" s="25">
        <f t="array" ref="I204">SUM(IF("155"&amp;C204=KHC&amp;MH,SL))</f>
        <v>171</v>
      </c>
      <c r="J204" s="25">
        <f t="array" ref="J204">SUM(IF("155"&amp;C204=KHC&amp;MH,TH))</f>
        <v>3145521</v>
      </c>
      <c r="K204" s="8">
        <f t="shared" si="23"/>
        <v>0</v>
      </c>
      <c r="L204" s="8">
        <f t="shared" si="24"/>
        <v>0</v>
      </c>
      <c r="M204" s="305"/>
    </row>
    <row r="205" spans="1:13" ht="18.75" customHeight="1">
      <c r="A205" s="305" t="str">
        <f t="shared" si="29"/>
        <v>TP</v>
      </c>
      <c r="B205" s="318">
        <f t="shared" si="31"/>
        <v>55</v>
      </c>
      <c r="C205" s="309" t="s">
        <v>823</v>
      </c>
      <c r="D205" s="317" t="s">
        <v>1501</v>
      </c>
      <c r="E205" s="8"/>
      <c r="F205" s="8"/>
      <c r="G205" s="25">
        <f t="array" ref="G205">SUM(IF("155"&amp;C205=KHN&amp;MH,SL))</f>
        <v>20</v>
      </c>
      <c r="H205" s="25">
        <f t="array" ref="H205">SUM(IF("155"&amp;C205=KHN&amp;MH,TH))</f>
        <v>130139</v>
      </c>
      <c r="I205" s="25">
        <f t="array" ref="I205">SUM(IF("155"&amp;C205=KHC&amp;MH,SL))</f>
        <v>20</v>
      </c>
      <c r="J205" s="25">
        <f t="array" ref="J205">SUM(IF("155"&amp;C205=KHC&amp;MH,TH))</f>
        <v>130139</v>
      </c>
      <c r="K205" s="8">
        <f t="shared" si="23"/>
        <v>0</v>
      </c>
      <c r="L205" s="8">
        <f t="shared" si="24"/>
        <v>0</v>
      </c>
      <c r="M205" s="305"/>
    </row>
    <row r="206" spans="1:13" ht="18.75" customHeight="1">
      <c r="A206" s="305" t="str">
        <f t="shared" si="29"/>
        <v>TP</v>
      </c>
      <c r="B206" s="318">
        <f t="shared" si="31"/>
        <v>56</v>
      </c>
      <c r="C206" s="40" t="s">
        <v>1460</v>
      </c>
      <c r="D206" s="317" t="s">
        <v>1501</v>
      </c>
      <c r="E206" s="8"/>
      <c r="F206" s="8"/>
      <c r="G206" s="25">
        <f t="array" ref="G206">SUM(IF("155"&amp;C206=KHN&amp;MH,SL))</f>
        <v>1</v>
      </c>
      <c r="H206" s="25">
        <f t="array" ref="H206">SUM(IF("155"&amp;C206=KHN&amp;MH,TH))</f>
        <v>9918</v>
      </c>
      <c r="I206" s="25">
        <f t="array" ref="I206">SUM(IF("155"&amp;C206=KHC&amp;MH,SL))</f>
        <v>1</v>
      </c>
      <c r="J206" s="25">
        <f t="array" ref="J206">SUM(IF("155"&amp;C206=KHC&amp;MH,TH))</f>
        <v>9918</v>
      </c>
      <c r="K206" s="8">
        <f t="shared" si="23"/>
        <v>0</v>
      </c>
      <c r="L206" s="8">
        <f t="shared" si="24"/>
        <v>0</v>
      </c>
      <c r="M206" s="305"/>
    </row>
    <row r="207" spans="1:13" ht="18.75" customHeight="1">
      <c r="A207" s="305" t="str">
        <f>IF(B207&lt;&gt;"","TP","")</f>
        <v>TP</v>
      </c>
      <c r="B207" s="318">
        <f>IF(C207&lt;&gt;"",B206+1,"")</f>
        <v>57</v>
      </c>
      <c r="C207" s="309" t="s">
        <v>813</v>
      </c>
      <c r="D207" s="317" t="s">
        <v>1501</v>
      </c>
      <c r="E207" s="8"/>
      <c r="F207" s="8"/>
      <c r="G207" s="25">
        <f t="array" ref="G207">SUM(IF("155"&amp;C207=KHN&amp;MH,SL))</f>
        <v>371</v>
      </c>
      <c r="H207" s="25">
        <f t="array" ref="H207">SUM(IF("155"&amp;C207=KHN&amp;MH,TH))</f>
        <v>2900341</v>
      </c>
      <c r="I207" s="25">
        <f t="array" ref="I207">SUM(IF("155"&amp;C207=KHC&amp;MH,SL))</f>
        <v>371</v>
      </c>
      <c r="J207" s="25">
        <f t="array" ref="J207">SUM(IF("155"&amp;C207=KHC&amp;MH,TH))</f>
        <v>2900341</v>
      </c>
      <c r="K207" s="8">
        <f t="shared" si="23"/>
        <v>0</v>
      </c>
      <c r="L207" s="8">
        <f t="shared" si="24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58</v>
      </c>
      <c r="C208" s="309" t="s">
        <v>1070</v>
      </c>
      <c r="D208" s="317" t="s">
        <v>1501</v>
      </c>
      <c r="E208" s="8"/>
      <c r="F208" s="8"/>
      <c r="G208" s="25">
        <f t="array" ref="G208">SUM(IF("155"&amp;C208=KHN&amp;MH,SL))</f>
        <v>2</v>
      </c>
      <c r="H208" s="25">
        <f t="array" ref="H208">SUM(IF("155"&amp;C208=KHN&amp;MH,TH))</f>
        <v>20748</v>
      </c>
      <c r="I208" s="25">
        <f t="array" ref="I208">SUM(IF("155"&amp;C208=KHC&amp;MH,SL))</f>
        <v>2</v>
      </c>
      <c r="J208" s="25">
        <f t="array" ref="J208">SUM(IF("155"&amp;C208=KHC&amp;MH,TH))</f>
        <v>20748</v>
      </c>
      <c r="K208" s="8">
        <f t="shared" si="23"/>
        <v>0</v>
      </c>
      <c r="L208" s="8">
        <f t="shared" si="24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59</v>
      </c>
      <c r="C209" s="40" t="s">
        <v>1461</v>
      </c>
      <c r="D209" s="317" t="s">
        <v>1501</v>
      </c>
      <c r="E209" s="8"/>
      <c r="F209" s="8"/>
      <c r="G209" s="25">
        <f t="array" ref="G209">SUM(IF("155"&amp;C209=KHN&amp;MH,SL))</f>
        <v>12</v>
      </c>
      <c r="H209" s="25">
        <f t="array" ref="H209">SUM(IF("155"&amp;C209=KHN&amp;MH,TH))</f>
        <v>147093</v>
      </c>
      <c r="I209" s="25">
        <f t="array" ref="I209">SUM(IF("155"&amp;C209=KHC&amp;MH,SL))</f>
        <v>12</v>
      </c>
      <c r="J209" s="25">
        <f t="array" ref="J209">SUM(IF("155"&amp;C209=KHC&amp;MH,TH))</f>
        <v>147093</v>
      </c>
      <c r="K209" s="8">
        <f t="shared" si="23"/>
        <v>0</v>
      </c>
      <c r="L209" s="8">
        <f t="shared" si="24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60</v>
      </c>
      <c r="C210" s="309" t="s">
        <v>1098</v>
      </c>
      <c r="D210" s="317" t="s">
        <v>1501</v>
      </c>
      <c r="E210" s="8"/>
      <c r="F210" s="8"/>
      <c r="G210" s="25">
        <f t="array" ref="G210">SUM(IF("155"&amp;C210=KHN&amp;MH,SL))</f>
        <v>1</v>
      </c>
      <c r="H210" s="25">
        <f t="array" ref="H210">SUM(IF("155"&amp;C210=KHN&amp;MH,TH))</f>
        <v>10374</v>
      </c>
      <c r="I210" s="25">
        <f t="array" ref="I210">SUM(IF("155"&amp;C210=KHC&amp;MH,SL))</f>
        <v>1</v>
      </c>
      <c r="J210" s="25">
        <f t="array" ref="J210">SUM(IF("155"&amp;C210=KHC&amp;MH,TH))</f>
        <v>10374</v>
      </c>
      <c r="K210" s="8">
        <f t="shared" si="23"/>
        <v>0</v>
      </c>
      <c r="L210" s="8">
        <f t="shared" si="24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61</v>
      </c>
      <c r="C211" s="309" t="s">
        <v>1101</v>
      </c>
      <c r="D211" s="317" t="s">
        <v>1501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3010475</v>
      </c>
      <c r="I211" s="25">
        <f t="array" ref="I211">SUM(IF("155"&amp;C211=KHC&amp;MH,SL))</f>
        <v>250</v>
      </c>
      <c r="J211" s="25">
        <f t="array" ref="J211">SUM(IF("155"&amp;C211=KHC&amp;MH,TH))</f>
        <v>3010475</v>
      </c>
      <c r="K211" s="8">
        <f t="shared" si="23"/>
        <v>0</v>
      </c>
      <c r="L211" s="8">
        <f t="shared" si="24"/>
        <v>0</v>
      </c>
      <c r="M211" s="305"/>
    </row>
    <row r="212" spans="1:13" ht="18.75" customHeight="1">
      <c r="A212" s="305" t="str">
        <f t="shared" ref="A212:A217" si="32">IF(B212&lt;&gt;"","TP","")</f>
        <v>TP</v>
      </c>
      <c r="B212" s="318">
        <f t="shared" ref="B212:B217" si="33">IF(C212&lt;&gt;"",B211+1,"")</f>
        <v>62</v>
      </c>
      <c r="C212" s="309" t="s">
        <v>1103</v>
      </c>
      <c r="D212" s="317" t="s">
        <v>1501</v>
      </c>
      <c r="E212" s="8"/>
      <c r="F212" s="8"/>
      <c r="G212" s="25">
        <f t="array" ref="G212">SUM(IF("155"&amp;C212=KHN&amp;MH,SL))</f>
        <v>655</v>
      </c>
      <c r="H212" s="25">
        <f t="array" ref="H212">SUM(IF("155"&amp;C212=KHN&amp;MH,TH))</f>
        <v>9070638</v>
      </c>
      <c r="I212" s="25">
        <f t="array" ref="I212">SUM(IF("155"&amp;C212=KHC&amp;MH,SL))</f>
        <v>655</v>
      </c>
      <c r="J212" s="25">
        <f t="array" ref="J212">SUM(IF("155"&amp;C212=KHC&amp;MH,TH))</f>
        <v>9070638</v>
      </c>
      <c r="K212" s="8">
        <f t="shared" si="23"/>
        <v>0</v>
      </c>
      <c r="L212" s="8">
        <f t="shared" si="24"/>
        <v>0</v>
      </c>
      <c r="M212" s="305"/>
    </row>
    <row r="213" spans="1:13" ht="18.75" customHeight="1">
      <c r="A213" s="305" t="str">
        <f t="shared" si="32"/>
        <v>TP</v>
      </c>
      <c r="B213" s="318">
        <f t="shared" si="33"/>
        <v>63</v>
      </c>
      <c r="C213" s="40" t="s">
        <v>1361</v>
      </c>
      <c r="D213" s="317" t="s">
        <v>1501</v>
      </c>
      <c r="E213" s="8"/>
      <c r="F213" s="8"/>
      <c r="G213" s="25">
        <f t="array" ref="G213">SUM(IF("155"&amp;C213=KHN&amp;MH,SL))</f>
        <v>19</v>
      </c>
      <c r="H213" s="25">
        <f t="array" ref="H213">SUM(IF("155"&amp;C213=KHN&amp;MH,TH))</f>
        <v>221912</v>
      </c>
      <c r="I213" s="25">
        <f t="array" ref="I213">SUM(IF("155"&amp;C213=KHC&amp;MH,SL))</f>
        <v>19</v>
      </c>
      <c r="J213" s="25">
        <f t="array" ref="J213">SUM(IF("155"&amp;C213=KHC&amp;MH,TH))</f>
        <v>221912</v>
      </c>
      <c r="K213" s="8">
        <f t="shared" si="23"/>
        <v>0</v>
      </c>
      <c r="L213" s="8">
        <f t="shared" si="24"/>
        <v>0</v>
      </c>
      <c r="M213" s="305"/>
    </row>
    <row r="214" spans="1:13" ht="18.75" customHeight="1">
      <c r="A214" s="305" t="str">
        <f t="shared" si="32"/>
        <v>TP</v>
      </c>
      <c r="B214" s="318">
        <f t="shared" si="33"/>
        <v>64</v>
      </c>
      <c r="C214" s="194" t="s">
        <v>1332</v>
      </c>
      <c r="D214" s="317" t="s">
        <v>1501</v>
      </c>
      <c r="E214" s="8"/>
      <c r="F214" s="8"/>
      <c r="G214" s="25">
        <f t="array" ref="G214">SUM(IF("155"&amp;C214=KHN&amp;MH,SL))</f>
        <v>462</v>
      </c>
      <c r="H214" s="25">
        <f t="array" ref="H214">SUM(IF("155"&amp;C214=KHN&amp;MH,TH))</f>
        <v>4954096</v>
      </c>
      <c r="I214" s="25">
        <f t="array" ref="I214">SUM(IF("155"&amp;C214=KHC&amp;MH,SL))</f>
        <v>462</v>
      </c>
      <c r="J214" s="25">
        <f t="array" ref="J214">SUM(IF("155"&amp;C214=KHC&amp;MH,TH))</f>
        <v>4954096</v>
      </c>
      <c r="K214" s="8">
        <f t="shared" si="23"/>
        <v>0</v>
      </c>
      <c r="L214" s="8">
        <f t="shared" si="24"/>
        <v>0</v>
      </c>
      <c r="M214" s="305"/>
    </row>
    <row r="215" spans="1:13" ht="18.75" customHeight="1">
      <c r="A215" s="305" t="str">
        <f t="shared" si="32"/>
        <v>TP</v>
      </c>
      <c r="B215" s="318">
        <f t="shared" si="33"/>
        <v>65</v>
      </c>
      <c r="C215" s="40" t="s">
        <v>1383</v>
      </c>
      <c r="D215" s="317" t="s">
        <v>1501</v>
      </c>
      <c r="E215" s="8"/>
      <c r="F215" s="8"/>
      <c r="G215" s="25">
        <f t="array" ref="G215">SUM(IF("155"&amp;C215=KHN&amp;MH,SL))</f>
        <v>2</v>
      </c>
      <c r="H215" s="25">
        <f t="array" ref="H215">SUM(IF("155"&amp;C215=KHN&amp;MH,TH))</f>
        <v>16550</v>
      </c>
      <c r="I215" s="25">
        <f t="array" ref="I215">SUM(IF("155"&amp;C215=KHC&amp;MH,SL))</f>
        <v>2</v>
      </c>
      <c r="J215" s="25">
        <f t="array" ref="J215">SUM(IF("155"&amp;C215=KHC&amp;MH,TH))</f>
        <v>16550</v>
      </c>
      <c r="K215" s="8">
        <f t="shared" ref="K215:K278" si="34">E215+G215-I215</f>
        <v>0</v>
      </c>
      <c r="L215" s="8">
        <f t="shared" ref="L215:L278" si="35">F215+H215-J215</f>
        <v>0</v>
      </c>
      <c r="M215" s="305"/>
    </row>
    <row r="216" spans="1:13" ht="19.5" customHeight="1">
      <c r="A216" s="305" t="str">
        <f t="shared" si="32"/>
        <v>TP</v>
      </c>
      <c r="B216" s="318">
        <f t="shared" si="33"/>
        <v>66</v>
      </c>
      <c r="C216" s="309" t="s">
        <v>809</v>
      </c>
      <c r="D216" s="317" t="s">
        <v>1501</v>
      </c>
      <c r="E216" s="8"/>
      <c r="F216" s="8"/>
      <c r="G216" s="25">
        <f t="array" ref="G216">SUM(IF("155"&amp;C216=KHN&amp;MH,SL))</f>
        <v>134</v>
      </c>
      <c r="H216" s="25">
        <f t="array" ref="H216">SUM(IF("155"&amp;C216=KHN&amp;MH,TH))</f>
        <v>1800851</v>
      </c>
      <c r="I216" s="25">
        <f t="array" ref="I216">SUM(IF("155"&amp;C216=KHC&amp;MH,SL))</f>
        <v>134</v>
      </c>
      <c r="J216" s="25">
        <f t="array" ref="J216">SUM(IF("155"&amp;C216=KHC&amp;MH,TH))</f>
        <v>1800851</v>
      </c>
      <c r="K216" s="8">
        <f t="shared" si="34"/>
        <v>0</v>
      </c>
      <c r="L216" s="8">
        <f t="shared" si="35"/>
        <v>0</v>
      </c>
      <c r="M216" s="305"/>
    </row>
    <row r="217" spans="1:13" ht="19.5" customHeight="1">
      <c r="A217" s="305" t="str">
        <f t="shared" si="32"/>
        <v>TP</v>
      </c>
      <c r="B217" s="318">
        <f t="shared" si="33"/>
        <v>67</v>
      </c>
      <c r="C217" s="40" t="s">
        <v>1426</v>
      </c>
      <c r="D217" s="317" t="s">
        <v>1501</v>
      </c>
      <c r="E217" s="8"/>
      <c r="F217" s="8"/>
      <c r="G217" s="25">
        <f t="array" ref="G217">SUM(IF("155"&amp;C217=KHN&amp;MH,SL))</f>
        <v>147</v>
      </c>
      <c r="H217" s="25">
        <f t="array" ref="H217">SUM(IF("155"&amp;C217=KHN&amp;MH,TH))</f>
        <v>2168765</v>
      </c>
      <c r="I217" s="25">
        <f t="array" ref="I217">SUM(IF("155"&amp;C217=KHC&amp;MH,SL))</f>
        <v>147</v>
      </c>
      <c r="J217" s="25">
        <f t="array" ref="J217">SUM(IF("155"&amp;C217=KHC&amp;MH,TH))</f>
        <v>2168765</v>
      </c>
      <c r="K217" s="8">
        <f t="shared" si="34"/>
        <v>0</v>
      </c>
      <c r="L217" s="8">
        <f t="shared" si="35"/>
        <v>0</v>
      </c>
      <c r="M217" s="305"/>
    </row>
    <row r="218" spans="1:13" ht="19.5" customHeight="1">
      <c r="A218" s="305" t="str">
        <f t="shared" ref="A218:A226" si="36">IF(B218&lt;&gt;"","TP","")</f>
        <v>TP</v>
      </c>
      <c r="B218" s="318">
        <f t="shared" ref="B218:B226" si="37">IF(C218&lt;&gt;"",B217+1,"")</f>
        <v>68</v>
      </c>
      <c r="C218" s="40" t="s">
        <v>1470</v>
      </c>
      <c r="D218" s="317" t="s">
        <v>1501</v>
      </c>
      <c r="E218" s="8"/>
      <c r="F218" s="8"/>
      <c r="G218" s="25">
        <f t="array" ref="G218">SUM(IF("155"&amp;C218=KHN&amp;MH,SL))</f>
        <v>1</v>
      </c>
      <c r="H218" s="25">
        <f t="array" ref="H218">SUM(IF("155"&amp;C218=KHN&amp;MH,TH))</f>
        <v>16742</v>
      </c>
      <c r="I218" s="25">
        <f t="array" ref="I218">SUM(IF("155"&amp;C218=KHC&amp;MH,SL))</f>
        <v>1</v>
      </c>
      <c r="J218" s="25">
        <f t="array" ref="J218">SUM(IF("155"&amp;C218=KHC&amp;MH,TH))</f>
        <v>16742</v>
      </c>
      <c r="K218" s="8">
        <f t="shared" si="34"/>
        <v>0</v>
      </c>
      <c r="L218" s="8">
        <f t="shared" si="35"/>
        <v>0</v>
      </c>
      <c r="M218" s="305"/>
    </row>
    <row r="219" spans="1:13" ht="19.5" customHeight="1">
      <c r="A219" s="305" t="str">
        <f t="shared" si="36"/>
        <v>TP</v>
      </c>
      <c r="B219" s="318">
        <f t="shared" si="37"/>
        <v>69</v>
      </c>
      <c r="C219" s="40" t="s">
        <v>1406</v>
      </c>
      <c r="D219" s="317" t="s">
        <v>1501</v>
      </c>
      <c r="E219" s="8"/>
      <c r="F219" s="8"/>
      <c r="G219" s="25">
        <f t="array" ref="G219">SUM(IF("155"&amp;C219=KHN&amp;MH,SL))</f>
        <v>251</v>
      </c>
      <c r="H219" s="25">
        <f t="array" ref="H219">SUM(IF("155"&amp;C219=KHN&amp;MH,TH))</f>
        <v>4408950</v>
      </c>
      <c r="I219" s="25">
        <f t="array" ref="I219">SUM(IF("155"&amp;C219=KHC&amp;MH,SL))</f>
        <v>251</v>
      </c>
      <c r="J219" s="25">
        <f t="array" ref="J219">SUM(IF("155"&amp;C219=KHC&amp;MH,TH))</f>
        <v>4408950</v>
      </c>
      <c r="K219" s="8">
        <f t="shared" si="34"/>
        <v>0</v>
      </c>
      <c r="L219" s="8">
        <f t="shared" si="35"/>
        <v>0</v>
      </c>
      <c r="M219" s="305"/>
    </row>
    <row r="220" spans="1:13" ht="19.5" customHeight="1">
      <c r="A220" s="305" t="str">
        <f t="shared" si="36"/>
        <v>TP</v>
      </c>
      <c r="B220" s="318">
        <f t="shared" si="37"/>
        <v>70</v>
      </c>
      <c r="C220" s="40" t="s">
        <v>1407</v>
      </c>
      <c r="D220" s="317" t="s">
        <v>1501</v>
      </c>
      <c r="E220" s="8"/>
      <c r="F220" s="8"/>
      <c r="G220" s="25">
        <f t="array" ref="G220">SUM(IF("155"&amp;C220=KHN&amp;MH,SL))</f>
        <v>211</v>
      </c>
      <c r="H220" s="25">
        <f t="array" ref="H220">SUM(IF("155"&amp;C220=KHN&amp;MH,TH))</f>
        <v>3706870</v>
      </c>
      <c r="I220" s="25">
        <f t="array" ref="I220">SUM(IF("155"&amp;C220=KHC&amp;MH,SL))</f>
        <v>211</v>
      </c>
      <c r="J220" s="25">
        <f t="array" ref="J220">SUM(IF("155"&amp;C220=KHC&amp;MH,TH))</f>
        <v>3706870</v>
      </c>
      <c r="K220" s="8">
        <f t="shared" si="34"/>
        <v>0</v>
      </c>
      <c r="L220" s="8">
        <f t="shared" si="35"/>
        <v>0</v>
      </c>
      <c r="M220" s="305"/>
    </row>
    <row r="221" spans="1:13" ht="19.5" customHeight="1">
      <c r="A221" s="305" t="str">
        <f t="shared" si="36"/>
        <v>TP</v>
      </c>
      <c r="B221" s="318">
        <f t="shared" si="37"/>
        <v>71</v>
      </c>
      <c r="C221" s="40" t="s">
        <v>1474</v>
      </c>
      <c r="D221" s="317" t="s">
        <v>1501</v>
      </c>
      <c r="E221" s="8"/>
      <c r="F221" s="8"/>
      <c r="G221" s="25">
        <f t="array" ref="G221">SUM(IF("155"&amp;C221=KHN&amp;MH,SL))</f>
        <v>12</v>
      </c>
      <c r="H221" s="25">
        <f t="array" ref="H221">SUM(IF("155"&amp;C221=KHN&amp;MH,TH))</f>
        <v>212850</v>
      </c>
      <c r="I221" s="25">
        <f t="array" ref="I221">SUM(IF("155"&amp;C221=KHC&amp;MH,SL))</f>
        <v>12</v>
      </c>
      <c r="J221" s="25">
        <f t="array" ref="J221">SUM(IF("155"&amp;C221=KHC&amp;MH,TH))</f>
        <v>212850</v>
      </c>
      <c r="K221" s="8">
        <f t="shared" si="34"/>
        <v>0</v>
      </c>
      <c r="L221" s="8">
        <f t="shared" si="35"/>
        <v>0</v>
      </c>
      <c r="M221" s="305"/>
    </row>
    <row r="222" spans="1:13" ht="19.5" customHeight="1">
      <c r="A222" s="305" t="str">
        <f t="shared" si="36"/>
        <v>TP</v>
      </c>
      <c r="B222" s="318">
        <f t="shared" si="37"/>
        <v>72</v>
      </c>
      <c r="C222" s="40" t="s">
        <v>1466</v>
      </c>
      <c r="D222" s="317" t="s">
        <v>1501</v>
      </c>
      <c r="E222" s="8"/>
      <c r="F222" s="8"/>
      <c r="G222" s="25">
        <f t="array" ref="G222">SUM(IF("155"&amp;C222=KHN&amp;MH,SL))</f>
        <v>3</v>
      </c>
      <c r="H222" s="25">
        <f t="array" ref="H222">SUM(IF("155"&amp;C222=KHN&amp;MH,TH))</f>
        <v>29756</v>
      </c>
      <c r="I222" s="25">
        <f t="array" ref="I222">SUM(IF("155"&amp;C222=KHC&amp;MH,SL))</f>
        <v>3</v>
      </c>
      <c r="J222" s="25">
        <f t="array" ref="J222">SUM(IF("155"&amp;C222=KHC&amp;MH,TH))</f>
        <v>29756</v>
      </c>
      <c r="K222" s="8">
        <f t="shared" si="34"/>
        <v>0</v>
      </c>
      <c r="L222" s="8">
        <f t="shared" si="35"/>
        <v>0</v>
      </c>
      <c r="M222" s="305"/>
    </row>
    <row r="223" spans="1:13" ht="19.5" customHeight="1">
      <c r="A223" s="305" t="str">
        <f t="shared" si="36"/>
        <v>TP</v>
      </c>
      <c r="B223" s="318">
        <f t="shared" si="37"/>
        <v>73</v>
      </c>
      <c r="C223" s="309" t="s">
        <v>819</v>
      </c>
      <c r="D223" s="317" t="s">
        <v>1501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30339</v>
      </c>
      <c r="I223" s="25">
        <f t="array" ref="I223">SUM(IF("155"&amp;C223=KHC&amp;MH,SL))</f>
        <v>3</v>
      </c>
      <c r="J223" s="25">
        <f t="array" ref="J223">SUM(IF("155"&amp;C223=KHC&amp;MH,TH))</f>
        <v>30339</v>
      </c>
      <c r="K223" s="8">
        <f t="shared" si="34"/>
        <v>0</v>
      </c>
      <c r="L223" s="8">
        <f t="shared" si="35"/>
        <v>0</v>
      </c>
      <c r="M223" s="305"/>
    </row>
    <row r="224" spans="1:13" ht="19.5" customHeight="1">
      <c r="A224" s="305" t="str">
        <f t="shared" si="36"/>
        <v>TP</v>
      </c>
      <c r="B224" s="318">
        <f t="shared" si="37"/>
        <v>74</v>
      </c>
      <c r="C224" s="309" t="s">
        <v>988</v>
      </c>
      <c r="D224" s="317" t="s">
        <v>1501</v>
      </c>
      <c r="E224" s="8"/>
      <c r="F224" s="8"/>
      <c r="G224" s="25">
        <f t="array" ref="G224">SUM(IF("155"&amp;C224=KHN&amp;MH,SL))</f>
        <v>508</v>
      </c>
      <c r="H224" s="25">
        <f t="array" ref="H224">SUM(IF("155"&amp;C224=KHN&amp;MH,TH))</f>
        <v>3758385</v>
      </c>
      <c r="I224" s="25">
        <f t="array" ref="I224">SUM(IF("155"&amp;C224=KHC&amp;MH,SL))</f>
        <v>508</v>
      </c>
      <c r="J224" s="25">
        <f t="array" ref="J224">SUM(IF("155"&amp;C224=KHC&amp;MH,TH))</f>
        <v>3758385</v>
      </c>
      <c r="K224" s="8">
        <f t="shared" si="34"/>
        <v>0</v>
      </c>
      <c r="L224" s="8">
        <f t="shared" si="35"/>
        <v>0</v>
      </c>
      <c r="M224" s="305"/>
    </row>
    <row r="225" spans="1:13" ht="19.5" customHeight="1">
      <c r="A225" s="305" t="str">
        <f t="shared" si="36"/>
        <v>TP</v>
      </c>
      <c r="B225" s="318">
        <f t="shared" si="37"/>
        <v>75</v>
      </c>
      <c r="C225" s="309" t="s">
        <v>971</v>
      </c>
      <c r="D225" s="317" t="s">
        <v>1501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583581</v>
      </c>
      <c r="I225" s="25">
        <f t="array" ref="I225">SUM(IF("155"&amp;C225=KHC&amp;MH,SL))</f>
        <v>40</v>
      </c>
      <c r="J225" s="25">
        <f t="array" ref="J225">SUM(IF("155"&amp;C225=KHC&amp;MH,TH))</f>
        <v>583581</v>
      </c>
      <c r="K225" s="8">
        <f t="shared" si="34"/>
        <v>0</v>
      </c>
      <c r="L225" s="8">
        <f t="shared" si="35"/>
        <v>0</v>
      </c>
      <c r="M225" s="305"/>
    </row>
    <row r="226" spans="1:13" ht="19.5" customHeight="1">
      <c r="A226" s="305" t="str">
        <f t="shared" si="36"/>
        <v>TP</v>
      </c>
      <c r="B226" s="318">
        <f t="shared" si="37"/>
        <v>76</v>
      </c>
      <c r="C226" s="40" t="s">
        <v>1468</v>
      </c>
      <c r="D226" s="317" t="s">
        <v>1501</v>
      </c>
      <c r="E226" s="8"/>
      <c r="F226" s="8"/>
      <c r="G226" s="25">
        <f t="array" ref="G226">SUM(IF("155"&amp;C226=KHN&amp;MH,SL))</f>
        <v>1</v>
      </c>
      <c r="H226" s="25">
        <f t="array" ref="H226">SUM(IF("155"&amp;C226=KHN&amp;MH,TH))</f>
        <v>14754</v>
      </c>
      <c r="I226" s="25">
        <f t="array" ref="I226">SUM(IF("155"&amp;C226=KHC&amp;MH,SL))</f>
        <v>1</v>
      </c>
      <c r="J226" s="25">
        <f t="array" ref="J226">SUM(IF("155"&amp;C226=KHC&amp;MH,TH))</f>
        <v>14754</v>
      </c>
      <c r="K226" s="8">
        <f t="shared" si="34"/>
        <v>0</v>
      </c>
      <c r="L226" s="8">
        <f t="shared" si="35"/>
        <v>0</v>
      </c>
      <c r="M226" s="305"/>
    </row>
    <row r="227" spans="1:13" ht="19.5" customHeight="1">
      <c r="A227" s="305" t="str">
        <f t="shared" ref="A227:A238" si="38">IF(B227&lt;&gt;"","TP","")</f>
        <v>TP</v>
      </c>
      <c r="B227" s="318">
        <f t="shared" ref="B227:B238" si="39">IF(C227&lt;&gt;"",B226+1,"")</f>
        <v>77</v>
      </c>
      <c r="C227" s="309" t="s">
        <v>820</v>
      </c>
      <c r="D227" s="317" t="s">
        <v>1501</v>
      </c>
      <c r="E227" s="8"/>
      <c r="F227" s="8"/>
      <c r="G227" s="25">
        <f t="array" ref="G227">SUM(IF("155"&amp;C227=KHN&amp;MH,SL))</f>
        <v>316</v>
      </c>
      <c r="H227" s="25">
        <f t="array" ref="H227">SUM(IF("155"&amp;C227=KHN&amp;MH,TH))</f>
        <v>2980586</v>
      </c>
      <c r="I227" s="25">
        <f t="array" ref="I227">SUM(IF("155"&amp;C227=KHC&amp;MH,SL))</f>
        <v>316</v>
      </c>
      <c r="J227" s="25">
        <f t="array" ref="J227">SUM(IF("155"&amp;C227=KHC&amp;MH,TH))</f>
        <v>2980586</v>
      </c>
      <c r="K227" s="8">
        <f t="shared" si="34"/>
        <v>0</v>
      </c>
      <c r="L227" s="8">
        <f t="shared" si="35"/>
        <v>0</v>
      </c>
      <c r="M227" s="305"/>
    </row>
    <row r="228" spans="1:13" ht="19.5" customHeight="1">
      <c r="A228" s="305" t="str">
        <f t="shared" si="38"/>
        <v>TP</v>
      </c>
      <c r="B228" s="318">
        <f t="shared" si="39"/>
        <v>78</v>
      </c>
      <c r="C228" s="40" t="s">
        <v>1459</v>
      </c>
      <c r="D228" s="317" t="s">
        <v>1501</v>
      </c>
      <c r="E228" s="8"/>
      <c r="F228" s="8"/>
      <c r="G228" s="25">
        <f t="array" ref="G228">SUM(IF("155"&amp;C228=KHN&amp;MH,SL))</f>
        <v>77</v>
      </c>
      <c r="H228" s="25">
        <f t="array" ref="H228">SUM(IF("155"&amp;C228=KHN&amp;MH,TH))</f>
        <v>1138008</v>
      </c>
      <c r="I228" s="25">
        <f t="array" ref="I228">SUM(IF("155"&amp;C228=KHC&amp;MH,SL))</f>
        <v>77</v>
      </c>
      <c r="J228" s="25">
        <f t="array" ref="J228">SUM(IF("155"&amp;C228=KHC&amp;MH,TH))</f>
        <v>1138008</v>
      </c>
      <c r="K228" s="8">
        <f t="shared" si="34"/>
        <v>0</v>
      </c>
      <c r="L228" s="8">
        <f t="shared" si="35"/>
        <v>0</v>
      </c>
      <c r="M228" s="305"/>
    </row>
    <row r="229" spans="1:13" ht="19.5" customHeight="1">
      <c r="A229" s="305" t="str">
        <f t="shared" si="38"/>
        <v>TP</v>
      </c>
      <c r="B229" s="318">
        <f t="shared" si="39"/>
        <v>79</v>
      </c>
      <c r="C229" s="309" t="s">
        <v>1078</v>
      </c>
      <c r="D229" s="317" t="s">
        <v>1501</v>
      </c>
      <c r="E229" s="8"/>
      <c r="F229" s="8"/>
      <c r="G229" s="25">
        <f t="array" ref="G229">SUM(IF("155"&amp;C229=KHN&amp;MH,SL))</f>
        <v>108</v>
      </c>
      <c r="H229" s="25">
        <f t="array" ref="H229">SUM(IF("155"&amp;C229=KHN&amp;MH,TH))</f>
        <v>1575199</v>
      </c>
      <c r="I229" s="25">
        <f t="array" ref="I229">SUM(IF("155"&amp;C229=KHC&amp;MH,SL))</f>
        <v>108</v>
      </c>
      <c r="J229" s="25">
        <f t="array" ref="J229">SUM(IF("155"&amp;C229=KHC&amp;MH,TH))</f>
        <v>1575199</v>
      </c>
      <c r="K229" s="8">
        <f t="shared" si="34"/>
        <v>0</v>
      </c>
      <c r="L229" s="8">
        <f t="shared" si="35"/>
        <v>0</v>
      </c>
      <c r="M229" s="305"/>
    </row>
    <row r="230" spans="1:13" ht="19.5" customHeight="1">
      <c r="A230" s="305" t="str">
        <f t="shared" si="38"/>
        <v>TP</v>
      </c>
      <c r="B230" s="318">
        <f t="shared" si="39"/>
        <v>80</v>
      </c>
      <c r="C230" s="309" t="s">
        <v>814</v>
      </c>
      <c r="D230" s="317" t="s">
        <v>1501</v>
      </c>
      <c r="E230" s="8"/>
      <c r="F230" s="8"/>
      <c r="G230" s="25">
        <f t="array" ref="G230">SUM(IF("155"&amp;C230=KHN&amp;MH,SL))</f>
        <v>187</v>
      </c>
      <c r="H230" s="25">
        <f t="array" ref="H230">SUM(IF("155"&amp;C230=KHN&amp;MH,TH))</f>
        <v>1927019</v>
      </c>
      <c r="I230" s="25">
        <f t="array" ref="I230">SUM(IF("155"&amp;C230=KHC&amp;MH,SL))</f>
        <v>187</v>
      </c>
      <c r="J230" s="25">
        <f t="array" ref="J230">SUM(IF("155"&amp;C230=KHC&amp;MH,TH))</f>
        <v>1927019</v>
      </c>
      <c r="K230" s="8">
        <f t="shared" si="34"/>
        <v>0</v>
      </c>
      <c r="L230" s="8">
        <f t="shared" si="35"/>
        <v>0</v>
      </c>
      <c r="M230" s="305"/>
    </row>
    <row r="231" spans="1:13" ht="19.5" customHeight="1">
      <c r="A231" s="305" t="str">
        <f t="shared" si="38"/>
        <v>TP</v>
      </c>
      <c r="B231" s="318">
        <f t="shared" si="39"/>
        <v>81</v>
      </c>
      <c r="C231" s="309" t="s">
        <v>1076</v>
      </c>
      <c r="D231" s="317" t="s">
        <v>1501</v>
      </c>
      <c r="E231" s="8"/>
      <c r="F231" s="8"/>
      <c r="G231" s="25">
        <f t="array" ref="G231">SUM(IF("155"&amp;C231=KHN&amp;MH,SL))</f>
        <v>103</v>
      </c>
      <c r="H231" s="25">
        <f t="array" ref="H231">SUM(IF("155"&amp;C231=KHN&amp;MH,TH))</f>
        <v>1087992</v>
      </c>
      <c r="I231" s="25">
        <f t="array" ref="I231">SUM(IF("155"&amp;C231=KHC&amp;MH,SL))</f>
        <v>103</v>
      </c>
      <c r="J231" s="25">
        <f t="array" ref="J231">SUM(IF("155"&amp;C231=KHC&amp;MH,TH))</f>
        <v>1087992</v>
      </c>
      <c r="K231" s="8">
        <f t="shared" si="34"/>
        <v>0</v>
      </c>
      <c r="L231" s="8">
        <f t="shared" si="35"/>
        <v>0</v>
      </c>
      <c r="M231" s="305"/>
    </row>
    <row r="232" spans="1:13" ht="19.5" customHeight="1">
      <c r="A232" s="305" t="str">
        <f t="shared" si="38"/>
        <v>TP</v>
      </c>
      <c r="B232" s="318">
        <f t="shared" si="39"/>
        <v>82</v>
      </c>
      <c r="C232" s="40" t="s">
        <v>1463</v>
      </c>
      <c r="D232" s="317" t="s">
        <v>1501</v>
      </c>
      <c r="E232" s="8"/>
      <c r="F232" s="8"/>
      <c r="G232" s="25">
        <f t="array" ref="G232">SUM(IF("155"&amp;C232=KHN&amp;MH,SL))</f>
        <v>9</v>
      </c>
      <c r="H232" s="25">
        <f t="array" ref="H232">SUM(IF("155"&amp;C232=KHN&amp;MH,TH))</f>
        <v>150672</v>
      </c>
      <c r="I232" s="25">
        <f t="array" ref="I232">SUM(IF("155"&amp;C232=KHC&amp;MH,SL))</f>
        <v>9</v>
      </c>
      <c r="J232" s="25">
        <f t="array" ref="J232">SUM(IF("155"&amp;C232=KHC&amp;MH,TH))</f>
        <v>150672</v>
      </c>
      <c r="K232" s="8">
        <f t="shared" si="34"/>
        <v>0</v>
      </c>
      <c r="L232" s="8">
        <f t="shared" si="35"/>
        <v>0</v>
      </c>
      <c r="M232" s="305"/>
    </row>
    <row r="233" spans="1:13" ht="19.5" customHeight="1">
      <c r="A233" s="305" t="str">
        <f t="shared" si="38"/>
        <v>TP</v>
      </c>
      <c r="B233" s="318">
        <f t="shared" si="39"/>
        <v>83</v>
      </c>
      <c r="C233" s="40" t="s">
        <v>1363</v>
      </c>
      <c r="D233" s="317" t="s">
        <v>1501</v>
      </c>
      <c r="E233" s="8"/>
      <c r="F233" s="8"/>
      <c r="G233" s="25">
        <f t="array" ref="G233">SUM(IF("155"&amp;C233=KHN&amp;MH,SL))</f>
        <v>6</v>
      </c>
      <c r="H233" s="25">
        <f t="array" ref="H233">SUM(IF("155"&amp;C233=KHN&amp;MH,TH))</f>
        <v>92420</v>
      </c>
      <c r="I233" s="25">
        <f t="array" ref="I233">SUM(IF("155"&amp;C233=KHC&amp;MH,SL))</f>
        <v>6</v>
      </c>
      <c r="J233" s="25">
        <f t="array" ref="J233">SUM(IF("155"&amp;C233=KHC&amp;MH,TH))</f>
        <v>92420</v>
      </c>
      <c r="K233" s="8">
        <f t="shared" si="34"/>
        <v>0</v>
      </c>
      <c r="L233" s="8">
        <f t="shared" si="35"/>
        <v>0</v>
      </c>
      <c r="M233" s="305"/>
    </row>
    <row r="234" spans="1:13" ht="19.5" customHeight="1">
      <c r="A234" s="305" t="str">
        <f t="shared" si="38"/>
        <v>TP</v>
      </c>
      <c r="B234" s="318">
        <f t="shared" si="39"/>
        <v>84</v>
      </c>
      <c r="C234" s="309" t="s">
        <v>992</v>
      </c>
      <c r="D234" s="317" t="s">
        <v>1501</v>
      </c>
      <c r="E234" s="8"/>
      <c r="F234" s="8"/>
      <c r="G234" s="25">
        <f t="array" ref="G234">SUM(IF("155"&amp;C234=KHN&amp;MH,SL))</f>
        <v>1112</v>
      </c>
      <c r="H234" s="25">
        <f t="array" ref="H234">SUM(IF("155"&amp;C234=KHN&amp;MH,TH))</f>
        <v>8935319</v>
      </c>
      <c r="I234" s="25">
        <f t="array" ref="I234">SUM(IF("155"&amp;C234=KHC&amp;MH,SL))</f>
        <v>1112</v>
      </c>
      <c r="J234" s="25">
        <f t="array" ref="J234">SUM(IF("155"&amp;C234=KHC&amp;MH,TH))</f>
        <v>8935319</v>
      </c>
      <c r="K234" s="8">
        <f t="shared" si="34"/>
        <v>0</v>
      </c>
      <c r="L234" s="8">
        <f t="shared" si="35"/>
        <v>0</v>
      </c>
      <c r="M234" s="305"/>
    </row>
    <row r="235" spans="1:13" ht="19.5" customHeight="1">
      <c r="A235" s="305" t="str">
        <f t="shared" si="38"/>
        <v>TP</v>
      </c>
      <c r="B235" s="318">
        <f t="shared" si="39"/>
        <v>85</v>
      </c>
      <c r="C235" s="309" t="s">
        <v>994</v>
      </c>
      <c r="D235" s="317" t="s">
        <v>1501</v>
      </c>
      <c r="E235" s="8"/>
      <c r="F235" s="8"/>
      <c r="G235" s="25">
        <f t="array" ref="G235">SUM(IF("155"&amp;C235=KHN&amp;MH,SL))</f>
        <v>2</v>
      </c>
      <c r="H235" s="25">
        <f t="array" ref="H235">SUM(IF("155"&amp;C235=KHN&amp;MH,TH))</f>
        <v>19181</v>
      </c>
      <c r="I235" s="25">
        <f t="array" ref="I235">SUM(IF("155"&amp;C235=KHC&amp;MH,SL))</f>
        <v>2</v>
      </c>
      <c r="J235" s="25">
        <f t="array" ref="J235">SUM(IF("155"&amp;C235=KHC&amp;MH,TH))</f>
        <v>19181</v>
      </c>
      <c r="K235" s="8">
        <f t="shared" si="34"/>
        <v>0</v>
      </c>
      <c r="L235" s="8">
        <f t="shared" si="35"/>
        <v>0</v>
      </c>
      <c r="M235" s="305"/>
    </row>
    <row r="236" spans="1:13" ht="19.5" customHeight="1">
      <c r="A236" s="305" t="str">
        <f t="shared" si="38"/>
        <v>TP</v>
      </c>
      <c r="B236" s="318">
        <f t="shared" si="39"/>
        <v>86</v>
      </c>
      <c r="C236" s="309" t="s">
        <v>811</v>
      </c>
      <c r="D236" s="317" t="s">
        <v>1501</v>
      </c>
      <c r="E236" s="8"/>
      <c r="F236" s="8"/>
      <c r="G236" s="25">
        <f t="array" ref="G236">SUM(IF("155"&amp;C236=KHN&amp;MH,SL))</f>
        <v>2656</v>
      </c>
      <c r="H236" s="25">
        <f t="array" ref="H236">SUM(IF("155"&amp;C236=KHN&amp;MH,TH))</f>
        <v>22960320</v>
      </c>
      <c r="I236" s="25">
        <f t="array" ref="I236">SUM(IF("155"&amp;C236=KHC&amp;MH,SL))</f>
        <v>2656</v>
      </c>
      <c r="J236" s="25">
        <f t="array" ref="J236">SUM(IF("155"&amp;C236=KHC&amp;MH,TH))</f>
        <v>22960320</v>
      </c>
      <c r="K236" s="8">
        <f t="shared" si="34"/>
        <v>0</v>
      </c>
      <c r="L236" s="8">
        <f t="shared" si="35"/>
        <v>0</v>
      </c>
      <c r="M236" s="305"/>
    </row>
    <row r="237" spans="1:13" ht="19.5" customHeight="1">
      <c r="A237" s="305" t="str">
        <f t="shared" si="38"/>
        <v>TP</v>
      </c>
      <c r="B237" s="318">
        <f t="shared" si="39"/>
        <v>87</v>
      </c>
      <c r="C237" s="40" t="s">
        <v>1427</v>
      </c>
      <c r="D237" s="317" t="s">
        <v>1501</v>
      </c>
      <c r="E237" s="8"/>
      <c r="F237" s="8"/>
      <c r="G237" s="25">
        <f t="array" ref="G237">SUM(IF("155"&amp;C237=KHN&amp;MH,SL))</f>
        <v>52</v>
      </c>
      <c r="H237" s="25">
        <f t="array" ref="H237">SUM(IF("155"&amp;C237=KHN&amp;MH,TH))</f>
        <v>767181</v>
      </c>
      <c r="I237" s="25">
        <f t="array" ref="I237">SUM(IF("155"&amp;C237=KHC&amp;MH,SL))</f>
        <v>52</v>
      </c>
      <c r="J237" s="25">
        <f t="array" ref="J237">SUM(IF("155"&amp;C237=KHC&amp;MH,TH))</f>
        <v>767181</v>
      </c>
      <c r="K237" s="8">
        <f t="shared" si="34"/>
        <v>0</v>
      </c>
      <c r="L237" s="8">
        <f t="shared" si="35"/>
        <v>0</v>
      </c>
      <c r="M237" s="305"/>
    </row>
    <row r="238" spans="1:13" ht="19.5" customHeight="1">
      <c r="A238" s="305" t="str">
        <f t="shared" si="38"/>
        <v>TP</v>
      </c>
      <c r="B238" s="318">
        <f t="shared" si="39"/>
        <v>88</v>
      </c>
      <c r="C238" s="194" t="s">
        <v>1338</v>
      </c>
      <c r="D238" s="317" t="s">
        <v>1501</v>
      </c>
      <c r="E238" s="8"/>
      <c r="F238" s="8"/>
      <c r="G238" s="25">
        <f t="array" ref="G238">SUM(IF("155"&amp;C238=KHN&amp;MH,SL))</f>
        <v>233</v>
      </c>
      <c r="H238" s="25">
        <f t="array" ref="H238">SUM(IF("155"&amp;C238=KHN&amp;MH,TH))</f>
        <v>2498211</v>
      </c>
      <c r="I238" s="25">
        <f t="array" ref="I238">SUM(IF("155"&amp;C238=KHC&amp;MH,SL))</f>
        <v>233</v>
      </c>
      <c r="J238" s="25">
        <f t="array" ref="J238">SUM(IF("155"&amp;C238=KHC&amp;MH,TH))</f>
        <v>2498211</v>
      </c>
      <c r="K238" s="8">
        <f t="shared" si="34"/>
        <v>0</v>
      </c>
      <c r="L238" s="8">
        <f t="shared" si="35"/>
        <v>0</v>
      </c>
      <c r="M238" s="305"/>
    </row>
    <row r="239" spans="1:13" ht="19.5" customHeight="1">
      <c r="A239" s="305" t="str">
        <f t="shared" ref="A239:A255" si="40">IF(B239&lt;&gt;"","TP","")</f>
        <v>TP</v>
      </c>
      <c r="B239" s="318">
        <f t="shared" ref="B239:B255" si="41">IF(C239&lt;&gt;"",B238+1,"")</f>
        <v>89</v>
      </c>
      <c r="C239" s="40" t="s">
        <v>1374</v>
      </c>
      <c r="D239" s="317" t="s">
        <v>1501</v>
      </c>
      <c r="E239" s="8"/>
      <c r="F239" s="8"/>
      <c r="G239" s="25">
        <f t="array" ref="G239">SUM(IF("155"&amp;C239=KHN&amp;MH,SL))</f>
        <v>61</v>
      </c>
      <c r="H239" s="25">
        <f t="array" ref="H239">SUM(IF("155"&amp;C239=KHN&amp;MH,TH))</f>
        <v>582519</v>
      </c>
      <c r="I239" s="25">
        <f t="array" ref="I239">SUM(IF("155"&amp;C239=KHC&amp;MH,SL))</f>
        <v>61</v>
      </c>
      <c r="J239" s="25">
        <f t="array" ref="J239">SUM(IF("155"&amp;C239=KHC&amp;MH,TH))</f>
        <v>582519</v>
      </c>
      <c r="K239" s="8">
        <f t="shared" si="34"/>
        <v>0</v>
      </c>
      <c r="L239" s="8">
        <f t="shared" si="35"/>
        <v>0</v>
      </c>
      <c r="M239" s="305"/>
    </row>
    <row r="240" spans="1:13" ht="19.5" customHeight="1">
      <c r="A240" s="305" t="str">
        <f t="shared" si="40"/>
        <v>TP</v>
      </c>
      <c r="B240" s="318">
        <f t="shared" si="41"/>
        <v>90</v>
      </c>
      <c r="C240" s="40" t="s">
        <v>1372</v>
      </c>
      <c r="D240" s="317" t="s">
        <v>1501</v>
      </c>
      <c r="E240" s="8"/>
      <c r="F240" s="8"/>
      <c r="G240" s="25">
        <f t="array" ref="G240">SUM(IF("155"&amp;C240=KHN&amp;MH,SL))</f>
        <v>63</v>
      </c>
      <c r="H240" s="25">
        <f t="array" ref="H240">SUM(IF("155"&amp;C240=KHN&amp;MH,TH))</f>
        <v>679675</v>
      </c>
      <c r="I240" s="25">
        <f t="array" ref="I240">SUM(IF("155"&amp;C240=KHC&amp;MH,SL))</f>
        <v>63</v>
      </c>
      <c r="J240" s="25">
        <f t="array" ref="J240">SUM(IF("155"&amp;C240=KHC&amp;MH,TH))</f>
        <v>679675</v>
      </c>
      <c r="K240" s="8">
        <f t="shared" si="34"/>
        <v>0</v>
      </c>
      <c r="L240" s="8">
        <f t="shared" si="35"/>
        <v>0</v>
      </c>
      <c r="M240" s="305"/>
    </row>
    <row r="241" spans="1:13" ht="19.5" customHeight="1">
      <c r="A241" s="305" t="str">
        <f t="shared" si="40"/>
        <v>TP</v>
      </c>
      <c r="B241" s="318">
        <f t="shared" si="41"/>
        <v>91</v>
      </c>
      <c r="C241" s="40" t="s">
        <v>1373</v>
      </c>
      <c r="D241" s="317" t="s">
        <v>1501</v>
      </c>
      <c r="E241" s="8"/>
      <c r="F241" s="8"/>
      <c r="G241" s="25">
        <f t="array" ref="G241">SUM(IF("155"&amp;C241=KHN&amp;MH,SL))</f>
        <v>60</v>
      </c>
      <c r="H241" s="25">
        <f t="array" ref="H241">SUM(IF("155"&amp;C241=KHN&amp;MH,TH))</f>
        <v>686249</v>
      </c>
      <c r="I241" s="25">
        <f t="array" ref="I241">SUM(IF("155"&amp;C241=KHC&amp;MH,SL))</f>
        <v>60</v>
      </c>
      <c r="J241" s="25">
        <f t="array" ref="J241">SUM(IF("155"&amp;C241=KHC&amp;MH,TH))</f>
        <v>686249</v>
      </c>
      <c r="K241" s="8">
        <f t="shared" si="34"/>
        <v>0</v>
      </c>
      <c r="L241" s="8">
        <f t="shared" si="35"/>
        <v>0</v>
      </c>
      <c r="M241" s="305"/>
    </row>
    <row r="242" spans="1:13" ht="19.5" customHeight="1">
      <c r="A242" s="305" t="str">
        <f t="shared" si="40"/>
        <v>TP</v>
      </c>
      <c r="B242" s="318">
        <f t="shared" si="41"/>
        <v>92</v>
      </c>
      <c r="C242" s="40" t="s">
        <v>1366</v>
      </c>
      <c r="D242" s="317" t="s">
        <v>1501</v>
      </c>
      <c r="E242" s="8"/>
      <c r="F242" s="8"/>
      <c r="G242" s="25">
        <f t="array" ref="G242">SUM(IF("155"&amp;C242=KHN&amp;MH,SL))</f>
        <v>25</v>
      </c>
      <c r="H242" s="25">
        <f t="array" ref="H242">SUM(IF("155"&amp;C242=KHN&amp;MH,TH))</f>
        <v>171967</v>
      </c>
      <c r="I242" s="25">
        <f t="array" ref="I242">SUM(IF("155"&amp;C242=KHC&amp;MH,SL))</f>
        <v>25</v>
      </c>
      <c r="J242" s="25">
        <f t="array" ref="J242">SUM(IF("155"&amp;C242=KHC&amp;MH,TH))</f>
        <v>171967</v>
      </c>
      <c r="K242" s="8">
        <f t="shared" si="34"/>
        <v>0</v>
      </c>
      <c r="L242" s="8">
        <f t="shared" si="35"/>
        <v>0</v>
      </c>
      <c r="M242" s="305"/>
    </row>
    <row r="243" spans="1:13" ht="19.5" customHeight="1">
      <c r="A243" s="305" t="str">
        <f t="shared" si="40"/>
        <v>TP</v>
      </c>
      <c r="B243" s="318">
        <f t="shared" si="41"/>
        <v>93</v>
      </c>
      <c r="C243" s="40" t="s">
        <v>1428</v>
      </c>
      <c r="D243" s="317" t="s">
        <v>1501</v>
      </c>
      <c r="E243" s="8"/>
      <c r="F243" s="8"/>
      <c r="G243" s="25">
        <f t="array" ref="G243">SUM(IF("155"&amp;C243=KHN&amp;MH,SL))</f>
        <v>61</v>
      </c>
      <c r="H243" s="25">
        <f t="array" ref="H243">SUM(IF("155"&amp;C243=KHN&amp;MH,TH))</f>
        <v>1085830</v>
      </c>
      <c r="I243" s="25">
        <f t="array" ref="I243">SUM(IF("155"&amp;C243=KHC&amp;MH,SL))</f>
        <v>61</v>
      </c>
      <c r="J243" s="25">
        <f t="array" ref="J243">SUM(IF("155"&amp;C243=KHC&amp;MH,TH))</f>
        <v>1085830</v>
      </c>
      <c r="K243" s="8">
        <f t="shared" si="34"/>
        <v>0</v>
      </c>
      <c r="L243" s="8">
        <f t="shared" si="35"/>
        <v>0</v>
      </c>
      <c r="M243" s="305"/>
    </row>
    <row r="244" spans="1:13" ht="19.5" customHeight="1">
      <c r="A244" s="305" t="str">
        <f t="shared" si="40"/>
        <v>TP</v>
      </c>
      <c r="B244" s="318">
        <f t="shared" si="41"/>
        <v>94</v>
      </c>
      <c r="C244" s="40" t="s">
        <v>1429</v>
      </c>
      <c r="D244" s="317" t="s">
        <v>1501</v>
      </c>
      <c r="E244" s="8"/>
      <c r="F244" s="8"/>
      <c r="G244" s="25">
        <f t="array" ref="G244">SUM(IF("155"&amp;C244=KHN&amp;MH,SL))</f>
        <v>505</v>
      </c>
      <c r="H244" s="25">
        <f t="array" ref="H244">SUM(IF("155"&amp;C244=KHN&amp;MH,TH))</f>
        <v>9054401</v>
      </c>
      <c r="I244" s="25">
        <f t="array" ref="I244">SUM(IF("155"&amp;C244=KHC&amp;MH,SL))</f>
        <v>505</v>
      </c>
      <c r="J244" s="25">
        <f t="array" ref="J244">SUM(IF("155"&amp;C244=KHC&amp;MH,TH))</f>
        <v>9054401</v>
      </c>
      <c r="K244" s="8">
        <f t="shared" si="34"/>
        <v>0</v>
      </c>
      <c r="L244" s="8">
        <f t="shared" si="35"/>
        <v>0</v>
      </c>
      <c r="M244" s="305"/>
    </row>
    <row r="245" spans="1:13" ht="19.5" customHeight="1">
      <c r="A245" s="305" t="str">
        <f t="shared" si="40"/>
        <v>TP</v>
      </c>
      <c r="B245" s="318">
        <f t="shared" si="41"/>
        <v>95</v>
      </c>
      <c r="C245" s="40" t="s">
        <v>1464</v>
      </c>
      <c r="D245" s="317" t="s">
        <v>1501</v>
      </c>
      <c r="E245" s="8"/>
      <c r="F245" s="8"/>
      <c r="G245" s="25">
        <f t="array" ref="G245">SUM(IF("155"&amp;C245=KHN&amp;MH,SL))</f>
        <v>10</v>
      </c>
      <c r="H245" s="25">
        <f t="array" ref="H245">SUM(IF("155"&amp;C245=KHN&amp;MH,TH))</f>
        <v>186724</v>
      </c>
      <c r="I245" s="25">
        <f t="array" ref="I245">SUM(IF("155"&amp;C245=KHC&amp;MH,SL))</f>
        <v>10</v>
      </c>
      <c r="J245" s="25">
        <f t="array" ref="J245">SUM(IF("155"&amp;C245=KHC&amp;MH,TH))</f>
        <v>186724</v>
      </c>
      <c r="K245" s="8">
        <f t="shared" si="34"/>
        <v>0</v>
      </c>
      <c r="L245" s="8">
        <f t="shared" si="35"/>
        <v>0</v>
      </c>
      <c r="M245" s="305"/>
    </row>
    <row r="246" spans="1:13" ht="19.5" customHeight="1">
      <c r="A246" s="305" t="str">
        <f t="shared" si="40"/>
        <v>TP</v>
      </c>
      <c r="B246" s="318">
        <f t="shared" si="41"/>
        <v>96</v>
      </c>
      <c r="C246" s="40" t="s">
        <v>1430</v>
      </c>
      <c r="D246" s="317" t="s">
        <v>1501</v>
      </c>
      <c r="E246" s="8"/>
      <c r="F246" s="8"/>
      <c r="G246" s="25">
        <f t="array" ref="G246">SUM(IF("155"&amp;C246=KHN&amp;MH,SL))</f>
        <v>61</v>
      </c>
      <c r="H246" s="25">
        <f t="array" ref="H246">SUM(IF("155"&amp;C246=KHN&amp;MH,TH))</f>
        <v>686402</v>
      </c>
      <c r="I246" s="25">
        <f t="array" ref="I246">SUM(IF("155"&amp;C246=KHC&amp;MH,SL))</f>
        <v>61</v>
      </c>
      <c r="J246" s="25">
        <f t="array" ref="J246">SUM(IF("155"&amp;C246=KHC&amp;MH,TH))</f>
        <v>686402</v>
      </c>
      <c r="K246" s="8">
        <f t="shared" si="34"/>
        <v>0</v>
      </c>
      <c r="L246" s="8">
        <f t="shared" si="35"/>
        <v>0</v>
      </c>
      <c r="M246" s="305"/>
    </row>
    <row r="247" spans="1:13" ht="19.5" customHeight="1">
      <c r="A247" s="305" t="str">
        <f t="shared" si="40"/>
        <v>TP</v>
      </c>
      <c r="B247" s="318">
        <f t="shared" si="41"/>
        <v>97</v>
      </c>
      <c r="C247" s="309" t="s">
        <v>1073</v>
      </c>
      <c r="D247" s="317" t="s">
        <v>1501</v>
      </c>
      <c r="E247" s="8"/>
      <c r="F247" s="8"/>
      <c r="G247" s="25">
        <f t="array" ref="G247">SUM(IF("155"&amp;C247=KHN&amp;MH,SL))</f>
        <v>83</v>
      </c>
      <c r="H247" s="25">
        <f t="array" ref="H247">SUM(IF("155"&amp;C247=KHN&amp;MH,TH))</f>
        <v>880352</v>
      </c>
      <c r="I247" s="25">
        <f t="array" ref="I247">SUM(IF("155"&amp;C247=KHC&amp;MH,SL))</f>
        <v>83</v>
      </c>
      <c r="J247" s="25">
        <f t="array" ref="J247">SUM(IF("155"&amp;C247=KHC&amp;MH,TH))</f>
        <v>880352</v>
      </c>
      <c r="K247" s="8">
        <f t="shared" si="34"/>
        <v>0</v>
      </c>
      <c r="L247" s="8">
        <f t="shared" si="35"/>
        <v>0</v>
      </c>
      <c r="M247" s="305"/>
    </row>
    <row r="248" spans="1:13" ht="19.5" customHeight="1">
      <c r="A248" s="305" t="str">
        <f t="shared" si="40"/>
        <v>TP</v>
      </c>
      <c r="B248" s="318">
        <f t="shared" si="41"/>
        <v>98</v>
      </c>
      <c r="C248" s="40" t="s">
        <v>1457</v>
      </c>
      <c r="D248" s="317" t="s">
        <v>1501</v>
      </c>
      <c r="E248" s="8"/>
      <c r="F248" s="8"/>
      <c r="G248" s="25">
        <f t="array" ref="G248">SUM(IF("155"&amp;C248=KHN&amp;MH,SL))</f>
        <v>10</v>
      </c>
      <c r="H248" s="25">
        <f t="array" ref="H248">SUM(IF("155"&amp;C248=KHN&amp;MH,TH))</f>
        <v>187254</v>
      </c>
      <c r="I248" s="25">
        <f t="array" ref="I248">SUM(IF("155"&amp;C248=KHC&amp;MH,SL))</f>
        <v>10</v>
      </c>
      <c r="J248" s="25">
        <f t="array" ref="J248">SUM(IF("155"&amp;C248=KHC&amp;MH,TH))</f>
        <v>187254</v>
      </c>
      <c r="K248" s="8">
        <f t="shared" si="34"/>
        <v>0</v>
      </c>
      <c r="L248" s="8">
        <f t="shared" si="35"/>
        <v>0</v>
      </c>
      <c r="M248" s="305"/>
    </row>
    <row r="249" spans="1:13" ht="19.5" customHeight="1">
      <c r="A249" s="305" t="str">
        <f t="shared" si="40"/>
        <v>TP</v>
      </c>
      <c r="B249" s="318">
        <f t="shared" si="41"/>
        <v>99</v>
      </c>
      <c r="C249" s="309" t="s">
        <v>1100</v>
      </c>
      <c r="D249" s="317" t="s">
        <v>1501</v>
      </c>
      <c r="E249" s="8"/>
      <c r="F249" s="8"/>
      <c r="G249" s="25">
        <f t="array" ref="G249">SUM(IF("155"&amp;C249=KHN&amp;MH,SL))</f>
        <v>380</v>
      </c>
      <c r="H249" s="25">
        <f t="array" ref="H249">SUM(IF("155"&amp;C249=KHN&amp;MH,TH))</f>
        <v>4768992</v>
      </c>
      <c r="I249" s="25">
        <f t="array" ref="I249">SUM(IF("155"&amp;C249=KHC&amp;MH,SL))</f>
        <v>380</v>
      </c>
      <c r="J249" s="25">
        <f t="array" ref="J249">SUM(IF("155"&amp;C249=KHC&amp;MH,TH))</f>
        <v>4768992</v>
      </c>
      <c r="K249" s="8">
        <f t="shared" si="34"/>
        <v>0</v>
      </c>
      <c r="L249" s="8">
        <f t="shared" si="35"/>
        <v>0</v>
      </c>
      <c r="M249" s="305"/>
    </row>
    <row r="250" spans="1:13" ht="19.5" customHeight="1">
      <c r="A250" s="305" t="str">
        <f t="shared" si="40"/>
        <v>TP</v>
      </c>
      <c r="B250" s="318">
        <f t="shared" si="41"/>
        <v>100</v>
      </c>
      <c r="C250" s="194" t="s">
        <v>1326</v>
      </c>
      <c r="D250" s="317" t="s">
        <v>1501</v>
      </c>
      <c r="E250" s="8"/>
      <c r="F250" s="8"/>
      <c r="G250" s="25">
        <f t="array" ref="G250">SUM(IF("155"&amp;C250=KHN&amp;MH,SL))</f>
        <v>164</v>
      </c>
      <c r="H250" s="25">
        <f t="array" ref="H250">SUM(IF("155"&amp;C250=KHN&amp;MH,TH))</f>
        <v>1899464</v>
      </c>
      <c r="I250" s="25">
        <f t="array" ref="I250">SUM(IF("155"&amp;C250=KHC&amp;MH,SL))</f>
        <v>164</v>
      </c>
      <c r="J250" s="25">
        <f t="array" ref="J250">SUM(IF("155"&amp;C250=KHC&amp;MH,TH))</f>
        <v>1899464</v>
      </c>
      <c r="K250" s="8">
        <f t="shared" si="34"/>
        <v>0</v>
      </c>
      <c r="L250" s="8">
        <f t="shared" si="35"/>
        <v>0</v>
      </c>
      <c r="M250" s="305"/>
    </row>
    <row r="251" spans="1:13" ht="19.5" customHeight="1">
      <c r="A251" s="305" t="str">
        <f t="shared" si="40"/>
        <v>TP</v>
      </c>
      <c r="B251" s="318">
        <f t="shared" si="41"/>
        <v>101</v>
      </c>
      <c r="C251" s="194" t="s">
        <v>1335</v>
      </c>
      <c r="D251" s="317" t="s">
        <v>1501</v>
      </c>
      <c r="E251" s="8"/>
      <c r="F251" s="8"/>
      <c r="G251" s="25">
        <f t="array" ref="G251">SUM(IF("155"&amp;C251=KHN&amp;MH,SL))</f>
        <v>94</v>
      </c>
      <c r="H251" s="25">
        <f t="array" ref="H251">SUM(IF("155"&amp;C251=KHN&amp;MH,TH))</f>
        <v>1255195</v>
      </c>
      <c r="I251" s="25">
        <f t="array" ref="I251">SUM(IF("155"&amp;C251=KHC&amp;MH,SL))</f>
        <v>94</v>
      </c>
      <c r="J251" s="25">
        <f t="array" ref="J251">SUM(IF("155"&amp;C251=KHC&amp;MH,TH))</f>
        <v>1255195</v>
      </c>
      <c r="K251" s="8">
        <f t="shared" si="34"/>
        <v>0</v>
      </c>
      <c r="L251" s="8">
        <f t="shared" si="35"/>
        <v>0</v>
      </c>
      <c r="M251" s="305"/>
    </row>
    <row r="252" spans="1:13" ht="19.5" customHeight="1">
      <c r="A252" s="305" t="str">
        <f t="shared" si="40"/>
        <v>TP</v>
      </c>
      <c r="B252" s="318">
        <f t="shared" si="41"/>
        <v>102</v>
      </c>
      <c r="C252" s="40" t="s">
        <v>1382</v>
      </c>
      <c r="D252" s="317" t="s">
        <v>1501</v>
      </c>
      <c r="E252" s="8"/>
      <c r="F252" s="8"/>
      <c r="G252" s="25">
        <f t="array" ref="G252">SUM(IF("155"&amp;C252=KHN&amp;MH,SL))</f>
        <v>26</v>
      </c>
      <c r="H252" s="25">
        <f t="array" ref="H252">SUM(IF("155"&amp;C252=KHN&amp;MH,TH))</f>
        <v>233905</v>
      </c>
      <c r="I252" s="25">
        <f t="array" ref="I252">SUM(IF("155"&amp;C252=KHC&amp;MH,SL))</f>
        <v>26</v>
      </c>
      <c r="J252" s="25">
        <f t="array" ref="J252">SUM(IF("155"&amp;C252=KHC&amp;MH,TH))</f>
        <v>233905</v>
      </c>
      <c r="K252" s="8">
        <f t="shared" si="34"/>
        <v>0</v>
      </c>
      <c r="L252" s="8">
        <f t="shared" si="35"/>
        <v>0</v>
      </c>
      <c r="M252" s="305"/>
    </row>
    <row r="253" spans="1:13" ht="19.5" customHeight="1">
      <c r="A253" s="305" t="str">
        <f t="shared" si="40"/>
        <v>TP</v>
      </c>
      <c r="B253" s="318">
        <f t="shared" si="41"/>
        <v>103</v>
      </c>
      <c r="C253" s="309" t="s">
        <v>1102</v>
      </c>
      <c r="D253" s="317" t="s">
        <v>1501</v>
      </c>
      <c r="E253" s="8"/>
      <c r="F253" s="8"/>
      <c r="G253" s="25">
        <f t="array" ref="G253">SUM(IF("155"&amp;C253=KHN&amp;MH,SL))</f>
        <v>1175</v>
      </c>
      <c r="H253" s="25">
        <f t="array" ref="H253">SUM(IF("155"&amp;C253=KHN&amp;MH,TH))</f>
        <v>16708618</v>
      </c>
      <c r="I253" s="25">
        <f t="array" ref="I253">SUM(IF("155"&amp;C253=KHC&amp;MH,SL))</f>
        <v>1175</v>
      </c>
      <c r="J253" s="25">
        <f t="array" ref="J253">SUM(IF("155"&amp;C253=KHC&amp;MH,TH))</f>
        <v>16708618</v>
      </c>
      <c r="K253" s="8">
        <f t="shared" si="34"/>
        <v>0</v>
      </c>
      <c r="L253" s="8">
        <f t="shared" si="35"/>
        <v>0</v>
      </c>
      <c r="M253" s="305"/>
    </row>
    <row r="254" spans="1:13" ht="19.5" customHeight="1">
      <c r="A254" s="305" t="str">
        <f t="shared" si="40"/>
        <v>TP</v>
      </c>
      <c r="B254" s="318">
        <f t="shared" si="41"/>
        <v>104</v>
      </c>
      <c r="C254" s="194" t="s">
        <v>1327</v>
      </c>
      <c r="D254" s="317" t="s">
        <v>1501</v>
      </c>
      <c r="E254" s="8"/>
      <c r="F254" s="8"/>
      <c r="G254" s="25">
        <f t="array" ref="G254">SUM(IF("155"&amp;C254=KHN&amp;MH,SL))</f>
        <v>214</v>
      </c>
      <c r="H254" s="25">
        <f t="array" ref="H254">SUM(IF("155"&amp;C254=KHN&amp;MH,TH))</f>
        <v>3193720</v>
      </c>
      <c r="I254" s="25">
        <f t="array" ref="I254">SUM(IF("155"&amp;C254=KHC&amp;MH,SL))</f>
        <v>214</v>
      </c>
      <c r="J254" s="25">
        <f t="array" ref="J254">SUM(IF("155"&amp;C254=KHC&amp;MH,TH))</f>
        <v>3193720</v>
      </c>
      <c r="K254" s="8">
        <f t="shared" si="34"/>
        <v>0</v>
      </c>
      <c r="L254" s="8">
        <f t="shared" si="35"/>
        <v>0</v>
      </c>
      <c r="M254" s="305"/>
    </row>
    <row r="255" spans="1:13" ht="19.5" customHeight="1">
      <c r="A255" s="305" t="str">
        <f t="shared" si="40"/>
        <v>TP</v>
      </c>
      <c r="B255" s="318">
        <f t="shared" si="41"/>
        <v>105</v>
      </c>
      <c r="C255" s="40" t="s">
        <v>1384</v>
      </c>
      <c r="D255" s="317" t="s">
        <v>1501</v>
      </c>
      <c r="E255" s="8"/>
      <c r="F255" s="8"/>
      <c r="G255" s="25">
        <f t="array" ref="G255">SUM(IF("155"&amp;C255=KHN&amp;MH,SL))</f>
        <v>27</v>
      </c>
      <c r="H255" s="25">
        <f t="array" ref="H255">SUM(IF("155"&amp;C255=KHN&amp;MH,TH))</f>
        <v>369407</v>
      </c>
      <c r="I255" s="25">
        <f t="array" ref="I255">SUM(IF("155"&amp;C255=KHC&amp;MH,SL))</f>
        <v>27</v>
      </c>
      <c r="J255" s="25">
        <f t="array" ref="J255">SUM(IF("155"&amp;C255=KHC&amp;MH,TH))</f>
        <v>369407</v>
      </c>
      <c r="K255" s="8">
        <f t="shared" si="34"/>
        <v>0</v>
      </c>
      <c r="L255" s="8">
        <f t="shared" si="35"/>
        <v>0</v>
      </c>
      <c r="M255" s="305"/>
    </row>
    <row r="256" spans="1:13" ht="19.5" customHeight="1">
      <c r="A256" s="305" t="str">
        <f t="shared" ref="A256:A271" si="42">IF(B256&lt;&gt;"","TP","")</f>
        <v>TP</v>
      </c>
      <c r="B256" s="318">
        <f t="shared" ref="B256:B257" si="43">IF(C256&lt;&gt;"",B255+1,"")</f>
        <v>106</v>
      </c>
      <c r="C256" s="194" t="s">
        <v>1343</v>
      </c>
      <c r="D256" s="317" t="s">
        <v>1501</v>
      </c>
      <c r="E256" s="8"/>
      <c r="F256" s="8"/>
      <c r="G256" s="25">
        <f t="array" ref="G256">SUM(IF("155"&amp;C256=KHN&amp;MH,SL))</f>
        <v>185</v>
      </c>
      <c r="H256" s="25">
        <f t="array" ref="H256">SUM(IF("155"&amp;C256=KHN&amp;MH,TH))</f>
        <v>1358731</v>
      </c>
      <c r="I256" s="25">
        <f t="array" ref="I256">SUM(IF("155"&amp;C256=KHC&amp;MH,SL))</f>
        <v>185</v>
      </c>
      <c r="J256" s="25">
        <f t="array" ref="J256">SUM(IF("155"&amp;C256=KHC&amp;MH,TH))</f>
        <v>1358731</v>
      </c>
      <c r="K256" s="8">
        <f t="shared" si="34"/>
        <v>0</v>
      </c>
      <c r="L256" s="8">
        <f t="shared" si="35"/>
        <v>0</v>
      </c>
      <c r="M256" s="305"/>
    </row>
    <row r="257" spans="1:13" ht="19.5" customHeight="1">
      <c r="A257" s="305" t="str">
        <f t="shared" si="42"/>
        <v>TP</v>
      </c>
      <c r="B257" s="318">
        <f t="shared" si="43"/>
        <v>107</v>
      </c>
      <c r="C257" s="309" t="s">
        <v>812</v>
      </c>
      <c r="D257" s="317" t="s">
        <v>1501</v>
      </c>
      <c r="E257" s="8"/>
      <c r="F257" s="8"/>
      <c r="G257" s="25">
        <f t="array" ref="G257">SUM(IF("155"&amp;C257=KHN&amp;MH,SL))</f>
        <v>221</v>
      </c>
      <c r="H257" s="25">
        <f t="array" ref="H257">SUM(IF("155"&amp;C257=KHN&amp;MH,TH))</f>
        <v>1837500</v>
      </c>
      <c r="I257" s="25">
        <f t="array" ref="I257">SUM(IF("155"&amp;C257=KHC&amp;MH,SL))</f>
        <v>221</v>
      </c>
      <c r="J257" s="25">
        <f t="array" ref="J257">SUM(IF("155"&amp;C257=KHC&amp;MH,TH))</f>
        <v>1837500</v>
      </c>
      <c r="K257" s="8">
        <f t="shared" si="34"/>
        <v>0</v>
      </c>
      <c r="L257" s="8">
        <f t="shared" si="35"/>
        <v>0</v>
      </c>
      <c r="M257" s="305"/>
    </row>
    <row r="258" spans="1:13" ht="19.5" customHeight="1">
      <c r="A258" s="305" t="str">
        <f t="shared" si="42"/>
        <v>TP</v>
      </c>
      <c r="B258" s="318">
        <f t="shared" ref="B258:B260" si="44">IF(C258&lt;&gt;"",B257+1,"")</f>
        <v>108</v>
      </c>
      <c r="C258" s="40" t="s">
        <v>1431</v>
      </c>
      <c r="D258" s="317" t="s">
        <v>1501</v>
      </c>
      <c r="E258" s="8"/>
      <c r="F258" s="8"/>
      <c r="G258" s="25">
        <f t="array" ref="G258">SUM(IF("155"&amp;C258=KHN&amp;MH,SL))</f>
        <v>259</v>
      </c>
      <c r="H258" s="25">
        <f t="array" ref="H258">SUM(IF("155"&amp;C258=KHN&amp;MH,TH))</f>
        <v>4664686</v>
      </c>
      <c r="I258" s="25">
        <f t="array" ref="I258">SUM(IF("155"&amp;C258=KHC&amp;MH,SL))</f>
        <v>259</v>
      </c>
      <c r="J258" s="25">
        <f t="array" ref="J258">SUM(IF("155"&amp;C258=KHC&amp;MH,TH))</f>
        <v>4664686</v>
      </c>
      <c r="K258" s="8">
        <f t="shared" si="34"/>
        <v>0</v>
      </c>
      <c r="L258" s="8">
        <f t="shared" si="35"/>
        <v>0</v>
      </c>
      <c r="M258" s="305"/>
    </row>
    <row r="259" spans="1:13" ht="19.5" customHeight="1">
      <c r="A259" s="305" t="str">
        <f t="shared" si="42"/>
        <v>TP</v>
      </c>
      <c r="B259" s="318">
        <f t="shared" si="44"/>
        <v>109</v>
      </c>
      <c r="C259" s="40" t="s">
        <v>1456</v>
      </c>
      <c r="D259" s="317" t="s">
        <v>1501</v>
      </c>
      <c r="E259" s="8"/>
      <c r="F259" s="8"/>
      <c r="G259" s="25">
        <f t="array" ref="G259">SUM(IF("155"&amp;C259=KHN&amp;MH,SL))</f>
        <v>65</v>
      </c>
      <c r="H259" s="25">
        <f t="array" ref="H259">SUM(IF("155"&amp;C259=KHN&amp;MH,TH))</f>
        <v>1152937</v>
      </c>
      <c r="I259" s="25">
        <f t="array" ref="I259">SUM(IF("155"&amp;C259=KHC&amp;MH,SL))</f>
        <v>65</v>
      </c>
      <c r="J259" s="25">
        <f t="array" ref="J259">SUM(IF("155"&amp;C259=KHC&amp;MH,TH))</f>
        <v>1152937</v>
      </c>
      <c r="K259" s="8">
        <f t="shared" si="34"/>
        <v>0</v>
      </c>
      <c r="L259" s="8">
        <f t="shared" si="35"/>
        <v>0</v>
      </c>
      <c r="M259" s="305"/>
    </row>
    <row r="260" spans="1:13" ht="19.5" customHeight="1">
      <c r="A260" s="305" t="str">
        <f t="shared" si="42"/>
        <v>TP</v>
      </c>
      <c r="B260" s="318">
        <f t="shared" si="44"/>
        <v>110</v>
      </c>
      <c r="C260" s="309" t="s">
        <v>1075</v>
      </c>
      <c r="D260" s="317" t="s">
        <v>1501</v>
      </c>
      <c r="E260" s="8"/>
      <c r="F260" s="8"/>
      <c r="G260" s="25">
        <f t="array" ref="G260">SUM(IF("155"&amp;C260=KHN&amp;MH,SL))</f>
        <v>68</v>
      </c>
      <c r="H260" s="25">
        <f t="array" ref="H260">SUM(IF("155"&amp;C260=KHN&amp;MH,TH))</f>
        <v>728205</v>
      </c>
      <c r="I260" s="25">
        <f t="array" ref="I260">SUM(IF("155"&amp;C260=KHC&amp;MH,SL))</f>
        <v>68</v>
      </c>
      <c r="J260" s="25">
        <f t="array" ref="J260">SUM(IF("155"&amp;C260=KHC&amp;MH,TH))</f>
        <v>728205</v>
      </c>
      <c r="K260" s="8">
        <f t="shared" si="34"/>
        <v>0</v>
      </c>
      <c r="L260" s="8">
        <f t="shared" si="35"/>
        <v>0</v>
      </c>
      <c r="M260" s="305"/>
    </row>
    <row r="261" spans="1:13" ht="19.5" customHeight="1">
      <c r="A261" s="305" t="str">
        <f t="shared" si="42"/>
        <v>TP</v>
      </c>
      <c r="B261" s="318">
        <f t="shared" ref="B261:B271" si="45">IF(C261&lt;&gt;"",B260+1,"")</f>
        <v>111</v>
      </c>
      <c r="C261" s="40" t="s">
        <v>1432</v>
      </c>
      <c r="D261" s="317" t="s">
        <v>1501</v>
      </c>
      <c r="E261" s="8"/>
      <c r="F261" s="8"/>
      <c r="G261" s="25">
        <f t="array" ref="G261">SUM(IF("155"&amp;C261=KHN&amp;MH,SL))</f>
        <v>21</v>
      </c>
      <c r="H261" s="25">
        <f t="array" ref="H261">SUM(IF("155"&amp;C261=KHN&amp;MH,TH))</f>
        <v>329703</v>
      </c>
      <c r="I261" s="25">
        <f t="array" ref="I261">SUM(IF("155"&amp;C261=KHC&amp;MH,SL))</f>
        <v>21</v>
      </c>
      <c r="J261" s="25">
        <f t="array" ref="J261">SUM(IF("155"&amp;C261=KHC&amp;MH,TH))</f>
        <v>329703</v>
      </c>
      <c r="K261" s="8">
        <f t="shared" si="34"/>
        <v>0</v>
      </c>
      <c r="L261" s="8">
        <f t="shared" si="35"/>
        <v>0</v>
      </c>
      <c r="M261" s="305"/>
    </row>
    <row r="262" spans="1:13" ht="19.5" customHeight="1">
      <c r="A262" s="305" t="str">
        <f t="shared" si="42"/>
        <v>TP</v>
      </c>
      <c r="B262" s="318">
        <f t="shared" si="45"/>
        <v>112</v>
      </c>
      <c r="C262" s="309" t="s">
        <v>968</v>
      </c>
      <c r="D262" s="317" t="s">
        <v>1501</v>
      </c>
      <c r="E262" s="8"/>
      <c r="F262" s="8"/>
      <c r="G262" s="25">
        <f t="array" ref="G262">SUM(IF("155"&amp;C262=KHN&amp;MH,SL))</f>
        <v>140</v>
      </c>
      <c r="H262" s="25">
        <f t="array" ref="H262">SUM(IF("155"&amp;C262=KHN&amp;MH,TH))</f>
        <v>1312152</v>
      </c>
      <c r="I262" s="25">
        <f t="array" ref="I262">SUM(IF("155"&amp;C262=KHC&amp;MH,SL))</f>
        <v>140</v>
      </c>
      <c r="J262" s="25">
        <f t="array" ref="J262">SUM(IF("155"&amp;C262=KHC&amp;MH,TH))</f>
        <v>1312152</v>
      </c>
      <c r="K262" s="8">
        <f t="shared" si="34"/>
        <v>0</v>
      </c>
      <c r="L262" s="8">
        <f t="shared" si="35"/>
        <v>0</v>
      </c>
      <c r="M262" s="305"/>
    </row>
    <row r="263" spans="1:13" ht="19.5" customHeight="1">
      <c r="A263" s="305" t="str">
        <f t="shared" si="42"/>
        <v>TP</v>
      </c>
      <c r="B263" s="318">
        <f t="shared" si="45"/>
        <v>113</v>
      </c>
      <c r="C263" s="309" t="s">
        <v>958</v>
      </c>
      <c r="D263" s="317" t="s">
        <v>1501</v>
      </c>
      <c r="E263" s="8"/>
      <c r="F263" s="8"/>
      <c r="G263" s="25">
        <f t="array" ref="G263">SUM(IF("155"&amp;C263=KHN&amp;MH,SL))</f>
        <v>34</v>
      </c>
      <c r="H263" s="25">
        <f t="array" ref="H263">SUM(IF("155"&amp;C263=KHN&amp;MH,TH))</f>
        <v>474623</v>
      </c>
      <c r="I263" s="25">
        <f t="array" ref="I263">SUM(IF("155"&amp;C263=KHC&amp;MH,SL))</f>
        <v>34</v>
      </c>
      <c r="J263" s="25">
        <f t="array" ref="J263">SUM(IF("155"&amp;C263=KHC&amp;MH,TH))</f>
        <v>474623</v>
      </c>
      <c r="K263" s="8">
        <f t="shared" si="34"/>
        <v>0</v>
      </c>
      <c r="L263" s="8">
        <f t="shared" si="35"/>
        <v>0</v>
      </c>
      <c r="M263" s="305"/>
    </row>
    <row r="264" spans="1:13" ht="19.5" customHeight="1">
      <c r="A264" s="305" t="str">
        <f t="shared" si="42"/>
        <v>TP</v>
      </c>
      <c r="B264" s="318">
        <f t="shared" si="45"/>
        <v>114</v>
      </c>
      <c r="C264" s="40" t="s">
        <v>1364</v>
      </c>
      <c r="D264" s="317" t="s">
        <v>1501</v>
      </c>
      <c r="E264" s="8"/>
      <c r="F264" s="8"/>
      <c r="G264" s="25">
        <f t="array" ref="G264">SUM(IF("155"&amp;C264=KHN&amp;MH,SL))</f>
        <v>1118</v>
      </c>
      <c r="H264" s="25">
        <f t="array" ref="H264">SUM(IF("155"&amp;C264=KHN&amp;MH,TH))</f>
        <v>10790814</v>
      </c>
      <c r="I264" s="25">
        <f t="array" ref="I264">SUM(IF("155"&amp;C264=KHC&amp;MH,SL))</f>
        <v>1118</v>
      </c>
      <c r="J264" s="25">
        <f t="array" ref="J264">SUM(IF("155"&amp;C264=KHC&amp;MH,TH))</f>
        <v>10790814</v>
      </c>
      <c r="K264" s="8">
        <f t="shared" si="34"/>
        <v>0</v>
      </c>
      <c r="L264" s="8">
        <f t="shared" si="35"/>
        <v>0</v>
      </c>
      <c r="M264" s="305"/>
    </row>
    <row r="265" spans="1:13" ht="19.5" customHeight="1">
      <c r="A265" s="305" t="str">
        <f t="shared" si="42"/>
        <v>TP</v>
      </c>
      <c r="B265" s="318">
        <f t="shared" si="45"/>
        <v>115</v>
      </c>
      <c r="C265" s="40" t="s">
        <v>1433</v>
      </c>
      <c r="D265" s="317" t="s">
        <v>1501</v>
      </c>
      <c r="E265" s="8"/>
      <c r="F265" s="8"/>
      <c r="G265" s="25">
        <f t="array" ref="G265">SUM(IF("155"&amp;C265=KHN&amp;MH,SL))</f>
        <v>394</v>
      </c>
      <c r="H265" s="25">
        <f t="array" ref="H265">SUM(IF("155"&amp;C265=KHN&amp;MH,TH))</f>
        <v>7573201</v>
      </c>
      <c r="I265" s="25">
        <f t="array" ref="I265">SUM(IF("155"&amp;C265=KHC&amp;MH,SL))</f>
        <v>394</v>
      </c>
      <c r="J265" s="25">
        <f t="array" ref="J265">SUM(IF("155"&amp;C265=KHC&amp;MH,TH))</f>
        <v>7573201</v>
      </c>
      <c r="K265" s="8">
        <f t="shared" si="34"/>
        <v>0</v>
      </c>
      <c r="L265" s="8">
        <f t="shared" si="35"/>
        <v>0</v>
      </c>
      <c r="M265" s="305"/>
    </row>
    <row r="266" spans="1:13" ht="19.5" customHeight="1">
      <c r="A266" s="305" t="str">
        <f t="shared" si="42"/>
        <v>TP</v>
      </c>
      <c r="B266" s="318">
        <f t="shared" si="45"/>
        <v>116</v>
      </c>
      <c r="C266" s="194" t="s">
        <v>1342</v>
      </c>
      <c r="D266" s="317" t="s">
        <v>1501</v>
      </c>
      <c r="E266" s="8"/>
      <c r="F266" s="8"/>
      <c r="G266" s="25">
        <f t="array" ref="G266">SUM(IF("155"&amp;C266=KHN&amp;MH,SL))</f>
        <v>913</v>
      </c>
      <c r="H266" s="25">
        <f t="array" ref="H266">SUM(IF("155"&amp;C266=KHN&amp;MH,TH))</f>
        <v>10499308</v>
      </c>
      <c r="I266" s="25">
        <f t="array" ref="I266">SUM(IF("155"&amp;C266=KHC&amp;MH,SL))</f>
        <v>913</v>
      </c>
      <c r="J266" s="25">
        <f t="array" ref="J266">SUM(IF("155"&amp;C266=KHC&amp;MH,TH))</f>
        <v>10499308</v>
      </c>
      <c r="K266" s="8">
        <f t="shared" si="34"/>
        <v>0</v>
      </c>
      <c r="L266" s="8">
        <f t="shared" si="35"/>
        <v>0</v>
      </c>
      <c r="M266" s="305"/>
    </row>
    <row r="267" spans="1:13" ht="19.5" customHeight="1">
      <c r="A267" s="305" t="str">
        <f t="shared" si="42"/>
        <v>TP</v>
      </c>
      <c r="B267" s="318">
        <f t="shared" si="45"/>
        <v>117</v>
      </c>
      <c r="C267" s="309" t="s">
        <v>806</v>
      </c>
      <c r="D267" s="317" t="s">
        <v>1501</v>
      </c>
      <c r="E267" s="8"/>
      <c r="F267" s="8"/>
      <c r="G267" s="25">
        <f t="array" ref="G267">SUM(IF("155"&amp;C267=KHN&amp;MH,SL))</f>
        <v>334</v>
      </c>
      <c r="H267" s="25">
        <f t="array" ref="H267">SUM(IF("155"&amp;C267=KHN&amp;MH,TH))</f>
        <v>5793360</v>
      </c>
      <c r="I267" s="25">
        <f t="array" ref="I267">SUM(IF("155"&amp;C267=KHC&amp;MH,SL))</f>
        <v>334</v>
      </c>
      <c r="J267" s="25">
        <f t="array" ref="J267">SUM(IF("155"&amp;C267=KHC&amp;MH,TH))</f>
        <v>5793360</v>
      </c>
      <c r="K267" s="8">
        <f t="shared" si="34"/>
        <v>0</v>
      </c>
      <c r="L267" s="8">
        <f t="shared" si="35"/>
        <v>0</v>
      </c>
      <c r="M267" s="305"/>
    </row>
    <row r="268" spans="1:13" ht="19.5" customHeight="1">
      <c r="A268" s="305" t="str">
        <f t="shared" si="42"/>
        <v>TP</v>
      </c>
      <c r="B268" s="318">
        <f t="shared" si="45"/>
        <v>118</v>
      </c>
      <c r="C268" s="309" t="s">
        <v>816</v>
      </c>
      <c r="D268" s="317" t="s">
        <v>1501</v>
      </c>
      <c r="E268" s="8"/>
      <c r="F268" s="8"/>
      <c r="G268" s="25">
        <f t="array" ref="G268">SUM(IF("155"&amp;C268=KHN&amp;MH,SL))</f>
        <v>2887</v>
      </c>
      <c r="H268" s="25">
        <f t="array" ref="H268">SUM(IF("155"&amp;C268=KHN&amp;MH,TH))</f>
        <v>27488172</v>
      </c>
      <c r="I268" s="25">
        <f t="array" ref="I268">SUM(IF("155"&amp;C268=KHC&amp;MH,SL))</f>
        <v>2887</v>
      </c>
      <c r="J268" s="25">
        <f t="array" ref="J268">SUM(IF("155"&amp;C268=KHC&amp;MH,TH))</f>
        <v>27488172</v>
      </c>
      <c r="K268" s="8">
        <f t="shared" si="34"/>
        <v>0</v>
      </c>
      <c r="L268" s="8">
        <f t="shared" si="35"/>
        <v>0</v>
      </c>
      <c r="M268" s="305"/>
    </row>
    <row r="269" spans="1:13" ht="19.5" customHeight="1">
      <c r="A269" s="305" t="str">
        <f t="shared" si="42"/>
        <v>TP</v>
      </c>
      <c r="B269" s="318">
        <f t="shared" si="45"/>
        <v>119</v>
      </c>
      <c r="C269" s="309" t="s">
        <v>1000</v>
      </c>
      <c r="D269" s="317" t="s">
        <v>1501</v>
      </c>
      <c r="E269" s="8"/>
      <c r="F269" s="8"/>
      <c r="G269" s="25">
        <f t="array" ref="G269">SUM(IF("155"&amp;C269=KHN&amp;MH,SL))</f>
        <v>76</v>
      </c>
      <c r="H269" s="25">
        <f t="array" ref="H269">SUM(IF("155"&amp;C269=KHN&amp;MH,TH))</f>
        <v>1300603</v>
      </c>
      <c r="I269" s="25">
        <f t="array" ref="I269">SUM(IF("155"&amp;C269=KHC&amp;MH,SL))</f>
        <v>76</v>
      </c>
      <c r="J269" s="25">
        <f t="array" ref="J269">SUM(IF("155"&amp;C269=KHC&amp;MH,TH))</f>
        <v>1300603</v>
      </c>
      <c r="K269" s="8">
        <f t="shared" si="34"/>
        <v>0</v>
      </c>
      <c r="L269" s="8">
        <f t="shared" si="35"/>
        <v>0</v>
      </c>
      <c r="M269" s="305"/>
    </row>
    <row r="270" spans="1:13" ht="19.5" customHeight="1">
      <c r="A270" s="305" t="str">
        <f t="shared" si="42"/>
        <v>TP</v>
      </c>
      <c r="B270" s="318">
        <f t="shared" si="45"/>
        <v>120</v>
      </c>
      <c r="C270" s="309" t="s">
        <v>1072</v>
      </c>
      <c r="D270" s="317" t="s">
        <v>1501</v>
      </c>
      <c r="E270" s="8"/>
      <c r="F270" s="8"/>
      <c r="G270" s="25">
        <f t="array" ref="G270">SUM(IF("155"&amp;C270=KHN&amp;MH,SL))</f>
        <v>107</v>
      </c>
      <c r="H270" s="25">
        <f t="array" ref="H270">SUM(IF("155"&amp;C270=KHN&amp;MH,TH))</f>
        <v>1469321</v>
      </c>
      <c r="I270" s="25">
        <f t="array" ref="I270">SUM(IF("155"&amp;C270=KHC&amp;MH,SL))</f>
        <v>107</v>
      </c>
      <c r="J270" s="25">
        <f t="array" ref="J270">SUM(IF("155"&amp;C270=KHC&amp;MH,TH))</f>
        <v>1469321</v>
      </c>
      <c r="K270" s="8">
        <f t="shared" si="34"/>
        <v>0</v>
      </c>
      <c r="L270" s="8">
        <f t="shared" si="35"/>
        <v>0</v>
      </c>
      <c r="M270" s="305"/>
    </row>
    <row r="271" spans="1:13" ht="19.5" customHeight="1">
      <c r="A271" s="305" t="str">
        <f t="shared" si="42"/>
        <v>TP</v>
      </c>
      <c r="B271" s="318">
        <f t="shared" si="45"/>
        <v>121</v>
      </c>
      <c r="C271" s="309" t="s">
        <v>1006</v>
      </c>
      <c r="D271" s="317" t="s">
        <v>1501</v>
      </c>
      <c r="E271" s="8"/>
      <c r="F271" s="8"/>
      <c r="G271" s="25">
        <f t="array" ref="G271">SUM(IF("155"&amp;C271=KHN&amp;MH,SL))</f>
        <v>20</v>
      </c>
      <c r="H271" s="25">
        <f t="array" ref="H271">SUM(IF("155"&amp;C271=KHN&amp;MH,TH))</f>
        <v>360390</v>
      </c>
      <c r="I271" s="25">
        <f t="array" ref="I271">SUM(IF("155"&amp;C271=KHC&amp;MH,SL))</f>
        <v>20</v>
      </c>
      <c r="J271" s="25">
        <f t="array" ref="J271">SUM(IF("155"&amp;C271=KHC&amp;MH,TH))</f>
        <v>360390</v>
      </c>
      <c r="K271" s="8">
        <f t="shared" si="34"/>
        <v>0</v>
      </c>
      <c r="L271" s="8">
        <f t="shared" si="35"/>
        <v>0</v>
      </c>
      <c r="M271" s="305"/>
    </row>
    <row r="272" spans="1:13" ht="19.5" customHeight="1">
      <c r="A272" s="305" t="str">
        <f>IF(B272&lt;&gt;"","TP","")</f>
        <v>TP</v>
      </c>
      <c r="B272" s="318">
        <f>IF(C272&lt;&gt;"",B271+1,"")</f>
        <v>122</v>
      </c>
      <c r="C272" s="40" t="s">
        <v>1434</v>
      </c>
      <c r="D272" s="317" t="s">
        <v>1501</v>
      </c>
      <c r="E272" s="8"/>
      <c r="F272" s="8"/>
      <c r="G272" s="25">
        <f t="array" ref="G272">SUM(IF("155"&amp;C272=KHN&amp;MH,SL))</f>
        <v>10</v>
      </c>
      <c r="H272" s="25">
        <f t="array" ref="H272">SUM(IF("155"&amp;C272=KHN&amp;MH,TH))</f>
        <v>186724</v>
      </c>
      <c r="I272" s="25">
        <f t="array" ref="I272">SUM(IF("155"&amp;C272=KHC&amp;MH,SL))</f>
        <v>10</v>
      </c>
      <c r="J272" s="25">
        <f t="array" ref="J272">SUM(IF("155"&amp;C272=KHC&amp;MH,TH))</f>
        <v>186724</v>
      </c>
      <c r="K272" s="8">
        <f t="shared" si="34"/>
        <v>0</v>
      </c>
      <c r="L272" s="8">
        <f t="shared" si="35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123</v>
      </c>
      <c r="C273" s="309" t="s">
        <v>807</v>
      </c>
      <c r="D273" s="317" t="s">
        <v>1501</v>
      </c>
      <c r="E273" s="8"/>
      <c r="F273" s="8"/>
      <c r="G273" s="25">
        <f t="array" ref="G273">SUM(IF("155"&amp;C273=KHN&amp;MH,SL))</f>
        <v>1063</v>
      </c>
      <c r="H273" s="25">
        <f t="array" ref="H273">SUM(IF("155"&amp;C273=KHN&amp;MH,TH))</f>
        <v>19635067</v>
      </c>
      <c r="I273" s="25">
        <f t="array" ref="I273">SUM(IF("155"&amp;C273=KHC&amp;MH,SL))</f>
        <v>1063</v>
      </c>
      <c r="J273" s="25">
        <f t="array" ref="J273">SUM(IF("155"&amp;C273=KHC&amp;MH,TH))</f>
        <v>19635067</v>
      </c>
      <c r="K273" s="8">
        <f t="shared" si="34"/>
        <v>0</v>
      </c>
      <c r="L273" s="8">
        <f t="shared" si="35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124</v>
      </c>
      <c r="C274" s="309" t="s">
        <v>1058</v>
      </c>
      <c r="D274" s="317" t="s">
        <v>1501</v>
      </c>
      <c r="E274" s="8"/>
      <c r="F274" s="8"/>
      <c r="G274" s="25">
        <f t="array" ref="G274">SUM(IF("155"&amp;C274=KHN&amp;MH,SL))</f>
        <v>121</v>
      </c>
      <c r="H274" s="25">
        <f t="array" ref="H274">SUM(IF("155"&amp;C274=KHN&amp;MH,TH))</f>
        <v>2435536</v>
      </c>
      <c r="I274" s="25">
        <f t="array" ref="I274">SUM(IF("155"&amp;C274=KHC&amp;MH,SL))</f>
        <v>121</v>
      </c>
      <c r="J274" s="25">
        <f t="array" ref="J274">SUM(IF("155"&amp;C274=KHC&amp;MH,TH))</f>
        <v>2435536</v>
      </c>
      <c r="K274" s="8">
        <f t="shared" si="34"/>
        <v>0</v>
      </c>
      <c r="L274" s="8">
        <f t="shared" si="35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125</v>
      </c>
      <c r="C275" s="194" t="s">
        <v>1339</v>
      </c>
      <c r="D275" s="317" t="s">
        <v>1501</v>
      </c>
      <c r="E275" s="8"/>
      <c r="F275" s="8"/>
      <c r="G275" s="25">
        <f t="array" ref="G275">SUM(IF("155"&amp;C275=KHN&amp;MH,SL))</f>
        <v>338</v>
      </c>
      <c r="H275" s="25">
        <f t="array" ref="H275">SUM(IF("155"&amp;C275=KHN&amp;MH,TH))</f>
        <v>3963156</v>
      </c>
      <c r="I275" s="25">
        <f t="array" ref="I275">SUM(IF("155"&amp;C275=KHC&amp;MH,SL))</f>
        <v>338</v>
      </c>
      <c r="J275" s="25">
        <f t="array" ref="J275">SUM(IF("155"&amp;C275=KHC&amp;MH,TH))</f>
        <v>3963156</v>
      </c>
      <c r="K275" s="8">
        <f t="shared" si="34"/>
        <v>0</v>
      </c>
      <c r="L275" s="8">
        <f t="shared" si="35"/>
        <v>0</v>
      </c>
      <c r="M275" s="305"/>
    </row>
    <row r="276" spans="1:13" ht="19.5" customHeight="1">
      <c r="A276" s="305" t="str">
        <f t="shared" ref="A276:A282" si="46">IF(B276&lt;&gt;"","TP","")</f>
        <v>TP</v>
      </c>
      <c r="B276" s="318">
        <f t="shared" ref="B276:B282" si="47">IF(C276&lt;&gt;"",B275+1,"")</f>
        <v>126</v>
      </c>
      <c r="C276" s="309" t="s">
        <v>1060</v>
      </c>
      <c r="D276" s="317" t="s">
        <v>1501</v>
      </c>
      <c r="E276" s="8"/>
      <c r="F276" s="8"/>
      <c r="G276" s="25">
        <f t="array" ref="G276">SUM(IF("155"&amp;C276=KHN&amp;MH,SL))</f>
        <v>156</v>
      </c>
      <c r="H276" s="25">
        <f t="array" ref="H276">SUM(IF("155"&amp;C276=KHN&amp;MH,TH))</f>
        <v>2653856</v>
      </c>
      <c r="I276" s="25">
        <f t="array" ref="I276">SUM(IF("155"&amp;C276=KHC&amp;MH,SL))</f>
        <v>156</v>
      </c>
      <c r="J276" s="25">
        <f t="array" ref="J276">SUM(IF("155"&amp;C276=KHC&amp;MH,TH))</f>
        <v>2653856</v>
      </c>
      <c r="K276" s="8">
        <f t="shared" si="34"/>
        <v>0</v>
      </c>
      <c r="L276" s="8">
        <f t="shared" si="35"/>
        <v>0</v>
      </c>
      <c r="M276" s="305"/>
    </row>
    <row r="277" spans="1:13" ht="19.5" customHeight="1">
      <c r="A277" s="305" t="str">
        <f t="shared" si="46"/>
        <v>TP</v>
      </c>
      <c r="B277" s="318">
        <f t="shared" si="47"/>
        <v>127</v>
      </c>
      <c r="C277" s="40" t="s">
        <v>1365</v>
      </c>
      <c r="D277" s="317" t="s">
        <v>1501</v>
      </c>
      <c r="E277" s="8"/>
      <c r="F277" s="8"/>
      <c r="G277" s="25">
        <f t="array" ref="G277">SUM(IF("155"&amp;C277=KHN&amp;MH,SL))</f>
        <v>1012</v>
      </c>
      <c r="H277" s="25">
        <f t="array" ref="H277">SUM(IF("155"&amp;C277=KHN&amp;MH,TH))</f>
        <v>9811624</v>
      </c>
      <c r="I277" s="25">
        <f t="array" ref="I277">SUM(IF("155"&amp;C277=KHC&amp;MH,SL))</f>
        <v>1012</v>
      </c>
      <c r="J277" s="25">
        <f t="array" ref="J277">SUM(IF("155"&amp;C277=KHC&amp;MH,TH))</f>
        <v>9811624</v>
      </c>
      <c r="K277" s="8">
        <f t="shared" si="34"/>
        <v>0</v>
      </c>
      <c r="L277" s="8">
        <f t="shared" si="35"/>
        <v>0</v>
      </c>
      <c r="M277" s="305"/>
    </row>
    <row r="278" spans="1:13" ht="19.5" customHeight="1">
      <c r="A278" s="305" t="str">
        <f t="shared" si="46"/>
        <v>TP</v>
      </c>
      <c r="B278" s="318">
        <f t="shared" si="47"/>
        <v>128</v>
      </c>
      <c r="C278" s="40" t="s">
        <v>1370</v>
      </c>
      <c r="D278" s="317" t="s">
        <v>1501</v>
      </c>
      <c r="E278" s="8"/>
      <c r="F278" s="8"/>
      <c r="G278" s="25">
        <f t="array" ref="G278">SUM(IF("155"&amp;C278=KHN&amp;MH,SL))</f>
        <v>14</v>
      </c>
      <c r="H278" s="25">
        <f t="array" ref="H278">SUM(IF("155"&amp;C278=KHN&amp;MH,TH))</f>
        <v>169215</v>
      </c>
      <c r="I278" s="25">
        <f t="array" ref="I278">SUM(IF("155"&amp;C278=KHC&amp;MH,SL))</f>
        <v>14</v>
      </c>
      <c r="J278" s="25">
        <f t="array" ref="J278">SUM(IF("155"&amp;C278=KHC&amp;MH,TH))</f>
        <v>169215</v>
      </c>
      <c r="K278" s="8">
        <f t="shared" si="34"/>
        <v>0</v>
      </c>
      <c r="L278" s="8">
        <f t="shared" si="35"/>
        <v>0</v>
      </c>
      <c r="M278" s="305"/>
    </row>
    <row r="279" spans="1:13" ht="19.5" customHeight="1">
      <c r="A279" s="305" t="str">
        <f t="shared" si="46"/>
        <v>TP</v>
      </c>
      <c r="B279" s="318">
        <f t="shared" si="47"/>
        <v>129</v>
      </c>
      <c r="C279" s="309" t="s">
        <v>1059</v>
      </c>
      <c r="D279" s="317" t="s">
        <v>1501</v>
      </c>
      <c r="E279" s="8"/>
      <c r="F279" s="8"/>
      <c r="G279" s="25">
        <f t="array" ref="G279">SUM(IF("155"&amp;C279=KHN&amp;MH,SL))</f>
        <v>240</v>
      </c>
      <c r="H279" s="25">
        <f t="array" ref="H279">SUM(IF("155"&amp;C279=KHN&amp;MH,TH))</f>
        <v>4638336</v>
      </c>
      <c r="I279" s="25">
        <f t="array" ref="I279">SUM(IF("155"&amp;C279=KHC&amp;MH,SL))</f>
        <v>240</v>
      </c>
      <c r="J279" s="25">
        <f t="array" ref="J279">SUM(IF("155"&amp;C279=KHC&amp;MH,TH))</f>
        <v>4638336</v>
      </c>
      <c r="K279" s="8">
        <f t="shared" ref="K279:K342" si="48">E279+G279-I279</f>
        <v>0</v>
      </c>
      <c r="L279" s="8">
        <f t="shared" ref="L279:L342" si="49">F279+H279-J279</f>
        <v>0</v>
      </c>
      <c r="M279" s="305"/>
    </row>
    <row r="280" spans="1:13" ht="19.5" customHeight="1">
      <c r="A280" s="305" t="str">
        <f t="shared" si="46"/>
        <v>TP</v>
      </c>
      <c r="B280" s="318">
        <f t="shared" si="47"/>
        <v>130</v>
      </c>
      <c r="C280" s="309" t="s">
        <v>987</v>
      </c>
      <c r="D280" s="317" t="s">
        <v>1501</v>
      </c>
      <c r="E280" s="8"/>
      <c r="F280" s="8"/>
      <c r="G280" s="25">
        <f t="array" ref="G280">SUM(IF("155"&amp;C280=KHN&amp;MH,SL))</f>
        <v>33</v>
      </c>
      <c r="H280" s="25">
        <f t="array" ref="H280">SUM(IF("155"&amp;C280=KHN&amp;MH,TH))</f>
        <v>571082</v>
      </c>
      <c r="I280" s="25">
        <f t="array" ref="I280">SUM(IF("155"&amp;C280=KHC&amp;MH,SL))</f>
        <v>33</v>
      </c>
      <c r="J280" s="25">
        <f t="array" ref="J280">SUM(IF("155"&amp;C280=KHC&amp;MH,TH))</f>
        <v>571082</v>
      </c>
      <c r="K280" s="8">
        <f t="shared" si="48"/>
        <v>0</v>
      </c>
      <c r="L280" s="8">
        <f t="shared" si="49"/>
        <v>0</v>
      </c>
      <c r="M280" s="305"/>
    </row>
    <row r="281" spans="1:13" ht="19.5" customHeight="1">
      <c r="A281" s="305" t="str">
        <f t="shared" si="46"/>
        <v>TP</v>
      </c>
      <c r="B281" s="318">
        <f t="shared" si="47"/>
        <v>131</v>
      </c>
      <c r="C281" s="309" t="s">
        <v>1001</v>
      </c>
      <c r="D281" s="317" t="s">
        <v>1501</v>
      </c>
      <c r="E281" s="8"/>
      <c r="F281" s="8"/>
      <c r="G281" s="25">
        <f t="array" ref="G281">SUM(IF("155"&amp;C281=KHN&amp;MH,SL))</f>
        <v>55</v>
      </c>
      <c r="H281" s="25">
        <f t="array" ref="H281">SUM(IF("155"&amp;C281=KHN&amp;MH,TH))</f>
        <v>967749</v>
      </c>
      <c r="I281" s="25">
        <f t="array" ref="I281">SUM(IF("155"&amp;C281=KHC&amp;MH,SL))</f>
        <v>55</v>
      </c>
      <c r="J281" s="25">
        <f t="array" ref="J281">SUM(IF("155"&amp;C281=KHC&amp;MH,TH))</f>
        <v>967749</v>
      </c>
      <c r="K281" s="8">
        <f t="shared" si="48"/>
        <v>0</v>
      </c>
      <c r="L281" s="8">
        <f t="shared" si="49"/>
        <v>0</v>
      </c>
      <c r="M281" s="305"/>
    </row>
    <row r="282" spans="1:13" ht="19.5" customHeight="1">
      <c r="A282" s="305" t="str">
        <f t="shared" si="46"/>
        <v>TP</v>
      </c>
      <c r="B282" s="318">
        <f t="shared" si="47"/>
        <v>132</v>
      </c>
      <c r="C282" s="40" t="s">
        <v>1378</v>
      </c>
      <c r="D282" s="317" t="s">
        <v>1501</v>
      </c>
      <c r="E282" s="8"/>
      <c r="F282" s="8"/>
      <c r="G282" s="25">
        <f t="array" ref="G282">SUM(IF("155"&amp;C282=KHN&amp;MH,SL))</f>
        <v>38</v>
      </c>
      <c r="H282" s="25">
        <f t="array" ref="H282">SUM(IF("155"&amp;C282=KHN&amp;MH,TH))</f>
        <v>707749</v>
      </c>
      <c r="I282" s="25">
        <f t="array" ref="I282">SUM(IF("155"&amp;C282=KHC&amp;MH,SL))</f>
        <v>38</v>
      </c>
      <c r="J282" s="25">
        <f t="array" ref="J282">SUM(IF("155"&amp;C282=KHC&amp;MH,TH))</f>
        <v>707749</v>
      </c>
      <c r="K282" s="8">
        <f t="shared" si="48"/>
        <v>0</v>
      </c>
      <c r="L282" s="8">
        <f t="shared" si="49"/>
        <v>0</v>
      </c>
      <c r="M282" s="305"/>
    </row>
    <row r="283" spans="1:13" ht="19.5" customHeight="1">
      <c r="A283" s="305" t="str">
        <f t="shared" ref="A283:A288" si="50">IF(B283&lt;&gt;"","TP","")</f>
        <v>TP</v>
      </c>
      <c r="B283" s="318">
        <f t="shared" ref="B283:B288" si="51">IF(C283&lt;&gt;"",B282+1,"")</f>
        <v>133</v>
      </c>
      <c r="C283" s="309" t="s">
        <v>1080</v>
      </c>
      <c r="D283" s="317" t="s">
        <v>1501</v>
      </c>
      <c r="E283" s="8"/>
      <c r="F283" s="8"/>
      <c r="G283" s="25">
        <f t="array" ref="G283">SUM(IF("155"&amp;C283=KHN&amp;MH,SL))</f>
        <v>55</v>
      </c>
      <c r="H283" s="25">
        <f t="array" ref="H283">SUM(IF("155"&amp;C283=KHN&amp;MH,TH))</f>
        <v>1107062</v>
      </c>
      <c r="I283" s="25">
        <f t="array" ref="I283">SUM(IF("155"&amp;C283=KHC&amp;MH,SL))</f>
        <v>55</v>
      </c>
      <c r="J283" s="25">
        <f t="array" ref="J283">SUM(IF("155"&amp;C283=KHC&amp;MH,TH))</f>
        <v>1107062</v>
      </c>
      <c r="K283" s="8">
        <f t="shared" si="48"/>
        <v>0</v>
      </c>
      <c r="L283" s="8">
        <f t="shared" si="49"/>
        <v>0</v>
      </c>
      <c r="M283" s="305"/>
    </row>
    <row r="284" spans="1:13" ht="19.5" customHeight="1">
      <c r="A284" s="305" t="str">
        <f t="shared" si="50"/>
        <v>TP</v>
      </c>
      <c r="B284" s="318">
        <f t="shared" si="51"/>
        <v>134</v>
      </c>
      <c r="C284" s="309" t="s">
        <v>1068</v>
      </c>
      <c r="D284" s="317" t="s">
        <v>1501</v>
      </c>
      <c r="E284" s="8"/>
      <c r="F284" s="8"/>
      <c r="G284" s="25">
        <f t="array" ref="G284">SUM(IF("155"&amp;C284=KHN&amp;MH,SL))</f>
        <v>2928</v>
      </c>
      <c r="H284" s="25">
        <f t="array" ref="H284">SUM(IF("155"&amp;C284=KHN&amp;MH,TH))</f>
        <v>37960818</v>
      </c>
      <c r="I284" s="25">
        <f t="array" ref="I284">SUM(IF("155"&amp;C284=KHC&amp;MH,SL))</f>
        <v>2928</v>
      </c>
      <c r="J284" s="25">
        <f t="array" ref="J284">SUM(IF("155"&amp;C284=KHC&amp;MH,TH))</f>
        <v>37960818</v>
      </c>
      <c r="K284" s="8">
        <f t="shared" si="48"/>
        <v>0</v>
      </c>
      <c r="L284" s="8">
        <f t="shared" si="49"/>
        <v>0</v>
      </c>
      <c r="M284" s="305"/>
    </row>
    <row r="285" spans="1:13" ht="19.5" customHeight="1">
      <c r="A285" s="305" t="str">
        <f t="shared" si="50"/>
        <v>TP</v>
      </c>
      <c r="B285" s="318">
        <f t="shared" si="51"/>
        <v>135</v>
      </c>
      <c r="C285" s="309" t="s">
        <v>1071</v>
      </c>
      <c r="D285" s="317" t="s">
        <v>1501</v>
      </c>
      <c r="E285" s="8"/>
      <c r="F285" s="8"/>
      <c r="G285" s="25">
        <f t="array" ref="G285">SUM(IF("155"&amp;C285=KHN&amp;MH,SL))</f>
        <v>13</v>
      </c>
      <c r="H285" s="25">
        <f t="array" ref="H285">SUM(IF("155"&amp;C285=KHN&amp;MH,TH))</f>
        <v>178495</v>
      </c>
      <c r="I285" s="25">
        <f t="array" ref="I285">SUM(IF("155"&amp;C285=KHC&amp;MH,SL))</f>
        <v>13</v>
      </c>
      <c r="J285" s="25">
        <f t="array" ref="J285">SUM(IF("155"&amp;C285=KHC&amp;MH,TH))</f>
        <v>178495</v>
      </c>
      <c r="K285" s="8">
        <f t="shared" si="48"/>
        <v>0</v>
      </c>
      <c r="L285" s="8">
        <f t="shared" si="49"/>
        <v>0</v>
      </c>
      <c r="M285" s="305"/>
    </row>
    <row r="286" spans="1:13" ht="19.5" customHeight="1">
      <c r="A286" s="305" t="str">
        <f t="shared" si="50"/>
        <v>TP</v>
      </c>
      <c r="B286" s="318">
        <f t="shared" si="51"/>
        <v>136</v>
      </c>
      <c r="C286" s="194" t="s">
        <v>1341</v>
      </c>
      <c r="D286" s="317" t="s">
        <v>1501</v>
      </c>
      <c r="E286" s="8"/>
      <c r="F286" s="8"/>
      <c r="G286" s="25">
        <f t="array" ref="G286">SUM(IF("155"&amp;C286=KHN&amp;MH,SL))</f>
        <v>291</v>
      </c>
      <c r="H286" s="25">
        <f t="array" ref="H286">SUM(IF("155"&amp;C286=KHN&amp;MH,TH))</f>
        <v>3469519</v>
      </c>
      <c r="I286" s="25">
        <f t="array" ref="I286">SUM(IF("155"&amp;C286=KHC&amp;MH,SL))</f>
        <v>291</v>
      </c>
      <c r="J286" s="25">
        <f t="array" ref="J286">SUM(IF("155"&amp;C286=KHC&amp;MH,TH))</f>
        <v>3469519</v>
      </c>
      <c r="K286" s="8">
        <f t="shared" si="48"/>
        <v>0</v>
      </c>
      <c r="L286" s="8">
        <f t="shared" si="49"/>
        <v>0</v>
      </c>
      <c r="M286" s="305"/>
    </row>
    <row r="287" spans="1:13" ht="19.5" customHeight="1">
      <c r="A287" s="305" t="str">
        <f t="shared" si="50"/>
        <v>TP</v>
      </c>
      <c r="B287" s="318">
        <f t="shared" si="51"/>
        <v>137</v>
      </c>
      <c r="C287" s="309" t="s">
        <v>979</v>
      </c>
      <c r="D287" s="317" t="s">
        <v>1501</v>
      </c>
      <c r="E287" s="8"/>
      <c r="F287" s="8"/>
      <c r="G287" s="25">
        <f t="array" ref="G287">SUM(IF("155"&amp;C287=KHN&amp;MH,SL))</f>
        <v>910</v>
      </c>
      <c r="H287" s="25">
        <f t="array" ref="H287">SUM(IF("155"&amp;C287=KHN&amp;MH,TH))</f>
        <v>12159432</v>
      </c>
      <c r="I287" s="25">
        <f t="array" ref="I287">SUM(IF("155"&amp;C287=KHC&amp;MH,SL))</f>
        <v>910</v>
      </c>
      <c r="J287" s="25">
        <f t="array" ref="J287">SUM(IF("155"&amp;C287=KHC&amp;MH,TH))</f>
        <v>12159432</v>
      </c>
      <c r="K287" s="8">
        <f t="shared" si="48"/>
        <v>0</v>
      </c>
      <c r="L287" s="8">
        <f t="shared" si="49"/>
        <v>0</v>
      </c>
      <c r="M287" s="305"/>
    </row>
    <row r="288" spans="1:13" ht="19.5" customHeight="1">
      <c r="A288" s="305" t="str">
        <f t="shared" si="50"/>
        <v>TP</v>
      </c>
      <c r="B288" s="318">
        <f t="shared" si="51"/>
        <v>138</v>
      </c>
      <c r="C288" s="309" t="s">
        <v>991</v>
      </c>
      <c r="D288" s="317" t="s">
        <v>1501</v>
      </c>
      <c r="E288" s="8"/>
      <c r="F288" s="8"/>
      <c r="G288" s="25">
        <f t="array" ref="G288">SUM(IF("155"&amp;C288=KHN&amp;MH,SL))</f>
        <v>41</v>
      </c>
      <c r="H288" s="25">
        <f t="array" ref="H288">SUM(IF("155"&amp;C288=KHN&amp;MH,TH))</f>
        <v>607067</v>
      </c>
      <c r="I288" s="25">
        <f t="array" ref="I288">SUM(IF("155"&amp;C288=KHC&amp;MH,SL))</f>
        <v>41</v>
      </c>
      <c r="J288" s="25">
        <f t="array" ref="J288">SUM(IF("155"&amp;C288=KHC&amp;MH,TH))</f>
        <v>607067</v>
      </c>
      <c r="K288" s="8">
        <f t="shared" si="48"/>
        <v>0</v>
      </c>
      <c r="L288" s="8">
        <f t="shared" si="49"/>
        <v>0</v>
      </c>
      <c r="M288" s="305"/>
    </row>
    <row r="289" spans="1:13" ht="19.5" customHeight="1">
      <c r="A289" s="305" t="str">
        <f t="shared" ref="A289:A295" si="52">IF(B289&lt;&gt;"","TP","")</f>
        <v>TP</v>
      </c>
      <c r="B289" s="318">
        <f t="shared" ref="B289:B295" si="53">IF(C289&lt;&gt;"",B288+1,"")</f>
        <v>139</v>
      </c>
      <c r="C289" s="194" t="s">
        <v>1344</v>
      </c>
      <c r="D289" s="317" t="s">
        <v>1501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2788591</v>
      </c>
      <c r="I289" s="25">
        <f t="array" ref="I289">SUM(IF("155"&amp;C289=KHC&amp;MH,SL))</f>
        <v>300</v>
      </c>
      <c r="J289" s="25">
        <f t="array" ref="J289">SUM(IF("155"&amp;C289=KHC&amp;MH,TH))</f>
        <v>2788591</v>
      </c>
      <c r="K289" s="8">
        <f t="shared" si="48"/>
        <v>0</v>
      </c>
      <c r="L289" s="8">
        <f t="shared" si="49"/>
        <v>0</v>
      </c>
      <c r="M289" s="305"/>
    </row>
    <row r="290" spans="1:13" ht="19.5" customHeight="1">
      <c r="A290" s="305" t="str">
        <f t="shared" si="52"/>
        <v>TP</v>
      </c>
      <c r="B290" s="318">
        <f t="shared" si="53"/>
        <v>140</v>
      </c>
      <c r="C290" s="194" t="s">
        <v>1331</v>
      </c>
      <c r="D290" s="317" t="s">
        <v>1501</v>
      </c>
      <c r="E290" s="8"/>
      <c r="F290" s="8"/>
      <c r="G290" s="25">
        <f t="array" ref="G290">SUM(IF("155"&amp;C290=KHN&amp;MH,SL))</f>
        <v>317</v>
      </c>
      <c r="H290" s="25">
        <f t="array" ref="H290">SUM(IF("155"&amp;C290=KHN&amp;MH,TH))</f>
        <v>3134116</v>
      </c>
      <c r="I290" s="25">
        <f t="array" ref="I290">SUM(IF("155"&amp;C290=KHC&amp;MH,SL))</f>
        <v>317</v>
      </c>
      <c r="J290" s="25">
        <f t="array" ref="J290">SUM(IF("155"&amp;C290=KHC&amp;MH,TH))</f>
        <v>3134116</v>
      </c>
      <c r="K290" s="8">
        <f t="shared" si="48"/>
        <v>0</v>
      </c>
      <c r="L290" s="8">
        <f t="shared" si="49"/>
        <v>0</v>
      </c>
      <c r="M290" s="305"/>
    </row>
    <row r="291" spans="1:13" ht="19.5" customHeight="1">
      <c r="A291" s="305" t="str">
        <f t="shared" si="52"/>
        <v>TP</v>
      </c>
      <c r="B291" s="318">
        <f t="shared" si="53"/>
        <v>141</v>
      </c>
      <c r="C291" s="40" t="s">
        <v>1371</v>
      </c>
      <c r="D291" s="317" t="s">
        <v>1501</v>
      </c>
      <c r="E291" s="8"/>
      <c r="F291" s="8"/>
      <c r="G291" s="25">
        <f t="array" ref="G291">SUM(IF("155"&amp;C291=KHN&amp;MH,SL))</f>
        <v>45</v>
      </c>
      <c r="H291" s="25">
        <f t="array" ref="H291">SUM(IF("155"&amp;C291=KHN&amp;MH,TH))</f>
        <v>686362</v>
      </c>
      <c r="I291" s="25">
        <f t="array" ref="I291">SUM(IF("155"&amp;C291=KHC&amp;MH,SL))</f>
        <v>45</v>
      </c>
      <c r="J291" s="25">
        <f t="array" ref="J291">SUM(IF("155"&amp;C291=KHC&amp;MH,TH))</f>
        <v>686362</v>
      </c>
      <c r="K291" s="8">
        <f t="shared" si="48"/>
        <v>0</v>
      </c>
      <c r="L291" s="8">
        <f t="shared" si="49"/>
        <v>0</v>
      </c>
      <c r="M291" s="305"/>
    </row>
    <row r="292" spans="1:13" ht="19.5" customHeight="1">
      <c r="A292" s="305" t="str">
        <f t="shared" si="52"/>
        <v>TP</v>
      </c>
      <c r="B292" s="318">
        <f t="shared" si="53"/>
        <v>142</v>
      </c>
      <c r="C292" s="40" t="s">
        <v>1467</v>
      </c>
      <c r="D292" s="317" t="s">
        <v>1501</v>
      </c>
      <c r="E292" s="8"/>
      <c r="F292" s="8"/>
      <c r="G292" s="25">
        <f t="array" ref="G292">SUM(IF("155"&amp;C292=KHN&amp;MH,SL))</f>
        <v>2</v>
      </c>
      <c r="H292" s="25">
        <f t="array" ref="H292">SUM(IF("155"&amp;C292=KHN&amp;MH,TH))</f>
        <v>30505</v>
      </c>
      <c r="I292" s="25">
        <f t="array" ref="I292">SUM(IF("155"&amp;C292=KHC&amp;MH,SL))</f>
        <v>2</v>
      </c>
      <c r="J292" s="25">
        <f t="array" ref="J292">SUM(IF("155"&amp;C292=KHC&amp;MH,TH))</f>
        <v>30505</v>
      </c>
      <c r="K292" s="8">
        <f t="shared" si="48"/>
        <v>0</v>
      </c>
      <c r="L292" s="8">
        <f t="shared" si="49"/>
        <v>0</v>
      </c>
      <c r="M292" s="305"/>
    </row>
    <row r="293" spans="1:13" ht="19.5" customHeight="1">
      <c r="A293" s="305" t="str">
        <f t="shared" si="52"/>
        <v>TP</v>
      </c>
      <c r="B293" s="318">
        <f t="shared" si="53"/>
        <v>143</v>
      </c>
      <c r="C293" s="309" t="s">
        <v>808</v>
      </c>
      <c r="D293" s="317" t="s">
        <v>1501</v>
      </c>
      <c r="E293" s="8"/>
      <c r="F293" s="8"/>
      <c r="G293" s="25">
        <f t="array" ref="G293">SUM(IF("155"&amp;C293=KHN&amp;MH,SL))</f>
        <v>722</v>
      </c>
      <c r="H293" s="25">
        <f t="array" ref="H293">SUM(IF("155"&amp;C293=KHN&amp;MH,TH))</f>
        <v>13312169</v>
      </c>
      <c r="I293" s="25">
        <f t="array" ref="I293">SUM(IF("155"&amp;C293=KHC&amp;MH,SL))</f>
        <v>722</v>
      </c>
      <c r="J293" s="25">
        <f t="array" ref="J293">SUM(IF("155"&amp;C293=KHC&amp;MH,TH))</f>
        <v>13312169</v>
      </c>
      <c r="K293" s="8">
        <f t="shared" si="48"/>
        <v>0</v>
      </c>
      <c r="L293" s="8">
        <f t="shared" si="49"/>
        <v>0</v>
      </c>
      <c r="M293" s="305"/>
    </row>
    <row r="294" spans="1:13" ht="19.5" customHeight="1">
      <c r="A294" s="305" t="str">
        <f t="shared" si="52"/>
        <v>TP</v>
      </c>
      <c r="B294" s="318">
        <f t="shared" si="53"/>
        <v>144</v>
      </c>
      <c r="C294" s="309" t="s">
        <v>1002</v>
      </c>
      <c r="D294" s="317" t="s">
        <v>1501</v>
      </c>
      <c r="E294" s="8"/>
      <c r="F294" s="8"/>
      <c r="G294" s="25">
        <f t="array" ref="G294">SUM(IF("155"&amp;C294=KHN&amp;MH,SL))</f>
        <v>40</v>
      </c>
      <c r="H294" s="25">
        <f t="array" ref="H294">SUM(IF("155"&amp;C294=KHN&amp;MH,TH))</f>
        <v>534481</v>
      </c>
      <c r="I294" s="25">
        <f t="array" ref="I294">SUM(IF("155"&amp;C294=KHC&amp;MH,SL))</f>
        <v>40</v>
      </c>
      <c r="J294" s="25">
        <f t="array" ref="J294">SUM(IF("155"&amp;C294=KHC&amp;MH,TH))</f>
        <v>534481</v>
      </c>
      <c r="K294" s="8">
        <f t="shared" si="48"/>
        <v>0</v>
      </c>
      <c r="L294" s="8">
        <f t="shared" si="49"/>
        <v>0</v>
      </c>
      <c r="M294" s="305"/>
    </row>
    <row r="295" spans="1:13" ht="19.5" customHeight="1">
      <c r="A295" s="305" t="str">
        <f t="shared" si="52"/>
        <v>TP</v>
      </c>
      <c r="B295" s="318">
        <f t="shared" si="53"/>
        <v>145</v>
      </c>
      <c r="C295" s="40" t="s">
        <v>1445</v>
      </c>
      <c r="D295" s="317" t="s">
        <v>1501</v>
      </c>
      <c r="E295" s="8"/>
      <c r="F295" s="8"/>
      <c r="G295" s="25">
        <f t="array" ref="G295">SUM(IF("155"&amp;C295=KHN&amp;MH,SL))</f>
        <v>232</v>
      </c>
      <c r="H295" s="25">
        <f t="array" ref="H295">SUM(IF("155"&amp;C295=KHN&amp;MH,TH))</f>
        <v>4115101</v>
      </c>
      <c r="I295" s="25">
        <f t="array" ref="I295">SUM(IF("155"&amp;C295=KHC&amp;MH,SL))</f>
        <v>232</v>
      </c>
      <c r="J295" s="25">
        <f t="array" ref="J295">SUM(IF("155"&amp;C295=KHC&amp;MH,TH))</f>
        <v>4115101</v>
      </c>
      <c r="K295" s="8">
        <f t="shared" si="48"/>
        <v>0</v>
      </c>
      <c r="L295" s="8">
        <f t="shared" si="49"/>
        <v>0</v>
      </c>
      <c r="M295" s="305"/>
    </row>
    <row r="296" spans="1:13" ht="19.5" customHeight="1">
      <c r="A296" s="305" t="str">
        <f>IF(B296&lt;&gt;"","TP","")</f>
        <v>TP</v>
      </c>
      <c r="B296" s="318">
        <f>IF(C296&lt;&gt;"",B295+1,"")</f>
        <v>146</v>
      </c>
      <c r="C296" s="40" t="s">
        <v>1435</v>
      </c>
      <c r="D296" s="317" t="s">
        <v>1501</v>
      </c>
      <c r="E296" s="8"/>
      <c r="F296" s="8"/>
      <c r="G296" s="25">
        <f t="array" ref="G296">SUM(IF("155"&amp;C296=KHN&amp;MH,SL))</f>
        <v>379</v>
      </c>
      <c r="H296" s="25">
        <f t="array" ref="H296">SUM(IF("155"&amp;C296=KHN&amp;MH,TH))</f>
        <v>7076880</v>
      </c>
      <c r="I296" s="25">
        <f t="array" ref="I296">SUM(IF("155"&amp;C296=KHC&amp;MH,SL))</f>
        <v>379</v>
      </c>
      <c r="J296" s="25">
        <f t="array" ref="J296">SUM(IF("155"&amp;C296=KHC&amp;MH,TH))</f>
        <v>7076880</v>
      </c>
      <c r="K296" s="8">
        <f t="shared" si="48"/>
        <v>0</v>
      </c>
      <c r="L296" s="8">
        <f t="shared" si="49"/>
        <v>0</v>
      </c>
      <c r="M296" s="305"/>
    </row>
    <row r="297" spans="1:13" ht="19.5" customHeight="1">
      <c r="A297" s="305" t="str">
        <f t="shared" ref="A297:A307" si="54">IF(B297&lt;&gt;"","TP","")</f>
        <v>TP</v>
      </c>
      <c r="B297" s="318">
        <f t="shared" ref="B297:B299" si="55">IF(C297&lt;&gt;"",B296+1,"")</f>
        <v>147</v>
      </c>
      <c r="C297" s="40" t="s">
        <v>1436</v>
      </c>
      <c r="D297" s="317" t="s">
        <v>1501</v>
      </c>
      <c r="E297" s="8"/>
      <c r="F297" s="8"/>
      <c r="G297" s="25">
        <f t="array" ref="G297">SUM(IF("155"&amp;C297=KHN&amp;MH,SL))</f>
        <v>905</v>
      </c>
      <c r="H297" s="25">
        <f t="array" ref="H297">SUM(IF("155"&amp;C297=KHN&amp;MH,TH))</f>
        <v>16299139</v>
      </c>
      <c r="I297" s="25">
        <f t="array" ref="I297">SUM(IF("155"&amp;C297=KHC&amp;MH,SL))</f>
        <v>905</v>
      </c>
      <c r="J297" s="25">
        <f t="array" ref="J297">SUM(IF("155"&amp;C297=KHC&amp;MH,TH))</f>
        <v>16299139</v>
      </c>
      <c r="K297" s="8">
        <f t="shared" si="48"/>
        <v>0</v>
      </c>
      <c r="L297" s="8">
        <f t="shared" si="49"/>
        <v>0</v>
      </c>
      <c r="M297" s="305"/>
    </row>
    <row r="298" spans="1:13" ht="19.5" customHeight="1">
      <c r="A298" s="305" t="str">
        <f t="shared" si="54"/>
        <v>TP</v>
      </c>
      <c r="B298" s="318">
        <f t="shared" si="55"/>
        <v>148</v>
      </c>
      <c r="C298" s="309" t="s">
        <v>959</v>
      </c>
      <c r="D298" s="317" t="s">
        <v>1501</v>
      </c>
      <c r="E298" s="8"/>
      <c r="F298" s="8"/>
      <c r="G298" s="25">
        <f t="array" ref="G298">SUM(IF("155"&amp;C298=KHN&amp;MH,SL))</f>
        <v>51</v>
      </c>
      <c r="H298" s="25">
        <f t="array" ref="H298">SUM(IF("155"&amp;C298=KHN&amp;MH,TH))</f>
        <v>1334235</v>
      </c>
      <c r="I298" s="25">
        <f t="array" ref="I298">SUM(IF("155"&amp;C298=KHC&amp;MH,SL))</f>
        <v>51</v>
      </c>
      <c r="J298" s="25">
        <f t="array" ref="J298">SUM(IF("155"&amp;C298=KHC&amp;MH,TH))</f>
        <v>1334235</v>
      </c>
      <c r="K298" s="8">
        <f t="shared" si="48"/>
        <v>0</v>
      </c>
      <c r="L298" s="8">
        <f t="shared" si="49"/>
        <v>0</v>
      </c>
      <c r="M298" s="305"/>
    </row>
    <row r="299" spans="1:13" ht="19.5" customHeight="1">
      <c r="A299" s="305" t="str">
        <f t="shared" si="54"/>
        <v>TP</v>
      </c>
      <c r="B299" s="318">
        <f t="shared" si="55"/>
        <v>149</v>
      </c>
      <c r="C299" s="309" t="s">
        <v>1105</v>
      </c>
      <c r="D299" s="317" t="s">
        <v>1501</v>
      </c>
      <c r="E299" s="8"/>
      <c r="F299" s="8"/>
      <c r="G299" s="25">
        <f t="array" ref="G299">SUM(IF("155"&amp;C299=KHN&amp;MH,SL))</f>
        <v>110</v>
      </c>
      <c r="H299" s="25">
        <f t="array" ref="H299">SUM(IF("155"&amp;C299=KHN&amp;MH,TH))</f>
        <v>907324</v>
      </c>
      <c r="I299" s="25">
        <f t="array" ref="I299">SUM(IF("155"&amp;C299=KHC&amp;MH,SL))</f>
        <v>110</v>
      </c>
      <c r="J299" s="25">
        <f t="array" ref="J299">SUM(IF("155"&amp;C299=KHC&amp;MH,TH))</f>
        <v>907324</v>
      </c>
      <c r="K299" s="8">
        <f t="shared" si="48"/>
        <v>0</v>
      </c>
      <c r="L299" s="8">
        <f t="shared" si="49"/>
        <v>0</v>
      </c>
      <c r="M299" s="305"/>
    </row>
    <row r="300" spans="1:13" ht="19.5" customHeight="1">
      <c r="A300" s="305" t="str">
        <f t="shared" si="54"/>
        <v>TP</v>
      </c>
      <c r="B300" s="318">
        <f t="shared" ref="B300:B307" si="56">IF(C300&lt;&gt;"",B299+1,"")</f>
        <v>150</v>
      </c>
      <c r="C300" s="309" t="s">
        <v>1104</v>
      </c>
      <c r="D300" s="317" t="s">
        <v>1501</v>
      </c>
      <c r="E300" s="8"/>
      <c r="F300" s="8"/>
      <c r="G300" s="25">
        <f t="array" ref="G300">SUM(IF("155"&amp;C300=KHN&amp;MH,SL))</f>
        <v>290</v>
      </c>
      <c r="H300" s="25">
        <f t="array" ref="H300">SUM(IF("155"&amp;C300=KHN&amp;MH,TH))</f>
        <v>3013721</v>
      </c>
      <c r="I300" s="25">
        <f t="array" ref="I300">SUM(IF("155"&amp;C300=KHC&amp;MH,SL))</f>
        <v>290</v>
      </c>
      <c r="J300" s="25">
        <f t="array" ref="J300">SUM(IF("155"&amp;C300=KHC&amp;MH,TH))</f>
        <v>3013721</v>
      </c>
      <c r="K300" s="8">
        <f t="shared" si="48"/>
        <v>0</v>
      </c>
      <c r="L300" s="8">
        <f t="shared" si="49"/>
        <v>0</v>
      </c>
      <c r="M300" s="305"/>
    </row>
    <row r="301" spans="1:13" ht="19.5" customHeight="1">
      <c r="A301" s="305" t="str">
        <f t="shared" si="54"/>
        <v>TP</v>
      </c>
      <c r="B301" s="318">
        <f t="shared" si="56"/>
        <v>151</v>
      </c>
      <c r="C301" s="194" t="s">
        <v>1334</v>
      </c>
      <c r="D301" s="317" t="s">
        <v>1501</v>
      </c>
      <c r="E301" s="8"/>
      <c r="F301" s="8"/>
      <c r="G301" s="25">
        <f t="array" ref="G301">SUM(IF("155"&amp;C301=KHN&amp;MH,SL))</f>
        <v>428</v>
      </c>
      <c r="H301" s="25">
        <f t="array" ref="H301">SUM(IF("155"&amp;C301=KHN&amp;MH,TH))</f>
        <v>5043567</v>
      </c>
      <c r="I301" s="25">
        <f t="array" ref="I301">SUM(IF("155"&amp;C301=KHC&amp;MH,SL))</f>
        <v>428</v>
      </c>
      <c r="J301" s="25">
        <f t="array" ref="J301">SUM(IF("155"&amp;C301=KHC&amp;MH,TH))</f>
        <v>5043567</v>
      </c>
      <c r="K301" s="8">
        <f t="shared" si="48"/>
        <v>0</v>
      </c>
      <c r="L301" s="8">
        <f t="shared" si="49"/>
        <v>0</v>
      </c>
      <c r="M301" s="305"/>
    </row>
    <row r="302" spans="1:13" ht="19.5" customHeight="1">
      <c r="A302" s="305" t="str">
        <f t="shared" si="54"/>
        <v>TP</v>
      </c>
      <c r="B302" s="318">
        <f t="shared" si="56"/>
        <v>152</v>
      </c>
      <c r="C302" s="194" t="s">
        <v>1336</v>
      </c>
      <c r="D302" s="317" t="s">
        <v>1501</v>
      </c>
      <c r="E302" s="8"/>
      <c r="F302" s="8"/>
      <c r="G302" s="25">
        <f t="array" ref="G302">SUM(IF("155"&amp;C302=KHN&amp;MH,SL))</f>
        <v>425</v>
      </c>
      <c r="H302" s="25">
        <f t="array" ref="H302">SUM(IF("155"&amp;C302=KHN&amp;MH,TH))</f>
        <v>5300385</v>
      </c>
      <c r="I302" s="25">
        <f t="array" ref="I302">SUM(IF("155"&amp;C302=KHC&amp;MH,SL))</f>
        <v>425</v>
      </c>
      <c r="J302" s="25">
        <f t="array" ref="J302">SUM(IF("155"&amp;C302=KHC&amp;MH,TH))</f>
        <v>5300385</v>
      </c>
      <c r="K302" s="8">
        <f t="shared" si="48"/>
        <v>0</v>
      </c>
      <c r="L302" s="8">
        <f t="shared" si="49"/>
        <v>0</v>
      </c>
      <c r="M302" s="305"/>
    </row>
    <row r="303" spans="1:13" ht="19.5" customHeight="1">
      <c r="A303" s="305" t="str">
        <f t="shared" si="54"/>
        <v>TP</v>
      </c>
      <c r="B303" s="318">
        <f t="shared" si="56"/>
        <v>153</v>
      </c>
      <c r="C303" s="40" t="s">
        <v>1380</v>
      </c>
      <c r="D303" s="317" t="s">
        <v>1501</v>
      </c>
      <c r="E303" s="8"/>
      <c r="F303" s="8"/>
      <c r="G303" s="25">
        <f t="array" ref="G303">SUM(IF("155"&amp;C303=KHN&amp;MH,SL))</f>
        <v>8</v>
      </c>
      <c r="H303" s="25">
        <f t="array" ref="H303">SUM(IF("155"&amp;C303=KHN&amp;MH,TH))</f>
        <v>123227</v>
      </c>
      <c r="I303" s="25">
        <f t="array" ref="I303">SUM(IF("155"&amp;C303=KHC&amp;MH,SL))</f>
        <v>8</v>
      </c>
      <c r="J303" s="25">
        <f t="array" ref="J303">SUM(IF("155"&amp;C303=KHC&amp;MH,TH))</f>
        <v>123227</v>
      </c>
      <c r="K303" s="8">
        <f t="shared" si="48"/>
        <v>0</v>
      </c>
      <c r="L303" s="8">
        <f t="shared" si="49"/>
        <v>0</v>
      </c>
      <c r="M303" s="305"/>
    </row>
    <row r="304" spans="1:13" ht="19.5" customHeight="1">
      <c r="A304" s="305" t="str">
        <f t="shared" si="54"/>
        <v>TP</v>
      </c>
      <c r="B304" s="318">
        <f t="shared" si="56"/>
        <v>154</v>
      </c>
      <c r="C304" s="309" t="s">
        <v>1079</v>
      </c>
      <c r="D304" s="317" t="s">
        <v>1501</v>
      </c>
      <c r="E304" s="8"/>
      <c r="F304" s="8"/>
      <c r="G304" s="25">
        <f t="array" ref="G304">SUM(IF("155"&amp;C304=KHN&amp;MH,SL))</f>
        <v>97</v>
      </c>
      <c r="H304" s="25">
        <f t="array" ref="H304">SUM(IF("155"&amp;C304=KHN&amp;MH,TH))</f>
        <v>1815346</v>
      </c>
      <c r="I304" s="25">
        <f t="array" ref="I304">SUM(IF("155"&amp;C304=KHC&amp;MH,SL))</f>
        <v>97</v>
      </c>
      <c r="J304" s="25">
        <f t="array" ref="J304">SUM(IF("155"&amp;C304=KHC&amp;MH,TH))</f>
        <v>1815346</v>
      </c>
      <c r="K304" s="8">
        <f t="shared" si="48"/>
        <v>0</v>
      </c>
      <c r="L304" s="8">
        <f t="shared" si="49"/>
        <v>0</v>
      </c>
      <c r="M304" s="305"/>
    </row>
    <row r="305" spans="1:13" ht="19.5" customHeight="1">
      <c r="A305" s="305" t="str">
        <f t="shared" si="54"/>
        <v>TP</v>
      </c>
      <c r="B305" s="318">
        <f t="shared" si="56"/>
        <v>155</v>
      </c>
      <c r="C305" s="309" t="s">
        <v>978</v>
      </c>
      <c r="D305" s="317" t="s">
        <v>1501</v>
      </c>
      <c r="E305" s="8"/>
      <c r="F305" s="8"/>
      <c r="G305" s="25">
        <f t="array" ref="G305">SUM(IF("155"&amp;C305=KHN&amp;MH,SL))</f>
        <v>47</v>
      </c>
      <c r="H305" s="25">
        <f t="array" ref="H305">SUM(IF("155"&amp;C305=KHN&amp;MH,TH))</f>
        <v>899698</v>
      </c>
      <c r="I305" s="25">
        <f t="array" ref="I305">SUM(IF("155"&amp;C305=KHC&amp;MH,SL))</f>
        <v>47</v>
      </c>
      <c r="J305" s="25">
        <f t="array" ref="J305">SUM(IF("155"&amp;C305=KHC&amp;MH,TH))</f>
        <v>899698</v>
      </c>
      <c r="K305" s="8">
        <f t="shared" si="48"/>
        <v>0</v>
      </c>
      <c r="L305" s="8">
        <f t="shared" si="49"/>
        <v>0</v>
      </c>
      <c r="M305" s="305"/>
    </row>
    <row r="306" spans="1:13" ht="19.5" customHeight="1">
      <c r="A306" s="305" t="str">
        <f t="shared" si="54"/>
        <v>TP</v>
      </c>
      <c r="B306" s="318">
        <f t="shared" si="56"/>
        <v>156</v>
      </c>
      <c r="C306" s="309" t="s">
        <v>818</v>
      </c>
      <c r="D306" s="317" t="s">
        <v>1501</v>
      </c>
      <c r="E306" s="8"/>
      <c r="F306" s="8"/>
      <c r="G306" s="25">
        <f t="array" ref="G306">SUM(IF("155"&amp;C306=KHN&amp;MH,SL))</f>
        <v>53</v>
      </c>
      <c r="H306" s="25">
        <f t="array" ref="H306">SUM(IF("155"&amp;C306=KHN&amp;MH,TH))</f>
        <v>727586</v>
      </c>
      <c r="I306" s="25">
        <f t="array" ref="I306">SUM(IF("155"&amp;C306=KHC&amp;MH,SL))</f>
        <v>53</v>
      </c>
      <c r="J306" s="25">
        <f t="array" ref="J306">SUM(IF("155"&amp;C306=KHC&amp;MH,TH))</f>
        <v>727586</v>
      </c>
      <c r="K306" s="8">
        <f t="shared" si="48"/>
        <v>0</v>
      </c>
      <c r="L306" s="8">
        <f t="shared" si="49"/>
        <v>0</v>
      </c>
      <c r="M306" s="305"/>
    </row>
    <row r="307" spans="1:13" ht="19.5" customHeight="1">
      <c r="A307" s="305" t="str">
        <f t="shared" si="54"/>
        <v>TP</v>
      </c>
      <c r="B307" s="318">
        <f t="shared" si="56"/>
        <v>157</v>
      </c>
      <c r="C307" s="309" t="s">
        <v>1077</v>
      </c>
      <c r="D307" s="317" t="s">
        <v>1501</v>
      </c>
      <c r="E307" s="8"/>
      <c r="F307" s="8"/>
      <c r="G307" s="25">
        <f t="array" ref="G307">SUM(IF("155"&amp;C307=KHN&amp;MH,SL))</f>
        <v>5</v>
      </c>
      <c r="H307" s="25">
        <f t="array" ref="H307">SUM(IF("155"&amp;C307=KHN&amp;MH,TH))</f>
        <v>83037</v>
      </c>
      <c r="I307" s="25">
        <f t="array" ref="I307">SUM(IF("155"&amp;C307=KHC&amp;MH,SL))</f>
        <v>5</v>
      </c>
      <c r="J307" s="25">
        <f t="array" ref="J307">SUM(IF("155"&amp;C307=KHC&amp;MH,TH))</f>
        <v>83037</v>
      </c>
      <c r="K307" s="8">
        <f t="shared" si="48"/>
        <v>0</v>
      </c>
      <c r="L307" s="8">
        <f t="shared" si="49"/>
        <v>0</v>
      </c>
      <c r="M307" s="305"/>
    </row>
    <row r="308" spans="1:13" ht="19.5" customHeight="1">
      <c r="A308" s="305" t="str">
        <f t="shared" ref="A308:A315" si="57">IF(B308&lt;&gt;"","TP","")</f>
        <v>TP</v>
      </c>
      <c r="B308" s="318">
        <f t="shared" ref="B308:B315" si="58">IF(C308&lt;&gt;"",B307+1,"")</f>
        <v>158</v>
      </c>
      <c r="C308" s="309" t="s">
        <v>977</v>
      </c>
      <c r="D308" s="317" t="s">
        <v>1501</v>
      </c>
      <c r="E308" s="8"/>
      <c r="F308" s="8"/>
      <c r="G308" s="25">
        <f t="array" ref="G308">SUM(IF("155"&amp;C308=KHN&amp;MH,SL))</f>
        <v>17</v>
      </c>
      <c r="H308" s="25">
        <f t="array" ref="H308">SUM(IF("155"&amp;C308=KHN&amp;MH,TH))</f>
        <v>376122</v>
      </c>
      <c r="I308" s="25">
        <f t="array" ref="I308">SUM(IF("155"&amp;C308=KHC&amp;MH,SL))</f>
        <v>17</v>
      </c>
      <c r="J308" s="25">
        <f t="array" ref="J308">SUM(IF("155"&amp;C308=KHC&amp;MH,TH))</f>
        <v>376122</v>
      </c>
      <c r="K308" s="8">
        <f t="shared" si="48"/>
        <v>0</v>
      </c>
      <c r="L308" s="8">
        <f t="shared" si="49"/>
        <v>0</v>
      </c>
      <c r="M308" s="305"/>
    </row>
    <row r="309" spans="1:13" ht="19.5" customHeight="1">
      <c r="A309" s="305" t="str">
        <f t="shared" si="57"/>
        <v>TP</v>
      </c>
      <c r="B309" s="318">
        <f t="shared" si="58"/>
        <v>159</v>
      </c>
      <c r="C309" s="309" t="s">
        <v>951</v>
      </c>
      <c r="D309" s="317" t="s">
        <v>1501</v>
      </c>
      <c r="E309" s="8"/>
      <c r="F309" s="8"/>
      <c r="G309" s="25">
        <f t="array" ref="G309">SUM(IF("155"&amp;C309=KHN&amp;MH,SL))</f>
        <v>675</v>
      </c>
      <c r="H309" s="25">
        <f t="array" ref="H309">SUM(IF("155"&amp;C309=KHN&amp;MH,TH))</f>
        <v>16260659</v>
      </c>
      <c r="I309" s="25">
        <f t="array" ref="I309">SUM(IF("155"&amp;C309=KHC&amp;MH,SL))</f>
        <v>675</v>
      </c>
      <c r="J309" s="25">
        <f t="array" ref="J309">SUM(IF("155"&amp;C309=KHC&amp;MH,TH))</f>
        <v>16260659</v>
      </c>
      <c r="K309" s="8">
        <f t="shared" si="48"/>
        <v>0</v>
      </c>
      <c r="L309" s="8">
        <f t="shared" si="49"/>
        <v>0</v>
      </c>
      <c r="M309" s="305"/>
    </row>
    <row r="310" spans="1:13" ht="19.5" customHeight="1">
      <c r="A310" s="305" t="str">
        <f t="shared" si="57"/>
        <v>TP</v>
      </c>
      <c r="B310" s="318">
        <f t="shared" si="58"/>
        <v>160</v>
      </c>
      <c r="C310" s="309" t="s">
        <v>1004</v>
      </c>
      <c r="D310" s="317" t="s">
        <v>1501</v>
      </c>
      <c r="E310" s="8"/>
      <c r="F310" s="8"/>
      <c r="G310" s="25">
        <f t="array" ref="G310">SUM(IF("155"&amp;C310=KHN&amp;MH,SL))</f>
        <v>9</v>
      </c>
      <c r="H310" s="25">
        <f t="array" ref="H310">SUM(IF("155"&amp;C310=KHN&amp;MH,TH))</f>
        <v>169079</v>
      </c>
      <c r="I310" s="25">
        <f t="array" ref="I310">SUM(IF("155"&amp;C310=KHC&amp;MH,SL))</f>
        <v>9</v>
      </c>
      <c r="J310" s="25">
        <f t="array" ref="J310">SUM(IF("155"&amp;C310=KHC&amp;MH,TH))</f>
        <v>169079</v>
      </c>
      <c r="K310" s="8">
        <f t="shared" si="48"/>
        <v>0</v>
      </c>
      <c r="L310" s="8">
        <f t="shared" si="49"/>
        <v>0</v>
      </c>
      <c r="M310" s="305"/>
    </row>
    <row r="311" spans="1:13" ht="19.5" customHeight="1">
      <c r="A311" s="305" t="str">
        <f t="shared" si="57"/>
        <v>TP</v>
      </c>
      <c r="B311" s="318">
        <f t="shared" si="58"/>
        <v>161</v>
      </c>
      <c r="C311" s="40" t="s">
        <v>1437</v>
      </c>
      <c r="D311" s="317" t="s">
        <v>1501</v>
      </c>
      <c r="E311" s="8"/>
      <c r="F311" s="8"/>
      <c r="G311" s="25">
        <f t="array" ref="G311">SUM(IF("155"&amp;C311=KHN&amp;MH,SL))</f>
        <v>72</v>
      </c>
      <c r="H311" s="25">
        <f t="array" ref="H311">SUM(IF("155"&amp;C311=KHN&amp;MH,TH))</f>
        <v>1062252</v>
      </c>
      <c r="I311" s="25">
        <f t="array" ref="I311">SUM(IF("155"&amp;C311=KHC&amp;MH,SL))</f>
        <v>72</v>
      </c>
      <c r="J311" s="25">
        <f t="array" ref="J311">SUM(IF("155"&amp;C311=KHC&amp;MH,TH))</f>
        <v>1062252</v>
      </c>
      <c r="K311" s="8">
        <f t="shared" si="48"/>
        <v>0</v>
      </c>
      <c r="L311" s="8">
        <f t="shared" si="49"/>
        <v>0</v>
      </c>
      <c r="M311" s="305"/>
    </row>
    <row r="312" spans="1:13" ht="19.5" customHeight="1">
      <c r="A312" s="305" t="str">
        <f t="shared" si="57"/>
        <v>TP</v>
      </c>
      <c r="B312" s="318">
        <f t="shared" si="58"/>
        <v>162</v>
      </c>
      <c r="C312" s="309" t="s">
        <v>824</v>
      </c>
      <c r="D312" s="317" t="s">
        <v>1501</v>
      </c>
      <c r="E312" s="8"/>
      <c r="F312" s="8"/>
      <c r="G312" s="25">
        <f t="array" ref="G312">SUM(IF("155"&amp;C312=KHN&amp;MH,SL))</f>
        <v>66</v>
      </c>
      <c r="H312" s="25">
        <f t="array" ref="H312">SUM(IF("155"&amp;C312=KHN&amp;MH,TH))</f>
        <v>932349</v>
      </c>
      <c r="I312" s="25">
        <f t="array" ref="I312">SUM(IF("155"&amp;C312=KHC&amp;MH,SL))</f>
        <v>66</v>
      </c>
      <c r="J312" s="25">
        <f t="array" ref="J312">SUM(IF("155"&amp;C312=KHC&amp;MH,TH))</f>
        <v>932349</v>
      </c>
      <c r="K312" s="8">
        <f t="shared" si="48"/>
        <v>0</v>
      </c>
      <c r="L312" s="8">
        <f t="shared" si="49"/>
        <v>0</v>
      </c>
      <c r="M312" s="305"/>
    </row>
    <row r="313" spans="1:13" ht="19.5" customHeight="1">
      <c r="A313" s="305" t="str">
        <f t="shared" si="57"/>
        <v>TP</v>
      </c>
      <c r="B313" s="318">
        <f t="shared" si="58"/>
        <v>163</v>
      </c>
      <c r="C313" s="40" t="s">
        <v>1458</v>
      </c>
      <c r="D313" s="317" t="s">
        <v>1501</v>
      </c>
      <c r="E313" s="8"/>
      <c r="F313" s="8"/>
      <c r="G313" s="25">
        <f t="array" ref="G313">SUM(IF("155"&amp;C313=KHN&amp;MH,SL))</f>
        <v>106</v>
      </c>
      <c r="H313" s="25">
        <f t="array" ref="H313">SUM(IF("155"&amp;C313=KHN&amp;MH,TH))</f>
        <v>1900527</v>
      </c>
      <c r="I313" s="25">
        <f t="array" ref="I313">SUM(IF("155"&amp;C313=KHC&amp;MH,SL))</f>
        <v>106</v>
      </c>
      <c r="J313" s="25">
        <f t="array" ref="J313">SUM(IF("155"&amp;C313=KHC&amp;MH,TH))</f>
        <v>1900527</v>
      </c>
      <c r="K313" s="8">
        <f t="shared" si="48"/>
        <v>0</v>
      </c>
      <c r="L313" s="8">
        <f t="shared" si="49"/>
        <v>0</v>
      </c>
      <c r="M313" s="305"/>
    </row>
    <row r="314" spans="1:13" ht="19.5" customHeight="1">
      <c r="A314" s="305" t="str">
        <f t="shared" si="57"/>
        <v>TP</v>
      </c>
      <c r="B314" s="318">
        <f t="shared" si="58"/>
        <v>164</v>
      </c>
      <c r="C314" s="194" t="s">
        <v>1340</v>
      </c>
      <c r="D314" s="317" t="s">
        <v>1501</v>
      </c>
      <c r="E314" s="8"/>
      <c r="F314" s="8"/>
      <c r="G314" s="25">
        <f t="array" ref="G314">SUM(IF("155"&amp;C314=KHN&amp;MH,SL))</f>
        <v>130</v>
      </c>
      <c r="H314" s="25">
        <f t="array" ref="H314">SUM(IF("155"&amp;C314=KHN&amp;MH,TH))</f>
        <v>2009085</v>
      </c>
      <c r="I314" s="25">
        <f t="array" ref="I314">SUM(IF("155"&amp;C314=KHC&amp;MH,SL))</f>
        <v>130</v>
      </c>
      <c r="J314" s="25">
        <f t="array" ref="J314">SUM(IF("155"&amp;C314=KHC&amp;MH,TH))</f>
        <v>2009085</v>
      </c>
      <c r="K314" s="8">
        <f t="shared" si="48"/>
        <v>0</v>
      </c>
      <c r="L314" s="8">
        <f t="shared" si="49"/>
        <v>0</v>
      </c>
      <c r="M314" s="305"/>
    </row>
    <row r="315" spans="1:13" ht="19.5" customHeight="1">
      <c r="A315" s="305" t="str">
        <f t="shared" si="57"/>
        <v>TP</v>
      </c>
      <c r="B315" s="318">
        <f t="shared" si="58"/>
        <v>165</v>
      </c>
      <c r="C315" s="40" t="s">
        <v>1375</v>
      </c>
      <c r="D315" s="317" t="s">
        <v>1501</v>
      </c>
      <c r="E315" s="8"/>
      <c r="F315" s="8"/>
      <c r="G315" s="25">
        <f t="array" ref="G315">SUM(IF("155"&amp;C315=KHN&amp;MH,SL))</f>
        <v>104</v>
      </c>
      <c r="H315" s="25">
        <f t="array" ref="H315">SUM(IF("155"&amp;C315=KHN&amp;MH,TH))</f>
        <v>1902347</v>
      </c>
      <c r="I315" s="25">
        <f t="array" ref="I315">SUM(IF("155"&amp;C315=KHC&amp;MH,SL))</f>
        <v>104</v>
      </c>
      <c r="J315" s="25">
        <f t="array" ref="J315">SUM(IF("155"&amp;C315=KHC&amp;MH,TH))</f>
        <v>1902347</v>
      </c>
      <c r="K315" s="8">
        <f t="shared" si="48"/>
        <v>0</v>
      </c>
      <c r="L315" s="8">
        <f t="shared" si="49"/>
        <v>0</v>
      </c>
      <c r="M315" s="305"/>
    </row>
    <row r="316" spans="1:13" ht="19.5" customHeight="1">
      <c r="A316" s="305" t="str">
        <f t="shared" ref="A316:A319" si="59">IF(B316&lt;&gt;"","TP","")</f>
        <v>TP</v>
      </c>
      <c r="B316" s="318">
        <f t="shared" ref="B316:B319" si="60">IF(C316&lt;&gt;"",B315+1,"")</f>
        <v>166</v>
      </c>
      <c r="C316" s="194" t="s">
        <v>1333</v>
      </c>
      <c r="D316" s="317" t="s">
        <v>1501</v>
      </c>
      <c r="E316" s="8"/>
      <c r="F316" s="8"/>
      <c r="G316" s="25">
        <f t="array" ref="G316">SUM(IF("155"&amp;C316=KHN&amp;MH,SL))</f>
        <v>449</v>
      </c>
      <c r="H316" s="25">
        <f t="array" ref="H316">SUM(IF("155"&amp;C316=KHN&amp;MH,TH))</f>
        <v>6964546</v>
      </c>
      <c r="I316" s="25">
        <f t="array" ref="I316">SUM(IF("155"&amp;C316=KHC&amp;MH,SL))</f>
        <v>449</v>
      </c>
      <c r="J316" s="25">
        <f t="array" ref="J316">SUM(IF("155"&amp;C316=KHC&amp;MH,TH))</f>
        <v>6964546</v>
      </c>
      <c r="K316" s="8">
        <f t="shared" si="48"/>
        <v>0</v>
      </c>
      <c r="L316" s="8">
        <f t="shared" si="49"/>
        <v>0</v>
      </c>
      <c r="M316" s="305"/>
    </row>
    <row r="317" spans="1:13" ht="19.5" customHeight="1">
      <c r="A317" s="305" t="str">
        <f t="shared" si="59"/>
        <v>TP</v>
      </c>
      <c r="B317" s="318">
        <f t="shared" si="60"/>
        <v>167</v>
      </c>
      <c r="C317" s="40" t="s">
        <v>1438</v>
      </c>
      <c r="D317" s="317" t="s">
        <v>1501</v>
      </c>
      <c r="E317" s="8"/>
      <c r="F317" s="8"/>
      <c r="G317" s="25">
        <f t="array" ref="G317">SUM(IF("155"&amp;C317=KHN&amp;MH,SL))</f>
        <v>52</v>
      </c>
      <c r="H317" s="25">
        <f t="array" ref="H317">SUM(IF("155"&amp;C317=KHN&amp;MH,TH))</f>
        <v>767181</v>
      </c>
      <c r="I317" s="25">
        <f t="array" ref="I317">SUM(IF("155"&amp;C317=KHC&amp;MH,SL))</f>
        <v>52</v>
      </c>
      <c r="J317" s="25">
        <f t="array" ref="J317">SUM(IF("155"&amp;C317=KHC&amp;MH,TH))</f>
        <v>767181</v>
      </c>
      <c r="K317" s="8">
        <f t="shared" si="48"/>
        <v>0</v>
      </c>
      <c r="L317" s="8">
        <f t="shared" si="49"/>
        <v>0</v>
      </c>
      <c r="M317" s="305"/>
    </row>
    <row r="318" spans="1:13" ht="19.5" customHeight="1">
      <c r="A318" s="305" t="str">
        <f t="shared" si="59"/>
        <v>TP</v>
      </c>
      <c r="B318" s="318">
        <f t="shared" si="60"/>
        <v>168</v>
      </c>
      <c r="C318" s="40" t="s">
        <v>1439</v>
      </c>
      <c r="D318" s="317" t="s">
        <v>1501</v>
      </c>
      <c r="E318" s="8"/>
      <c r="F318" s="8"/>
      <c r="G318" s="25">
        <f t="array" ref="G318">SUM(IF("155"&amp;C318=KHN&amp;MH,SL))</f>
        <v>51</v>
      </c>
      <c r="H318" s="25">
        <f t="array" ref="H318">SUM(IF("155"&amp;C318=KHN&amp;MH,TH))</f>
        <v>752428</v>
      </c>
      <c r="I318" s="25">
        <f t="array" ref="I318">SUM(IF("155"&amp;C318=KHC&amp;MH,SL))</f>
        <v>51</v>
      </c>
      <c r="J318" s="25">
        <f t="array" ref="J318">SUM(IF("155"&amp;C318=KHC&amp;MH,TH))</f>
        <v>752428</v>
      </c>
      <c r="K318" s="8">
        <f t="shared" si="48"/>
        <v>0</v>
      </c>
      <c r="L318" s="8">
        <f t="shared" si="49"/>
        <v>0</v>
      </c>
      <c r="M318" s="305"/>
    </row>
    <row r="319" spans="1:13" ht="19.5" customHeight="1">
      <c r="A319" s="305" t="str">
        <f t="shared" si="59"/>
        <v>TP</v>
      </c>
      <c r="B319" s="318">
        <f t="shared" si="60"/>
        <v>169</v>
      </c>
      <c r="C319" s="309" t="s">
        <v>815</v>
      </c>
      <c r="D319" s="317" t="s">
        <v>1501</v>
      </c>
      <c r="E319" s="8"/>
      <c r="F319" s="8"/>
      <c r="G319" s="25">
        <f t="array" ref="G319">SUM(IF("155"&amp;C319=KHN&amp;MH,SL))</f>
        <v>806</v>
      </c>
      <c r="H319" s="25">
        <f t="array" ref="H319">SUM(IF("155"&amp;C319=KHN&amp;MH,TH))</f>
        <v>10272999</v>
      </c>
      <c r="I319" s="25">
        <f t="array" ref="I319">SUM(IF("155"&amp;C319=KHC&amp;MH,SL))</f>
        <v>806</v>
      </c>
      <c r="J319" s="25">
        <f t="array" ref="J319">SUM(IF("155"&amp;C319=KHC&amp;MH,TH))</f>
        <v>10272999</v>
      </c>
      <c r="K319" s="8">
        <f t="shared" si="48"/>
        <v>0</v>
      </c>
      <c r="L319" s="8">
        <f t="shared" si="49"/>
        <v>0</v>
      </c>
      <c r="M319" s="305"/>
    </row>
    <row r="320" spans="1:13" ht="19.5" customHeight="1">
      <c r="A320" s="305" t="str">
        <f t="shared" ref="A320:A351" si="61">IF(B320&lt;&gt;"","TP","")</f>
        <v>TP</v>
      </c>
      <c r="B320" s="318">
        <f t="shared" ref="B320:B351" si="62">IF(C320&lt;&gt;"",B319+1,"")</f>
        <v>170</v>
      </c>
      <c r="C320" s="309" t="s">
        <v>817</v>
      </c>
      <c r="D320" s="317" t="s">
        <v>1501</v>
      </c>
      <c r="E320" s="8"/>
      <c r="F320" s="8"/>
      <c r="G320" s="25">
        <f t="array" ref="G320">SUM(IF("155"&amp;C320=KHN&amp;MH,SL))</f>
        <v>199</v>
      </c>
      <c r="H320" s="25">
        <f t="array" ref="H320">SUM(IF("155"&amp;C320=KHN&amp;MH,TH))</f>
        <v>2484742</v>
      </c>
      <c r="I320" s="25">
        <f t="array" ref="I320">SUM(IF("155"&amp;C320=KHC&amp;MH,SL))</f>
        <v>199</v>
      </c>
      <c r="J320" s="25">
        <f t="array" ref="J320">SUM(IF("155"&amp;C320=KHC&amp;MH,TH))</f>
        <v>2484742</v>
      </c>
      <c r="K320" s="8">
        <f t="shared" si="48"/>
        <v>0</v>
      </c>
      <c r="L320" s="8">
        <f t="shared" si="49"/>
        <v>0</v>
      </c>
      <c r="M320" s="305"/>
    </row>
    <row r="321" spans="1:13" ht="19.5" customHeight="1">
      <c r="A321" s="305" t="str">
        <f t="shared" si="61"/>
        <v>TP</v>
      </c>
      <c r="B321" s="318">
        <f t="shared" si="62"/>
        <v>171</v>
      </c>
      <c r="C321" s="309" t="s">
        <v>1007</v>
      </c>
      <c r="D321" s="317" t="s">
        <v>1501</v>
      </c>
      <c r="E321" s="8"/>
      <c r="F321" s="8"/>
      <c r="G321" s="25">
        <f t="array" ref="G321">SUM(IF("155"&amp;C321=KHN&amp;MH,SL))</f>
        <v>61</v>
      </c>
      <c r="H321" s="25">
        <f t="array" ref="H321">SUM(IF("155"&amp;C321=KHN&amp;MH,TH))</f>
        <v>1212562</v>
      </c>
      <c r="I321" s="25">
        <f t="array" ref="I321">SUM(IF("155"&amp;C321=KHC&amp;MH,SL))</f>
        <v>61</v>
      </c>
      <c r="J321" s="25">
        <f t="array" ref="J321">SUM(IF("155"&amp;C321=KHC&amp;MH,TH))</f>
        <v>1212562</v>
      </c>
      <c r="K321" s="8">
        <f t="shared" si="48"/>
        <v>0</v>
      </c>
      <c r="L321" s="8">
        <f t="shared" si="49"/>
        <v>0</v>
      </c>
      <c r="M321" s="305"/>
    </row>
    <row r="322" spans="1:13" ht="19.5" customHeight="1">
      <c r="A322" s="305" t="str">
        <f t="shared" si="61"/>
        <v>TP</v>
      </c>
      <c r="B322" s="318">
        <f t="shared" si="62"/>
        <v>172</v>
      </c>
      <c r="C322" s="309" t="s">
        <v>1003</v>
      </c>
      <c r="D322" s="317" t="s">
        <v>1501</v>
      </c>
      <c r="E322" s="8"/>
      <c r="F322" s="8"/>
      <c r="G322" s="25">
        <f t="array" ref="G322">SUM(IF("155"&amp;C322=KHN&amp;MH,SL))</f>
        <v>207</v>
      </c>
      <c r="H322" s="25">
        <f t="array" ref="H322">SUM(IF("155"&amp;C322=KHN&amp;MH,TH))</f>
        <v>4792429</v>
      </c>
      <c r="I322" s="25">
        <f t="array" ref="I322">SUM(IF("155"&amp;C322=KHC&amp;MH,SL))</f>
        <v>207</v>
      </c>
      <c r="J322" s="25">
        <f t="array" ref="J322">SUM(IF("155"&amp;C322=KHC&amp;MH,TH))</f>
        <v>4792429</v>
      </c>
      <c r="K322" s="8">
        <f t="shared" si="48"/>
        <v>0</v>
      </c>
      <c r="L322" s="8">
        <f t="shared" si="49"/>
        <v>0</v>
      </c>
      <c r="M322" s="305"/>
    </row>
    <row r="323" spans="1:13" ht="19.5" customHeight="1">
      <c r="A323" s="305" t="str">
        <f t="shared" si="61"/>
        <v>TP</v>
      </c>
      <c r="B323" s="318">
        <f t="shared" si="62"/>
        <v>173</v>
      </c>
      <c r="C323" s="309" t="s">
        <v>1005</v>
      </c>
      <c r="D323" s="317" t="s">
        <v>1501</v>
      </c>
      <c r="E323" s="8"/>
      <c r="F323" s="8"/>
      <c r="G323" s="25">
        <f t="array" ref="G323">SUM(IF("155"&amp;C323=KHN&amp;MH,SL))</f>
        <v>3</v>
      </c>
      <c r="H323" s="25">
        <f t="array" ref="H323">SUM(IF("155"&amp;C323=KHN&amp;MH,TH))</f>
        <v>57428</v>
      </c>
      <c r="I323" s="25">
        <f t="array" ref="I323">SUM(IF("155"&amp;C323=KHC&amp;MH,SL))</f>
        <v>3</v>
      </c>
      <c r="J323" s="25">
        <f t="array" ref="J323">SUM(IF("155"&amp;C323=KHC&amp;MH,TH))</f>
        <v>57428</v>
      </c>
      <c r="K323" s="8">
        <f t="shared" si="48"/>
        <v>0</v>
      </c>
      <c r="L323" s="8">
        <f t="shared" si="49"/>
        <v>0</v>
      </c>
      <c r="M323" s="305"/>
    </row>
    <row r="324" spans="1:13" ht="19.5" customHeight="1">
      <c r="A324" s="305" t="str">
        <f t="shared" si="61"/>
        <v>TP</v>
      </c>
      <c r="B324" s="318">
        <f t="shared" si="62"/>
        <v>174</v>
      </c>
      <c r="C324" s="309" t="s">
        <v>961</v>
      </c>
      <c r="D324" s="317" t="s">
        <v>1501</v>
      </c>
      <c r="E324" s="8"/>
      <c r="F324" s="8"/>
      <c r="G324" s="25">
        <f t="array" ref="G324">SUM(IF("155"&amp;C324=KHN&amp;MH,SL))</f>
        <v>414</v>
      </c>
      <c r="H324" s="25">
        <f t="array" ref="H324">SUM(IF("155"&amp;C324=KHN&amp;MH,TH))</f>
        <v>10382782</v>
      </c>
      <c r="I324" s="25">
        <f t="array" ref="I324">SUM(IF("155"&amp;C324=KHC&amp;MH,SL))</f>
        <v>414</v>
      </c>
      <c r="J324" s="25">
        <f t="array" ref="J324">SUM(IF("155"&amp;C324=KHC&amp;MH,TH))</f>
        <v>10382782</v>
      </c>
      <c r="K324" s="8">
        <f t="shared" si="48"/>
        <v>0</v>
      </c>
      <c r="L324" s="8">
        <f t="shared" si="49"/>
        <v>0</v>
      </c>
      <c r="M324" s="305"/>
    </row>
    <row r="325" spans="1:13" ht="19.5" customHeight="1">
      <c r="A325" s="305" t="str">
        <f t="shared" si="61"/>
        <v>TP</v>
      </c>
      <c r="B325" s="318">
        <f t="shared" si="62"/>
        <v>175</v>
      </c>
      <c r="C325" s="40" t="s">
        <v>1440</v>
      </c>
      <c r="D325" s="317" t="s">
        <v>1501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904612</v>
      </c>
      <c r="I325" s="25">
        <f t="array" ref="I325">SUM(IF("155"&amp;C325=KHC&amp;MH,SL))</f>
        <v>51</v>
      </c>
      <c r="J325" s="25">
        <f t="array" ref="J325">SUM(IF("155"&amp;C325=KHC&amp;MH,TH))</f>
        <v>904612</v>
      </c>
      <c r="K325" s="8">
        <f t="shared" si="48"/>
        <v>0</v>
      </c>
      <c r="L325" s="8">
        <f t="shared" si="49"/>
        <v>0</v>
      </c>
      <c r="M325" s="305"/>
    </row>
    <row r="326" spans="1:13" ht="19.5" customHeight="1">
      <c r="A326" s="305" t="str">
        <f t="shared" si="61"/>
        <v>TP</v>
      </c>
      <c r="B326" s="318">
        <f t="shared" si="62"/>
        <v>176</v>
      </c>
      <c r="C326" s="40" t="s">
        <v>1441</v>
      </c>
      <c r="D326" s="317" t="s">
        <v>1501</v>
      </c>
      <c r="E326" s="8"/>
      <c r="F326" s="8"/>
      <c r="G326" s="25">
        <f t="array" ref="G326">SUM(IF("155"&amp;C326=KHN&amp;MH,SL))</f>
        <v>57</v>
      </c>
      <c r="H326" s="25">
        <f t="array" ref="H326">SUM(IF("155"&amp;C326=KHN&amp;MH,TH))</f>
        <v>1011037</v>
      </c>
      <c r="I326" s="25">
        <f t="array" ref="I326">SUM(IF("155"&amp;C326=KHC&amp;MH,SL))</f>
        <v>57</v>
      </c>
      <c r="J326" s="25">
        <f t="array" ref="J326">SUM(IF("155"&amp;C326=KHC&amp;MH,TH))</f>
        <v>1011037</v>
      </c>
      <c r="K326" s="8">
        <f t="shared" si="48"/>
        <v>0</v>
      </c>
      <c r="L326" s="8">
        <f t="shared" si="49"/>
        <v>0</v>
      </c>
      <c r="M326" s="305"/>
    </row>
    <row r="327" spans="1:13" ht="19.5" customHeight="1">
      <c r="A327" s="305" t="str">
        <f t="shared" si="61"/>
        <v>TP</v>
      </c>
      <c r="B327" s="318">
        <f t="shared" si="62"/>
        <v>177</v>
      </c>
      <c r="C327" s="194" t="s">
        <v>1328</v>
      </c>
      <c r="D327" s="317" t="s">
        <v>1501</v>
      </c>
      <c r="E327" s="8"/>
      <c r="F327" s="8"/>
      <c r="G327" s="25">
        <f t="array" ref="G327">SUM(IF("155"&amp;C327=KHN&amp;MH,SL))</f>
        <v>308</v>
      </c>
      <c r="H327" s="25">
        <f t="array" ref="H327">SUM(IF("155"&amp;C327=KHN&amp;MH,TH))</f>
        <v>4741042</v>
      </c>
      <c r="I327" s="25">
        <f t="array" ref="I327">SUM(IF("155"&amp;C327=KHC&amp;MH,SL))</f>
        <v>308</v>
      </c>
      <c r="J327" s="25">
        <f t="array" ref="J327">SUM(IF("155"&amp;C327=KHC&amp;MH,TH))</f>
        <v>4741042</v>
      </c>
      <c r="K327" s="8">
        <f t="shared" si="48"/>
        <v>0</v>
      </c>
      <c r="L327" s="8">
        <f t="shared" si="49"/>
        <v>0</v>
      </c>
      <c r="M327" s="305"/>
    </row>
    <row r="328" spans="1:13" ht="19.5" customHeight="1">
      <c r="A328" s="305" t="str">
        <f t="shared" si="61"/>
        <v>TP</v>
      </c>
      <c r="B328" s="318">
        <f t="shared" si="62"/>
        <v>178</v>
      </c>
      <c r="C328" s="40" t="s">
        <v>1408</v>
      </c>
      <c r="D328" s="317" t="s">
        <v>1501</v>
      </c>
      <c r="E328" s="8"/>
      <c r="F328" s="8"/>
      <c r="G328" s="25">
        <f t="array" ref="G328">SUM(IF("155"&amp;C328=KHN&amp;MH,SL))</f>
        <v>442</v>
      </c>
      <c r="H328" s="25">
        <f t="array" ref="H328">SUM(IF("155"&amp;C328=KHN&amp;MH,TH))</f>
        <v>676267</v>
      </c>
      <c r="I328" s="25">
        <f t="array" ref="I328">SUM(IF("155"&amp;C328=KHC&amp;MH,SL))</f>
        <v>442</v>
      </c>
      <c r="J328" s="25">
        <f t="array" ref="J328">SUM(IF("155"&amp;C328=KHC&amp;MH,TH))</f>
        <v>676267</v>
      </c>
      <c r="K328" s="8">
        <f t="shared" si="48"/>
        <v>0</v>
      </c>
      <c r="L328" s="8">
        <f t="shared" si="49"/>
        <v>0</v>
      </c>
      <c r="M328" s="305"/>
    </row>
    <row r="329" spans="1:13" ht="19.5" customHeight="1">
      <c r="A329" s="305" t="str">
        <f t="shared" si="61"/>
        <v>TP</v>
      </c>
      <c r="B329" s="318">
        <f t="shared" si="62"/>
        <v>179</v>
      </c>
      <c r="C329" s="40" t="s">
        <v>1411</v>
      </c>
      <c r="D329" s="317" t="s">
        <v>1501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640675</v>
      </c>
      <c r="I329" s="25">
        <f t="array" ref="I329">SUM(IF("155"&amp;C329=KHC&amp;MH,SL))</f>
        <v>442</v>
      </c>
      <c r="J329" s="25">
        <f t="array" ref="J329">SUM(IF("155"&amp;C329=KHC&amp;MH,TH))</f>
        <v>640675</v>
      </c>
      <c r="K329" s="8">
        <f t="shared" si="48"/>
        <v>0</v>
      </c>
      <c r="L329" s="8">
        <f t="shared" si="49"/>
        <v>0</v>
      </c>
      <c r="M329" s="305"/>
    </row>
    <row r="330" spans="1:13" ht="19.5" customHeight="1">
      <c r="A330" s="305" t="str">
        <f t="shared" si="61"/>
        <v>TP</v>
      </c>
      <c r="B330" s="318">
        <f t="shared" si="62"/>
        <v>180</v>
      </c>
      <c r="C330" s="40" t="s">
        <v>1410</v>
      </c>
      <c r="D330" s="317" t="s">
        <v>1501</v>
      </c>
      <c r="E330" s="8"/>
      <c r="F330" s="8"/>
      <c r="G330" s="25">
        <f t="array" ref="G330">SUM(IF("155"&amp;C330=KHN&amp;MH,SL))</f>
        <v>242</v>
      </c>
      <c r="H330" s="25">
        <f t="array" ref="H330">SUM(IF("155"&amp;C330=KHN&amp;MH,TH))</f>
        <v>372075</v>
      </c>
      <c r="I330" s="25">
        <f t="array" ref="I330">SUM(IF("155"&amp;C330=KHC&amp;MH,SL))</f>
        <v>242</v>
      </c>
      <c r="J330" s="25">
        <f t="array" ref="J330">SUM(IF("155"&amp;C330=KHC&amp;MH,TH))</f>
        <v>372075</v>
      </c>
      <c r="K330" s="8">
        <f t="shared" si="48"/>
        <v>0</v>
      </c>
      <c r="L330" s="8">
        <f t="shared" si="49"/>
        <v>0</v>
      </c>
      <c r="M330" s="305"/>
    </row>
    <row r="331" spans="1:13" ht="19.5" customHeight="1">
      <c r="A331" s="305" t="str">
        <f t="shared" si="61"/>
        <v>TP</v>
      </c>
      <c r="B331" s="318">
        <f t="shared" si="62"/>
        <v>181</v>
      </c>
      <c r="C331" s="309" t="s">
        <v>1091</v>
      </c>
      <c r="D331" s="317" t="s">
        <v>1501</v>
      </c>
      <c r="E331" s="8"/>
      <c r="F331" s="8"/>
      <c r="G331" s="25">
        <f t="array" ref="G331">SUM(IF("155"&amp;C331=KHN&amp;MH,SL))</f>
        <v>281</v>
      </c>
      <c r="H331" s="25">
        <f t="array" ref="H331">SUM(IF("155"&amp;C331=KHN&amp;MH,TH))</f>
        <v>2458354</v>
      </c>
      <c r="I331" s="25">
        <f t="array" ref="I331">SUM(IF("155"&amp;C331=KHC&amp;MH,SL))</f>
        <v>281</v>
      </c>
      <c r="J331" s="25">
        <f t="array" ref="J331">SUM(IF("155"&amp;C331=KHC&amp;MH,TH))</f>
        <v>2458354</v>
      </c>
      <c r="K331" s="8">
        <f t="shared" si="48"/>
        <v>0</v>
      </c>
      <c r="L331" s="8">
        <f t="shared" si="49"/>
        <v>0</v>
      </c>
      <c r="M331" s="305"/>
    </row>
    <row r="332" spans="1:13" ht="19.5" customHeight="1">
      <c r="A332" s="305" t="str">
        <f t="shared" si="61"/>
        <v>TP</v>
      </c>
      <c r="B332" s="318">
        <f t="shared" si="62"/>
        <v>182</v>
      </c>
      <c r="C332" s="309" t="s">
        <v>1090</v>
      </c>
      <c r="D332" s="317" t="s">
        <v>1501</v>
      </c>
      <c r="E332" s="8"/>
      <c r="F332" s="8"/>
      <c r="G332" s="25">
        <f t="array" ref="G332">SUM(IF("155"&amp;C332=KHN&amp;MH,SL))</f>
        <v>214</v>
      </c>
      <c r="H332" s="25">
        <f t="array" ref="H332">SUM(IF("155"&amp;C332=KHN&amp;MH,TH))</f>
        <v>1582401</v>
      </c>
      <c r="I332" s="25">
        <f t="array" ref="I332">SUM(IF("155"&amp;C332=KHC&amp;MH,SL))</f>
        <v>214</v>
      </c>
      <c r="J332" s="25">
        <f t="array" ref="J332">SUM(IF("155"&amp;C332=KHC&amp;MH,TH))</f>
        <v>1582401</v>
      </c>
      <c r="K332" s="8">
        <f t="shared" si="48"/>
        <v>0</v>
      </c>
      <c r="L332" s="8">
        <f t="shared" si="49"/>
        <v>0</v>
      </c>
      <c r="M332" s="305"/>
    </row>
    <row r="333" spans="1:13" ht="19.5" customHeight="1">
      <c r="A333" s="305" t="str">
        <f t="shared" si="61"/>
        <v>TP</v>
      </c>
      <c r="B333" s="318">
        <f t="shared" si="62"/>
        <v>183</v>
      </c>
      <c r="C333" s="309" t="s">
        <v>1124</v>
      </c>
      <c r="D333" s="317" t="s">
        <v>1501</v>
      </c>
      <c r="E333" s="8"/>
      <c r="F333" s="8"/>
      <c r="G333" s="25">
        <f t="array" ref="G333">SUM(IF("155"&amp;C333=KHN&amp;MH,SL))</f>
        <v>1</v>
      </c>
      <c r="H333" s="25">
        <f t="array" ref="H333">SUM(IF("155"&amp;C333=KHN&amp;MH,TH))</f>
        <v>4447</v>
      </c>
      <c r="I333" s="25">
        <f t="array" ref="I333">SUM(IF("155"&amp;C333=KHC&amp;MH,SL))</f>
        <v>1</v>
      </c>
      <c r="J333" s="25">
        <f t="array" ref="J333">SUM(IF("155"&amp;C333=KHC&amp;MH,TH))</f>
        <v>4447</v>
      </c>
      <c r="K333" s="8">
        <f t="shared" si="48"/>
        <v>0</v>
      </c>
      <c r="L333" s="8">
        <f t="shared" si="49"/>
        <v>0</v>
      </c>
      <c r="M333" s="305"/>
    </row>
    <row r="334" spans="1:13" ht="19.5" customHeight="1">
      <c r="A334" s="305" t="str">
        <f t="shared" si="61"/>
        <v>TP</v>
      </c>
      <c r="B334" s="318">
        <f t="shared" si="62"/>
        <v>184</v>
      </c>
      <c r="C334" s="309" t="s">
        <v>1132</v>
      </c>
      <c r="D334" s="317" t="s">
        <v>1501</v>
      </c>
      <c r="E334" s="8"/>
      <c r="F334" s="8"/>
      <c r="G334" s="25">
        <f t="array" ref="G334">SUM(IF("155"&amp;C334=KHN&amp;MH,SL))</f>
        <v>2</v>
      </c>
      <c r="H334" s="25">
        <f t="array" ref="H334">SUM(IF("155"&amp;C334=KHN&amp;MH,TH))</f>
        <v>16693</v>
      </c>
      <c r="I334" s="25">
        <f t="array" ref="I334">SUM(IF("155"&amp;C334=KHC&amp;MH,SL))</f>
        <v>2</v>
      </c>
      <c r="J334" s="25">
        <f t="array" ref="J334">SUM(IF("155"&amp;C334=KHC&amp;MH,TH))</f>
        <v>16693</v>
      </c>
      <c r="K334" s="8">
        <f t="shared" si="48"/>
        <v>0</v>
      </c>
      <c r="L334" s="8">
        <f t="shared" si="49"/>
        <v>0</v>
      </c>
      <c r="M334" s="305"/>
    </row>
    <row r="335" spans="1:13" ht="19.5" customHeight="1">
      <c r="A335" s="305" t="str">
        <f t="shared" si="61"/>
        <v>TP</v>
      </c>
      <c r="B335" s="318">
        <f t="shared" si="62"/>
        <v>185</v>
      </c>
      <c r="C335" s="309" t="s">
        <v>1129</v>
      </c>
      <c r="D335" s="317" t="s">
        <v>1501</v>
      </c>
      <c r="E335" s="8"/>
      <c r="F335" s="8"/>
      <c r="G335" s="25">
        <f t="array" ref="G335">SUM(IF("155"&amp;C335=KHN&amp;MH,SL))</f>
        <v>1</v>
      </c>
      <c r="H335" s="25">
        <f t="array" ref="H335">SUM(IF("155"&amp;C335=KHN&amp;MH,TH))</f>
        <v>9490</v>
      </c>
      <c r="I335" s="25">
        <f t="array" ref="I335">SUM(IF("155"&amp;C335=KHC&amp;MH,SL))</f>
        <v>1</v>
      </c>
      <c r="J335" s="25">
        <f t="array" ref="J335">SUM(IF("155"&amp;C335=KHC&amp;MH,TH))</f>
        <v>9490</v>
      </c>
      <c r="K335" s="8">
        <f t="shared" si="48"/>
        <v>0</v>
      </c>
      <c r="L335" s="8">
        <f t="shared" si="49"/>
        <v>0</v>
      </c>
      <c r="M335" s="305"/>
    </row>
    <row r="336" spans="1:13" ht="19.5" customHeight="1">
      <c r="A336" s="305" t="str">
        <f t="shared" si="61"/>
        <v>TP</v>
      </c>
      <c r="B336" s="318">
        <f t="shared" si="62"/>
        <v>186</v>
      </c>
      <c r="C336" s="309" t="s">
        <v>1133</v>
      </c>
      <c r="D336" s="317" t="s">
        <v>1501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10374</v>
      </c>
      <c r="I336" s="25">
        <f t="array" ref="I336">SUM(IF("155"&amp;C336=KHC&amp;MH,SL))</f>
        <v>1</v>
      </c>
      <c r="J336" s="25">
        <f t="array" ref="J336">SUM(IF("155"&amp;C336=KHC&amp;MH,TH))</f>
        <v>10374</v>
      </c>
      <c r="K336" s="8">
        <f t="shared" si="48"/>
        <v>0</v>
      </c>
      <c r="L336" s="8">
        <f t="shared" si="49"/>
        <v>0</v>
      </c>
      <c r="M336" s="305"/>
    </row>
    <row r="337" spans="1:13" ht="19.5" customHeight="1">
      <c r="A337" s="305" t="str">
        <f t="shared" si="61"/>
        <v>TP</v>
      </c>
      <c r="B337" s="318">
        <f t="shared" si="62"/>
        <v>187</v>
      </c>
      <c r="C337" s="309" t="s">
        <v>1125</v>
      </c>
      <c r="D337" s="317" t="s">
        <v>1501</v>
      </c>
      <c r="E337" s="8"/>
      <c r="F337" s="8"/>
      <c r="G337" s="25">
        <f t="array" ref="G337">SUM(IF("155"&amp;C337=KHN&amp;MH,SL))</f>
        <v>133</v>
      </c>
      <c r="H337" s="25">
        <f t="array" ref="H337">SUM(IF("155"&amp;C337=KHN&amp;MH,TH))</f>
        <v>983455</v>
      </c>
      <c r="I337" s="25">
        <f t="array" ref="I337">SUM(IF("155"&amp;C337=KHC&amp;MH,SL))</f>
        <v>133</v>
      </c>
      <c r="J337" s="25">
        <f t="array" ref="J337">SUM(IF("155"&amp;C337=KHC&amp;MH,TH))</f>
        <v>983455</v>
      </c>
      <c r="K337" s="8">
        <f t="shared" si="48"/>
        <v>0</v>
      </c>
      <c r="L337" s="8">
        <f t="shared" si="49"/>
        <v>0</v>
      </c>
      <c r="M337" s="305"/>
    </row>
    <row r="338" spans="1:13" ht="19.5" customHeight="1">
      <c r="A338" s="305" t="str">
        <f t="shared" si="61"/>
        <v>TP</v>
      </c>
      <c r="B338" s="318">
        <f t="shared" si="62"/>
        <v>188</v>
      </c>
      <c r="C338" s="309" t="s">
        <v>1130</v>
      </c>
      <c r="D338" s="317" t="s">
        <v>1501</v>
      </c>
      <c r="E338" s="8"/>
      <c r="F338" s="8"/>
      <c r="G338" s="25">
        <f t="array" ref="G338">SUM(IF("155"&amp;C338=KHN&amp;MH,SL))</f>
        <v>1</v>
      </c>
      <c r="H338" s="25">
        <f t="array" ref="H338">SUM(IF("155"&amp;C338=KHN&amp;MH,TH))</f>
        <v>10309</v>
      </c>
      <c r="I338" s="25">
        <f t="array" ref="I338">SUM(IF("155"&amp;C338=KHC&amp;MH,SL))</f>
        <v>1</v>
      </c>
      <c r="J338" s="25">
        <f t="array" ref="J338">SUM(IF("155"&amp;C338=KHC&amp;MH,TH))</f>
        <v>10309</v>
      </c>
      <c r="K338" s="8">
        <f t="shared" si="48"/>
        <v>0</v>
      </c>
      <c r="L338" s="8">
        <f t="shared" si="49"/>
        <v>0</v>
      </c>
      <c r="M338" s="305"/>
    </row>
    <row r="339" spans="1:13" ht="19.5" customHeight="1">
      <c r="A339" s="305" t="str">
        <f t="shared" si="61"/>
        <v>TP</v>
      </c>
      <c r="B339" s="318">
        <f t="shared" si="62"/>
        <v>189</v>
      </c>
      <c r="C339" s="309" t="s">
        <v>1126</v>
      </c>
      <c r="D339" s="317" t="s">
        <v>1501</v>
      </c>
      <c r="E339" s="8"/>
      <c r="F339" s="8"/>
      <c r="G339" s="25">
        <f t="array" ref="G339">SUM(IF("155"&amp;C339=KHN&amp;MH,SL))</f>
        <v>141</v>
      </c>
      <c r="H339" s="25">
        <f t="array" ref="H339">SUM(IF("155"&amp;C339=KHN&amp;MH,TH))</f>
        <v>1176842</v>
      </c>
      <c r="I339" s="25">
        <f t="array" ref="I339">SUM(IF("155"&amp;C339=KHC&amp;MH,SL))</f>
        <v>141</v>
      </c>
      <c r="J339" s="25">
        <f t="array" ref="J339">SUM(IF("155"&amp;C339=KHC&amp;MH,TH))</f>
        <v>1176842</v>
      </c>
      <c r="K339" s="8">
        <f t="shared" si="48"/>
        <v>0</v>
      </c>
      <c r="L339" s="8">
        <f t="shared" si="49"/>
        <v>0</v>
      </c>
      <c r="M339" s="305"/>
    </row>
    <row r="340" spans="1:13" ht="19.5" customHeight="1">
      <c r="A340" s="305" t="str">
        <f t="shared" si="61"/>
        <v>TP</v>
      </c>
      <c r="B340" s="318">
        <f t="shared" si="62"/>
        <v>190</v>
      </c>
      <c r="C340" s="309" t="s">
        <v>1127</v>
      </c>
      <c r="D340" s="317" t="s">
        <v>1501</v>
      </c>
      <c r="E340" s="8"/>
      <c r="F340" s="8"/>
      <c r="G340" s="25">
        <f t="array" ref="G340">SUM(IF("155"&amp;C340=KHN&amp;MH,SL))</f>
        <v>292</v>
      </c>
      <c r="H340" s="25">
        <f t="array" ref="H340">SUM(IF("155"&amp;C340=KHN&amp;MH,TH))</f>
        <v>2402506</v>
      </c>
      <c r="I340" s="25">
        <f t="array" ref="I340">SUM(IF("155"&amp;C340=KHC&amp;MH,SL))</f>
        <v>292</v>
      </c>
      <c r="J340" s="25">
        <f t="array" ref="J340">SUM(IF("155"&amp;C340=KHC&amp;MH,TH))</f>
        <v>2402506</v>
      </c>
      <c r="K340" s="8">
        <f t="shared" si="48"/>
        <v>0</v>
      </c>
      <c r="L340" s="8">
        <f t="shared" si="49"/>
        <v>0</v>
      </c>
      <c r="M340" s="305"/>
    </row>
    <row r="341" spans="1:13" ht="19.5" customHeight="1">
      <c r="A341" s="305" t="str">
        <f t="shared" si="61"/>
        <v>TP</v>
      </c>
      <c r="B341" s="318">
        <f t="shared" si="62"/>
        <v>191</v>
      </c>
      <c r="C341" s="309" t="s">
        <v>974</v>
      </c>
      <c r="D341" s="317" t="s">
        <v>1501</v>
      </c>
      <c r="E341" s="8"/>
      <c r="F341" s="8"/>
      <c r="G341" s="25">
        <f t="array" ref="G341">SUM(IF("155"&amp;C341=KHN&amp;MH,SL))</f>
        <v>303</v>
      </c>
      <c r="H341" s="25">
        <f t="array" ref="H341">SUM(IF("155"&amp;C341=KHN&amp;MH,TH))</f>
        <v>1759979</v>
      </c>
      <c r="I341" s="25">
        <f t="array" ref="I341">SUM(IF("155"&amp;C341=KHC&amp;MH,SL))</f>
        <v>303</v>
      </c>
      <c r="J341" s="25">
        <f t="array" ref="J341">SUM(IF("155"&amp;C341=KHC&amp;MH,TH))</f>
        <v>1759979</v>
      </c>
      <c r="K341" s="8">
        <f t="shared" si="48"/>
        <v>0</v>
      </c>
      <c r="L341" s="8">
        <f t="shared" si="49"/>
        <v>0</v>
      </c>
      <c r="M341" s="305"/>
    </row>
    <row r="342" spans="1:13" ht="19.5" customHeight="1">
      <c r="A342" s="305" t="str">
        <f t="shared" si="61"/>
        <v>TP</v>
      </c>
      <c r="B342" s="318">
        <f t="shared" si="62"/>
        <v>192</v>
      </c>
      <c r="C342" s="309" t="s">
        <v>973</v>
      </c>
      <c r="D342" s="317" t="s">
        <v>1501</v>
      </c>
      <c r="E342" s="8"/>
      <c r="F342" s="8"/>
      <c r="G342" s="25">
        <f t="array" ref="G342">SUM(IF("155"&amp;C342=KHN&amp;MH,SL))</f>
        <v>3721</v>
      </c>
      <c r="H342" s="25">
        <f t="array" ref="H342">SUM(IF("155"&amp;C342=KHN&amp;MH,TH))</f>
        <v>23261232</v>
      </c>
      <c r="I342" s="25">
        <f t="array" ref="I342">SUM(IF("155"&amp;C342=KHC&amp;MH,SL))</f>
        <v>3721</v>
      </c>
      <c r="J342" s="25">
        <f t="array" ref="J342">SUM(IF("155"&amp;C342=KHC&amp;MH,TH))</f>
        <v>23261232</v>
      </c>
      <c r="K342" s="8">
        <f t="shared" si="48"/>
        <v>0</v>
      </c>
      <c r="L342" s="8">
        <f t="shared" si="49"/>
        <v>0</v>
      </c>
      <c r="M342" s="305"/>
    </row>
    <row r="343" spans="1:13" ht="19.5" customHeight="1">
      <c r="A343" s="305" t="str">
        <f t="shared" si="61"/>
        <v>TP</v>
      </c>
      <c r="B343" s="318">
        <f t="shared" si="62"/>
        <v>193</v>
      </c>
      <c r="C343" s="309" t="s">
        <v>1128</v>
      </c>
      <c r="D343" s="317" t="s">
        <v>1501</v>
      </c>
      <c r="E343" s="8"/>
      <c r="F343" s="8"/>
      <c r="G343" s="25">
        <f t="array" ref="G343">SUM(IF("155"&amp;C343=KHN&amp;MH,SL))</f>
        <v>1</v>
      </c>
      <c r="H343" s="25">
        <f t="array" ref="H343">SUM(IF("155"&amp;C343=KHN&amp;MH,TH))</f>
        <v>10374</v>
      </c>
      <c r="I343" s="25">
        <f t="array" ref="I343">SUM(IF("155"&amp;C343=KHC&amp;MH,SL))</f>
        <v>1</v>
      </c>
      <c r="J343" s="25">
        <f t="array" ref="J343">SUM(IF("155"&amp;C343=KHC&amp;MH,TH))</f>
        <v>10374</v>
      </c>
      <c r="K343" s="8">
        <f t="shared" ref="K343:K406" si="63">E343+G343-I343</f>
        <v>0</v>
      </c>
      <c r="L343" s="8">
        <f t="shared" ref="L343:L406" si="64">F343+H343-J343</f>
        <v>0</v>
      </c>
      <c r="M343" s="305"/>
    </row>
    <row r="344" spans="1:13" ht="18" customHeight="1">
      <c r="A344" s="305" t="str">
        <f t="shared" si="61"/>
        <v>TP</v>
      </c>
      <c r="B344" s="318">
        <f t="shared" si="62"/>
        <v>194</v>
      </c>
      <c r="C344" s="309" t="s">
        <v>1134</v>
      </c>
      <c r="D344" s="317" t="s">
        <v>1501</v>
      </c>
      <c r="E344" s="8"/>
      <c r="F344" s="8"/>
      <c r="G344" s="25">
        <f t="array" ref="G344">SUM(IF("155"&amp;C344=KHN&amp;MH,SL))</f>
        <v>747</v>
      </c>
      <c r="H344" s="25">
        <f t="array" ref="H344">SUM(IF("155"&amp;C344=KHN&amp;MH,TH))</f>
        <v>8852632</v>
      </c>
      <c r="I344" s="25">
        <f t="array" ref="I344">SUM(IF("155"&amp;C344=KHC&amp;MH,SL))</f>
        <v>747</v>
      </c>
      <c r="J344" s="25">
        <f t="array" ref="J344">SUM(IF("155"&amp;C344=KHC&amp;MH,TH))</f>
        <v>8852632</v>
      </c>
      <c r="K344" s="8">
        <f t="shared" si="63"/>
        <v>0</v>
      </c>
      <c r="L344" s="8">
        <f t="shared" si="64"/>
        <v>0</v>
      </c>
      <c r="M344" s="305"/>
    </row>
    <row r="345" spans="1:13" ht="18" customHeight="1">
      <c r="A345" s="305" t="str">
        <f t="shared" si="61"/>
        <v>TP</v>
      </c>
      <c r="B345" s="318">
        <f t="shared" si="62"/>
        <v>195</v>
      </c>
      <c r="C345" s="309" t="s">
        <v>1131</v>
      </c>
      <c r="D345" s="317" t="s">
        <v>1501</v>
      </c>
      <c r="E345" s="8"/>
      <c r="F345" s="8"/>
      <c r="G345" s="25">
        <f t="array" ref="G345">SUM(IF("155"&amp;C345=KHN&amp;MH,SL))</f>
        <v>824</v>
      </c>
      <c r="H345" s="25">
        <f t="array" ref="H345">SUM(IF("155"&amp;C345=KHN&amp;MH,TH))</f>
        <v>10670717</v>
      </c>
      <c r="I345" s="25">
        <f t="array" ref="I345">SUM(IF("155"&amp;C345=KHC&amp;MH,SL))</f>
        <v>824</v>
      </c>
      <c r="J345" s="25">
        <f t="array" ref="J345">SUM(IF("155"&amp;C345=KHC&amp;MH,TH))</f>
        <v>10670717</v>
      </c>
      <c r="K345" s="8">
        <f t="shared" si="63"/>
        <v>0</v>
      </c>
      <c r="L345" s="8">
        <f t="shared" si="64"/>
        <v>0</v>
      </c>
      <c r="M345" s="305"/>
    </row>
    <row r="346" spans="1:13" ht="18.75" customHeight="1">
      <c r="A346" s="305" t="str">
        <f t="shared" si="61"/>
        <v>TP</v>
      </c>
      <c r="B346" s="318">
        <f t="shared" si="62"/>
        <v>196</v>
      </c>
      <c r="C346" s="309" t="s">
        <v>1135</v>
      </c>
      <c r="D346" s="317" t="s">
        <v>1501</v>
      </c>
      <c r="E346" s="8"/>
      <c r="F346" s="8"/>
      <c r="G346" s="25">
        <f t="array" ref="G346">SUM(IF("155"&amp;C346=KHN&amp;MH,SL))</f>
        <v>70</v>
      </c>
      <c r="H346" s="25">
        <f t="array" ref="H346">SUM(IF("155"&amp;C346=KHN&amp;MH,TH))</f>
        <v>953778</v>
      </c>
      <c r="I346" s="25">
        <f t="array" ref="I346">SUM(IF("155"&amp;C346=KHC&amp;MH,SL))</f>
        <v>70</v>
      </c>
      <c r="J346" s="25">
        <f t="array" ref="J346">SUM(IF("155"&amp;C346=KHC&amp;MH,TH))</f>
        <v>953778</v>
      </c>
      <c r="K346" s="8">
        <f t="shared" si="63"/>
        <v>0</v>
      </c>
      <c r="L346" s="8">
        <f t="shared" si="64"/>
        <v>0</v>
      </c>
      <c r="M346" s="305"/>
    </row>
    <row r="347" spans="1:13" ht="18.75" customHeight="1">
      <c r="A347" s="305" t="str">
        <f t="shared" si="61"/>
        <v>TP</v>
      </c>
      <c r="B347" s="318">
        <f t="shared" si="62"/>
        <v>197</v>
      </c>
      <c r="C347" s="309" t="s">
        <v>903</v>
      </c>
      <c r="D347" s="317" t="s">
        <v>1501</v>
      </c>
      <c r="E347" s="8"/>
      <c r="F347" s="8"/>
      <c r="G347" s="25">
        <f t="array" ref="G347">SUM(IF("155"&amp;C347=KHN&amp;MH,SL))</f>
        <v>2</v>
      </c>
      <c r="H347" s="25">
        <f t="array" ref="H347">SUM(IF("155"&amp;C347=KHN&amp;MH,TH))</f>
        <v>7311</v>
      </c>
      <c r="I347" s="25">
        <f t="array" ref="I347">SUM(IF("155"&amp;C347=KHC&amp;MH,SL))</f>
        <v>2</v>
      </c>
      <c r="J347" s="25">
        <f t="array" ref="J347">SUM(IF("155"&amp;C347=KHC&amp;MH,TH))</f>
        <v>7311</v>
      </c>
      <c r="K347" s="8">
        <f t="shared" si="63"/>
        <v>0</v>
      </c>
      <c r="L347" s="8">
        <f t="shared" si="64"/>
        <v>0</v>
      </c>
      <c r="M347" s="305"/>
    </row>
    <row r="348" spans="1:13" ht="18.75" customHeight="1">
      <c r="A348" s="305" t="str">
        <f t="shared" si="61"/>
        <v>TP</v>
      </c>
      <c r="B348" s="318">
        <f t="shared" si="62"/>
        <v>198</v>
      </c>
      <c r="C348" s="309" t="s">
        <v>908</v>
      </c>
      <c r="D348" s="317" t="s">
        <v>1501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7168</v>
      </c>
      <c r="I348" s="25">
        <f t="array" ref="I348">SUM(IF("155"&amp;C348=KHC&amp;MH,SL))</f>
        <v>2</v>
      </c>
      <c r="J348" s="25">
        <f t="array" ref="J348">SUM(IF("155"&amp;C348=KHC&amp;MH,TH))</f>
        <v>7168</v>
      </c>
      <c r="K348" s="8">
        <f t="shared" si="63"/>
        <v>0</v>
      </c>
      <c r="L348" s="8">
        <f t="shared" si="64"/>
        <v>0</v>
      </c>
      <c r="M348" s="305"/>
    </row>
    <row r="349" spans="1:13" ht="18.75" customHeight="1">
      <c r="A349" s="305" t="str">
        <f t="shared" si="61"/>
        <v>TP</v>
      </c>
      <c r="B349" s="318">
        <f t="shared" si="62"/>
        <v>199</v>
      </c>
      <c r="C349" s="309" t="s">
        <v>915</v>
      </c>
      <c r="D349" s="317" t="s">
        <v>1501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14381</v>
      </c>
      <c r="I349" s="25">
        <f t="array" ref="I349">SUM(IF("155"&amp;C349=KHC&amp;MH,SL))</f>
        <v>2</v>
      </c>
      <c r="J349" s="25">
        <f t="array" ref="J349">SUM(IF("155"&amp;C349=KHC&amp;MH,TH))</f>
        <v>14381</v>
      </c>
      <c r="K349" s="8">
        <f t="shared" si="63"/>
        <v>0</v>
      </c>
      <c r="L349" s="8">
        <f t="shared" si="64"/>
        <v>0</v>
      </c>
      <c r="M349" s="305"/>
    </row>
    <row r="350" spans="1:13" ht="18.75" customHeight="1">
      <c r="A350" s="305" t="str">
        <f t="shared" si="61"/>
        <v>TP</v>
      </c>
      <c r="B350" s="318">
        <f t="shared" si="62"/>
        <v>200</v>
      </c>
      <c r="C350" s="309" t="s">
        <v>1107</v>
      </c>
      <c r="D350" s="317" t="s">
        <v>1501</v>
      </c>
      <c r="E350" s="8"/>
      <c r="F350" s="8"/>
      <c r="G350" s="25">
        <f t="array" ref="G350">SUM(IF("155"&amp;C350=KHN&amp;MH,SL))</f>
        <v>1</v>
      </c>
      <c r="H350" s="25">
        <f t="array" ref="H350">SUM(IF("155"&amp;C350=KHN&amp;MH,TH))</f>
        <v>6671</v>
      </c>
      <c r="I350" s="25">
        <f t="array" ref="I350">SUM(IF("155"&amp;C350=KHC&amp;MH,SL))</f>
        <v>1</v>
      </c>
      <c r="J350" s="25">
        <f t="array" ref="J350">SUM(IF("155"&amp;C350=KHC&amp;MH,TH))</f>
        <v>6671</v>
      </c>
      <c r="K350" s="8">
        <f t="shared" si="63"/>
        <v>0</v>
      </c>
      <c r="L350" s="8">
        <f t="shared" si="64"/>
        <v>0</v>
      </c>
      <c r="M350" s="305"/>
    </row>
    <row r="351" spans="1:13" ht="18.75" customHeight="1">
      <c r="A351" s="305" t="str">
        <f t="shared" si="61"/>
        <v>TP</v>
      </c>
      <c r="B351" s="318">
        <f t="shared" si="62"/>
        <v>201</v>
      </c>
      <c r="C351" s="309" t="s">
        <v>916</v>
      </c>
      <c r="D351" s="317" t="s">
        <v>1501</v>
      </c>
      <c r="E351" s="8"/>
      <c r="F351" s="8"/>
      <c r="G351" s="25">
        <f t="array" ref="G351">SUM(IF("155"&amp;C351=KHN&amp;MH,SL))</f>
        <v>5</v>
      </c>
      <c r="H351" s="25">
        <f t="array" ref="H351">SUM(IF("155"&amp;C351=KHN&amp;MH,TH))</f>
        <v>34858</v>
      </c>
      <c r="I351" s="25">
        <f t="array" ref="I351">SUM(IF("155"&amp;C351=KHC&amp;MH,SL))</f>
        <v>5</v>
      </c>
      <c r="J351" s="25">
        <f t="array" ref="J351">SUM(IF("155"&amp;C351=KHC&amp;MH,TH))</f>
        <v>34858</v>
      </c>
      <c r="K351" s="8">
        <f t="shared" si="63"/>
        <v>0</v>
      </c>
      <c r="L351" s="8">
        <f t="shared" si="64"/>
        <v>0</v>
      </c>
      <c r="M351" s="305"/>
    </row>
    <row r="352" spans="1:13" ht="18.75" customHeight="1">
      <c r="A352" s="305" t="str">
        <f t="shared" ref="A352:A383" si="65">IF(B352&lt;&gt;"","TP","")</f>
        <v>TP</v>
      </c>
      <c r="B352" s="318">
        <f t="shared" ref="B352:B383" si="66">IF(C352&lt;&gt;"",B351+1,"")</f>
        <v>202</v>
      </c>
      <c r="C352" s="309" t="s">
        <v>906</v>
      </c>
      <c r="D352" s="317" t="s">
        <v>1501</v>
      </c>
      <c r="E352" s="8"/>
      <c r="F352" s="8"/>
      <c r="G352" s="25">
        <f t="array" ref="G352">SUM(IF("155"&amp;C352=KHN&amp;MH,SL))</f>
        <v>1</v>
      </c>
      <c r="H352" s="25">
        <f t="array" ref="H352">SUM(IF("155"&amp;C352=KHN&amp;MH,TH))</f>
        <v>6972</v>
      </c>
      <c r="I352" s="25">
        <f t="array" ref="I352">SUM(IF("155"&amp;C352=KHC&amp;MH,SL))</f>
        <v>1</v>
      </c>
      <c r="J352" s="25">
        <f t="array" ref="J352">SUM(IF("155"&amp;C352=KHC&amp;MH,TH))</f>
        <v>6972</v>
      </c>
      <c r="K352" s="8">
        <f t="shared" si="63"/>
        <v>0</v>
      </c>
      <c r="L352" s="8">
        <f t="shared" si="64"/>
        <v>0</v>
      </c>
      <c r="M352" s="305"/>
    </row>
    <row r="353" spans="1:13" ht="18.75" customHeight="1">
      <c r="A353" s="305" t="str">
        <f t="shared" si="65"/>
        <v>TP</v>
      </c>
      <c r="B353" s="318">
        <f t="shared" si="66"/>
        <v>203</v>
      </c>
      <c r="C353" s="309" t="s">
        <v>907</v>
      </c>
      <c r="D353" s="317" t="s">
        <v>1501</v>
      </c>
      <c r="E353" s="8"/>
      <c r="F353" s="8"/>
      <c r="G353" s="25">
        <f t="array" ref="G353">SUM(IF("155"&amp;C353=KHN&amp;MH,SL))</f>
        <v>4</v>
      </c>
      <c r="H353" s="25">
        <f t="array" ref="H353">SUM(IF("155"&amp;C353=KHN&amp;MH,TH))</f>
        <v>23234</v>
      </c>
      <c r="I353" s="25">
        <f t="array" ref="I353">SUM(IF("155"&amp;C353=KHC&amp;MH,SL))</f>
        <v>4</v>
      </c>
      <c r="J353" s="25">
        <f t="array" ref="J353">SUM(IF("155"&amp;C353=KHC&amp;MH,TH))</f>
        <v>23234</v>
      </c>
      <c r="K353" s="8">
        <f t="shared" si="63"/>
        <v>0</v>
      </c>
      <c r="L353" s="8">
        <f t="shared" si="64"/>
        <v>0</v>
      </c>
      <c r="M353" s="305"/>
    </row>
    <row r="354" spans="1:13" ht="18.75" customHeight="1">
      <c r="A354" s="305" t="str">
        <f t="shared" si="65"/>
        <v>TP</v>
      </c>
      <c r="B354" s="318">
        <f t="shared" si="66"/>
        <v>204</v>
      </c>
      <c r="C354" s="309" t="s">
        <v>1108</v>
      </c>
      <c r="D354" s="317" t="s">
        <v>1501</v>
      </c>
      <c r="E354" s="8"/>
      <c r="F354" s="8"/>
      <c r="G354" s="25">
        <f t="array" ref="G354">SUM(IF("155"&amp;C354=KHN&amp;MH,SL))</f>
        <v>3</v>
      </c>
      <c r="H354" s="25">
        <f t="array" ref="H354">SUM(IF("155"&amp;C354=KHN&amp;MH,TH))</f>
        <v>33561</v>
      </c>
      <c r="I354" s="25">
        <f t="array" ref="I354">SUM(IF("155"&amp;C354=KHC&amp;MH,SL))</f>
        <v>3</v>
      </c>
      <c r="J354" s="25">
        <f t="array" ref="J354">SUM(IF("155"&amp;C354=KHC&amp;MH,TH))</f>
        <v>33561</v>
      </c>
      <c r="K354" s="8">
        <f t="shared" si="63"/>
        <v>0</v>
      </c>
      <c r="L354" s="8">
        <f t="shared" si="64"/>
        <v>0</v>
      </c>
      <c r="M354" s="305"/>
    </row>
    <row r="355" spans="1:13" ht="18.75" customHeight="1">
      <c r="A355" s="305" t="str">
        <f t="shared" si="65"/>
        <v>TP</v>
      </c>
      <c r="B355" s="318">
        <f t="shared" si="66"/>
        <v>205</v>
      </c>
      <c r="C355" s="309" t="s">
        <v>905</v>
      </c>
      <c r="D355" s="317" t="s">
        <v>1501</v>
      </c>
      <c r="E355" s="8"/>
      <c r="F355" s="8"/>
      <c r="G355" s="25">
        <f t="array" ref="G355">SUM(IF("155"&amp;C355=KHN&amp;MH,SL))</f>
        <v>20</v>
      </c>
      <c r="H355" s="25">
        <f t="array" ref="H355">SUM(IF("155"&amp;C355=KHN&amp;MH,TH))</f>
        <v>322870</v>
      </c>
      <c r="I355" s="25">
        <f t="array" ref="I355">SUM(IF("155"&amp;C355=KHC&amp;MH,SL))</f>
        <v>20</v>
      </c>
      <c r="J355" s="25">
        <f t="array" ref="J355">SUM(IF("155"&amp;C355=KHC&amp;MH,TH))</f>
        <v>322870</v>
      </c>
      <c r="K355" s="8">
        <f t="shared" si="63"/>
        <v>0</v>
      </c>
      <c r="L355" s="8">
        <f t="shared" si="64"/>
        <v>0</v>
      </c>
      <c r="M355" s="305"/>
    </row>
    <row r="356" spans="1:13" ht="18.75" customHeight="1">
      <c r="A356" s="305" t="str">
        <f t="shared" si="65"/>
        <v>TP</v>
      </c>
      <c r="B356" s="318">
        <f t="shared" si="66"/>
        <v>206</v>
      </c>
      <c r="C356" s="309" t="s">
        <v>902</v>
      </c>
      <c r="D356" s="317" t="s">
        <v>1501</v>
      </c>
      <c r="E356" s="8"/>
      <c r="F356" s="8"/>
      <c r="G356" s="25">
        <f t="array" ref="G356">SUM(IF("155"&amp;C356=KHN&amp;MH,SL))</f>
        <v>2</v>
      </c>
      <c r="H356" s="25">
        <f t="array" ref="H356">SUM(IF("155"&amp;C356=KHN&amp;MH,TH))</f>
        <v>15519</v>
      </c>
      <c r="I356" s="25">
        <f t="array" ref="I356">SUM(IF("155"&amp;C356=KHC&amp;MH,SL))</f>
        <v>2</v>
      </c>
      <c r="J356" s="25">
        <f t="array" ref="J356">SUM(IF("155"&amp;C356=KHC&amp;MH,TH))</f>
        <v>15519</v>
      </c>
      <c r="K356" s="8">
        <f t="shared" si="63"/>
        <v>0</v>
      </c>
      <c r="L356" s="8">
        <f t="shared" si="64"/>
        <v>0</v>
      </c>
      <c r="M356" s="305"/>
    </row>
    <row r="357" spans="1:13" ht="18.75" customHeight="1">
      <c r="A357" s="305" t="str">
        <f t="shared" si="65"/>
        <v>TP</v>
      </c>
      <c r="B357" s="318">
        <f t="shared" si="66"/>
        <v>207</v>
      </c>
      <c r="C357" s="309" t="s">
        <v>1110</v>
      </c>
      <c r="D357" s="317" t="s">
        <v>1501</v>
      </c>
      <c r="E357" s="8"/>
      <c r="F357" s="8"/>
      <c r="G357" s="25">
        <f t="array" ref="G357">SUM(IF("155"&amp;C357=KHN&amp;MH,SL))</f>
        <v>1</v>
      </c>
      <c r="H357" s="25">
        <f t="array" ref="H357">SUM(IF("155"&amp;C357=KHN&amp;MH,TH))</f>
        <v>10309</v>
      </c>
      <c r="I357" s="25">
        <f t="array" ref="I357">SUM(IF("155"&amp;C357=KHC&amp;MH,SL))</f>
        <v>1</v>
      </c>
      <c r="J357" s="25">
        <f t="array" ref="J357">SUM(IF("155"&amp;C357=KHC&amp;MH,TH))</f>
        <v>10309</v>
      </c>
      <c r="K357" s="8">
        <f t="shared" si="63"/>
        <v>0</v>
      </c>
      <c r="L357" s="8">
        <f t="shared" si="64"/>
        <v>0</v>
      </c>
      <c r="M357" s="305"/>
    </row>
    <row r="358" spans="1:13" ht="18.75" customHeight="1">
      <c r="A358" s="305" t="str">
        <f t="shared" si="65"/>
        <v>TP</v>
      </c>
      <c r="B358" s="318">
        <f t="shared" si="66"/>
        <v>208</v>
      </c>
      <c r="C358" s="309" t="s">
        <v>904</v>
      </c>
      <c r="D358" s="317" t="s">
        <v>1501</v>
      </c>
      <c r="E358" s="8"/>
      <c r="F358" s="8"/>
      <c r="G358" s="25">
        <f t="array" ref="G358">SUM(IF("155"&amp;C358=KHN&amp;MH,SL))</f>
        <v>195</v>
      </c>
      <c r="H358" s="25">
        <f t="array" ref="H358">SUM(IF("155"&amp;C358=KHN&amp;MH,TH))</f>
        <v>1538705</v>
      </c>
      <c r="I358" s="25">
        <f t="array" ref="I358">SUM(IF("155"&amp;C358=KHC&amp;MH,SL))</f>
        <v>195</v>
      </c>
      <c r="J358" s="25">
        <f t="array" ref="J358">SUM(IF("155"&amp;C358=KHC&amp;MH,TH))</f>
        <v>1538705</v>
      </c>
      <c r="K358" s="8">
        <f t="shared" si="63"/>
        <v>0</v>
      </c>
      <c r="L358" s="8">
        <f t="shared" si="64"/>
        <v>0</v>
      </c>
      <c r="M358" s="305"/>
    </row>
    <row r="359" spans="1:13" ht="18.75" customHeight="1">
      <c r="A359" s="305" t="str">
        <f t="shared" si="65"/>
        <v>TP</v>
      </c>
      <c r="B359" s="318">
        <f t="shared" si="66"/>
        <v>209</v>
      </c>
      <c r="C359" s="309" t="s">
        <v>1115</v>
      </c>
      <c r="D359" s="317" t="s">
        <v>1501</v>
      </c>
      <c r="E359" s="8"/>
      <c r="F359" s="8"/>
      <c r="G359" s="25">
        <f t="array" ref="G359">SUM(IF("155"&amp;C359=KHN&amp;MH,SL))</f>
        <v>138</v>
      </c>
      <c r="H359" s="25">
        <f t="array" ref="H359">SUM(IF("155"&amp;C359=KHN&amp;MH,TH))</f>
        <v>1020427</v>
      </c>
      <c r="I359" s="25">
        <f t="array" ref="I359">SUM(IF("155"&amp;C359=KHC&amp;MH,SL))</f>
        <v>138</v>
      </c>
      <c r="J359" s="25">
        <f t="array" ref="J359">SUM(IF("155"&amp;C359=KHC&amp;MH,TH))</f>
        <v>1020427</v>
      </c>
      <c r="K359" s="8">
        <f t="shared" si="63"/>
        <v>0</v>
      </c>
      <c r="L359" s="8">
        <f t="shared" si="64"/>
        <v>0</v>
      </c>
      <c r="M359" s="305"/>
    </row>
    <row r="360" spans="1:13" ht="18.75" customHeight="1">
      <c r="A360" s="305" t="str">
        <f t="shared" si="65"/>
        <v>TP</v>
      </c>
      <c r="B360" s="318">
        <f t="shared" si="66"/>
        <v>210</v>
      </c>
      <c r="C360" s="309" t="s">
        <v>921</v>
      </c>
      <c r="D360" s="317" t="s">
        <v>1501</v>
      </c>
      <c r="E360" s="8"/>
      <c r="F360" s="8"/>
      <c r="G360" s="25">
        <f t="array" ref="G360">SUM(IF("155"&amp;C360=KHN&amp;MH,SL))</f>
        <v>2</v>
      </c>
      <c r="H360" s="25">
        <f t="array" ref="H360">SUM(IF("155"&amp;C360=KHN&amp;MH,TH))</f>
        <v>19959</v>
      </c>
      <c r="I360" s="25">
        <f t="array" ref="I360">SUM(IF("155"&amp;C360=KHC&amp;MH,SL))</f>
        <v>2</v>
      </c>
      <c r="J360" s="25">
        <f t="array" ref="J360">SUM(IF("155"&amp;C360=KHC&amp;MH,TH))</f>
        <v>19959</v>
      </c>
      <c r="K360" s="8">
        <f t="shared" si="63"/>
        <v>0</v>
      </c>
      <c r="L360" s="8">
        <f t="shared" si="64"/>
        <v>0</v>
      </c>
      <c r="M360" s="305"/>
    </row>
    <row r="361" spans="1:13" ht="18.75" customHeight="1">
      <c r="A361" s="305" t="str">
        <f t="shared" si="65"/>
        <v>TP</v>
      </c>
      <c r="B361" s="318">
        <f t="shared" si="66"/>
        <v>211</v>
      </c>
      <c r="C361" s="309" t="s">
        <v>1116</v>
      </c>
      <c r="D361" s="317" t="s">
        <v>1501</v>
      </c>
      <c r="E361" s="8"/>
      <c r="F361" s="8"/>
      <c r="G361" s="25">
        <f t="array" ref="G361">SUM(IF("155"&amp;C361=KHN&amp;MH,SL))</f>
        <v>279</v>
      </c>
      <c r="H361" s="25">
        <f t="array" ref="H361">SUM(IF("155"&amp;C361=KHN&amp;MH,TH))</f>
        <v>2328645</v>
      </c>
      <c r="I361" s="25">
        <f t="array" ref="I361">SUM(IF("155"&amp;C361=KHC&amp;MH,SL))</f>
        <v>279</v>
      </c>
      <c r="J361" s="25">
        <f t="array" ref="J361">SUM(IF("155"&amp;C361=KHC&amp;MH,TH))</f>
        <v>2328645</v>
      </c>
      <c r="K361" s="8">
        <f t="shared" si="63"/>
        <v>0</v>
      </c>
      <c r="L361" s="8">
        <f t="shared" si="64"/>
        <v>0</v>
      </c>
      <c r="M361" s="305"/>
    </row>
    <row r="362" spans="1:13" ht="18.75" customHeight="1">
      <c r="A362" s="305" t="str">
        <f t="shared" si="65"/>
        <v>TP</v>
      </c>
      <c r="B362" s="318">
        <f t="shared" si="66"/>
        <v>212</v>
      </c>
      <c r="C362" s="309" t="s">
        <v>1119</v>
      </c>
      <c r="D362" s="317" t="s">
        <v>1501</v>
      </c>
      <c r="E362" s="8"/>
      <c r="F362" s="8"/>
      <c r="G362" s="25">
        <f t="array" ref="G362">SUM(IF("155"&amp;C362=KHN&amp;MH,SL))</f>
        <v>463</v>
      </c>
      <c r="H362" s="25">
        <f t="array" ref="H362">SUM(IF("155"&amp;C362=KHN&amp;MH,TH))</f>
        <v>3683467</v>
      </c>
      <c r="I362" s="25">
        <f t="array" ref="I362">SUM(IF("155"&amp;C362=KHC&amp;MH,SL))</f>
        <v>463</v>
      </c>
      <c r="J362" s="25">
        <f t="array" ref="J362">SUM(IF("155"&amp;C362=KHC&amp;MH,TH))</f>
        <v>3683467</v>
      </c>
      <c r="K362" s="8">
        <f t="shared" si="63"/>
        <v>0</v>
      </c>
      <c r="L362" s="8">
        <f t="shared" si="64"/>
        <v>0</v>
      </c>
      <c r="M362" s="305"/>
    </row>
    <row r="363" spans="1:13" ht="18.75" customHeight="1">
      <c r="A363" s="305" t="str">
        <f t="shared" si="65"/>
        <v>TP</v>
      </c>
      <c r="B363" s="318">
        <f t="shared" si="66"/>
        <v>213</v>
      </c>
      <c r="C363" s="309" t="s">
        <v>909</v>
      </c>
      <c r="D363" s="317" t="s">
        <v>1501</v>
      </c>
      <c r="E363" s="8"/>
      <c r="F363" s="8"/>
      <c r="G363" s="25">
        <f t="array" ref="G363">SUM(IF("155"&amp;C363=KHN&amp;MH,SL))</f>
        <v>2</v>
      </c>
      <c r="H363" s="25">
        <f t="array" ref="H363">SUM(IF("155"&amp;C363=KHN&amp;MH,TH))</f>
        <v>17255</v>
      </c>
      <c r="I363" s="25">
        <f t="array" ref="I363">SUM(IF("155"&amp;C363=KHC&amp;MH,SL))</f>
        <v>2</v>
      </c>
      <c r="J363" s="25">
        <f t="array" ref="J363">SUM(IF("155"&amp;C363=KHC&amp;MH,TH))</f>
        <v>17255</v>
      </c>
      <c r="K363" s="8">
        <f t="shared" si="63"/>
        <v>0</v>
      </c>
      <c r="L363" s="8">
        <f t="shared" si="64"/>
        <v>0</v>
      </c>
      <c r="M363" s="305"/>
    </row>
    <row r="364" spans="1:13" ht="18.75" customHeight="1">
      <c r="A364" s="305" t="str">
        <f t="shared" si="65"/>
        <v>TP</v>
      </c>
      <c r="B364" s="318">
        <f t="shared" si="66"/>
        <v>214</v>
      </c>
      <c r="C364" s="309" t="s">
        <v>1109</v>
      </c>
      <c r="D364" s="317" t="s">
        <v>1501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20618</v>
      </c>
      <c r="I364" s="25">
        <f t="array" ref="I364">SUM(IF("155"&amp;C364=KHC&amp;MH,SL))</f>
        <v>2</v>
      </c>
      <c r="J364" s="25">
        <f t="array" ref="J364">SUM(IF("155"&amp;C364=KHC&amp;MH,TH))</f>
        <v>20618</v>
      </c>
      <c r="K364" s="8">
        <f t="shared" si="63"/>
        <v>0</v>
      </c>
      <c r="L364" s="8">
        <f t="shared" si="64"/>
        <v>0</v>
      </c>
      <c r="M364" s="305"/>
    </row>
    <row r="365" spans="1:13" ht="18.75" customHeight="1">
      <c r="A365" s="305" t="str">
        <f t="shared" si="65"/>
        <v>TP</v>
      </c>
      <c r="B365" s="318">
        <f t="shared" si="66"/>
        <v>215</v>
      </c>
      <c r="C365" s="309" t="s">
        <v>922</v>
      </c>
      <c r="D365" s="317" t="s">
        <v>1501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132175</v>
      </c>
      <c r="I365" s="25">
        <f t="array" ref="I365">SUM(IF("155"&amp;C365=KHC&amp;MH,SL))</f>
        <v>10</v>
      </c>
      <c r="J365" s="25">
        <f t="array" ref="J365">SUM(IF("155"&amp;C365=KHC&amp;MH,TH))</f>
        <v>132175</v>
      </c>
      <c r="K365" s="8">
        <f t="shared" si="63"/>
        <v>0</v>
      </c>
      <c r="L365" s="8">
        <f t="shared" si="64"/>
        <v>0</v>
      </c>
      <c r="M365" s="305"/>
    </row>
    <row r="366" spans="1:13" ht="18.75" customHeight="1">
      <c r="A366" s="305" t="str">
        <f t="shared" si="65"/>
        <v>TP</v>
      </c>
      <c r="B366" s="318">
        <f t="shared" si="66"/>
        <v>216</v>
      </c>
      <c r="C366" s="309" t="s">
        <v>1111</v>
      </c>
      <c r="D366" s="317" t="s">
        <v>1501</v>
      </c>
      <c r="E366" s="8"/>
      <c r="F366" s="8"/>
      <c r="G366" s="25">
        <f t="array" ref="G366">SUM(IF("155"&amp;C366=KHN&amp;MH,SL))</f>
        <v>1</v>
      </c>
      <c r="H366" s="25">
        <f t="array" ref="H366">SUM(IF("155"&amp;C366=KHN&amp;MH,TH))</f>
        <v>9490</v>
      </c>
      <c r="I366" s="25">
        <f t="array" ref="I366">SUM(IF("155"&amp;C366=KHC&amp;MH,SL))</f>
        <v>1</v>
      </c>
      <c r="J366" s="25">
        <f t="array" ref="J366">SUM(IF("155"&amp;C366=KHC&amp;MH,TH))</f>
        <v>9490</v>
      </c>
      <c r="K366" s="8">
        <f t="shared" si="63"/>
        <v>0</v>
      </c>
      <c r="L366" s="8">
        <f t="shared" si="64"/>
        <v>0</v>
      </c>
      <c r="M366" s="305"/>
    </row>
    <row r="367" spans="1:13" ht="18.75" customHeight="1">
      <c r="A367" s="305" t="str">
        <f t="shared" si="65"/>
        <v>TP</v>
      </c>
      <c r="B367" s="318">
        <f t="shared" si="66"/>
        <v>217</v>
      </c>
      <c r="C367" s="309" t="s">
        <v>1118</v>
      </c>
      <c r="D367" s="317" t="s">
        <v>1501</v>
      </c>
      <c r="E367" s="8"/>
      <c r="F367" s="8"/>
      <c r="G367" s="25">
        <f t="array" ref="G367">SUM(IF("155"&amp;C367=KHN&amp;MH,SL))</f>
        <v>151</v>
      </c>
      <c r="H367" s="25">
        <f t="array" ref="H367">SUM(IF("155"&amp;C367=KHN&amp;MH,TH))</f>
        <v>1643022</v>
      </c>
      <c r="I367" s="25">
        <f t="array" ref="I367">SUM(IF("155"&amp;C367=KHC&amp;MH,SL))</f>
        <v>151</v>
      </c>
      <c r="J367" s="25">
        <f t="array" ref="J367">SUM(IF("155"&amp;C367=KHC&amp;MH,TH))</f>
        <v>1643022</v>
      </c>
      <c r="K367" s="8">
        <f t="shared" si="63"/>
        <v>0</v>
      </c>
      <c r="L367" s="8">
        <f t="shared" si="64"/>
        <v>0</v>
      </c>
      <c r="M367" s="305"/>
    </row>
    <row r="368" spans="1:13" ht="18.75" customHeight="1">
      <c r="A368" s="305" t="str">
        <f t="shared" si="65"/>
        <v>TP</v>
      </c>
      <c r="B368" s="318">
        <f t="shared" si="66"/>
        <v>218</v>
      </c>
      <c r="C368" s="309" t="s">
        <v>1120</v>
      </c>
      <c r="D368" s="317" t="s">
        <v>1501</v>
      </c>
      <c r="E368" s="8"/>
      <c r="F368" s="8"/>
      <c r="G368" s="25">
        <f t="array" ref="G368">SUM(IF("155"&amp;C368=KHN&amp;MH,SL))</f>
        <v>163</v>
      </c>
      <c r="H368" s="25">
        <f t="array" ref="H368">SUM(IF("155"&amp;C368=KHN&amp;MH,TH))</f>
        <v>2121561</v>
      </c>
      <c r="I368" s="25">
        <f t="array" ref="I368">SUM(IF("155"&amp;C368=KHC&amp;MH,SL))</f>
        <v>163</v>
      </c>
      <c r="J368" s="25">
        <f t="array" ref="J368">SUM(IF("155"&amp;C368=KHC&amp;MH,TH))</f>
        <v>2121561</v>
      </c>
      <c r="K368" s="8">
        <f t="shared" si="63"/>
        <v>0</v>
      </c>
      <c r="L368" s="8">
        <f t="shared" si="64"/>
        <v>0</v>
      </c>
      <c r="M368" s="305"/>
    </row>
    <row r="369" spans="1:13" ht="18.75" customHeight="1">
      <c r="A369" s="305" t="str">
        <f t="shared" si="65"/>
        <v>TP</v>
      </c>
      <c r="B369" s="318">
        <f t="shared" si="66"/>
        <v>219</v>
      </c>
      <c r="C369" s="309" t="s">
        <v>924</v>
      </c>
      <c r="D369" s="317" t="s">
        <v>1501</v>
      </c>
      <c r="E369" s="8"/>
      <c r="F369" s="8"/>
      <c r="G369" s="25">
        <f t="array" ref="G369">SUM(IF("155"&amp;C369=KHN&amp;MH,SL))</f>
        <v>1380</v>
      </c>
      <c r="H369" s="25">
        <f t="array" ref="H369">SUM(IF("155"&amp;C369=KHN&amp;MH,TH))</f>
        <v>19264128</v>
      </c>
      <c r="I369" s="25">
        <f t="array" ref="I369">SUM(IF("155"&amp;C369=KHC&amp;MH,SL))</f>
        <v>1380</v>
      </c>
      <c r="J369" s="25">
        <f t="array" ref="J369">SUM(IF("155"&amp;C369=KHC&amp;MH,TH))</f>
        <v>19264128</v>
      </c>
      <c r="K369" s="8">
        <f t="shared" si="63"/>
        <v>0</v>
      </c>
      <c r="L369" s="8">
        <f t="shared" si="64"/>
        <v>0</v>
      </c>
      <c r="M369" s="305"/>
    </row>
    <row r="370" spans="1:13" ht="18.75" customHeight="1">
      <c r="A370" s="305" t="str">
        <f t="shared" si="65"/>
        <v>TP</v>
      </c>
      <c r="B370" s="318">
        <f t="shared" si="66"/>
        <v>220</v>
      </c>
      <c r="C370" s="309" t="s">
        <v>920</v>
      </c>
      <c r="D370" s="317" t="s">
        <v>1501</v>
      </c>
      <c r="E370" s="8"/>
      <c r="F370" s="8"/>
      <c r="G370" s="25">
        <f t="array" ref="G370">SUM(IF("155"&amp;C370=KHN&amp;MH,SL))</f>
        <v>364</v>
      </c>
      <c r="H370" s="25">
        <f t="array" ref="H370">SUM(IF("155"&amp;C370=KHN&amp;MH,TH))</f>
        <v>5623063</v>
      </c>
      <c r="I370" s="25">
        <f t="array" ref="I370">SUM(IF("155"&amp;C370=KHC&amp;MH,SL))</f>
        <v>364</v>
      </c>
      <c r="J370" s="25">
        <f t="array" ref="J370">SUM(IF("155"&amp;C370=KHC&amp;MH,TH))</f>
        <v>5623063</v>
      </c>
      <c r="K370" s="8">
        <f t="shared" si="63"/>
        <v>0</v>
      </c>
      <c r="L370" s="8">
        <f t="shared" si="64"/>
        <v>0</v>
      </c>
      <c r="M370" s="305"/>
    </row>
    <row r="371" spans="1:13" ht="18.75" customHeight="1">
      <c r="A371" s="305" t="str">
        <f t="shared" si="65"/>
        <v>TP</v>
      </c>
      <c r="B371" s="318">
        <f t="shared" si="66"/>
        <v>221</v>
      </c>
      <c r="C371" s="309" t="s">
        <v>1113</v>
      </c>
      <c r="D371" s="317" t="s">
        <v>1501</v>
      </c>
      <c r="E371" s="8"/>
      <c r="F371" s="8"/>
      <c r="G371" s="25">
        <f t="array" ref="G371">SUM(IF("155"&amp;C371=KHN&amp;MH,SL))</f>
        <v>700</v>
      </c>
      <c r="H371" s="25">
        <f t="array" ref="H371">SUM(IF("155"&amp;C371=KHN&amp;MH,TH))</f>
        <v>9064929</v>
      </c>
      <c r="I371" s="25">
        <f t="array" ref="I371">SUM(IF("155"&amp;C371=KHC&amp;MH,SL))</f>
        <v>700</v>
      </c>
      <c r="J371" s="25">
        <f t="array" ref="J371">SUM(IF("155"&amp;C371=KHC&amp;MH,TH))</f>
        <v>9064929</v>
      </c>
      <c r="K371" s="8">
        <f t="shared" si="63"/>
        <v>0</v>
      </c>
      <c r="L371" s="8">
        <f t="shared" si="64"/>
        <v>0</v>
      </c>
      <c r="M371" s="305"/>
    </row>
    <row r="372" spans="1:13" ht="18.75" customHeight="1">
      <c r="A372" s="305" t="str">
        <f t="shared" si="65"/>
        <v>TP</v>
      </c>
      <c r="B372" s="318">
        <f t="shared" si="66"/>
        <v>222</v>
      </c>
      <c r="C372" s="309" t="s">
        <v>1112</v>
      </c>
      <c r="D372" s="317" t="s">
        <v>1501</v>
      </c>
      <c r="E372" s="8"/>
      <c r="F372" s="8"/>
      <c r="G372" s="25">
        <f t="array" ref="G372">SUM(IF("155"&amp;C372=KHN&amp;MH,SL))</f>
        <v>2</v>
      </c>
      <c r="H372" s="25">
        <f t="array" ref="H372">SUM(IF("155"&amp;C372=KHN&amp;MH,TH))</f>
        <v>20618</v>
      </c>
      <c r="I372" s="25">
        <f t="array" ref="I372">SUM(IF("155"&amp;C372=KHC&amp;MH,SL))</f>
        <v>2</v>
      </c>
      <c r="J372" s="25">
        <f t="array" ref="J372">SUM(IF("155"&amp;C372=KHC&amp;MH,TH))</f>
        <v>20618</v>
      </c>
      <c r="K372" s="8">
        <f t="shared" si="63"/>
        <v>0</v>
      </c>
      <c r="L372" s="8">
        <f t="shared" si="64"/>
        <v>0</v>
      </c>
      <c r="M372" s="305"/>
    </row>
    <row r="373" spans="1:13" ht="18.75" customHeight="1">
      <c r="A373" s="305" t="str">
        <f t="shared" si="65"/>
        <v>TP</v>
      </c>
      <c r="B373" s="318">
        <f t="shared" si="66"/>
        <v>223</v>
      </c>
      <c r="C373" s="309" t="s">
        <v>925</v>
      </c>
      <c r="D373" s="317" t="s">
        <v>1501</v>
      </c>
      <c r="E373" s="8"/>
      <c r="F373" s="8"/>
      <c r="G373" s="25">
        <f t="array" ref="G373">SUM(IF("155"&amp;C373=KHN&amp;MH,SL))</f>
        <v>1127</v>
      </c>
      <c r="H373" s="25">
        <f t="array" ref="H373">SUM(IF("155"&amp;C373=KHN&amp;MH,TH))</f>
        <v>15744971</v>
      </c>
      <c r="I373" s="25">
        <f t="array" ref="I373">SUM(IF("155"&amp;C373=KHC&amp;MH,SL))</f>
        <v>1127</v>
      </c>
      <c r="J373" s="25">
        <f t="array" ref="J373">SUM(IF("155"&amp;C373=KHC&amp;MH,TH))</f>
        <v>15744971</v>
      </c>
      <c r="K373" s="8">
        <f t="shared" si="63"/>
        <v>0</v>
      </c>
      <c r="L373" s="8">
        <f t="shared" si="64"/>
        <v>0</v>
      </c>
      <c r="M373" s="305"/>
    </row>
    <row r="374" spans="1:13" ht="18.75" customHeight="1">
      <c r="A374" s="305" t="str">
        <f t="shared" si="65"/>
        <v>TP</v>
      </c>
      <c r="B374" s="318">
        <f t="shared" si="66"/>
        <v>224</v>
      </c>
      <c r="C374" s="309" t="s">
        <v>919</v>
      </c>
      <c r="D374" s="317" t="s">
        <v>1501</v>
      </c>
      <c r="E374" s="8"/>
      <c r="F374" s="8"/>
      <c r="G374" s="25">
        <f t="array" ref="G374">SUM(IF("155"&amp;C374=KHN&amp;MH,SL))</f>
        <v>24</v>
      </c>
      <c r="H374" s="25">
        <f t="array" ref="H374">SUM(IF("155"&amp;C374=KHN&amp;MH,TH))</f>
        <v>356580</v>
      </c>
      <c r="I374" s="25">
        <f t="array" ref="I374">SUM(IF("155"&amp;C374=KHC&amp;MH,SL))</f>
        <v>24</v>
      </c>
      <c r="J374" s="25">
        <f t="array" ref="J374">SUM(IF("155"&amp;C374=KHC&amp;MH,TH))</f>
        <v>356580</v>
      </c>
      <c r="K374" s="8">
        <f t="shared" si="63"/>
        <v>0</v>
      </c>
      <c r="L374" s="8">
        <f t="shared" si="64"/>
        <v>0</v>
      </c>
      <c r="M374" s="305"/>
    </row>
    <row r="375" spans="1:13" ht="18.75" customHeight="1">
      <c r="A375" s="305" t="str">
        <f t="shared" si="65"/>
        <v>TP</v>
      </c>
      <c r="B375" s="318">
        <f t="shared" si="66"/>
        <v>225</v>
      </c>
      <c r="C375" s="309" t="s">
        <v>1114</v>
      </c>
      <c r="D375" s="317" t="s">
        <v>1501</v>
      </c>
      <c r="E375" s="8"/>
      <c r="F375" s="8"/>
      <c r="G375" s="25">
        <f t="array" ref="G375">SUM(IF("155"&amp;C375=KHN&amp;MH,SL))</f>
        <v>63</v>
      </c>
      <c r="H375" s="25">
        <f t="array" ref="H375">SUM(IF("155"&amp;C375=KHN&amp;MH,TH))</f>
        <v>878287</v>
      </c>
      <c r="I375" s="25">
        <f t="array" ref="I375">SUM(IF("155"&amp;C375=KHC&amp;MH,SL))</f>
        <v>63</v>
      </c>
      <c r="J375" s="25">
        <f t="array" ref="J375">SUM(IF("155"&amp;C375=KHC&amp;MH,TH))</f>
        <v>878287</v>
      </c>
      <c r="K375" s="8">
        <f t="shared" si="63"/>
        <v>0</v>
      </c>
      <c r="L375" s="8">
        <f t="shared" si="64"/>
        <v>0</v>
      </c>
      <c r="M375" s="305"/>
    </row>
    <row r="376" spans="1:13" ht="18.75" customHeight="1">
      <c r="A376" s="305" t="str">
        <f t="shared" si="65"/>
        <v>TP</v>
      </c>
      <c r="B376" s="318">
        <f t="shared" si="66"/>
        <v>226</v>
      </c>
      <c r="C376" s="309" t="s">
        <v>923</v>
      </c>
      <c r="D376" s="317" t="s">
        <v>1501</v>
      </c>
      <c r="E376" s="8"/>
      <c r="F376" s="8"/>
      <c r="G376" s="25">
        <f t="array" ref="G376">SUM(IF("155"&amp;C376=KHN&amp;MH,SL))</f>
        <v>414</v>
      </c>
      <c r="H376" s="25">
        <f t="array" ref="H376">SUM(IF("155"&amp;C376=KHN&amp;MH,TH))</f>
        <v>6384038</v>
      </c>
      <c r="I376" s="25">
        <f t="array" ref="I376">SUM(IF("155"&amp;C376=KHC&amp;MH,SL))</f>
        <v>414</v>
      </c>
      <c r="J376" s="25">
        <f t="array" ref="J376">SUM(IF("155"&amp;C376=KHC&amp;MH,TH))</f>
        <v>6384038</v>
      </c>
      <c r="K376" s="8">
        <f t="shared" si="63"/>
        <v>0</v>
      </c>
      <c r="L376" s="8">
        <f t="shared" si="64"/>
        <v>0</v>
      </c>
      <c r="M376" s="305"/>
    </row>
    <row r="377" spans="1:13" ht="18.75" customHeight="1">
      <c r="A377" s="305" t="str">
        <f t="shared" si="65"/>
        <v>TP</v>
      </c>
      <c r="B377" s="318">
        <f t="shared" si="66"/>
        <v>227</v>
      </c>
      <c r="C377" s="309" t="s">
        <v>1106</v>
      </c>
      <c r="D377" s="317" t="s">
        <v>1501</v>
      </c>
      <c r="E377" s="8"/>
      <c r="F377" s="8"/>
      <c r="G377" s="25">
        <f t="array" ref="G377">SUM(IF("155"&amp;C377=KHN&amp;MH,SL))</f>
        <v>4</v>
      </c>
      <c r="H377" s="25">
        <f t="array" ref="H377">SUM(IF("155"&amp;C377=KHN&amp;MH,TH))</f>
        <v>71610</v>
      </c>
      <c r="I377" s="25">
        <f t="array" ref="I377">SUM(IF("155"&amp;C377=KHC&amp;MH,SL))</f>
        <v>4</v>
      </c>
      <c r="J377" s="25">
        <f t="array" ref="J377">SUM(IF("155"&amp;C377=KHC&amp;MH,TH))</f>
        <v>71610</v>
      </c>
      <c r="K377" s="8">
        <f t="shared" si="63"/>
        <v>0</v>
      </c>
      <c r="L377" s="8">
        <f t="shared" si="64"/>
        <v>0</v>
      </c>
      <c r="M377" s="305"/>
    </row>
    <row r="378" spans="1:13" ht="18.75" customHeight="1">
      <c r="A378" s="305" t="str">
        <f t="shared" si="65"/>
        <v>TP</v>
      </c>
      <c r="B378" s="318">
        <f t="shared" si="66"/>
        <v>228</v>
      </c>
      <c r="C378" s="309" t="s">
        <v>918</v>
      </c>
      <c r="D378" s="317" t="s">
        <v>1501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59430</v>
      </c>
      <c r="I378" s="25">
        <f t="array" ref="I378">SUM(IF("155"&amp;C378=KHC&amp;MH,SL))</f>
        <v>4</v>
      </c>
      <c r="J378" s="25">
        <f t="array" ref="J378">SUM(IF("155"&amp;C378=KHC&amp;MH,TH))</f>
        <v>59430</v>
      </c>
      <c r="K378" s="8">
        <f t="shared" si="63"/>
        <v>0</v>
      </c>
      <c r="L378" s="8">
        <f t="shared" si="64"/>
        <v>0</v>
      </c>
      <c r="M378" s="305"/>
    </row>
    <row r="379" spans="1:13" ht="18.75" customHeight="1">
      <c r="A379" s="305" t="str">
        <f t="shared" si="65"/>
        <v>TP</v>
      </c>
      <c r="B379" s="318">
        <f t="shared" si="66"/>
        <v>229</v>
      </c>
      <c r="C379" s="309" t="s">
        <v>1084</v>
      </c>
      <c r="D379" s="317" t="s">
        <v>1501</v>
      </c>
      <c r="E379" s="8"/>
      <c r="F379" s="8"/>
      <c r="G379" s="25">
        <f t="array" ref="G379">SUM(IF("155"&amp;C379=KHN&amp;MH,SL))</f>
        <v>989</v>
      </c>
      <c r="H379" s="25">
        <f t="array" ref="H379">SUM(IF("155"&amp;C379=KHN&amp;MH,TH))</f>
        <v>8254588</v>
      </c>
      <c r="I379" s="25">
        <f t="array" ref="I379">SUM(IF("155"&amp;C379=KHC&amp;MH,SL))</f>
        <v>989</v>
      </c>
      <c r="J379" s="25">
        <f t="array" ref="J379">SUM(IF("155"&amp;C379=KHC&amp;MH,TH))</f>
        <v>8254588</v>
      </c>
      <c r="K379" s="8">
        <f t="shared" si="63"/>
        <v>0</v>
      </c>
      <c r="L379" s="8">
        <f t="shared" si="64"/>
        <v>0</v>
      </c>
      <c r="M379" s="305"/>
    </row>
    <row r="380" spans="1:13" ht="18.75" customHeight="1">
      <c r="A380" s="305" t="str">
        <f t="shared" si="65"/>
        <v>TP</v>
      </c>
      <c r="B380" s="318">
        <f t="shared" si="66"/>
        <v>230</v>
      </c>
      <c r="C380" s="309" t="s">
        <v>1009</v>
      </c>
      <c r="D380" s="317" t="s">
        <v>1501</v>
      </c>
      <c r="E380" s="8"/>
      <c r="F380" s="8"/>
      <c r="G380" s="25">
        <f t="array" ref="G380">SUM(IF("155"&amp;C380=KHN&amp;MH,SL))</f>
        <v>103</v>
      </c>
      <c r="H380" s="25">
        <f t="array" ref="H380">SUM(IF("155"&amp;C380=KHN&amp;MH,TH))</f>
        <v>760708</v>
      </c>
      <c r="I380" s="25">
        <f t="array" ref="I380">SUM(IF("155"&amp;C380=KHC&amp;MH,SL))</f>
        <v>103</v>
      </c>
      <c r="J380" s="25">
        <f t="array" ref="J380">SUM(IF("155"&amp;C380=KHC&amp;MH,TH))</f>
        <v>760708</v>
      </c>
      <c r="K380" s="8">
        <f t="shared" si="63"/>
        <v>0</v>
      </c>
      <c r="L380" s="8">
        <f t="shared" si="64"/>
        <v>0</v>
      </c>
      <c r="M380" s="305"/>
    </row>
    <row r="381" spans="1:13" ht="18.75" customHeight="1">
      <c r="A381" s="305" t="str">
        <f t="shared" si="65"/>
        <v>TP</v>
      </c>
      <c r="B381" s="318">
        <f t="shared" si="66"/>
        <v>231</v>
      </c>
      <c r="C381" s="309" t="s">
        <v>889</v>
      </c>
      <c r="D381" s="317" t="s">
        <v>1501</v>
      </c>
      <c r="E381" s="8"/>
      <c r="F381" s="8"/>
      <c r="G381" s="25">
        <f t="array" ref="G381">SUM(IF("155"&amp;C381=KHN&amp;MH,SL))</f>
        <v>398</v>
      </c>
      <c r="H381" s="25">
        <f t="array" ref="H381">SUM(IF("155"&amp;C381=KHN&amp;MH,TH))</f>
        <v>2861823</v>
      </c>
      <c r="I381" s="25">
        <f t="array" ref="I381">SUM(IF("155"&amp;C381=KHC&amp;MH,SL))</f>
        <v>398</v>
      </c>
      <c r="J381" s="25">
        <f t="array" ref="J381">SUM(IF("155"&amp;C381=KHC&amp;MH,TH))</f>
        <v>2861823</v>
      </c>
      <c r="K381" s="8">
        <f t="shared" si="63"/>
        <v>0</v>
      </c>
      <c r="L381" s="8">
        <f t="shared" si="64"/>
        <v>0</v>
      </c>
      <c r="M381" s="305"/>
    </row>
    <row r="382" spans="1:13" ht="18.75" customHeight="1">
      <c r="A382" s="305" t="str">
        <f t="shared" si="65"/>
        <v>TP</v>
      </c>
      <c r="B382" s="318">
        <f t="shared" si="66"/>
        <v>232</v>
      </c>
      <c r="C382" s="309" t="s">
        <v>1010</v>
      </c>
      <c r="D382" s="317" t="s">
        <v>1501</v>
      </c>
      <c r="E382" s="8"/>
      <c r="F382" s="8"/>
      <c r="G382" s="25">
        <f t="array" ref="G382">SUM(IF("155"&amp;C382=KHN&amp;MH,SL))</f>
        <v>101</v>
      </c>
      <c r="H382" s="25">
        <f t="array" ref="H382">SUM(IF("155"&amp;C382=KHN&amp;MH,TH))</f>
        <v>745937</v>
      </c>
      <c r="I382" s="25">
        <f t="array" ref="I382">SUM(IF("155"&amp;C382=KHC&amp;MH,SL))</f>
        <v>101</v>
      </c>
      <c r="J382" s="25">
        <f t="array" ref="J382">SUM(IF("155"&amp;C382=KHC&amp;MH,TH))</f>
        <v>745937</v>
      </c>
      <c r="K382" s="8">
        <f t="shared" si="63"/>
        <v>0</v>
      </c>
      <c r="L382" s="8">
        <f t="shared" si="64"/>
        <v>0</v>
      </c>
      <c r="M382" s="305"/>
    </row>
    <row r="383" spans="1:13" ht="18.75" customHeight="1">
      <c r="A383" s="305" t="str">
        <f t="shared" si="65"/>
        <v>TP</v>
      </c>
      <c r="B383" s="318">
        <f t="shared" si="66"/>
        <v>233</v>
      </c>
      <c r="C383" s="309" t="s">
        <v>888</v>
      </c>
      <c r="D383" s="317" t="s">
        <v>1501</v>
      </c>
      <c r="E383" s="8"/>
      <c r="F383" s="8"/>
      <c r="G383" s="25">
        <f t="array" ref="G383">SUM(IF("155"&amp;C383=KHN&amp;MH,SL))</f>
        <v>790</v>
      </c>
      <c r="H383" s="25">
        <f t="array" ref="H383">SUM(IF("155"&amp;C383=KHN&amp;MH,TH))</f>
        <v>5636064</v>
      </c>
      <c r="I383" s="25">
        <f t="array" ref="I383">SUM(IF("155"&amp;C383=KHC&amp;MH,SL))</f>
        <v>790</v>
      </c>
      <c r="J383" s="25">
        <f t="array" ref="J383">SUM(IF("155"&amp;C383=KHC&amp;MH,TH))</f>
        <v>5636064</v>
      </c>
      <c r="K383" s="8">
        <f t="shared" si="63"/>
        <v>0</v>
      </c>
      <c r="L383" s="8">
        <f t="shared" si="64"/>
        <v>0</v>
      </c>
      <c r="M383" s="305"/>
    </row>
    <row r="384" spans="1:13" ht="18.75" customHeight="1">
      <c r="A384" s="305" t="str">
        <f t="shared" ref="A384:A415" si="67">IF(B384&lt;&gt;"","TP","")</f>
        <v>TP</v>
      </c>
      <c r="B384" s="318">
        <f t="shared" ref="B384:B415" si="68">IF(C384&lt;&gt;"",B383+1,"")</f>
        <v>234</v>
      </c>
      <c r="C384" s="309" t="s">
        <v>885</v>
      </c>
      <c r="D384" s="317" t="s">
        <v>1501</v>
      </c>
      <c r="E384" s="8"/>
      <c r="F384" s="8"/>
      <c r="G384" s="25">
        <f t="array" ref="G384">SUM(IF("155"&amp;C384=KHN&amp;MH,SL))</f>
        <v>207</v>
      </c>
      <c r="H384" s="25">
        <f t="array" ref="H384">SUM(IF("155"&amp;C384=KHN&amp;MH,TH))</f>
        <v>3547884</v>
      </c>
      <c r="I384" s="25">
        <f t="array" ref="I384">SUM(IF("155"&amp;C384=KHC&amp;MH,SL))</f>
        <v>207</v>
      </c>
      <c r="J384" s="25">
        <f t="array" ref="J384">SUM(IF("155"&amp;C384=KHC&amp;MH,TH))</f>
        <v>3547884</v>
      </c>
      <c r="K384" s="8">
        <f t="shared" si="63"/>
        <v>0</v>
      </c>
      <c r="L384" s="8">
        <f t="shared" si="64"/>
        <v>0</v>
      </c>
      <c r="M384" s="305"/>
    </row>
    <row r="385" spans="1:13" ht="18.75" customHeight="1">
      <c r="A385" s="305" t="str">
        <f t="shared" si="67"/>
        <v>TP</v>
      </c>
      <c r="B385" s="318">
        <f t="shared" si="68"/>
        <v>235</v>
      </c>
      <c r="C385" s="309" t="s">
        <v>886</v>
      </c>
      <c r="D385" s="317" t="s">
        <v>1501</v>
      </c>
      <c r="E385" s="8"/>
      <c r="F385" s="8"/>
      <c r="G385" s="25">
        <f t="array" ref="G385">SUM(IF("155"&amp;C385=KHN&amp;MH,SL))</f>
        <v>177</v>
      </c>
      <c r="H385" s="25">
        <f t="array" ref="H385">SUM(IF("155"&amp;C385=KHN&amp;MH,TH))</f>
        <v>2429883</v>
      </c>
      <c r="I385" s="25">
        <f t="array" ref="I385">SUM(IF("155"&amp;C385=KHC&amp;MH,SL))</f>
        <v>177</v>
      </c>
      <c r="J385" s="25">
        <f t="array" ref="J385">SUM(IF("155"&amp;C385=KHC&amp;MH,TH))</f>
        <v>2429883</v>
      </c>
      <c r="K385" s="8">
        <f t="shared" si="63"/>
        <v>0</v>
      </c>
      <c r="L385" s="8">
        <f t="shared" si="64"/>
        <v>0</v>
      </c>
      <c r="M385" s="305"/>
    </row>
    <row r="386" spans="1:13" ht="18.75" customHeight="1">
      <c r="A386" s="305" t="str">
        <f t="shared" si="67"/>
        <v>TP</v>
      </c>
      <c r="B386" s="318">
        <f t="shared" si="68"/>
        <v>236</v>
      </c>
      <c r="C386" s="309" t="s">
        <v>893</v>
      </c>
      <c r="D386" s="317" t="s">
        <v>1501</v>
      </c>
      <c r="E386" s="8"/>
      <c r="F386" s="8"/>
      <c r="G386" s="25">
        <f t="array" ref="G386">SUM(IF("155"&amp;C386=KHN&amp;MH,SL))</f>
        <v>191</v>
      </c>
      <c r="H386" s="25">
        <f t="array" ref="H386">SUM(IF("155"&amp;C386=KHN&amp;MH,TH))</f>
        <v>3302041</v>
      </c>
      <c r="I386" s="25">
        <f t="array" ref="I386">SUM(IF("155"&amp;C386=KHC&amp;MH,SL))</f>
        <v>191</v>
      </c>
      <c r="J386" s="25">
        <f t="array" ref="J386">SUM(IF("155"&amp;C386=KHC&amp;MH,TH))</f>
        <v>3302041</v>
      </c>
      <c r="K386" s="8">
        <f t="shared" si="63"/>
        <v>0</v>
      </c>
      <c r="L386" s="8">
        <f t="shared" si="64"/>
        <v>0</v>
      </c>
      <c r="M386" s="305"/>
    </row>
    <row r="387" spans="1:13" ht="18.75" customHeight="1">
      <c r="A387" s="305" t="str">
        <f t="shared" si="67"/>
        <v>TP</v>
      </c>
      <c r="B387" s="318">
        <f t="shared" si="68"/>
        <v>237</v>
      </c>
      <c r="C387" s="309" t="s">
        <v>890</v>
      </c>
      <c r="D387" s="317" t="s">
        <v>1501</v>
      </c>
      <c r="E387" s="8"/>
      <c r="F387" s="8"/>
      <c r="G387" s="25">
        <f t="array" ref="G387">SUM(IF("155"&amp;C387=KHN&amp;MH,SL))</f>
        <v>98</v>
      </c>
      <c r="H387" s="25">
        <f t="array" ref="H387">SUM(IF("155"&amp;C387=KHN&amp;MH,TH))</f>
        <v>1345431</v>
      </c>
      <c r="I387" s="25">
        <f t="array" ref="I387">SUM(IF("155"&amp;C387=KHC&amp;MH,SL))</f>
        <v>98</v>
      </c>
      <c r="J387" s="25">
        <f t="array" ref="J387">SUM(IF("155"&amp;C387=KHC&amp;MH,TH))</f>
        <v>1345431</v>
      </c>
      <c r="K387" s="8">
        <f t="shared" si="63"/>
        <v>0</v>
      </c>
      <c r="L387" s="8">
        <f t="shared" si="64"/>
        <v>0</v>
      </c>
      <c r="M387" s="305"/>
    </row>
    <row r="388" spans="1:13" ht="18.75" customHeight="1">
      <c r="A388" s="305" t="str">
        <f t="shared" si="67"/>
        <v>TP</v>
      </c>
      <c r="B388" s="318">
        <f t="shared" si="68"/>
        <v>238</v>
      </c>
      <c r="C388" s="309" t="s">
        <v>894</v>
      </c>
      <c r="D388" s="317" t="s">
        <v>1501</v>
      </c>
      <c r="E388" s="8"/>
      <c r="F388" s="8"/>
      <c r="G388" s="25">
        <f t="array" ref="G388">SUM(IF("155"&amp;C388=KHN&amp;MH,SL))</f>
        <v>206</v>
      </c>
      <c r="H388" s="25">
        <f t="array" ref="H388">SUM(IF("155"&amp;C388=KHN&amp;MH,TH))</f>
        <v>3060647</v>
      </c>
      <c r="I388" s="25">
        <f t="array" ref="I388">SUM(IF("155"&amp;C388=KHC&amp;MH,SL))</f>
        <v>206</v>
      </c>
      <c r="J388" s="25">
        <f t="array" ref="J388">SUM(IF("155"&amp;C388=KHC&amp;MH,TH))</f>
        <v>3060647</v>
      </c>
      <c r="K388" s="8">
        <f t="shared" si="63"/>
        <v>0</v>
      </c>
      <c r="L388" s="8">
        <f t="shared" si="64"/>
        <v>0</v>
      </c>
      <c r="M388" s="305"/>
    </row>
    <row r="389" spans="1:13" ht="18.75" customHeight="1">
      <c r="A389" s="305" t="str">
        <f t="shared" si="67"/>
        <v>TP</v>
      </c>
      <c r="B389" s="318">
        <f t="shared" si="68"/>
        <v>239</v>
      </c>
      <c r="C389" s="309" t="s">
        <v>917</v>
      </c>
      <c r="D389" s="317" t="s">
        <v>1501</v>
      </c>
      <c r="E389" s="8"/>
      <c r="F389" s="8"/>
      <c r="G389" s="25">
        <f t="array" ref="G389">SUM(IF("155"&amp;C389=KHN&amp;MH,SL))</f>
        <v>86</v>
      </c>
      <c r="H389" s="25">
        <f t="array" ref="H389">SUM(IF("155"&amp;C389=KHN&amp;MH,TH))</f>
        <v>1572468</v>
      </c>
      <c r="I389" s="25">
        <f t="array" ref="I389">SUM(IF("155"&amp;C389=KHC&amp;MH,SL))</f>
        <v>86</v>
      </c>
      <c r="J389" s="25">
        <f t="array" ref="J389">SUM(IF("155"&amp;C389=KHC&amp;MH,TH))</f>
        <v>1572468</v>
      </c>
      <c r="K389" s="8">
        <f t="shared" si="63"/>
        <v>0</v>
      </c>
      <c r="L389" s="8">
        <f t="shared" si="64"/>
        <v>0</v>
      </c>
      <c r="M389" s="305"/>
    </row>
    <row r="390" spans="1:13" ht="18.75" customHeight="1">
      <c r="A390" s="305" t="str">
        <f t="shared" si="67"/>
        <v>TP</v>
      </c>
      <c r="B390" s="318">
        <f t="shared" si="68"/>
        <v>240</v>
      </c>
      <c r="C390" s="309" t="s">
        <v>1011</v>
      </c>
      <c r="D390" s="317" t="s">
        <v>1501</v>
      </c>
      <c r="E390" s="8"/>
      <c r="F390" s="8"/>
      <c r="G390" s="25">
        <f t="array" ref="G390">SUM(IF("155"&amp;C390=KHN&amp;MH,SL))</f>
        <v>104</v>
      </c>
      <c r="H390" s="25">
        <f t="array" ref="H390">SUM(IF("155"&amp;C390=KHN&amp;MH,TH))</f>
        <v>2245933</v>
      </c>
      <c r="I390" s="25">
        <f t="array" ref="I390">SUM(IF("155"&amp;C390=KHC&amp;MH,SL))</f>
        <v>104</v>
      </c>
      <c r="J390" s="25">
        <f t="array" ref="J390">SUM(IF("155"&amp;C390=KHC&amp;MH,TH))</f>
        <v>2245933</v>
      </c>
      <c r="K390" s="8">
        <f t="shared" si="63"/>
        <v>0</v>
      </c>
      <c r="L390" s="8">
        <f t="shared" si="64"/>
        <v>0</v>
      </c>
      <c r="M390" s="305"/>
    </row>
    <row r="391" spans="1:13" ht="18.75" customHeight="1">
      <c r="A391" s="305" t="str">
        <f t="shared" si="67"/>
        <v>TP</v>
      </c>
      <c r="B391" s="318">
        <f t="shared" si="68"/>
        <v>241</v>
      </c>
      <c r="C391" s="309" t="s">
        <v>887</v>
      </c>
      <c r="D391" s="317" t="s">
        <v>1501</v>
      </c>
      <c r="E391" s="8"/>
      <c r="F391" s="8"/>
      <c r="G391" s="25">
        <f t="array" ref="G391">SUM(IF("155"&amp;C391=KHN&amp;MH,SL))</f>
        <v>205</v>
      </c>
      <c r="H391" s="25">
        <f t="array" ref="H391">SUM(IF("155"&amp;C391=KHN&amp;MH,TH))</f>
        <v>3648824</v>
      </c>
      <c r="I391" s="25">
        <f t="array" ref="I391">SUM(IF("155"&amp;C391=KHC&amp;MH,SL))</f>
        <v>205</v>
      </c>
      <c r="J391" s="25">
        <f t="array" ref="J391">SUM(IF("155"&amp;C391=KHC&amp;MH,TH))</f>
        <v>3648824</v>
      </c>
      <c r="K391" s="8">
        <f t="shared" si="63"/>
        <v>0</v>
      </c>
      <c r="L391" s="8">
        <f t="shared" si="64"/>
        <v>0</v>
      </c>
      <c r="M391" s="305"/>
    </row>
    <row r="392" spans="1:13" ht="18.75" customHeight="1">
      <c r="A392" s="305" t="str">
        <f t="shared" si="67"/>
        <v>TP</v>
      </c>
      <c r="B392" s="318">
        <f t="shared" si="68"/>
        <v>242</v>
      </c>
      <c r="C392" s="309" t="s">
        <v>1082</v>
      </c>
      <c r="D392" s="317" t="s">
        <v>1501</v>
      </c>
      <c r="E392" s="8"/>
      <c r="F392" s="8"/>
      <c r="G392" s="25">
        <f t="array" ref="G392">SUM(IF("155"&amp;C392=KHN&amp;MH,SL))</f>
        <v>980</v>
      </c>
      <c r="H392" s="25">
        <f t="array" ref="H392">SUM(IF("155"&amp;C392=KHN&amp;MH,TH))</f>
        <v>9755081</v>
      </c>
      <c r="I392" s="25">
        <f t="array" ref="I392">SUM(IF("155"&amp;C392=KHC&amp;MH,SL))</f>
        <v>980</v>
      </c>
      <c r="J392" s="25">
        <f t="array" ref="J392">SUM(IF("155"&amp;C392=KHC&amp;MH,TH))</f>
        <v>9755081</v>
      </c>
      <c r="K392" s="8">
        <f t="shared" si="63"/>
        <v>0</v>
      </c>
      <c r="L392" s="8">
        <f t="shared" si="64"/>
        <v>0</v>
      </c>
      <c r="M392" s="305"/>
    </row>
    <row r="393" spans="1:13" ht="18.75" customHeight="1">
      <c r="A393" s="305" t="str">
        <f t="shared" si="67"/>
        <v>TP</v>
      </c>
      <c r="B393" s="318">
        <f t="shared" si="68"/>
        <v>243</v>
      </c>
      <c r="C393" s="309" t="s">
        <v>895</v>
      </c>
      <c r="D393" s="317" t="s">
        <v>1501</v>
      </c>
      <c r="E393" s="8"/>
      <c r="F393" s="8"/>
      <c r="G393" s="25">
        <f t="array" ref="G393">SUM(IF("155"&amp;C393=KHN&amp;MH,SL))</f>
        <v>674</v>
      </c>
      <c r="H393" s="25">
        <f t="array" ref="H393">SUM(IF("155"&amp;C393=KHN&amp;MH,TH))</f>
        <v>5367639</v>
      </c>
      <c r="I393" s="25">
        <f t="array" ref="I393">SUM(IF("155"&amp;C393=KHC&amp;MH,SL))</f>
        <v>674</v>
      </c>
      <c r="J393" s="25">
        <f t="array" ref="J393">SUM(IF("155"&amp;C393=KHC&amp;MH,TH))</f>
        <v>5367639</v>
      </c>
      <c r="K393" s="8">
        <f t="shared" si="63"/>
        <v>0</v>
      </c>
      <c r="L393" s="8">
        <f t="shared" si="64"/>
        <v>0</v>
      </c>
      <c r="M393" s="305"/>
    </row>
    <row r="394" spans="1:13" ht="18.75" customHeight="1">
      <c r="A394" s="305" t="str">
        <f t="shared" si="67"/>
        <v>TP</v>
      </c>
      <c r="B394" s="318">
        <f t="shared" si="68"/>
        <v>244</v>
      </c>
      <c r="C394" s="309" t="s">
        <v>1008</v>
      </c>
      <c r="D394" s="317" t="s">
        <v>1501</v>
      </c>
      <c r="E394" s="8"/>
      <c r="F394" s="8"/>
      <c r="G394" s="25">
        <f t="array" ref="G394">SUM(IF("155"&amp;C394=KHN&amp;MH,SL))</f>
        <v>306</v>
      </c>
      <c r="H394" s="25">
        <f t="array" ref="H394">SUM(IF("155"&amp;C394=KHN&amp;MH,TH))</f>
        <v>4088776</v>
      </c>
      <c r="I394" s="25">
        <f t="array" ref="I394">SUM(IF("155"&amp;C394=KHC&amp;MH,SL))</f>
        <v>306</v>
      </c>
      <c r="J394" s="25">
        <f t="array" ref="J394">SUM(IF("155"&amp;C394=KHC&amp;MH,TH))</f>
        <v>4088776</v>
      </c>
      <c r="K394" s="8">
        <f t="shared" si="63"/>
        <v>0</v>
      </c>
      <c r="L394" s="8">
        <f t="shared" si="64"/>
        <v>0</v>
      </c>
      <c r="M394" s="305"/>
    </row>
    <row r="395" spans="1:13" ht="18.75" customHeight="1">
      <c r="A395" s="305" t="str">
        <f t="shared" si="67"/>
        <v>TP</v>
      </c>
      <c r="B395" s="318">
        <f t="shared" si="68"/>
        <v>245</v>
      </c>
      <c r="C395" s="309" t="s">
        <v>896</v>
      </c>
      <c r="D395" s="317" t="s">
        <v>1501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3846103</v>
      </c>
      <c r="I395" s="25">
        <f t="array" ref="I395">SUM(IF("155"&amp;C395=KHC&amp;MH,SL))</f>
        <v>300</v>
      </c>
      <c r="J395" s="25">
        <f t="array" ref="J395">SUM(IF("155"&amp;C395=KHC&amp;MH,TH))</f>
        <v>3846103</v>
      </c>
      <c r="K395" s="8">
        <f t="shared" si="63"/>
        <v>0</v>
      </c>
      <c r="L395" s="8">
        <f t="shared" si="64"/>
        <v>0</v>
      </c>
      <c r="M395" s="305"/>
    </row>
    <row r="396" spans="1:13" ht="18.75" customHeight="1">
      <c r="A396" s="305" t="str">
        <f t="shared" si="67"/>
        <v>TP</v>
      </c>
      <c r="B396" s="318">
        <f t="shared" si="68"/>
        <v>246</v>
      </c>
      <c r="C396" s="309" t="s">
        <v>899</v>
      </c>
      <c r="D396" s="317" t="s">
        <v>1501</v>
      </c>
      <c r="E396" s="8"/>
      <c r="F396" s="8"/>
      <c r="G396" s="25">
        <f t="array" ref="G396">SUM(IF("155"&amp;C396=KHN&amp;MH,SL))</f>
        <v>90</v>
      </c>
      <c r="H396" s="25">
        <f t="array" ref="H396">SUM(IF("155"&amp;C396=KHN&amp;MH,TH))</f>
        <v>1377901</v>
      </c>
      <c r="I396" s="25">
        <f t="array" ref="I396">SUM(IF("155"&amp;C396=KHC&amp;MH,SL))</f>
        <v>90</v>
      </c>
      <c r="J396" s="25">
        <f t="array" ref="J396">SUM(IF("155"&amp;C396=KHC&amp;MH,TH))</f>
        <v>1377901</v>
      </c>
      <c r="K396" s="8">
        <f t="shared" si="63"/>
        <v>0</v>
      </c>
      <c r="L396" s="8">
        <f t="shared" si="64"/>
        <v>0</v>
      </c>
      <c r="M396" s="305"/>
    </row>
    <row r="397" spans="1:13" ht="18.75" customHeight="1">
      <c r="A397" s="305" t="str">
        <f t="shared" si="67"/>
        <v>TP</v>
      </c>
      <c r="B397" s="318">
        <f t="shared" si="68"/>
        <v>247</v>
      </c>
      <c r="C397" s="309" t="s">
        <v>898</v>
      </c>
      <c r="D397" s="317" t="s">
        <v>1501</v>
      </c>
      <c r="E397" s="8"/>
      <c r="F397" s="8"/>
      <c r="G397" s="25">
        <f t="array" ref="G397">SUM(IF("155"&amp;C397=KHN&amp;MH,SL))</f>
        <v>7</v>
      </c>
      <c r="H397" s="25">
        <f t="array" ref="H397">SUM(IF("155"&amp;C397=KHN&amp;MH,TH))</f>
        <v>122392</v>
      </c>
      <c r="I397" s="25">
        <f t="array" ref="I397">SUM(IF("155"&amp;C397=KHC&amp;MH,SL))</f>
        <v>7</v>
      </c>
      <c r="J397" s="25">
        <f t="array" ref="J397">SUM(IF("155"&amp;C397=KHC&amp;MH,TH))</f>
        <v>122392</v>
      </c>
      <c r="K397" s="8">
        <f t="shared" si="63"/>
        <v>0</v>
      </c>
      <c r="L397" s="8">
        <f t="shared" si="64"/>
        <v>0</v>
      </c>
      <c r="M397" s="305"/>
    </row>
    <row r="398" spans="1:13" ht="18.75" customHeight="1">
      <c r="A398" s="305" t="str">
        <f t="shared" si="67"/>
        <v>TP</v>
      </c>
      <c r="B398" s="318">
        <f t="shared" si="68"/>
        <v>248</v>
      </c>
      <c r="C398" s="191" t="s">
        <v>897</v>
      </c>
      <c r="D398" s="317" t="s">
        <v>1501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3"/>
        <v>0</v>
      </c>
      <c r="L398" s="8">
        <f t="shared" si="64"/>
        <v>0</v>
      </c>
      <c r="M398" s="305"/>
    </row>
    <row r="399" spans="1:13" ht="18.75" customHeight="1">
      <c r="A399" s="305" t="str">
        <f t="shared" si="67"/>
        <v>TP</v>
      </c>
      <c r="B399" s="318">
        <f t="shared" si="68"/>
        <v>249</v>
      </c>
      <c r="C399" s="309" t="s">
        <v>1083</v>
      </c>
      <c r="D399" s="317" t="s">
        <v>1501</v>
      </c>
      <c r="E399" s="8"/>
      <c r="F399" s="8"/>
      <c r="G399" s="25">
        <f t="array" ref="G399">SUM(IF("155"&amp;C399=KHN&amp;MH,SL))</f>
        <v>1000</v>
      </c>
      <c r="H399" s="25">
        <f t="array" ref="H399">SUM(IF("155"&amp;C399=KHN&amp;MH,TH))</f>
        <v>7593199</v>
      </c>
      <c r="I399" s="25">
        <f t="array" ref="I399">SUM(IF("155"&amp;C399=KHC&amp;MH,SL))</f>
        <v>1000</v>
      </c>
      <c r="J399" s="25">
        <f t="array" ref="J399">SUM(IF("155"&amp;C399=KHC&amp;MH,TH))</f>
        <v>7593199</v>
      </c>
      <c r="K399" s="8">
        <f t="shared" si="63"/>
        <v>0</v>
      </c>
      <c r="L399" s="8">
        <f t="shared" si="64"/>
        <v>0</v>
      </c>
      <c r="M399" s="305"/>
    </row>
    <row r="400" spans="1:13" ht="18.75" customHeight="1">
      <c r="A400" s="305" t="str">
        <f t="shared" si="67"/>
        <v>TP</v>
      </c>
      <c r="B400" s="318">
        <f t="shared" si="68"/>
        <v>250</v>
      </c>
      <c r="C400" s="309" t="s">
        <v>1085</v>
      </c>
      <c r="D400" s="317" t="s">
        <v>1501</v>
      </c>
      <c r="E400" s="8"/>
      <c r="F400" s="8"/>
      <c r="G400" s="25">
        <f t="array" ref="G400">SUM(IF("155"&amp;C400=KHN&amp;MH,SL))</f>
        <v>590</v>
      </c>
      <c r="H400" s="25">
        <f t="array" ref="H400">SUM(IF("155"&amp;C400=KHN&amp;MH,TH))</f>
        <v>5305361</v>
      </c>
      <c r="I400" s="25">
        <f t="array" ref="I400">SUM(IF("155"&amp;C400=KHC&amp;MH,SL))</f>
        <v>590</v>
      </c>
      <c r="J400" s="25">
        <f t="array" ref="J400">SUM(IF("155"&amp;C400=KHC&amp;MH,TH))</f>
        <v>5305361</v>
      </c>
      <c r="K400" s="8">
        <f t="shared" si="63"/>
        <v>0</v>
      </c>
      <c r="L400" s="8">
        <f t="shared" si="64"/>
        <v>0</v>
      </c>
      <c r="M400" s="305"/>
    </row>
    <row r="401" spans="1:13" ht="18.75" customHeight="1">
      <c r="A401" s="305" t="str">
        <f t="shared" si="67"/>
        <v>TP</v>
      </c>
      <c r="B401" s="318">
        <f t="shared" si="68"/>
        <v>251</v>
      </c>
      <c r="C401" s="471" t="s">
        <v>1422</v>
      </c>
      <c r="D401" s="317" t="s">
        <v>1501</v>
      </c>
      <c r="E401" s="8"/>
      <c r="F401" s="8"/>
      <c r="G401" s="25">
        <f t="array" ref="G401">SUM(IF("155"&amp;C401=KHN&amp;MH,SL))</f>
        <v>505</v>
      </c>
      <c r="H401" s="25">
        <f t="array" ref="H401">SUM(IF("155"&amp;C401=KHN&amp;MH,TH))</f>
        <v>2987211</v>
      </c>
      <c r="I401" s="25">
        <f t="array" ref="I401">SUM(IF("155"&amp;C401=KHC&amp;MH,SL))</f>
        <v>505</v>
      </c>
      <c r="J401" s="25">
        <f t="array" ref="J401">SUM(IF("155"&amp;C401=KHC&amp;MH,TH))</f>
        <v>2987211</v>
      </c>
      <c r="K401" s="8">
        <f t="shared" si="63"/>
        <v>0</v>
      </c>
      <c r="L401" s="8">
        <f t="shared" si="64"/>
        <v>0</v>
      </c>
      <c r="M401" s="305"/>
    </row>
    <row r="402" spans="1:13" ht="18.75" customHeight="1">
      <c r="A402" s="305" t="str">
        <f t="shared" si="67"/>
        <v>TP</v>
      </c>
      <c r="B402" s="318">
        <f t="shared" si="68"/>
        <v>252</v>
      </c>
      <c r="C402" s="40" t="s">
        <v>1272</v>
      </c>
      <c r="D402" s="317" t="s">
        <v>1501</v>
      </c>
      <c r="E402" s="8"/>
      <c r="F402" s="8"/>
      <c r="G402" s="25">
        <f t="array" ref="G402">SUM(IF("155"&amp;C402=KHN&amp;MH,SL))</f>
        <v>400</v>
      </c>
      <c r="H402" s="25">
        <f t="array" ref="H402">SUM(IF("155"&amp;C402=KHN&amp;MH,TH))</f>
        <v>1122842</v>
      </c>
      <c r="I402" s="25">
        <f t="array" ref="I402">SUM(IF("155"&amp;C402=KHC&amp;MH,SL))</f>
        <v>400</v>
      </c>
      <c r="J402" s="25">
        <f t="array" ref="J402">SUM(IF("155"&amp;C402=KHC&amp;MH,TH))</f>
        <v>1122842</v>
      </c>
      <c r="K402" s="8">
        <f t="shared" si="63"/>
        <v>0</v>
      </c>
      <c r="L402" s="8">
        <f t="shared" si="64"/>
        <v>0</v>
      </c>
      <c r="M402" s="305"/>
    </row>
    <row r="403" spans="1:13" ht="18.75" customHeight="1">
      <c r="A403" s="305" t="str">
        <f t="shared" si="67"/>
        <v>TP</v>
      </c>
      <c r="B403" s="318">
        <f t="shared" si="68"/>
        <v>253</v>
      </c>
      <c r="C403" s="194" t="s">
        <v>1306</v>
      </c>
      <c r="D403" s="317" t="s">
        <v>1501</v>
      </c>
      <c r="E403" s="8"/>
      <c r="F403" s="8"/>
      <c r="G403" s="25">
        <f t="array" ref="G403">SUM(IF("155"&amp;C403=KHN&amp;MH,SL))</f>
        <v>2420</v>
      </c>
      <c r="H403" s="25">
        <f t="array" ref="H403">SUM(IF("155"&amp;C403=KHN&amp;MH,TH))</f>
        <v>25936390</v>
      </c>
      <c r="I403" s="25">
        <f t="array" ref="I403">SUM(IF("155"&amp;C403=KHC&amp;MH,SL))</f>
        <v>2420</v>
      </c>
      <c r="J403" s="25">
        <f t="array" ref="J403">SUM(IF("155"&amp;C403=KHC&amp;MH,TH))</f>
        <v>25936390</v>
      </c>
      <c r="K403" s="8">
        <f t="shared" si="63"/>
        <v>0</v>
      </c>
      <c r="L403" s="8">
        <f t="shared" si="64"/>
        <v>0</v>
      </c>
      <c r="M403" s="305"/>
    </row>
    <row r="404" spans="1:13" ht="18.75" customHeight="1">
      <c r="A404" s="305" t="str">
        <f t="shared" si="67"/>
        <v>TP</v>
      </c>
      <c r="B404" s="318">
        <f t="shared" si="68"/>
        <v>254</v>
      </c>
      <c r="C404" s="194" t="s">
        <v>1308</v>
      </c>
      <c r="D404" s="317" t="s">
        <v>1501</v>
      </c>
      <c r="E404" s="8"/>
      <c r="F404" s="8"/>
      <c r="G404" s="25">
        <f t="array" ref="G404">SUM(IF("155"&amp;C404=KHN&amp;MH,SL))</f>
        <v>2954.1641048824595</v>
      </c>
      <c r="H404" s="25">
        <f t="array" ref="H404">SUM(IF("155"&amp;C404=KHN&amp;MH,TH))</f>
        <v>32108905</v>
      </c>
      <c r="I404" s="25">
        <f t="array" ref="I404">SUM(IF("155"&amp;C404=KHC&amp;MH,SL))</f>
        <v>2954.1641048824595</v>
      </c>
      <c r="J404" s="25">
        <f t="array" ref="J404">SUM(IF("155"&amp;C404=KHC&amp;MH,TH))</f>
        <v>32108905</v>
      </c>
      <c r="K404" s="8">
        <f t="shared" si="63"/>
        <v>0</v>
      </c>
      <c r="L404" s="8">
        <f t="shared" si="64"/>
        <v>0</v>
      </c>
      <c r="M404" s="305"/>
    </row>
    <row r="405" spans="1:13" ht="18.75" customHeight="1">
      <c r="A405" s="305" t="str">
        <f t="shared" si="67"/>
        <v>TP</v>
      </c>
      <c r="B405" s="318">
        <f t="shared" si="68"/>
        <v>255</v>
      </c>
      <c r="C405" s="40" t="s">
        <v>1454</v>
      </c>
      <c r="D405" s="317" t="s">
        <v>1501</v>
      </c>
      <c r="E405" s="8"/>
      <c r="F405" s="8"/>
      <c r="G405" s="25">
        <f t="array" ref="G405">SUM(IF("155"&amp;C405=KHN&amp;MH,SL))</f>
        <v>392</v>
      </c>
      <c r="H405" s="25">
        <f t="array" ref="H405">SUM(IF("155"&amp;C405=KHN&amp;MH,TH))</f>
        <v>3146194</v>
      </c>
      <c r="I405" s="25">
        <f t="array" ref="I405">SUM(IF("155"&amp;C405=KHC&amp;MH,SL))</f>
        <v>392</v>
      </c>
      <c r="J405" s="25">
        <f t="array" ref="J405">SUM(IF("155"&amp;C405=KHC&amp;MH,TH))</f>
        <v>3146194</v>
      </c>
      <c r="K405" s="8">
        <f t="shared" si="63"/>
        <v>0</v>
      </c>
      <c r="L405" s="8">
        <f t="shared" si="64"/>
        <v>0</v>
      </c>
      <c r="M405" s="305"/>
    </row>
    <row r="406" spans="1:13" ht="18.75" customHeight="1">
      <c r="A406" s="305" t="str">
        <f t="shared" si="67"/>
        <v>TP</v>
      </c>
      <c r="B406" s="318">
        <f t="shared" si="68"/>
        <v>256</v>
      </c>
      <c r="C406" s="40" t="s">
        <v>1413</v>
      </c>
      <c r="D406" s="317" t="s">
        <v>1501</v>
      </c>
      <c r="E406" s="8"/>
      <c r="F406" s="8"/>
      <c r="G406" s="25">
        <f t="array" ref="G406">SUM(IF("155"&amp;C406=KHN&amp;MH,SL))</f>
        <v>980</v>
      </c>
      <c r="H406" s="25">
        <f t="array" ref="H406">SUM(IF("155"&amp;C406=KHN&amp;MH,TH))</f>
        <v>16049957</v>
      </c>
      <c r="I406" s="25">
        <f t="array" ref="I406">SUM(IF("155"&amp;C406=KHC&amp;MH,SL))</f>
        <v>980</v>
      </c>
      <c r="J406" s="25">
        <f t="array" ref="J406">SUM(IF("155"&amp;C406=KHC&amp;MH,TH))</f>
        <v>16049957</v>
      </c>
      <c r="K406" s="8">
        <f t="shared" si="63"/>
        <v>0</v>
      </c>
      <c r="L406" s="8">
        <f t="shared" si="64"/>
        <v>0</v>
      </c>
      <c r="M406" s="305"/>
    </row>
    <row r="407" spans="1:13" ht="18.75" customHeight="1">
      <c r="A407" s="305" t="str">
        <f t="shared" si="67"/>
        <v>TP</v>
      </c>
      <c r="B407" s="318">
        <f t="shared" si="68"/>
        <v>257</v>
      </c>
      <c r="C407" s="40" t="s">
        <v>1415</v>
      </c>
      <c r="D407" s="317" t="s">
        <v>1501</v>
      </c>
      <c r="E407" s="8"/>
      <c r="F407" s="8"/>
      <c r="G407" s="25">
        <f t="array" ref="G407">SUM(IF("155"&amp;C407=KHN&amp;MH,SL))</f>
        <v>1990</v>
      </c>
      <c r="H407" s="25">
        <f t="array" ref="H407">SUM(IF("155"&amp;C407=KHN&amp;MH,TH))</f>
        <v>16225630</v>
      </c>
      <c r="I407" s="25">
        <f t="array" ref="I407">SUM(IF("155"&amp;C407=KHC&amp;MH,SL))</f>
        <v>1990</v>
      </c>
      <c r="J407" s="25">
        <f t="array" ref="J407">SUM(IF("155"&amp;C407=KHC&amp;MH,TH))</f>
        <v>16225630</v>
      </c>
      <c r="K407" s="8">
        <f t="shared" ref="K407:K470" si="69">E407+G407-I407</f>
        <v>0</v>
      </c>
      <c r="L407" s="8">
        <f t="shared" ref="L407:L470" si="70">F407+H407-J407</f>
        <v>0</v>
      </c>
      <c r="M407" s="305"/>
    </row>
    <row r="408" spans="1:13" ht="18.75" customHeight="1">
      <c r="A408" s="305" t="str">
        <f t="shared" si="67"/>
        <v>TP</v>
      </c>
      <c r="B408" s="318">
        <f t="shared" si="68"/>
        <v>258</v>
      </c>
      <c r="C408" s="309" t="s">
        <v>1089</v>
      </c>
      <c r="D408" s="317" t="s">
        <v>1501</v>
      </c>
      <c r="E408" s="8"/>
      <c r="F408" s="8"/>
      <c r="G408" s="25">
        <f t="array" ref="G408">SUM(IF("155"&amp;C408=KHN&amp;MH,SL))</f>
        <v>142</v>
      </c>
      <c r="H408" s="25">
        <f t="array" ref="H408">SUM(IF("155"&amp;C408=KHN&amp;MH,TH))</f>
        <v>2657515</v>
      </c>
      <c r="I408" s="25">
        <f t="array" ref="I408">SUM(IF("155"&amp;C408=KHC&amp;MH,SL))</f>
        <v>142</v>
      </c>
      <c r="J408" s="25">
        <f t="array" ref="J408">SUM(IF("155"&amp;C408=KHC&amp;MH,TH))</f>
        <v>2657515</v>
      </c>
      <c r="K408" s="8">
        <f t="shared" si="69"/>
        <v>0</v>
      </c>
      <c r="L408" s="8">
        <f t="shared" si="70"/>
        <v>0</v>
      </c>
      <c r="M408" s="305"/>
    </row>
    <row r="409" spans="1:13" ht="18.75" customHeight="1">
      <c r="A409" s="305" t="str">
        <f t="shared" si="67"/>
        <v>TP</v>
      </c>
      <c r="B409" s="318">
        <f t="shared" si="68"/>
        <v>259</v>
      </c>
      <c r="C409" s="309" t="s">
        <v>801</v>
      </c>
      <c r="D409" s="317" t="s">
        <v>1501</v>
      </c>
      <c r="E409" s="8"/>
      <c r="F409" s="8"/>
      <c r="G409" s="25">
        <f t="array" ref="G409">SUM(IF("155"&amp;C409=KHN&amp;MH,SL))</f>
        <v>101</v>
      </c>
      <c r="H409" s="25">
        <f t="array" ref="H409">SUM(IF("155"&amp;C409=KHN&amp;MH,TH))</f>
        <v>3729477</v>
      </c>
      <c r="I409" s="25">
        <f t="array" ref="I409">SUM(IF("155"&amp;C409=KHC&amp;MH,SL))</f>
        <v>101</v>
      </c>
      <c r="J409" s="25">
        <f t="array" ref="J409">SUM(IF("155"&amp;C409=KHC&amp;MH,TH))</f>
        <v>3729477</v>
      </c>
      <c r="K409" s="8">
        <f t="shared" si="69"/>
        <v>0</v>
      </c>
      <c r="L409" s="8">
        <f t="shared" si="70"/>
        <v>0</v>
      </c>
      <c r="M409" s="305"/>
    </row>
    <row r="410" spans="1:13" ht="18.75" customHeight="1">
      <c r="A410" s="305" t="str">
        <f t="shared" si="67"/>
        <v>TP</v>
      </c>
      <c r="B410" s="318">
        <f t="shared" si="68"/>
        <v>260</v>
      </c>
      <c r="C410" s="309" t="s">
        <v>804</v>
      </c>
      <c r="D410" s="317" t="s">
        <v>1501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3754323</v>
      </c>
      <c r="I410" s="25">
        <f t="array" ref="I410">SUM(IF("155"&amp;C410=KHC&amp;MH,SL))</f>
        <v>101</v>
      </c>
      <c r="J410" s="25">
        <f t="array" ref="J410">SUM(IF("155"&amp;C410=KHC&amp;MH,TH))</f>
        <v>3754323</v>
      </c>
      <c r="K410" s="8">
        <f t="shared" si="69"/>
        <v>0</v>
      </c>
      <c r="L410" s="8">
        <f t="shared" si="70"/>
        <v>0</v>
      </c>
      <c r="M410" s="305"/>
    </row>
    <row r="411" spans="1:13" ht="18.75" customHeight="1">
      <c r="A411" s="305" t="str">
        <f t="shared" si="67"/>
        <v>TP</v>
      </c>
      <c r="B411" s="318">
        <f t="shared" si="68"/>
        <v>261</v>
      </c>
      <c r="C411" s="194" t="s">
        <v>1318</v>
      </c>
      <c r="D411" s="317" t="s">
        <v>1501</v>
      </c>
      <c r="E411" s="8"/>
      <c r="F411" s="8"/>
      <c r="G411" s="25">
        <f t="array" ref="G411">SUM(IF("155"&amp;C411=KHN&amp;MH,SL))</f>
        <v>308</v>
      </c>
      <c r="H411" s="25">
        <f t="array" ref="H411">SUM(IF("155"&amp;C411=KHN&amp;MH,TH))</f>
        <v>1187804</v>
      </c>
      <c r="I411" s="25">
        <f t="array" ref="I411">SUM(IF("155"&amp;C411=KHC&amp;MH,SL))</f>
        <v>308</v>
      </c>
      <c r="J411" s="25">
        <f t="array" ref="J411">SUM(IF("155"&amp;C411=KHC&amp;MH,TH))</f>
        <v>1187804</v>
      </c>
      <c r="K411" s="8">
        <f t="shared" si="69"/>
        <v>0</v>
      </c>
      <c r="L411" s="8">
        <f t="shared" si="70"/>
        <v>0</v>
      </c>
      <c r="M411" s="305"/>
    </row>
    <row r="412" spans="1:13" ht="18.75" customHeight="1">
      <c r="A412" s="305" t="str">
        <f t="shared" si="67"/>
        <v>TP</v>
      </c>
      <c r="B412" s="318">
        <f t="shared" si="68"/>
        <v>262</v>
      </c>
      <c r="C412" s="309" t="s">
        <v>980</v>
      </c>
      <c r="D412" s="317" t="s">
        <v>1501</v>
      </c>
      <c r="E412" s="8"/>
      <c r="F412" s="8"/>
      <c r="G412" s="25">
        <f t="array" ref="G412">SUM(IF("155"&amp;C412=KHN&amp;MH,SL))</f>
        <v>80</v>
      </c>
      <c r="H412" s="25">
        <f t="array" ref="H412">SUM(IF("155"&amp;C412=KHN&amp;MH,TH))</f>
        <v>1256566</v>
      </c>
      <c r="I412" s="25">
        <f t="array" ref="I412">SUM(IF("155"&amp;C412=KHC&amp;MH,SL))</f>
        <v>80</v>
      </c>
      <c r="J412" s="25">
        <f t="array" ref="J412">SUM(IF("155"&amp;C412=KHC&amp;MH,TH))</f>
        <v>1256566</v>
      </c>
      <c r="K412" s="8">
        <f t="shared" si="69"/>
        <v>0</v>
      </c>
      <c r="L412" s="8">
        <f t="shared" si="70"/>
        <v>0</v>
      </c>
      <c r="M412" s="305"/>
    </row>
    <row r="413" spans="1:13" ht="18.75" customHeight="1">
      <c r="A413" s="305" t="str">
        <f t="shared" si="67"/>
        <v>TP</v>
      </c>
      <c r="B413" s="318">
        <f t="shared" si="68"/>
        <v>263</v>
      </c>
      <c r="C413" s="309" t="s">
        <v>940</v>
      </c>
      <c r="D413" s="317" t="s">
        <v>1501</v>
      </c>
      <c r="E413" s="8"/>
      <c r="F413" s="8"/>
      <c r="G413" s="25">
        <f t="array" ref="G413">SUM(IF("155"&amp;C413=KHN&amp;MH,SL))</f>
        <v>5</v>
      </c>
      <c r="H413" s="25">
        <f t="array" ref="H413">SUM(IF("155"&amp;C413=KHN&amp;MH,TH))</f>
        <v>29043</v>
      </c>
      <c r="I413" s="25">
        <f t="array" ref="I413">SUM(IF("155"&amp;C413=KHC&amp;MH,SL))</f>
        <v>5</v>
      </c>
      <c r="J413" s="25">
        <f t="array" ref="J413">SUM(IF("155"&amp;C413=KHC&amp;MH,TH))</f>
        <v>29043</v>
      </c>
      <c r="K413" s="8">
        <f t="shared" si="69"/>
        <v>0</v>
      </c>
      <c r="L413" s="8">
        <f t="shared" si="70"/>
        <v>0</v>
      </c>
      <c r="M413" s="305"/>
    </row>
    <row r="414" spans="1:13" ht="18.75" customHeight="1">
      <c r="A414" s="305" t="str">
        <f t="shared" si="67"/>
        <v>TP</v>
      </c>
      <c r="B414" s="318">
        <f t="shared" si="68"/>
        <v>264</v>
      </c>
      <c r="C414" s="309" t="s">
        <v>943</v>
      </c>
      <c r="D414" s="317" t="s">
        <v>1501</v>
      </c>
      <c r="E414" s="8"/>
      <c r="F414" s="8"/>
      <c r="G414" s="25">
        <f t="array" ref="G414">SUM(IF("155"&amp;C414=KHN&amp;MH,SL))</f>
        <v>9</v>
      </c>
      <c r="H414" s="25">
        <f t="array" ref="H414">SUM(IF("155"&amp;C414=KHN&amp;MH,TH))</f>
        <v>69836</v>
      </c>
      <c r="I414" s="25">
        <f t="array" ref="I414">SUM(IF("155"&amp;C414=KHC&amp;MH,SL))</f>
        <v>9</v>
      </c>
      <c r="J414" s="25">
        <f t="array" ref="J414">SUM(IF("155"&amp;C414=KHC&amp;MH,TH))</f>
        <v>69836</v>
      </c>
      <c r="K414" s="8">
        <f t="shared" si="69"/>
        <v>0</v>
      </c>
      <c r="L414" s="8">
        <f t="shared" si="70"/>
        <v>0</v>
      </c>
      <c r="M414" s="305"/>
    </row>
    <row r="415" spans="1:13" ht="18.75" customHeight="1">
      <c r="A415" s="305" t="str">
        <f t="shared" si="67"/>
        <v>TP</v>
      </c>
      <c r="B415" s="318">
        <f t="shared" si="68"/>
        <v>265</v>
      </c>
      <c r="C415" s="309" t="s">
        <v>938</v>
      </c>
      <c r="D415" s="317" t="s">
        <v>1501</v>
      </c>
      <c r="E415" s="8"/>
      <c r="F415" s="8"/>
      <c r="G415" s="25">
        <f t="array" ref="G415">SUM(IF("155"&amp;C415=KHN&amp;MH,SL))</f>
        <v>16</v>
      </c>
      <c r="H415" s="25">
        <f t="array" ref="H415">SUM(IF("155"&amp;C415=KHN&amp;MH,TH))</f>
        <v>119736</v>
      </c>
      <c r="I415" s="25">
        <f t="array" ref="I415">SUM(IF("155"&amp;C415=KHC&amp;MH,SL))</f>
        <v>16</v>
      </c>
      <c r="J415" s="25">
        <f t="array" ref="J415">SUM(IF("155"&amp;C415=KHC&amp;MH,TH))</f>
        <v>119736</v>
      </c>
      <c r="K415" s="8">
        <f t="shared" si="69"/>
        <v>0</v>
      </c>
      <c r="L415" s="8">
        <f t="shared" si="70"/>
        <v>0</v>
      </c>
      <c r="M415" s="305"/>
    </row>
    <row r="416" spans="1:13" ht="18.75" customHeight="1">
      <c r="A416" s="305" t="str">
        <f t="shared" ref="A416:A447" si="71">IF(B416&lt;&gt;"","TP","")</f>
        <v>TP</v>
      </c>
      <c r="B416" s="318">
        <f t="shared" ref="B416:B447" si="72">IF(C416&lt;&gt;"",B415+1,"")</f>
        <v>266</v>
      </c>
      <c r="C416" s="309" t="s">
        <v>944</v>
      </c>
      <c r="D416" s="317" t="s">
        <v>1501</v>
      </c>
      <c r="E416" s="8"/>
      <c r="F416" s="8"/>
      <c r="G416" s="25">
        <f t="array" ref="G416">SUM(IF("155"&amp;C416=KHN&amp;MH,SL))</f>
        <v>8</v>
      </c>
      <c r="H416" s="25">
        <f t="array" ref="H416">SUM(IF("155"&amp;C416=KHN&amp;MH,TH))</f>
        <v>79836</v>
      </c>
      <c r="I416" s="25">
        <f t="array" ref="I416">SUM(IF("155"&amp;C416=KHC&amp;MH,SL))</f>
        <v>8</v>
      </c>
      <c r="J416" s="25">
        <f t="array" ref="J416">SUM(IF("155"&amp;C416=KHC&amp;MH,TH))</f>
        <v>79836</v>
      </c>
      <c r="K416" s="8">
        <f t="shared" si="69"/>
        <v>0</v>
      </c>
      <c r="L416" s="8">
        <f t="shared" si="70"/>
        <v>0</v>
      </c>
      <c r="M416" s="305"/>
    </row>
    <row r="417" spans="1:13" ht="18.75" customHeight="1">
      <c r="A417" s="305" t="str">
        <f t="shared" si="71"/>
        <v>TP</v>
      </c>
      <c r="B417" s="318">
        <f t="shared" si="72"/>
        <v>267</v>
      </c>
      <c r="C417" s="309" t="s">
        <v>945</v>
      </c>
      <c r="D417" s="317" t="s">
        <v>1501</v>
      </c>
      <c r="E417" s="8"/>
      <c r="F417" s="8"/>
      <c r="G417" s="25">
        <f t="array" ref="G417">SUM(IF("155"&amp;C417=KHN&amp;MH,SL))</f>
        <v>7</v>
      </c>
      <c r="H417" s="25">
        <f t="array" ref="H417">SUM(IF("155"&amp;C417=KHN&amp;MH,TH))</f>
        <v>69857</v>
      </c>
      <c r="I417" s="25">
        <f t="array" ref="I417">SUM(IF("155"&amp;C417=KHC&amp;MH,SL))</f>
        <v>7</v>
      </c>
      <c r="J417" s="25">
        <f t="array" ref="J417">SUM(IF("155"&amp;C417=KHC&amp;MH,TH))</f>
        <v>69857</v>
      </c>
      <c r="K417" s="8">
        <f t="shared" si="69"/>
        <v>0</v>
      </c>
      <c r="L417" s="8">
        <f t="shared" si="70"/>
        <v>0</v>
      </c>
      <c r="M417" s="305"/>
    </row>
    <row r="418" spans="1:13" ht="18.75" customHeight="1">
      <c r="A418" s="305" t="str">
        <f t="shared" si="71"/>
        <v>TP</v>
      </c>
      <c r="B418" s="318">
        <f t="shared" si="72"/>
        <v>268</v>
      </c>
      <c r="C418" s="309" t="s">
        <v>948</v>
      </c>
      <c r="D418" s="317" t="s">
        <v>1501</v>
      </c>
      <c r="E418" s="8"/>
      <c r="F418" s="8"/>
      <c r="G418" s="25">
        <f t="array" ref="G418">SUM(IF("155"&amp;C418=KHN&amp;MH,SL))</f>
        <v>5</v>
      </c>
      <c r="H418" s="25">
        <f t="array" ref="H418">SUM(IF("155"&amp;C418=KHN&amp;MH,TH))</f>
        <v>64733</v>
      </c>
      <c r="I418" s="25">
        <f t="array" ref="I418">SUM(IF("155"&amp;C418=KHC&amp;MH,SL))</f>
        <v>5</v>
      </c>
      <c r="J418" s="25">
        <f t="array" ref="J418">SUM(IF("155"&amp;C418=KHC&amp;MH,TH))</f>
        <v>64733</v>
      </c>
      <c r="K418" s="8">
        <f t="shared" si="69"/>
        <v>0</v>
      </c>
      <c r="L418" s="8">
        <f t="shared" si="70"/>
        <v>0</v>
      </c>
      <c r="M418" s="305"/>
    </row>
    <row r="419" spans="1:13" ht="18.75" customHeight="1">
      <c r="A419" s="305" t="str">
        <f t="shared" si="71"/>
        <v>TP</v>
      </c>
      <c r="B419" s="318">
        <f t="shared" si="72"/>
        <v>269</v>
      </c>
      <c r="C419" s="309" t="s">
        <v>935</v>
      </c>
      <c r="D419" s="317" t="s">
        <v>1501</v>
      </c>
      <c r="E419" s="8"/>
      <c r="F419" s="8"/>
      <c r="G419" s="25">
        <f t="array" ref="G419">SUM(IF("155"&amp;C419=KHN&amp;MH,SL))</f>
        <v>4</v>
      </c>
      <c r="H419" s="25">
        <f t="array" ref="H419">SUM(IF("155"&amp;C419=KHN&amp;MH,TH))</f>
        <v>39918</v>
      </c>
      <c r="I419" s="25">
        <f t="array" ref="I419">SUM(IF("155"&amp;C419=KHC&amp;MH,SL))</f>
        <v>4</v>
      </c>
      <c r="J419" s="25">
        <f t="array" ref="J419">SUM(IF("155"&amp;C419=KHC&amp;MH,TH))</f>
        <v>39918</v>
      </c>
      <c r="K419" s="8">
        <f t="shared" si="69"/>
        <v>0</v>
      </c>
      <c r="L419" s="8">
        <f t="shared" si="70"/>
        <v>0</v>
      </c>
      <c r="M419" s="305"/>
    </row>
    <row r="420" spans="1:13" ht="18.75" customHeight="1">
      <c r="A420" s="305" t="str">
        <f t="shared" si="71"/>
        <v>TP</v>
      </c>
      <c r="B420" s="318">
        <f t="shared" si="72"/>
        <v>270</v>
      </c>
      <c r="C420" s="309" t="s">
        <v>946</v>
      </c>
      <c r="D420" s="317" t="s">
        <v>1501</v>
      </c>
      <c r="E420" s="8"/>
      <c r="F420" s="8"/>
      <c r="G420" s="25">
        <f t="array" ref="G420">SUM(IF("155"&amp;C420=KHN&amp;MH,SL))</f>
        <v>13</v>
      </c>
      <c r="H420" s="25">
        <f t="array" ref="H420">SUM(IF("155"&amp;C420=KHN&amp;MH,TH))</f>
        <v>168305</v>
      </c>
      <c r="I420" s="25">
        <f t="array" ref="I420">SUM(IF("155"&amp;C420=KHC&amp;MH,SL))</f>
        <v>13</v>
      </c>
      <c r="J420" s="25">
        <f t="array" ref="J420">SUM(IF("155"&amp;C420=KHC&amp;MH,TH))</f>
        <v>168305</v>
      </c>
      <c r="K420" s="8">
        <f t="shared" si="69"/>
        <v>0</v>
      </c>
      <c r="L420" s="8">
        <f t="shared" si="70"/>
        <v>0</v>
      </c>
      <c r="M420" s="305"/>
    </row>
    <row r="421" spans="1:13" ht="18.75" customHeight="1">
      <c r="A421" s="305" t="str">
        <f t="shared" si="71"/>
        <v>TP</v>
      </c>
      <c r="B421" s="318">
        <f t="shared" si="72"/>
        <v>271</v>
      </c>
      <c r="C421" s="309" t="s">
        <v>950</v>
      </c>
      <c r="D421" s="317" t="s">
        <v>1501</v>
      </c>
      <c r="E421" s="8"/>
      <c r="F421" s="8"/>
      <c r="G421" s="25">
        <f t="array" ref="G421">SUM(IF("155"&amp;C421=KHN&amp;MH,SL))</f>
        <v>245</v>
      </c>
      <c r="H421" s="25">
        <f t="array" ref="H421">SUM(IF("155"&amp;C421=KHN&amp;MH,TH))</f>
        <v>1833461</v>
      </c>
      <c r="I421" s="25">
        <f t="array" ref="I421">SUM(IF("155"&amp;C421=KHC&amp;MH,SL))</f>
        <v>245</v>
      </c>
      <c r="J421" s="25">
        <f t="array" ref="J421">SUM(IF("155"&amp;C421=KHC&amp;MH,TH))</f>
        <v>1833461</v>
      </c>
      <c r="K421" s="8">
        <f t="shared" si="69"/>
        <v>0</v>
      </c>
      <c r="L421" s="8">
        <f t="shared" si="70"/>
        <v>0</v>
      </c>
      <c r="M421" s="305"/>
    </row>
    <row r="422" spans="1:13" ht="18.75" customHeight="1">
      <c r="A422" s="305" t="str">
        <f t="shared" si="71"/>
        <v>TP</v>
      </c>
      <c r="B422" s="318">
        <f t="shared" si="72"/>
        <v>272</v>
      </c>
      <c r="C422" s="309" t="s">
        <v>934</v>
      </c>
      <c r="D422" s="317" t="s">
        <v>1501</v>
      </c>
      <c r="E422" s="8"/>
      <c r="F422" s="8"/>
      <c r="G422" s="25">
        <f t="array" ref="G422">SUM(IF("155"&amp;C422=KHN&amp;MH,SL))</f>
        <v>350</v>
      </c>
      <c r="H422" s="25">
        <f t="array" ref="H422">SUM(IF("155"&amp;C422=KHN&amp;MH,TH))</f>
        <v>3280380</v>
      </c>
      <c r="I422" s="25">
        <f t="array" ref="I422">SUM(IF("155"&amp;C422=KHC&amp;MH,SL))</f>
        <v>350</v>
      </c>
      <c r="J422" s="25">
        <f t="array" ref="J422">SUM(IF("155"&amp;C422=KHC&amp;MH,TH))</f>
        <v>3280380</v>
      </c>
      <c r="K422" s="8">
        <f t="shared" si="69"/>
        <v>0</v>
      </c>
      <c r="L422" s="8">
        <f t="shared" si="70"/>
        <v>0</v>
      </c>
      <c r="M422" s="305"/>
    </row>
    <row r="423" spans="1:13" ht="18.75" customHeight="1">
      <c r="A423" s="305" t="str">
        <f t="shared" si="71"/>
        <v>TP</v>
      </c>
      <c r="B423" s="318">
        <f t="shared" si="72"/>
        <v>273</v>
      </c>
      <c r="C423" s="309" t="s">
        <v>936</v>
      </c>
      <c r="D423" s="317" t="s">
        <v>1501</v>
      </c>
      <c r="E423" s="8"/>
      <c r="F423" s="8"/>
      <c r="G423" s="25">
        <f t="array" ref="G423">SUM(IF("155"&amp;C423=KHN&amp;MH,SL))</f>
        <v>67</v>
      </c>
      <c r="H423" s="25">
        <f t="array" ref="H423">SUM(IF("155"&amp;C423=KHN&amp;MH,TH))</f>
        <v>668627</v>
      </c>
      <c r="I423" s="25">
        <f t="array" ref="I423">SUM(IF("155"&amp;C423=KHC&amp;MH,SL))</f>
        <v>67</v>
      </c>
      <c r="J423" s="25">
        <f t="array" ref="J423">SUM(IF("155"&amp;C423=KHC&amp;MH,TH))</f>
        <v>668627</v>
      </c>
      <c r="K423" s="8">
        <f t="shared" si="69"/>
        <v>0</v>
      </c>
      <c r="L423" s="8">
        <f t="shared" si="70"/>
        <v>0</v>
      </c>
      <c r="M423" s="305"/>
    </row>
    <row r="424" spans="1:13" ht="18.75" customHeight="1">
      <c r="A424" s="305" t="str">
        <f t="shared" si="71"/>
        <v>TP</v>
      </c>
      <c r="B424" s="318">
        <f t="shared" si="72"/>
        <v>274</v>
      </c>
      <c r="C424" s="309" t="s">
        <v>953</v>
      </c>
      <c r="D424" s="317" t="s">
        <v>1501</v>
      </c>
      <c r="E424" s="8"/>
      <c r="F424" s="8"/>
      <c r="G424" s="25">
        <f t="array" ref="G424">SUM(IF("155"&amp;C424=KHN&amp;MH,SL))</f>
        <v>2</v>
      </c>
      <c r="H424" s="25">
        <f t="array" ref="H424">SUM(IF("155"&amp;C424=KHN&amp;MH,TH))</f>
        <v>29715</v>
      </c>
      <c r="I424" s="25">
        <f t="array" ref="I424">SUM(IF("155"&amp;C424=KHC&amp;MH,SL))</f>
        <v>2</v>
      </c>
      <c r="J424" s="25">
        <f t="array" ref="J424">SUM(IF("155"&amp;C424=KHC&amp;MH,TH))</f>
        <v>29715</v>
      </c>
      <c r="K424" s="8">
        <f t="shared" si="69"/>
        <v>0</v>
      </c>
      <c r="L424" s="8">
        <f t="shared" si="70"/>
        <v>0</v>
      </c>
      <c r="M424" s="305"/>
    </row>
    <row r="425" spans="1:13" ht="18.75" customHeight="1">
      <c r="A425" s="305" t="str">
        <f t="shared" si="71"/>
        <v>TP</v>
      </c>
      <c r="B425" s="318">
        <f t="shared" si="72"/>
        <v>275</v>
      </c>
      <c r="C425" s="309" t="s">
        <v>941</v>
      </c>
      <c r="D425" s="317" t="s">
        <v>1501</v>
      </c>
      <c r="E425" s="8"/>
      <c r="F425" s="8"/>
      <c r="G425" s="25">
        <f t="array" ref="G425">SUM(IF("155"&amp;C425=KHN&amp;MH,SL))</f>
        <v>3</v>
      </c>
      <c r="H425" s="25">
        <f t="array" ref="H425">SUM(IF("155"&amp;C425=KHN&amp;MH,TH))</f>
        <v>29939</v>
      </c>
      <c r="I425" s="25">
        <f t="array" ref="I425">SUM(IF("155"&amp;C425=KHC&amp;MH,SL))</f>
        <v>3</v>
      </c>
      <c r="J425" s="25">
        <f t="array" ref="J425">SUM(IF("155"&amp;C425=KHC&amp;MH,TH))</f>
        <v>29939</v>
      </c>
      <c r="K425" s="8">
        <f t="shared" si="69"/>
        <v>0</v>
      </c>
      <c r="L425" s="8">
        <f t="shared" si="70"/>
        <v>0</v>
      </c>
      <c r="M425" s="305"/>
    </row>
    <row r="426" spans="1:13" ht="18.75" customHeight="1">
      <c r="A426" s="305" t="str">
        <f t="shared" si="71"/>
        <v>TP</v>
      </c>
      <c r="B426" s="318">
        <f t="shared" si="72"/>
        <v>276</v>
      </c>
      <c r="C426" s="309" t="s">
        <v>1136</v>
      </c>
      <c r="D426" s="317" t="s">
        <v>1501</v>
      </c>
      <c r="E426" s="8"/>
      <c r="F426" s="8"/>
      <c r="G426" s="25">
        <f t="array" ref="G426">SUM(IF("155"&amp;C426=KHN&amp;MH,SL))</f>
        <v>126</v>
      </c>
      <c r="H426" s="25">
        <f t="array" ref="H426">SUM(IF("155"&amp;C426=KHN&amp;MH,TH))</f>
        <v>1940310</v>
      </c>
      <c r="I426" s="25">
        <f t="array" ref="I426">SUM(IF("155"&amp;C426=KHC&amp;MH,SL))</f>
        <v>126</v>
      </c>
      <c r="J426" s="25">
        <f t="array" ref="J426">SUM(IF("155"&amp;C426=KHC&amp;MH,TH))</f>
        <v>1940310</v>
      </c>
      <c r="K426" s="8">
        <f t="shared" si="69"/>
        <v>0</v>
      </c>
      <c r="L426" s="8">
        <f t="shared" si="70"/>
        <v>0</v>
      </c>
      <c r="M426" s="305"/>
    </row>
    <row r="427" spans="1:13" ht="18.75" customHeight="1">
      <c r="A427" s="305" t="str">
        <f t="shared" si="71"/>
        <v>TP</v>
      </c>
      <c r="B427" s="318">
        <f t="shared" si="72"/>
        <v>277</v>
      </c>
      <c r="C427" s="309" t="s">
        <v>1138</v>
      </c>
      <c r="D427" s="317" t="s">
        <v>1501</v>
      </c>
      <c r="E427" s="8"/>
      <c r="F427" s="8"/>
      <c r="G427" s="25">
        <f t="array" ref="G427">SUM(IF("155"&amp;C427=KHN&amp;MH,SL))</f>
        <v>9</v>
      </c>
      <c r="H427" s="25">
        <f t="array" ref="H427">SUM(IF("155"&amp;C427=KHN&amp;MH,TH))</f>
        <v>115429</v>
      </c>
      <c r="I427" s="25">
        <f t="array" ref="I427">SUM(IF("155"&amp;C427=KHC&amp;MH,SL))</f>
        <v>9</v>
      </c>
      <c r="J427" s="25">
        <f t="array" ref="J427">SUM(IF("155"&amp;C427=KHC&amp;MH,TH))</f>
        <v>115429</v>
      </c>
      <c r="K427" s="8">
        <f t="shared" si="69"/>
        <v>0</v>
      </c>
      <c r="L427" s="8">
        <f t="shared" si="70"/>
        <v>0</v>
      </c>
      <c r="M427" s="305"/>
    </row>
    <row r="428" spans="1:13" ht="18.75" customHeight="1">
      <c r="A428" s="305" t="str">
        <f t="shared" si="71"/>
        <v>TP</v>
      </c>
      <c r="B428" s="318">
        <f t="shared" si="72"/>
        <v>278</v>
      </c>
      <c r="C428" s="309" t="s">
        <v>957</v>
      </c>
      <c r="D428" s="317" t="s">
        <v>1501</v>
      </c>
      <c r="E428" s="8"/>
      <c r="F428" s="8"/>
      <c r="G428" s="25">
        <f t="array" ref="G428">SUM(IF("155"&amp;C428=KHN&amp;MH,SL))</f>
        <v>344</v>
      </c>
      <c r="H428" s="25">
        <f t="array" ref="H428">SUM(IF("155"&amp;C428=KHN&amp;MH,TH))</f>
        <v>5742788</v>
      </c>
      <c r="I428" s="25">
        <f t="array" ref="I428">SUM(IF("155"&amp;C428=KHC&amp;MH,SL))</f>
        <v>344</v>
      </c>
      <c r="J428" s="25">
        <f t="array" ref="J428">SUM(IF("155"&amp;C428=KHC&amp;MH,TH))</f>
        <v>5742788</v>
      </c>
      <c r="K428" s="8">
        <f t="shared" si="69"/>
        <v>0</v>
      </c>
      <c r="L428" s="8">
        <f t="shared" si="70"/>
        <v>0</v>
      </c>
      <c r="M428" s="305"/>
    </row>
    <row r="429" spans="1:13" ht="18.75" customHeight="1">
      <c r="A429" s="305" t="str">
        <f t="shared" si="71"/>
        <v>TP</v>
      </c>
      <c r="B429" s="318">
        <f t="shared" si="72"/>
        <v>279</v>
      </c>
      <c r="C429" s="309" t="s">
        <v>975</v>
      </c>
      <c r="D429" s="317" t="s">
        <v>1501</v>
      </c>
      <c r="E429" s="8"/>
      <c r="F429" s="8"/>
      <c r="G429" s="25">
        <f t="array" ref="G429">SUM(IF("155"&amp;C429=KHN&amp;MH,SL))</f>
        <v>30</v>
      </c>
      <c r="H429" s="25">
        <f t="array" ref="H429">SUM(IF("155"&amp;C429=KHN&amp;MH,TH))</f>
        <v>388395</v>
      </c>
      <c r="I429" s="25">
        <f t="array" ref="I429">SUM(IF("155"&amp;C429=KHC&amp;MH,SL))</f>
        <v>30</v>
      </c>
      <c r="J429" s="25">
        <f t="array" ref="J429">SUM(IF("155"&amp;C429=KHC&amp;MH,TH))</f>
        <v>388395</v>
      </c>
      <c r="K429" s="8">
        <f t="shared" si="69"/>
        <v>0</v>
      </c>
      <c r="L429" s="8">
        <f t="shared" si="70"/>
        <v>0</v>
      </c>
      <c r="M429" s="305"/>
    </row>
    <row r="430" spans="1:13" ht="18.75" customHeight="1">
      <c r="A430" s="305" t="str">
        <f t="shared" si="71"/>
        <v>TP</v>
      </c>
      <c r="B430" s="318">
        <f t="shared" si="72"/>
        <v>280</v>
      </c>
      <c r="C430" s="309" t="s">
        <v>952</v>
      </c>
      <c r="D430" s="317" t="s">
        <v>1501</v>
      </c>
      <c r="E430" s="8"/>
      <c r="F430" s="8"/>
      <c r="G430" s="25">
        <f t="array" ref="G430">SUM(IF("155"&amp;C430=KHN&amp;MH,SL))</f>
        <v>4</v>
      </c>
      <c r="H430" s="25">
        <f t="array" ref="H430">SUM(IF("155"&amp;C430=KHN&amp;MH,TH))</f>
        <v>64574</v>
      </c>
      <c r="I430" s="25">
        <f t="array" ref="I430">SUM(IF("155"&amp;C430=KHC&amp;MH,SL))</f>
        <v>4</v>
      </c>
      <c r="J430" s="25">
        <f t="array" ref="J430">SUM(IF("155"&amp;C430=KHC&amp;MH,TH))</f>
        <v>64574</v>
      </c>
      <c r="K430" s="8">
        <f t="shared" si="69"/>
        <v>0</v>
      </c>
      <c r="L430" s="8">
        <f t="shared" si="70"/>
        <v>0</v>
      </c>
      <c r="M430" s="305"/>
    </row>
    <row r="431" spans="1:13" ht="18.75" customHeight="1">
      <c r="A431" s="305" t="str">
        <f t="shared" si="71"/>
        <v>TP</v>
      </c>
      <c r="B431" s="318">
        <f t="shared" si="72"/>
        <v>281</v>
      </c>
      <c r="C431" s="309" t="s">
        <v>939</v>
      </c>
      <c r="D431" s="317" t="s">
        <v>1501</v>
      </c>
      <c r="E431" s="8"/>
      <c r="F431" s="8"/>
      <c r="G431" s="25">
        <f t="array" ref="G431">SUM(IF("155"&amp;C431=KHN&amp;MH,SL))</f>
        <v>149</v>
      </c>
      <c r="H431" s="25">
        <f t="array" ref="H431">SUM(IF("155"&amp;C431=KHN&amp;MH,TH))</f>
        <v>2405383</v>
      </c>
      <c r="I431" s="25">
        <f t="array" ref="I431">SUM(IF("155"&amp;C431=KHC&amp;MH,SL))</f>
        <v>149</v>
      </c>
      <c r="J431" s="25">
        <f t="array" ref="J431">SUM(IF("155"&amp;C431=KHC&amp;MH,TH))</f>
        <v>2405383</v>
      </c>
      <c r="K431" s="8">
        <f t="shared" si="69"/>
        <v>0</v>
      </c>
      <c r="L431" s="8">
        <f t="shared" si="70"/>
        <v>0</v>
      </c>
      <c r="M431" s="305"/>
    </row>
    <row r="432" spans="1:13" ht="18.75" customHeight="1">
      <c r="A432" s="305" t="str">
        <f t="shared" si="71"/>
        <v>TP</v>
      </c>
      <c r="B432" s="318">
        <f t="shared" si="72"/>
        <v>282</v>
      </c>
      <c r="C432" s="309" t="s">
        <v>942</v>
      </c>
      <c r="D432" s="317" t="s">
        <v>1501</v>
      </c>
      <c r="E432" s="8"/>
      <c r="F432" s="8"/>
      <c r="G432" s="25">
        <f t="array" ref="G432">SUM(IF("155"&amp;C432=KHN&amp;MH,SL))</f>
        <v>12</v>
      </c>
      <c r="H432" s="25">
        <f t="array" ref="H432">SUM(IF("155"&amp;C432=KHN&amp;MH,TH))</f>
        <v>209814</v>
      </c>
      <c r="I432" s="25">
        <f t="array" ref="I432">SUM(IF("155"&amp;C432=KHC&amp;MH,SL))</f>
        <v>12</v>
      </c>
      <c r="J432" s="25">
        <f t="array" ref="J432">SUM(IF("155"&amp;C432=KHC&amp;MH,TH))</f>
        <v>209814</v>
      </c>
      <c r="K432" s="8">
        <f t="shared" si="69"/>
        <v>0</v>
      </c>
      <c r="L432" s="8">
        <f t="shared" si="70"/>
        <v>0</v>
      </c>
      <c r="M432" s="305"/>
    </row>
    <row r="433" spans="1:13" ht="18.75" customHeight="1">
      <c r="A433" s="305" t="str">
        <f t="shared" si="71"/>
        <v>TP</v>
      </c>
      <c r="B433" s="318">
        <f t="shared" si="72"/>
        <v>283</v>
      </c>
      <c r="C433" s="309" t="s">
        <v>937</v>
      </c>
      <c r="D433" s="317" t="s">
        <v>1501</v>
      </c>
      <c r="E433" s="8"/>
      <c r="F433" s="8"/>
      <c r="G433" s="25">
        <f t="array" ref="G433">SUM(IF("155"&amp;C433=KHN&amp;MH,SL))</f>
        <v>28</v>
      </c>
      <c r="H433" s="25">
        <f t="array" ref="H433">SUM(IF("155"&amp;C433=KHN&amp;MH,TH))</f>
        <v>450733</v>
      </c>
      <c r="I433" s="25">
        <f t="array" ref="I433">SUM(IF("155"&amp;C433=KHC&amp;MH,SL))</f>
        <v>28</v>
      </c>
      <c r="J433" s="25">
        <f t="array" ref="J433">SUM(IF("155"&amp;C433=KHC&amp;MH,TH))</f>
        <v>450733</v>
      </c>
      <c r="K433" s="8">
        <f t="shared" si="69"/>
        <v>0</v>
      </c>
      <c r="L433" s="8">
        <f t="shared" si="70"/>
        <v>0</v>
      </c>
      <c r="M433" s="305"/>
    </row>
    <row r="434" spans="1:13" ht="18.75" customHeight="1">
      <c r="A434" s="305" t="str">
        <f t="shared" si="71"/>
        <v>TP</v>
      </c>
      <c r="B434" s="318">
        <f t="shared" si="72"/>
        <v>284</v>
      </c>
      <c r="C434" s="309" t="s">
        <v>1137</v>
      </c>
      <c r="D434" s="317" t="s">
        <v>1501</v>
      </c>
      <c r="E434" s="8"/>
      <c r="F434" s="8"/>
      <c r="G434" s="25">
        <f t="array" ref="G434">SUM(IF("155"&amp;C434=KHN&amp;MH,SL))</f>
        <v>166</v>
      </c>
      <c r="H434" s="25">
        <f t="array" ref="H434">SUM(IF("155"&amp;C434=KHN&amp;MH,TH))</f>
        <v>2363408</v>
      </c>
      <c r="I434" s="25">
        <f t="array" ref="I434">SUM(IF("155"&amp;C434=KHC&amp;MH,SL))</f>
        <v>166</v>
      </c>
      <c r="J434" s="25">
        <f t="array" ref="J434">SUM(IF("155"&amp;C434=KHC&amp;MH,TH))</f>
        <v>2363408</v>
      </c>
      <c r="K434" s="8">
        <f t="shared" si="69"/>
        <v>0</v>
      </c>
      <c r="L434" s="8">
        <f t="shared" si="70"/>
        <v>0</v>
      </c>
      <c r="M434" s="305"/>
    </row>
    <row r="435" spans="1:13" ht="18.75" customHeight="1">
      <c r="A435" s="305" t="str">
        <f t="shared" si="71"/>
        <v>TP</v>
      </c>
      <c r="B435" s="318">
        <f t="shared" si="72"/>
        <v>285</v>
      </c>
      <c r="C435" s="309" t="s">
        <v>933</v>
      </c>
      <c r="D435" s="317" t="s">
        <v>1501</v>
      </c>
      <c r="E435" s="8"/>
      <c r="F435" s="8"/>
      <c r="G435" s="25">
        <f t="array" ref="G435">SUM(IF("155"&amp;C435=KHN&amp;MH,SL))</f>
        <v>411</v>
      </c>
      <c r="H435" s="25">
        <f t="array" ref="H435">SUM(IF("155"&amp;C435=KHN&amp;MH,TH))</f>
        <v>5840854</v>
      </c>
      <c r="I435" s="25">
        <f t="array" ref="I435">SUM(IF("155"&amp;C435=KHC&amp;MH,SL))</f>
        <v>411</v>
      </c>
      <c r="J435" s="25">
        <f t="array" ref="J435">SUM(IF("155"&amp;C435=KHC&amp;MH,TH))</f>
        <v>5840854</v>
      </c>
      <c r="K435" s="8">
        <f t="shared" si="69"/>
        <v>0</v>
      </c>
      <c r="L435" s="8">
        <f t="shared" si="70"/>
        <v>0</v>
      </c>
      <c r="M435" s="305"/>
    </row>
    <row r="436" spans="1:13" ht="18.75" customHeight="1">
      <c r="A436" s="305" t="str">
        <f t="shared" si="71"/>
        <v>TP</v>
      </c>
      <c r="B436" s="318">
        <f t="shared" si="72"/>
        <v>286</v>
      </c>
      <c r="C436" s="309" t="s">
        <v>949</v>
      </c>
      <c r="D436" s="317" t="s">
        <v>1501</v>
      </c>
      <c r="E436" s="8"/>
      <c r="F436" s="8"/>
      <c r="G436" s="25">
        <f t="array" ref="G436">SUM(IF("155"&amp;C436=KHN&amp;MH,SL))</f>
        <v>22</v>
      </c>
      <c r="H436" s="25">
        <f t="array" ref="H436">SUM(IF("155"&amp;C436=KHN&amp;MH,TH))</f>
        <v>392073</v>
      </c>
      <c r="I436" s="25">
        <f t="array" ref="I436">SUM(IF("155"&amp;C436=KHC&amp;MH,SL))</f>
        <v>22</v>
      </c>
      <c r="J436" s="25">
        <f t="array" ref="J436">SUM(IF("155"&amp;C436=KHC&amp;MH,TH))</f>
        <v>392073</v>
      </c>
      <c r="K436" s="8">
        <f t="shared" si="69"/>
        <v>0</v>
      </c>
      <c r="L436" s="8">
        <f t="shared" si="70"/>
        <v>0</v>
      </c>
      <c r="M436" s="305"/>
    </row>
    <row r="437" spans="1:13" ht="18.75" customHeight="1">
      <c r="A437" s="305" t="str">
        <f t="shared" si="71"/>
        <v>TP</v>
      </c>
      <c r="B437" s="318">
        <f t="shared" si="72"/>
        <v>287</v>
      </c>
      <c r="C437" s="194" t="s">
        <v>1322</v>
      </c>
      <c r="D437" s="317" t="s">
        <v>1501</v>
      </c>
      <c r="E437" s="8"/>
      <c r="F437" s="8"/>
      <c r="G437" s="25">
        <f t="array" ref="G437">SUM(IF("155"&amp;C437=KHN&amp;MH,SL))</f>
        <v>165</v>
      </c>
      <c r="H437" s="25">
        <f t="array" ref="H437">SUM(IF("155"&amp;C437=KHN&amp;MH,TH))</f>
        <v>3388169</v>
      </c>
      <c r="I437" s="25">
        <f t="array" ref="I437">SUM(IF("155"&amp;C437=KHC&amp;MH,SL))</f>
        <v>165</v>
      </c>
      <c r="J437" s="25">
        <f t="array" ref="J437">SUM(IF("155"&amp;C437=KHC&amp;MH,TH))</f>
        <v>3388169</v>
      </c>
      <c r="K437" s="8">
        <f t="shared" si="69"/>
        <v>0</v>
      </c>
      <c r="L437" s="8">
        <f t="shared" si="70"/>
        <v>0</v>
      </c>
      <c r="M437" s="305"/>
    </row>
    <row r="438" spans="1:13" ht="18.75" customHeight="1">
      <c r="A438" s="305" t="str">
        <f t="shared" si="71"/>
        <v>TP</v>
      </c>
      <c r="B438" s="318">
        <f t="shared" si="72"/>
        <v>288</v>
      </c>
      <c r="C438" s="194" t="s">
        <v>1324</v>
      </c>
      <c r="D438" s="317" t="s">
        <v>1501</v>
      </c>
      <c r="E438" s="8"/>
      <c r="F438" s="8"/>
      <c r="G438" s="25">
        <f t="array" ref="G438">SUM(IF("155"&amp;C438=KHN&amp;MH,SL))</f>
        <v>571</v>
      </c>
      <c r="H438" s="25">
        <f t="array" ref="H438">SUM(IF("155"&amp;C438=KHN&amp;MH,TH))</f>
        <v>8438675</v>
      </c>
      <c r="I438" s="25">
        <f t="array" ref="I438">SUM(IF("155"&amp;C438=KHC&amp;MH,SL))</f>
        <v>571</v>
      </c>
      <c r="J438" s="25">
        <f t="array" ref="J438">SUM(IF("155"&amp;C438=KHC&amp;MH,TH))</f>
        <v>8438675</v>
      </c>
      <c r="K438" s="8">
        <f t="shared" si="69"/>
        <v>0</v>
      </c>
      <c r="L438" s="8">
        <f t="shared" si="70"/>
        <v>0</v>
      </c>
      <c r="M438" s="305"/>
    </row>
    <row r="439" spans="1:13" ht="18.75" customHeight="1">
      <c r="A439" s="305" t="str">
        <f t="shared" si="71"/>
        <v>TP</v>
      </c>
      <c r="B439" s="318">
        <f t="shared" si="72"/>
        <v>289</v>
      </c>
      <c r="C439" s="194" t="s">
        <v>1317</v>
      </c>
      <c r="D439" s="317" t="s">
        <v>1501</v>
      </c>
      <c r="E439" s="8"/>
      <c r="F439" s="8"/>
      <c r="G439" s="25">
        <f t="array" ref="G439">SUM(IF("155"&amp;C439=KHN&amp;MH,SL))</f>
        <v>301</v>
      </c>
      <c r="H439" s="25">
        <f t="array" ref="H439">SUM(IF("155"&amp;C439=KHN&amp;MH,TH))</f>
        <v>1949890</v>
      </c>
      <c r="I439" s="25">
        <f t="array" ref="I439">SUM(IF("155"&amp;C439=KHC&amp;MH,SL))</f>
        <v>301</v>
      </c>
      <c r="J439" s="25">
        <f t="array" ref="J439">SUM(IF("155"&amp;C439=KHC&amp;MH,TH))</f>
        <v>1949890</v>
      </c>
      <c r="K439" s="8">
        <f t="shared" si="69"/>
        <v>0</v>
      </c>
      <c r="L439" s="8">
        <f t="shared" si="70"/>
        <v>0</v>
      </c>
      <c r="M439" s="305"/>
    </row>
    <row r="440" spans="1:13" ht="18.75" customHeight="1">
      <c r="A440" s="305" t="str">
        <f t="shared" si="71"/>
        <v>TP</v>
      </c>
      <c r="B440" s="318">
        <f t="shared" si="72"/>
        <v>290</v>
      </c>
      <c r="C440" s="194" t="s">
        <v>1319</v>
      </c>
      <c r="D440" s="317" t="s">
        <v>1501</v>
      </c>
      <c r="E440" s="8"/>
      <c r="F440" s="8"/>
      <c r="G440" s="25">
        <f t="array" ref="G440">SUM(IF("155"&amp;C440=KHN&amp;MH,SL))</f>
        <v>506</v>
      </c>
      <c r="H440" s="25">
        <f t="array" ref="H440">SUM(IF("155"&amp;C440=KHN&amp;MH,TH))</f>
        <v>2940052</v>
      </c>
      <c r="I440" s="25">
        <f t="array" ref="I440">SUM(IF("155"&amp;C440=KHC&amp;MH,SL))</f>
        <v>506</v>
      </c>
      <c r="J440" s="25">
        <f t="array" ref="J440">SUM(IF("155"&amp;C440=KHC&amp;MH,TH))</f>
        <v>2940052</v>
      </c>
      <c r="K440" s="8">
        <f t="shared" si="69"/>
        <v>0</v>
      </c>
      <c r="L440" s="8">
        <f t="shared" si="70"/>
        <v>0</v>
      </c>
      <c r="M440" s="305"/>
    </row>
    <row r="441" spans="1:13" ht="18.75" customHeight="1">
      <c r="A441" s="305" t="str">
        <f t="shared" si="71"/>
        <v>TP</v>
      </c>
      <c r="B441" s="318">
        <f t="shared" si="72"/>
        <v>291</v>
      </c>
      <c r="C441" s="194" t="s">
        <v>1315</v>
      </c>
      <c r="D441" s="317" t="s">
        <v>1501</v>
      </c>
      <c r="E441" s="8"/>
      <c r="F441" s="8"/>
      <c r="G441" s="25">
        <f t="array" ref="G441">SUM(IF("155"&amp;C441=KHN&amp;MH,SL))</f>
        <v>401</v>
      </c>
      <c r="H441" s="25">
        <f t="array" ref="H441">SUM(IF("155"&amp;C441=KHN&amp;MH,TH))</f>
        <v>1962141</v>
      </c>
      <c r="I441" s="25">
        <f t="array" ref="I441">SUM(IF("155"&amp;C441=KHC&amp;MH,SL))</f>
        <v>401</v>
      </c>
      <c r="J441" s="25">
        <f t="array" ref="J441">SUM(IF("155"&amp;C441=KHC&amp;MH,TH))</f>
        <v>1962141</v>
      </c>
      <c r="K441" s="8">
        <f t="shared" si="69"/>
        <v>0</v>
      </c>
      <c r="L441" s="8">
        <f t="shared" si="70"/>
        <v>0</v>
      </c>
      <c r="M441" s="305"/>
    </row>
    <row r="442" spans="1:13" ht="18.75" customHeight="1">
      <c r="A442" s="305" t="str">
        <f t="shared" si="71"/>
        <v>TP</v>
      </c>
      <c r="B442" s="318">
        <f t="shared" si="72"/>
        <v>292</v>
      </c>
      <c r="C442" s="471" t="s">
        <v>1420</v>
      </c>
      <c r="D442" s="317" t="s">
        <v>1501</v>
      </c>
      <c r="E442" s="8"/>
      <c r="F442" s="8"/>
      <c r="G442" s="25">
        <f t="array" ref="G442">SUM(IF("155"&amp;C442=KHN&amp;MH,SL))</f>
        <v>470</v>
      </c>
      <c r="H442" s="25">
        <f t="array" ref="H442">SUM(IF("155"&amp;C442=KHN&amp;MH,TH))</f>
        <v>8336628</v>
      </c>
      <c r="I442" s="25">
        <f t="array" ref="I442">SUM(IF("155"&amp;C442=KHC&amp;MH,SL))</f>
        <v>470</v>
      </c>
      <c r="J442" s="25">
        <f t="array" ref="J442">SUM(IF("155"&amp;C442=KHC&amp;MH,TH))</f>
        <v>8336628</v>
      </c>
      <c r="K442" s="8">
        <f t="shared" si="69"/>
        <v>0</v>
      </c>
      <c r="L442" s="8">
        <f t="shared" si="70"/>
        <v>0</v>
      </c>
      <c r="M442" s="305"/>
    </row>
    <row r="443" spans="1:13" ht="18.75" customHeight="1">
      <c r="A443" s="305" t="str">
        <f t="shared" si="71"/>
        <v>TP</v>
      </c>
      <c r="B443" s="318">
        <f t="shared" si="72"/>
        <v>293</v>
      </c>
      <c r="C443" s="309" t="s">
        <v>1095</v>
      </c>
      <c r="D443" s="317" t="s">
        <v>1501</v>
      </c>
      <c r="E443" s="8"/>
      <c r="F443" s="8"/>
      <c r="G443" s="25">
        <f t="array" ref="G443">SUM(IF("155"&amp;C443=KHN&amp;MH,SL))</f>
        <v>44</v>
      </c>
      <c r="H443" s="25">
        <f t="array" ref="H443">SUM(IF("155"&amp;C443=KHN&amp;MH,TH))</f>
        <v>293542</v>
      </c>
      <c r="I443" s="25">
        <f t="array" ref="I443">SUM(IF("155"&amp;C443=KHC&amp;MH,SL))</f>
        <v>44</v>
      </c>
      <c r="J443" s="25">
        <f t="array" ref="J443">SUM(IF("155"&amp;C443=KHC&amp;MH,TH))</f>
        <v>293542</v>
      </c>
      <c r="K443" s="8">
        <f t="shared" si="69"/>
        <v>0</v>
      </c>
      <c r="L443" s="8">
        <f t="shared" si="70"/>
        <v>0</v>
      </c>
      <c r="M443" s="305"/>
    </row>
    <row r="444" spans="1:13" ht="18.75" customHeight="1">
      <c r="A444" s="305" t="str">
        <f t="shared" si="71"/>
        <v>TP</v>
      </c>
      <c r="B444" s="318">
        <f t="shared" si="72"/>
        <v>294</v>
      </c>
      <c r="C444" s="309" t="s">
        <v>1094</v>
      </c>
      <c r="D444" s="317" t="s">
        <v>1501</v>
      </c>
      <c r="E444" s="8"/>
      <c r="F444" s="8"/>
      <c r="G444" s="25">
        <f t="array" ref="G444">SUM(IF("155"&amp;C444=KHN&amp;MH,SL))</f>
        <v>385</v>
      </c>
      <c r="H444" s="25">
        <f t="array" ref="H444">SUM(IF("155"&amp;C444=KHN&amp;MH,TH))</f>
        <v>2902003</v>
      </c>
      <c r="I444" s="25">
        <f t="array" ref="I444">SUM(IF("155"&amp;C444=KHC&amp;MH,SL))</f>
        <v>385</v>
      </c>
      <c r="J444" s="25">
        <f t="array" ref="J444">SUM(IF("155"&amp;C444=KHC&amp;MH,TH))</f>
        <v>2902003</v>
      </c>
      <c r="K444" s="8">
        <f t="shared" si="69"/>
        <v>0</v>
      </c>
      <c r="L444" s="8">
        <f t="shared" si="70"/>
        <v>0</v>
      </c>
      <c r="M444" s="305"/>
    </row>
    <row r="445" spans="1:13" ht="18.75" customHeight="1">
      <c r="A445" s="305" t="str">
        <f t="shared" si="71"/>
        <v>TP</v>
      </c>
      <c r="B445" s="318">
        <f t="shared" si="72"/>
        <v>295</v>
      </c>
      <c r="C445" s="309" t="s">
        <v>1093</v>
      </c>
      <c r="D445" s="317" t="s">
        <v>1501</v>
      </c>
      <c r="E445" s="8"/>
      <c r="F445" s="8"/>
      <c r="G445" s="25">
        <f t="array" ref="G445">SUM(IF("155"&amp;C445=KHN&amp;MH,SL))</f>
        <v>200</v>
      </c>
      <c r="H445" s="25">
        <f t="array" ref="H445">SUM(IF("155"&amp;C445=KHN&amp;MH,TH))</f>
        <v>1478880</v>
      </c>
      <c r="I445" s="25">
        <f t="array" ref="I445">SUM(IF("155"&amp;C445=KHC&amp;MH,SL))</f>
        <v>200</v>
      </c>
      <c r="J445" s="25">
        <f t="array" ref="J445">SUM(IF("155"&amp;C445=KHC&amp;MH,TH))</f>
        <v>1478880</v>
      </c>
      <c r="K445" s="8">
        <f t="shared" si="69"/>
        <v>0</v>
      </c>
      <c r="L445" s="8">
        <f t="shared" si="70"/>
        <v>0</v>
      </c>
      <c r="M445" s="305"/>
    </row>
    <row r="446" spans="1:13" ht="18.75" customHeight="1">
      <c r="A446" s="305" t="str">
        <f t="shared" si="71"/>
        <v>TP</v>
      </c>
      <c r="B446" s="318">
        <f t="shared" si="72"/>
        <v>296</v>
      </c>
      <c r="C446" s="40" t="s">
        <v>1471</v>
      </c>
      <c r="D446" s="317" t="s">
        <v>1501</v>
      </c>
      <c r="E446" s="8"/>
      <c r="F446" s="8"/>
      <c r="G446" s="25">
        <f t="array" ref="G446">SUM(IF("155"&amp;C446=KHN&amp;MH,SL))</f>
        <v>1</v>
      </c>
      <c r="H446" s="25">
        <f t="array" ref="H446">SUM(IF("155"&amp;C446=KHN&amp;MH,TH))</f>
        <v>14754</v>
      </c>
      <c r="I446" s="25">
        <f t="array" ref="I446">SUM(IF("155"&amp;C446=KHC&amp;MH,SL))</f>
        <v>1</v>
      </c>
      <c r="J446" s="25">
        <f t="array" ref="J446">SUM(IF("155"&amp;C446=KHC&amp;MH,TH))</f>
        <v>14754</v>
      </c>
      <c r="K446" s="8">
        <f t="shared" si="69"/>
        <v>0</v>
      </c>
      <c r="L446" s="8">
        <f t="shared" si="70"/>
        <v>0</v>
      </c>
      <c r="M446" s="305"/>
    </row>
    <row r="447" spans="1:13" ht="18.75" customHeight="1">
      <c r="A447" s="305" t="str">
        <f t="shared" si="71"/>
        <v>TP</v>
      </c>
      <c r="B447" s="318">
        <f t="shared" si="72"/>
        <v>297</v>
      </c>
      <c r="C447" s="40" t="s">
        <v>1469</v>
      </c>
      <c r="D447" s="317" t="s">
        <v>1501</v>
      </c>
      <c r="E447" s="8"/>
      <c r="F447" s="8"/>
      <c r="G447" s="25">
        <f t="array" ref="G447">SUM(IF("155"&amp;C447=KHN&amp;MH,SL))</f>
        <v>2</v>
      </c>
      <c r="H447" s="25">
        <f t="array" ref="H447">SUM(IF("155"&amp;C447=KHN&amp;MH,TH))</f>
        <v>29507</v>
      </c>
      <c r="I447" s="25">
        <f t="array" ref="I447">SUM(IF("155"&amp;C447=KHC&amp;MH,SL))</f>
        <v>2</v>
      </c>
      <c r="J447" s="25">
        <f t="array" ref="J447">SUM(IF("155"&amp;C447=KHC&amp;MH,TH))</f>
        <v>29507</v>
      </c>
      <c r="K447" s="8">
        <f t="shared" si="69"/>
        <v>0</v>
      </c>
      <c r="L447" s="8">
        <f t="shared" si="70"/>
        <v>0</v>
      </c>
      <c r="M447" s="305"/>
    </row>
    <row r="448" spans="1:13" ht="18.75" customHeight="1">
      <c r="A448" s="305" t="str">
        <f t="shared" ref="A448:A467" si="73">IF(B448&lt;&gt;"","TP","")</f>
        <v>TP</v>
      </c>
      <c r="B448" s="318">
        <f t="shared" ref="B448:B467" si="74">IF(C448&lt;&gt;"",B447+1,"")</f>
        <v>298</v>
      </c>
      <c r="C448" s="309" t="s">
        <v>1117</v>
      </c>
      <c r="D448" s="317" t="s">
        <v>1501</v>
      </c>
      <c r="E448" s="8"/>
      <c r="F448" s="8"/>
      <c r="G448" s="25">
        <f t="array" ref="G448">SUM(IF("155"&amp;C448=KHN&amp;MH,SL))</f>
        <v>41</v>
      </c>
      <c r="H448" s="25">
        <f t="array" ref="H448">SUM(IF("155"&amp;C448=KHN&amp;MH,TH))</f>
        <v>430578</v>
      </c>
      <c r="I448" s="25">
        <f t="array" ref="I448">SUM(IF("155"&amp;C448=KHC&amp;MH,SL))</f>
        <v>41</v>
      </c>
      <c r="J448" s="25">
        <f t="array" ref="J448">SUM(IF("155"&amp;C448=KHC&amp;MH,TH))</f>
        <v>430578</v>
      </c>
      <c r="K448" s="8">
        <f t="shared" si="69"/>
        <v>0</v>
      </c>
      <c r="L448" s="8">
        <f t="shared" si="70"/>
        <v>0</v>
      </c>
      <c r="M448" s="305"/>
    </row>
    <row r="449" spans="1:13" ht="18.75" customHeight="1">
      <c r="A449" s="305" t="str">
        <f t="shared" si="73"/>
        <v>TP</v>
      </c>
      <c r="B449" s="318">
        <f t="shared" si="74"/>
        <v>299</v>
      </c>
      <c r="C449" s="309" t="s">
        <v>1139</v>
      </c>
      <c r="D449" s="317" t="s">
        <v>1501</v>
      </c>
      <c r="E449" s="8"/>
      <c r="F449" s="8"/>
      <c r="G449" s="25">
        <f t="array" ref="G449">SUM(IF("155"&amp;C449=KHN&amp;MH,SL))</f>
        <v>86</v>
      </c>
      <c r="H449" s="25">
        <f t="array" ref="H449">SUM(IF("155"&amp;C449=KHN&amp;MH,TH))</f>
        <v>573740</v>
      </c>
      <c r="I449" s="25">
        <f t="array" ref="I449">SUM(IF("155"&amp;C449=KHC&amp;MH,SL))</f>
        <v>86</v>
      </c>
      <c r="J449" s="25">
        <f t="array" ref="J449">SUM(IF("155"&amp;C449=KHC&amp;MH,TH))</f>
        <v>573740</v>
      </c>
      <c r="K449" s="8">
        <f t="shared" si="69"/>
        <v>0</v>
      </c>
      <c r="L449" s="8">
        <f t="shared" si="70"/>
        <v>0</v>
      </c>
      <c r="M449" s="305"/>
    </row>
    <row r="450" spans="1:13" ht="18.75" customHeight="1">
      <c r="A450" s="305" t="str">
        <f t="shared" si="73"/>
        <v>TP</v>
      </c>
      <c r="B450" s="318">
        <f t="shared" si="74"/>
        <v>300</v>
      </c>
      <c r="C450" s="309" t="s">
        <v>1122</v>
      </c>
      <c r="D450" s="317" t="s">
        <v>1501</v>
      </c>
      <c r="E450" s="8"/>
      <c r="F450" s="8"/>
      <c r="G450" s="25">
        <f t="array" ref="G450">SUM(IF("155"&amp;C450=KHN&amp;MH,SL))</f>
        <v>106</v>
      </c>
      <c r="H450" s="25">
        <f t="array" ref="H450">SUM(IF("155"&amp;C450=KHN&amp;MH,TH))</f>
        <v>783806</v>
      </c>
      <c r="I450" s="25">
        <f t="array" ref="I450">SUM(IF("155"&amp;C450=KHC&amp;MH,SL))</f>
        <v>106</v>
      </c>
      <c r="J450" s="25">
        <f t="array" ref="J450">SUM(IF("155"&amp;C450=KHC&amp;MH,TH))</f>
        <v>783806</v>
      </c>
      <c r="K450" s="8">
        <f t="shared" si="69"/>
        <v>0</v>
      </c>
      <c r="L450" s="8">
        <f t="shared" si="70"/>
        <v>0</v>
      </c>
      <c r="M450" s="305"/>
    </row>
    <row r="451" spans="1:13" ht="18.75" customHeight="1">
      <c r="A451" s="305" t="str">
        <f t="shared" si="73"/>
        <v>TP</v>
      </c>
      <c r="B451" s="318">
        <f t="shared" si="74"/>
        <v>301</v>
      </c>
      <c r="C451" s="309" t="s">
        <v>1121</v>
      </c>
      <c r="D451" s="317" t="s">
        <v>1501</v>
      </c>
      <c r="E451" s="8"/>
      <c r="F451" s="8"/>
      <c r="G451" s="25">
        <f t="array" ref="G451">SUM(IF("155"&amp;C451=KHN&amp;MH,SL))</f>
        <v>434</v>
      </c>
      <c r="H451" s="25">
        <f t="array" ref="H451">SUM(IF("155"&amp;C451=KHN&amp;MH,TH))</f>
        <v>3265372</v>
      </c>
      <c r="I451" s="25">
        <f t="array" ref="I451">SUM(IF("155"&amp;C451=KHC&amp;MH,SL))</f>
        <v>434</v>
      </c>
      <c r="J451" s="25">
        <f t="array" ref="J451">SUM(IF("155"&amp;C451=KHC&amp;MH,TH))</f>
        <v>3265372</v>
      </c>
      <c r="K451" s="8">
        <f t="shared" si="69"/>
        <v>0</v>
      </c>
      <c r="L451" s="8">
        <f t="shared" si="70"/>
        <v>0</v>
      </c>
      <c r="M451" s="305"/>
    </row>
    <row r="452" spans="1:13" ht="18.75" customHeight="1">
      <c r="A452" s="305" t="str">
        <f t="shared" si="73"/>
        <v>TP</v>
      </c>
      <c r="B452" s="318">
        <f t="shared" si="74"/>
        <v>302</v>
      </c>
      <c r="C452" s="309" t="s">
        <v>1088</v>
      </c>
      <c r="D452" s="317" t="s">
        <v>1501</v>
      </c>
      <c r="E452" s="8"/>
      <c r="F452" s="8"/>
      <c r="G452" s="25">
        <f t="array" ref="G452">SUM(IF("155"&amp;C452=KHN&amp;MH,SL))</f>
        <v>52</v>
      </c>
      <c r="H452" s="25">
        <f t="array" ref="H452">SUM(IF("155"&amp;C452=KHN&amp;MH,TH))</f>
        <v>486845</v>
      </c>
      <c r="I452" s="25">
        <f t="array" ref="I452">SUM(IF("155"&amp;C452=KHC&amp;MH,SL))</f>
        <v>52</v>
      </c>
      <c r="J452" s="25">
        <f t="array" ref="J452">SUM(IF("155"&amp;C452=KHC&amp;MH,TH))</f>
        <v>486845</v>
      </c>
      <c r="K452" s="8">
        <f t="shared" si="69"/>
        <v>0</v>
      </c>
      <c r="L452" s="8">
        <f t="shared" si="70"/>
        <v>0</v>
      </c>
      <c r="M452" s="305"/>
    </row>
    <row r="453" spans="1:13" ht="18.75" customHeight="1">
      <c r="A453" s="305" t="str">
        <f t="shared" si="73"/>
        <v>TP</v>
      </c>
      <c r="B453" s="318">
        <f t="shared" si="74"/>
        <v>303</v>
      </c>
      <c r="C453" s="309" t="s">
        <v>1087</v>
      </c>
      <c r="D453" s="317" t="s">
        <v>1501</v>
      </c>
      <c r="E453" s="8"/>
      <c r="F453" s="8"/>
      <c r="G453" s="25">
        <f t="array" ref="G453">SUM(IF("155"&amp;C453=KHN&amp;MH,SL))</f>
        <v>122</v>
      </c>
      <c r="H453" s="25">
        <f t="array" ref="H453">SUM(IF("155"&amp;C453=KHN&amp;MH,TH))</f>
        <v>1469051</v>
      </c>
      <c r="I453" s="25">
        <f t="array" ref="I453">SUM(IF("155"&amp;C453=KHC&amp;MH,SL))</f>
        <v>122</v>
      </c>
      <c r="J453" s="25">
        <f t="array" ref="J453">SUM(IF("155"&amp;C453=KHC&amp;MH,TH))</f>
        <v>1469051</v>
      </c>
      <c r="K453" s="8">
        <f t="shared" si="69"/>
        <v>0</v>
      </c>
      <c r="L453" s="8">
        <f t="shared" si="70"/>
        <v>0</v>
      </c>
      <c r="M453" s="305"/>
    </row>
    <row r="454" spans="1:13" ht="18.75" customHeight="1">
      <c r="A454" s="305" t="str">
        <f t="shared" si="73"/>
        <v>TP</v>
      </c>
      <c r="B454" s="318">
        <f t="shared" si="74"/>
        <v>304</v>
      </c>
      <c r="C454" s="309" t="s">
        <v>1086</v>
      </c>
      <c r="D454" s="317" t="s">
        <v>1501</v>
      </c>
      <c r="E454" s="8"/>
      <c r="F454" s="8"/>
      <c r="G454" s="25">
        <f t="array" ref="G454">SUM(IF("155"&amp;C454=KHN&amp;MH,SL))</f>
        <v>123</v>
      </c>
      <c r="H454" s="25">
        <f t="array" ref="H454">SUM(IF("155"&amp;C454=KHN&amp;MH,TH))</f>
        <v>2301933</v>
      </c>
      <c r="I454" s="25">
        <f t="array" ref="I454">SUM(IF("155"&amp;C454=KHC&amp;MH,SL))</f>
        <v>123</v>
      </c>
      <c r="J454" s="25">
        <f t="array" ref="J454">SUM(IF("155"&amp;C454=KHC&amp;MH,TH))</f>
        <v>2301933</v>
      </c>
      <c r="K454" s="8">
        <f t="shared" si="69"/>
        <v>0</v>
      </c>
      <c r="L454" s="8">
        <f t="shared" si="70"/>
        <v>0</v>
      </c>
      <c r="M454" s="305"/>
    </row>
    <row r="455" spans="1:13" ht="18.75" customHeight="1">
      <c r="A455" s="305" t="str">
        <f t="shared" si="73"/>
        <v>TP</v>
      </c>
      <c r="B455" s="318">
        <f t="shared" si="74"/>
        <v>305</v>
      </c>
      <c r="C455" s="194" t="s">
        <v>1321</v>
      </c>
      <c r="D455" s="317" t="s">
        <v>1501</v>
      </c>
      <c r="E455" s="8"/>
      <c r="F455" s="8"/>
      <c r="G455" s="25">
        <f t="array" ref="G455">SUM(IF("155"&amp;C455=KHN&amp;MH,SL))</f>
        <v>280</v>
      </c>
      <c r="H455" s="25">
        <f t="array" ref="H455">SUM(IF("155"&amp;C455=KHN&amp;MH,TH))</f>
        <v>606831</v>
      </c>
      <c r="I455" s="25">
        <f t="array" ref="I455">SUM(IF("155"&amp;C455=KHC&amp;MH,SL))</f>
        <v>280</v>
      </c>
      <c r="J455" s="25">
        <f t="array" ref="J455">SUM(IF("155"&amp;C455=KHC&amp;MH,TH))</f>
        <v>606831</v>
      </c>
      <c r="K455" s="8">
        <f t="shared" si="69"/>
        <v>0</v>
      </c>
      <c r="L455" s="8">
        <f t="shared" si="70"/>
        <v>0</v>
      </c>
      <c r="M455" s="305"/>
    </row>
    <row r="456" spans="1:13" ht="18.75" customHeight="1">
      <c r="A456" s="305" t="str">
        <f t="shared" si="73"/>
        <v>TP</v>
      </c>
      <c r="B456" s="318">
        <f t="shared" si="74"/>
        <v>306</v>
      </c>
      <c r="C456" s="194" t="s">
        <v>1320</v>
      </c>
      <c r="D456" s="317" t="s">
        <v>1501</v>
      </c>
      <c r="E456" s="8"/>
      <c r="F456" s="8"/>
      <c r="G456" s="25">
        <f t="array" ref="G456">SUM(IF("155"&amp;C456=KHN&amp;MH,SL))</f>
        <v>396</v>
      </c>
      <c r="H456" s="25">
        <f t="array" ref="H456">SUM(IF("155"&amp;C456=KHN&amp;MH,TH))</f>
        <v>1729947</v>
      </c>
      <c r="I456" s="25">
        <f t="array" ref="I456">SUM(IF("155"&amp;C456=KHC&amp;MH,SL))</f>
        <v>396</v>
      </c>
      <c r="J456" s="25">
        <f t="array" ref="J456">SUM(IF("155"&amp;C456=KHC&amp;MH,TH))</f>
        <v>1729947</v>
      </c>
      <c r="K456" s="8">
        <f t="shared" si="69"/>
        <v>0</v>
      </c>
      <c r="L456" s="8">
        <f t="shared" si="70"/>
        <v>0</v>
      </c>
      <c r="M456" s="305"/>
    </row>
    <row r="457" spans="1:13" ht="18.75" customHeight="1">
      <c r="A457" s="305" t="str">
        <f t="shared" si="73"/>
        <v>TP</v>
      </c>
      <c r="B457" s="318">
        <f t="shared" si="74"/>
        <v>307</v>
      </c>
      <c r="C457" s="194" t="s">
        <v>1313</v>
      </c>
      <c r="D457" s="317" t="s">
        <v>1501</v>
      </c>
      <c r="E457" s="8"/>
      <c r="F457" s="8"/>
      <c r="G457" s="25">
        <f t="array" ref="G457">SUM(IF("155"&amp;C457=KHN&amp;MH,SL))</f>
        <v>564</v>
      </c>
      <c r="H457" s="25">
        <f t="array" ref="H457">SUM(IF("155"&amp;C457=KHN&amp;MH,TH))</f>
        <v>2383966</v>
      </c>
      <c r="I457" s="25">
        <f t="array" ref="I457">SUM(IF("155"&amp;C457=KHC&amp;MH,SL))</f>
        <v>564</v>
      </c>
      <c r="J457" s="25">
        <f t="array" ref="J457">SUM(IF("155"&amp;C457=KHC&amp;MH,TH))</f>
        <v>2383966</v>
      </c>
      <c r="K457" s="8">
        <f t="shared" si="69"/>
        <v>0</v>
      </c>
      <c r="L457" s="8">
        <f t="shared" si="70"/>
        <v>0</v>
      </c>
      <c r="M457" s="305"/>
    </row>
    <row r="458" spans="1:13" ht="18.75" customHeight="1">
      <c r="A458" s="305" t="str">
        <f t="shared" si="73"/>
        <v>TP</v>
      </c>
      <c r="B458" s="318">
        <f t="shared" si="74"/>
        <v>308</v>
      </c>
      <c r="C458" s="194" t="s">
        <v>1316</v>
      </c>
      <c r="D458" s="317" t="s">
        <v>1501</v>
      </c>
      <c r="E458" s="8"/>
      <c r="F458" s="8"/>
      <c r="G458" s="25">
        <f t="array" ref="G458">SUM(IF("155"&amp;C458=KHN&amp;MH,SL))</f>
        <v>506</v>
      </c>
      <c r="H458" s="25">
        <f t="array" ref="H458">SUM(IF("155"&amp;C458=KHN&amp;MH,TH))</f>
        <v>2365244</v>
      </c>
      <c r="I458" s="25">
        <f t="array" ref="I458">SUM(IF("155"&amp;C458=KHC&amp;MH,SL))</f>
        <v>506</v>
      </c>
      <c r="J458" s="25">
        <f t="array" ref="J458">SUM(IF("155"&amp;C458=KHC&amp;MH,TH))</f>
        <v>2365244</v>
      </c>
      <c r="K458" s="8">
        <f t="shared" si="69"/>
        <v>0</v>
      </c>
      <c r="L458" s="8">
        <f t="shared" si="70"/>
        <v>0</v>
      </c>
      <c r="M458" s="305"/>
    </row>
    <row r="459" spans="1:13" ht="18.75" customHeight="1">
      <c r="A459" s="305" t="str">
        <f t="shared" si="73"/>
        <v>TP</v>
      </c>
      <c r="B459" s="318">
        <f t="shared" si="74"/>
        <v>309</v>
      </c>
      <c r="C459" s="40" t="s">
        <v>1472</v>
      </c>
      <c r="D459" s="317" t="s">
        <v>1501</v>
      </c>
      <c r="E459" s="8"/>
      <c r="F459" s="8"/>
      <c r="G459" s="25">
        <f t="array" ref="G459">SUM(IF("155"&amp;C459=KHN&amp;MH,SL))</f>
        <v>1</v>
      </c>
      <c r="H459" s="25">
        <f t="array" ref="H459">SUM(IF("155"&amp;C459=KHN&amp;MH,TH))</f>
        <v>17738</v>
      </c>
      <c r="I459" s="25">
        <f t="array" ref="I459">SUM(IF("155"&amp;C459=KHC&amp;MH,SL))</f>
        <v>1</v>
      </c>
      <c r="J459" s="25">
        <f t="array" ref="J459">SUM(IF("155"&amp;C459=KHC&amp;MH,TH))</f>
        <v>17738</v>
      </c>
      <c r="K459" s="8">
        <f t="shared" si="69"/>
        <v>0</v>
      </c>
      <c r="L459" s="8">
        <f t="shared" si="70"/>
        <v>0</v>
      </c>
      <c r="M459" s="305"/>
    </row>
    <row r="460" spans="1:13" ht="18.75" customHeight="1">
      <c r="A460" s="305" t="str">
        <f t="shared" si="73"/>
        <v>TP</v>
      </c>
      <c r="B460" s="318">
        <f t="shared" si="74"/>
        <v>310</v>
      </c>
      <c r="C460" s="309" t="s">
        <v>995</v>
      </c>
      <c r="D460" s="317" t="s">
        <v>448</v>
      </c>
      <c r="E460" s="8"/>
      <c r="F460" s="8"/>
      <c r="G460" s="25">
        <f t="array" ref="G460">SUM(IF("155"&amp;C460=KHN&amp;MH,SL))</f>
        <v>2176</v>
      </c>
      <c r="H460" s="25">
        <f t="array" ref="H460">SUM(IF("155"&amp;C460=KHN&amp;MH,TH))</f>
        <v>8246463</v>
      </c>
      <c r="I460" s="25">
        <f t="array" ref="I460">SUM(IF("155"&amp;C460=KHC&amp;MH,SL))</f>
        <v>2176</v>
      </c>
      <c r="J460" s="25">
        <f t="array" ref="J460">SUM(IF("155"&amp;C460=KHC&amp;MH,TH))</f>
        <v>8246463</v>
      </c>
      <c r="K460" s="8">
        <f t="shared" si="69"/>
        <v>0</v>
      </c>
      <c r="L460" s="8">
        <f t="shared" si="70"/>
        <v>0</v>
      </c>
      <c r="M460" s="305"/>
    </row>
    <row r="461" spans="1:13" ht="18.75" customHeight="1">
      <c r="A461" s="305" t="str">
        <f t="shared" si="73"/>
        <v>TP</v>
      </c>
      <c r="B461" s="318">
        <f t="shared" si="74"/>
        <v>311</v>
      </c>
      <c r="C461" s="40" t="s">
        <v>1389</v>
      </c>
      <c r="D461" s="317" t="s">
        <v>448</v>
      </c>
      <c r="E461" s="8"/>
      <c r="F461" s="8"/>
      <c r="G461" s="25">
        <f t="array" ref="G461">SUM(IF("155"&amp;C461=KHN&amp;MH,SL))</f>
        <v>60</v>
      </c>
      <c r="H461" s="25">
        <f t="array" ref="H461">SUM(IF("155"&amp;C461=KHN&amp;MH,TH))</f>
        <v>91256</v>
      </c>
      <c r="I461" s="25">
        <f t="array" ref="I461">SUM(IF("155"&amp;C461=KHC&amp;MH,SL))</f>
        <v>60</v>
      </c>
      <c r="J461" s="25">
        <f t="array" ref="J461">SUM(IF("155"&amp;C461=KHC&amp;MH,TH))</f>
        <v>91256</v>
      </c>
      <c r="K461" s="8">
        <f t="shared" si="69"/>
        <v>0</v>
      </c>
      <c r="L461" s="8">
        <f t="shared" si="70"/>
        <v>0</v>
      </c>
      <c r="M461" s="305"/>
    </row>
    <row r="462" spans="1:13" ht="18.75" customHeight="1">
      <c r="A462" s="305" t="str">
        <f t="shared" si="73"/>
        <v>TP</v>
      </c>
      <c r="B462" s="318">
        <f t="shared" si="74"/>
        <v>312</v>
      </c>
      <c r="C462" s="40" t="s">
        <v>1449</v>
      </c>
      <c r="D462" s="317" t="s">
        <v>448</v>
      </c>
      <c r="E462" s="8"/>
      <c r="F462" s="8"/>
      <c r="G462" s="25">
        <f t="array" ref="G462">SUM(IF("155"&amp;C462=KHN&amp;MH,SL))</f>
        <v>274</v>
      </c>
      <c r="H462" s="25">
        <f t="array" ref="H462">SUM(IF("155"&amp;C462=KHN&amp;MH,TH))</f>
        <v>546771</v>
      </c>
      <c r="I462" s="25">
        <f t="array" ref="I462">SUM(IF("155"&amp;C462=KHC&amp;MH,SL))</f>
        <v>274</v>
      </c>
      <c r="J462" s="25">
        <f t="array" ref="J462">SUM(IF("155"&amp;C462=KHC&amp;MH,TH))</f>
        <v>546771</v>
      </c>
      <c r="K462" s="8">
        <f t="shared" si="69"/>
        <v>0</v>
      </c>
      <c r="L462" s="8">
        <f t="shared" si="70"/>
        <v>0</v>
      </c>
      <c r="M462" s="305"/>
    </row>
    <row r="463" spans="1:13" ht="18.75" customHeight="1">
      <c r="A463" s="305" t="str">
        <f t="shared" si="73"/>
        <v>TP</v>
      </c>
      <c r="B463" s="318">
        <f t="shared" si="74"/>
        <v>313</v>
      </c>
      <c r="C463" s="40" t="s">
        <v>1450</v>
      </c>
      <c r="D463" s="317" t="s">
        <v>448</v>
      </c>
      <c r="E463" s="8"/>
      <c r="F463" s="8"/>
      <c r="G463" s="25">
        <f t="array" ref="G463">SUM(IF("155"&amp;C463=KHN&amp;MH,SL))</f>
        <v>44</v>
      </c>
      <c r="H463" s="25">
        <f t="array" ref="H463">SUM(IF("155"&amp;C463=KHN&amp;MH,TH))</f>
        <v>84416</v>
      </c>
      <c r="I463" s="25">
        <f t="array" ref="I463">SUM(IF("155"&amp;C463=KHC&amp;MH,SL))</f>
        <v>44</v>
      </c>
      <c r="J463" s="25">
        <f t="array" ref="J463">SUM(IF("155"&amp;C463=KHC&amp;MH,TH))</f>
        <v>84416</v>
      </c>
      <c r="K463" s="8">
        <f t="shared" si="69"/>
        <v>0</v>
      </c>
      <c r="L463" s="8">
        <f t="shared" si="70"/>
        <v>0</v>
      </c>
      <c r="M463" s="305"/>
    </row>
    <row r="464" spans="1:13" ht="18.75" customHeight="1">
      <c r="A464" s="305" t="str">
        <f t="shared" si="73"/>
        <v>TP</v>
      </c>
      <c r="B464" s="318">
        <f t="shared" si="74"/>
        <v>314</v>
      </c>
      <c r="C464" s="40" t="s">
        <v>1451</v>
      </c>
      <c r="D464" s="317" t="s">
        <v>448</v>
      </c>
      <c r="E464" s="8"/>
      <c r="F464" s="8"/>
      <c r="G464" s="25">
        <f t="array" ref="G464">SUM(IF("155"&amp;C464=KHN&amp;MH,SL))</f>
        <v>262</v>
      </c>
      <c r="H464" s="25">
        <f t="array" ref="H464">SUM(IF("155"&amp;C464=KHN&amp;MH,TH))</f>
        <v>435464</v>
      </c>
      <c r="I464" s="25">
        <f t="array" ref="I464">SUM(IF("155"&amp;C464=KHC&amp;MH,SL))</f>
        <v>262</v>
      </c>
      <c r="J464" s="25">
        <f t="array" ref="J464">SUM(IF("155"&amp;C464=KHC&amp;MH,TH))</f>
        <v>435464</v>
      </c>
      <c r="K464" s="8">
        <f t="shared" si="69"/>
        <v>0</v>
      </c>
      <c r="L464" s="8">
        <f t="shared" si="70"/>
        <v>0</v>
      </c>
      <c r="M464" s="305"/>
    </row>
    <row r="465" spans="1:13" ht="18.75" customHeight="1">
      <c r="A465" s="305" t="str">
        <f t="shared" si="73"/>
        <v>TP</v>
      </c>
      <c r="B465" s="318">
        <f t="shared" si="74"/>
        <v>315</v>
      </c>
      <c r="C465" s="40" t="s">
        <v>1398</v>
      </c>
      <c r="D465" s="317" t="s">
        <v>448</v>
      </c>
      <c r="E465" s="8"/>
      <c r="F465" s="8"/>
      <c r="G465" s="25">
        <f t="array" ref="G465">SUM(IF("155"&amp;C465=KHN&amp;MH,SL))</f>
        <v>82</v>
      </c>
      <c r="H465" s="25">
        <f t="array" ref="H465">SUM(IF("155"&amp;C465=KHN&amp;MH,TH))</f>
        <v>128722</v>
      </c>
      <c r="I465" s="25">
        <f t="array" ref="I465">SUM(IF("155"&amp;C465=KHC&amp;MH,SL))</f>
        <v>82</v>
      </c>
      <c r="J465" s="25">
        <f t="array" ref="J465">SUM(IF("155"&amp;C465=KHC&amp;MH,TH))</f>
        <v>128722</v>
      </c>
      <c r="K465" s="8">
        <f t="shared" si="69"/>
        <v>0</v>
      </c>
      <c r="L465" s="8">
        <f t="shared" si="70"/>
        <v>0</v>
      </c>
      <c r="M465" s="305"/>
    </row>
    <row r="466" spans="1:13" ht="18.75" customHeight="1">
      <c r="A466" s="305" t="str">
        <f t="shared" si="73"/>
        <v>TP</v>
      </c>
      <c r="B466" s="318">
        <f t="shared" si="74"/>
        <v>316</v>
      </c>
      <c r="C466" s="40" t="s">
        <v>1397</v>
      </c>
      <c r="D466" s="317" t="s">
        <v>448</v>
      </c>
      <c r="E466" s="8"/>
      <c r="F466" s="8"/>
      <c r="G466" s="25">
        <f t="array" ref="G466">SUM(IF("155"&amp;C466=KHN&amp;MH,SL))</f>
        <v>308</v>
      </c>
      <c r="H466" s="25">
        <f t="array" ref="H466">SUM(IF("155"&amp;C466=KHN&amp;MH,TH))</f>
        <v>470278</v>
      </c>
      <c r="I466" s="25">
        <f t="array" ref="I466">SUM(IF("155"&amp;C466=KHC&amp;MH,SL))</f>
        <v>308</v>
      </c>
      <c r="J466" s="25">
        <f t="array" ref="J466">SUM(IF("155"&amp;C466=KHC&amp;MH,TH))</f>
        <v>470278</v>
      </c>
      <c r="K466" s="8">
        <f t="shared" si="69"/>
        <v>0</v>
      </c>
      <c r="L466" s="8">
        <f t="shared" si="70"/>
        <v>0</v>
      </c>
      <c r="M466" s="305"/>
    </row>
    <row r="467" spans="1:13" ht="18.75" customHeight="1">
      <c r="A467" s="305" t="str">
        <f t="shared" si="73"/>
        <v>TP</v>
      </c>
      <c r="B467" s="318">
        <f t="shared" si="74"/>
        <v>317</v>
      </c>
      <c r="C467" s="40" t="s">
        <v>1462</v>
      </c>
      <c r="D467" s="317" t="s">
        <v>448</v>
      </c>
      <c r="E467" s="8"/>
      <c r="F467" s="8"/>
      <c r="G467" s="25">
        <f t="array" ref="G467">SUM(IF("155"&amp;C467=KHN&amp;MH,SL))</f>
        <v>1140</v>
      </c>
      <c r="H467" s="25">
        <f t="array" ref="H467">SUM(IF("155"&amp;C467=KHN&amp;MH,TH))</f>
        <v>2017814</v>
      </c>
      <c r="I467" s="25">
        <f t="array" ref="I467">SUM(IF("155"&amp;C467=KHC&amp;MH,SL))</f>
        <v>1140</v>
      </c>
      <c r="J467" s="25">
        <f t="array" ref="J467">SUM(IF("155"&amp;C467=KHC&amp;MH,TH))</f>
        <v>2017814</v>
      </c>
      <c r="K467" s="8">
        <f t="shared" si="69"/>
        <v>0</v>
      </c>
      <c r="L467" s="8">
        <f t="shared" si="70"/>
        <v>0</v>
      </c>
      <c r="M467" s="305"/>
    </row>
    <row r="468" spans="1:13" ht="18.75" customHeight="1">
      <c r="A468" s="305" t="str">
        <f t="shared" ref="A468:A475" si="75">IF(B468&lt;&gt;"","TP","")</f>
        <v>TP</v>
      </c>
      <c r="B468" s="318">
        <f t="shared" ref="B468:B475" si="76">IF(C468&lt;&gt;"",B467+1,"")</f>
        <v>318</v>
      </c>
      <c r="C468" s="40" t="s">
        <v>1388</v>
      </c>
      <c r="D468" s="317" t="s">
        <v>448</v>
      </c>
      <c r="E468" s="8"/>
      <c r="F468" s="8"/>
      <c r="G468" s="25">
        <f t="array" ref="G468">SUM(IF("155"&amp;C468=KHN&amp;MH,SL))</f>
        <v>630</v>
      </c>
      <c r="H468" s="25">
        <f t="array" ref="H468">SUM(IF("155"&amp;C468=KHN&amp;MH,TH))</f>
        <v>975097</v>
      </c>
      <c r="I468" s="25">
        <f t="array" ref="I468">SUM(IF("155"&amp;C468=KHC&amp;MH,SL))</f>
        <v>630</v>
      </c>
      <c r="J468" s="25">
        <f t="array" ref="J468">SUM(IF("155"&amp;C468=KHC&amp;MH,TH))</f>
        <v>975097</v>
      </c>
      <c r="K468" s="8">
        <f t="shared" si="69"/>
        <v>0</v>
      </c>
      <c r="L468" s="8">
        <f t="shared" si="70"/>
        <v>0</v>
      </c>
      <c r="M468" s="305"/>
    </row>
    <row r="469" spans="1:13" ht="18.75" customHeight="1">
      <c r="A469" s="305" t="str">
        <f t="shared" si="75"/>
        <v>TP</v>
      </c>
      <c r="B469" s="318">
        <f t="shared" si="76"/>
        <v>319</v>
      </c>
      <c r="C469" s="40" t="s">
        <v>1390</v>
      </c>
      <c r="D469" s="317" t="s">
        <v>448</v>
      </c>
      <c r="E469" s="8"/>
      <c r="F469" s="8"/>
      <c r="G469" s="25">
        <f t="array" ref="G469">SUM(IF("155"&amp;C469=KHN&amp;MH,SL))</f>
        <v>240</v>
      </c>
      <c r="H469" s="25">
        <f t="array" ref="H469">SUM(IF("155"&amp;C469=KHN&amp;MH,TH))</f>
        <v>407830</v>
      </c>
      <c r="I469" s="25">
        <f t="array" ref="I469">SUM(IF("155"&amp;C469=KHC&amp;MH,SL))</f>
        <v>240</v>
      </c>
      <c r="J469" s="25">
        <f t="array" ref="J469">SUM(IF("155"&amp;C469=KHC&amp;MH,TH))</f>
        <v>407830</v>
      </c>
      <c r="K469" s="8">
        <f t="shared" si="69"/>
        <v>0</v>
      </c>
      <c r="L469" s="8">
        <f t="shared" si="70"/>
        <v>0</v>
      </c>
      <c r="M469" s="305"/>
    </row>
    <row r="470" spans="1:13" ht="18.75" customHeight="1">
      <c r="A470" s="305" t="str">
        <f t="shared" si="75"/>
        <v>TP</v>
      </c>
      <c r="B470" s="318">
        <f t="shared" si="76"/>
        <v>320</v>
      </c>
      <c r="C470" s="40" t="s">
        <v>1387</v>
      </c>
      <c r="D470" s="317" t="s">
        <v>448</v>
      </c>
      <c r="E470" s="8"/>
      <c r="F470" s="8"/>
      <c r="G470" s="25">
        <f t="array" ref="G470">SUM(IF("155"&amp;C470=KHN&amp;MH,SL))</f>
        <v>238</v>
      </c>
      <c r="H470" s="25">
        <f t="array" ref="H470">SUM(IF("155"&amp;C470=KHN&amp;MH,TH))</f>
        <v>396335</v>
      </c>
      <c r="I470" s="25">
        <f t="array" ref="I470">SUM(IF("155"&amp;C470=KHC&amp;MH,SL))</f>
        <v>238</v>
      </c>
      <c r="J470" s="25">
        <f t="array" ref="J470">SUM(IF("155"&amp;C470=KHC&amp;MH,TH))</f>
        <v>396335</v>
      </c>
      <c r="K470" s="8">
        <f t="shared" si="69"/>
        <v>0</v>
      </c>
      <c r="L470" s="8">
        <f t="shared" si="70"/>
        <v>0</v>
      </c>
      <c r="M470" s="305"/>
    </row>
    <row r="471" spans="1:13" ht="18.75" customHeight="1">
      <c r="A471" s="305" t="str">
        <f t="shared" si="75"/>
        <v>TP</v>
      </c>
      <c r="B471" s="318">
        <f t="shared" si="76"/>
        <v>321</v>
      </c>
      <c r="C471" s="40" t="s">
        <v>1442</v>
      </c>
      <c r="D471" s="317" t="s">
        <v>448</v>
      </c>
      <c r="E471" s="8"/>
      <c r="F471" s="8"/>
      <c r="G471" s="25">
        <f t="array" ref="G471">SUM(IF("155"&amp;C471=KHN&amp;MH,SL))</f>
        <v>272</v>
      </c>
      <c r="H471" s="25">
        <f t="array" ref="H471">SUM(IF("155"&amp;C471=KHN&amp;MH,TH))</f>
        <v>585933</v>
      </c>
      <c r="I471" s="25">
        <f t="array" ref="I471">SUM(IF("155"&amp;C471=KHC&amp;MH,SL))</f>
        <v>272</v>
      </c>
      <c r="J471" s="25">
        <f t="array" ref="J471">SUM(IF("155"&amp;C471=KHC&amp;MH,TH))</f>
        <v>585933</v>
      </c>
      <c r="K471" s="8">
        <f t="shared" ref="K471:K482" si="77">E471+G471-I471</f>
        <v>0</v>
      </c>
      <c r="L471" s="8">
        <f t="shared" ref="L471:L482" si="78">F471+H471-J471</f>
        <v>0</v>
      </c>
      <c r="M471" s="305"/>
    </row>
    <row r="472" spans="1:13" ht="18.75" customHeight="1">
      <c r="A472" s="305" t="str">
        <f t="shared" si="75"/>
        <v>TP</v>
      </c>
      <c r="B472" s="318">
        <f t="shared" si="76"/>
        <v>322</v>
      </c>
      <c r="C472" s="40" t="s">
        <v>1396</v>
      </c>
      <c r="D472" s="317" t="s">
        <v>448</v>
      </c>
      <c r="E472" s="8"/>
      <c r="F472" s="8"/>
      <c r="G472" s="25">
        <f t="array" ref="G472">SUM(IF("155"&amp;C472=KHN&amp;MH,SL))</f>
        <v>66</v>
      </c>
      <c r="H472" s="25">
        <f t="array" ref="H472">SUM(IF("155"&amp;C472=KHN&amp;MH,TH))</f>
        <v>111971</v>
      </c>
      <c r="I472" s="25">
        <f t="array" ref="I472">SUM(IF("155"&amp;C472=KHC&amp;MH,SL))</f>
        <v>66</v>
      </c>
      <c r="J472" s="25">
        <f t="array" ref="J472">SUM(IF("155"&amp;C472=KHC&amp;MH,TH))</f>
        <v>111971</v>
      </c>
      <c r="K472" s="8">
        <f t="shared" si="77"/>
        <v>0</v>
      </c>
      <c r="L472" s="8">
        <f t="shared" si="78"/>
        <v>0</v>
      </c>
      <c r="M472" s="305"/>
    </row>
    <row r="473" spans="1:13" ht="18.75" customHeight="1">
      <c r="A473" s="305" t="str">
        <f t="shared" si="75"/>
        <v>TP</v>
      </c>
      <c r="B473" s="318">
        <f t="shared" si="76"/>
        <v>323</v>
      </c>
      <c r="C473" s="40" t="s">
        <v>1443</v>
      </c>
      <c r="D473" s="317" t="s">
        <v>448</v>
      </c>
      <c r="E473" s="8"/>
      <c r="F473" s="8"/>
      <c r="G473" s="25">
        <f t="array" ref="G473">SUM(IF("155"&amp;C473=KHN&amp;MH,SL))</f>
        <v>60</v>
      </c>
      <c r="H473" s="25">
        <f t="array" ref="H473">SUM(IF("155"&amp;C473=KHN&amp;MH,TH))</f>
        <v>112657</v>
      </c>
      <c r="I473" s="25">
        <f t="array" ref="I473">SUM(IF("155"&amp;C473=KHC&amp;MH,SL))</f>
        <v>60</v>
      </c>
      <c r="J473" s="25">
        <f t="array" ref="J473">SUM(IF("155"&amp;C473=KHC&amp;MH,TH))</f>
        <v>112657</v>
      </c>
      <c r="K473" s="8">
        <f t="shared" si="77"/>
        <v>0</v>
      </c>
      <c r="L473" s="8">
        <f t="shared" si="78"/>
        <v>0</v>
      </c>
      <c r="M473" s="305"/>
    </row>
    <row r="474" spans="1:13" ht="18.75" customHeight="1">
      <c r="A474" s="305" t="str">
        <f t="shared" si="75"/>
        <v>TP</v>
      </c>
      <c r="B474" s="318">
        <f t="shared" si="76"/>
        <v>324</v>
      </c>
      <c r="C474" s="40" t="s">
        <v>1394</v>
      </c>
      <c r="D474" s="317" t="s">
        <v>448</v>
      </c>
      <c r="E474" s="8"/>
      <c r="F474" s="8"/>
      <c r="G474" s="25">
        <f t="array" ref="G474">SUM(IF("155"&amp;C474=KHN&amp;MH,SL))</f>
        <v>272</v>
      </c>
      <c r="H474" s="25">
        <f t="array" ref="H474">SUM(IF("155"&amp;C474=KHN&amp;MH,TH))</f>
        <v>415479</v>
      </c>
      <c r="I474" s="25">
        <f t="array" ref="I474">SUM(IF("155"&amp;C474=KHC&amp;MH,SL))</f>
        <v>272</v>
      </c>
      <c r="J474" s="25">
        <f t="array" ref="J474">SUM(IF("155"&amp;C474=KHC&amp;MH,TH))</f>
        <v>415479</v>
      </c>
      <c r="K474" s="8">
        <f t="shared" si="77"/>
        <v>0</v>
      </c>
      <c r="L474" s="8">
        <f t="shared" si="78"/>
        <v>0</v>
      </c>
      <c r="M474" s="305"/>
    </row>
    <row r="475" spans="1:13" ht="18.75" customHeight="1">
      <c r="A475" s="305" t="str">
        <f t="shared" si="75"/>
        <v>TP</v>
      </c>
      <c r="B475" s="318">
        <f t="shared" si="76"/>
        <v>325</v>
      </c>
      <c r="C475" s="40" t="s">
        <v>1392</v>
      </c>
      <c r="D475" s="317" t="s">
        <v>448</v>
      </c>
      <c r="E475" s="8"/>
      <c r="F475" s="8"/>
      <c r="G475" s="25">
        <f t="array" ref="G475">SUM(IF("155"&amp;C475=KHN&amp;MH,SL))</f>
        <v>298</v>
      </c>
      <c r="H475" s="25">
        <f t="array" ref="H475">SUM(IF("155"&amp;C475=KHN&amp;MH,TH))</f>
        <v>536198</v>
      </c>
      <c r="I475" s="25">
        <f t="array" ref="I475">SUM(IF("155"&amp;C475=KHC&amp;MH,SL))</f>
        <v>298</v>
      </c>
      <c r="J475" s="25">
        <f t="array" ref="J475">SUM(IF("155"&amp;C475=KHC&amp;MH,TH))</f>
        <v>536198</v>
      </c>
      <c r="K475" s="8">
        <f t="shared" si="77"/>
        <v>0</v>
      </c>
      <c r="L475" s="8">
        <f t="shared" si="78"/>
        <v>0</v>
      </c>
      <c r="M475" s="305"/>
    </row>
    <row r="476" spans="1:13" ht="18.75" customHeight="1">
      <c r="A476" s="305" t="str">
        <f>IF(B476&lt;&gt;"","TP","")</f>
        <v>TP</v>
      </c>
      <c r="B476" s="318">
        <f>IF(C476&lt;&gt;"",B475+1,"")</f>
        <v>326</v>
      </c>
      <c r="C476" s="40" t="s">
        <v>1452</v>
      </c>
      <c r="D476" s="317" t="s">
        <v>448</v>
      </c>
      <c r="E476" s="8"/>
      <c r="F476" s="8"/>
      <c r="G476" s="25">
        <f t="array" ref="G476">SUM(IF("155"&amp;C476=KHN&amp;MH,SL))</f>
        <v>262</v>
      </c>
      <c r="H476" s="25">
        <f t="array" ref="H476">SUM(IF("155"&amp;C476=KHN&amp;MH,TH))</f>
        <v>572948</v>
      </c>
      <c r="I476" s="25">
        <f t="array" ref="I476">SUM(IF("155"&amp;C476=KHC&amp;MH,SL))</f>
        <v>262</v>
      </c>
      <c r="J476" s="25">
        <f t="array" ref="J476">SUM(IF("155"&amp;C476=KHC&amp;MH,TH))</f>
        <v>572948</v>
      </c>
      <c r="K476" s="8">
        <f t="shared" si="77"/>
        <v>0</v>
      </c>
      <c r="L476" s="8">
        <f t="shared" si="78"/>
        <v>0</v>
      </c>
      <c r="M476" s="305"/>
    </row>
    <row r="477" spans="1:13" ht="18.75" customHeight="1">
      <c r="A477" s="305" t="str">
        <f t="shared" ref="A477:A482" si="79">IF(B477&lt;&gt;"","TP","")</f>
        <v>TP</v>
      </c>
      <c r="B477" s="318">
        <f t="shared" ref="B477:B482" si="80">IF(C477&lt;&gt;"",B476+1,"")</f>
        <v>327</v>
      </c>
      <c r="C477" s="40" t="s">
        <v>1393</v>
      </c>
      <c r="D477" s="317" t="s">
        <v>448</v>
      </c>
      <c r="E477" s="8"/>
      <c r="F477" s="8"/>
      <c r="G477" s="25">
        <f t="array" ref="G477">SUM(IF("155"&amp;C477=KHN&amp;MH,SL))</f>
        <v>272</v>
      </c>
      <c r="H477" s="25">
        <f t="array" ref="H477">SUM(IF("155"&amp;C477=KHN&amp;MH,TH))</f>
        <v>524550</v>
      </c>
      <c r="I477" s="25">
        <f t="array" ref="I477">SUM(IF("155"&amp;C477=KHC&amp;MH,SL))</f>
        <v>272</v>
      </c>
      <c r="J477" s="25">
        <f t="array" ref="J477">SUM(IF("155"&amp;C477=KHC&amp;MH,TH))</f>
        <v>524550</v>
      </c>
      <c r="K477" s="8">
        <f t="shared" si="77"/>
        <v>0</v>
      </c>
      <c r="L477" s="8">
        <f t="shared" si="78"/>
        <v>0</v>
      </c>
      <c r="M477" s="305"/>
    </row>
    <row r="478" spans="1:13" ht="18.75" customHeight="1">
      <c r="A478" s="305" t="str">
        <f t="shared" si="79"/>
        <v>TP</v>
      </c>
      <c r="B478" s="318">
        <f t="shared" si="80"/>
        <v>328</v>
      </c>
      <c r="C478" s="40" t="s">
        <v>1453</v>
      </c>
      <c r="D478" s="317" t="s">
        <v>448</v>
      </c>
      <c r="E478" s="8"/>
      <c r="F478" s="8"/>
      <c r="G478" s="25">
        <f t="array" ref="G478">SUM(IF("155"&amp;C478=KHN&amp;MH,SL))</f>
        <v>1458</v>
      </c>
      <c r="H478" s="25">
        <f t="array" ref="H478">SUM(IF("155"&amp;C478=KHN&amp;MH,TH))</f>
        <v>2676286</v>
      </c>
      <c r="I478" s="25">
        <f t="array" ref="I478">SUM(IF("155"&amp;C478=KHC&amp;MH,SL))</f>
        <v>1458</v>
      </c>
      <c r="J478" s="25">
        <f t="array" ref="J478">SUM(IF("155"&amp;C478=KHC&amp;MH,TH))</f>
        <v>2676286</v>
      </c>
      <c r="K478" s="8">
        <f t="shared" si="77"/>
        <v>0</v>
      </c>
      <c r="L478" s="8">
        <f t="shared" si="78"/>
        <v>0</v>
      </c>
      <c r="M478" s="305"/>
    </row>
    <row r="479" spans="1:13" ht="18.75" customHeight="1">
      <c r="A479" s="305" t="str">
        <f t="shared" si="79"/>
        <v>TP</v>
      </c>
      <c r="B479" s="318">
        <f t="shared" si="80"/>
        <v>329</v>
      </c>
      <c r="C479" s="40" t="s">
        <v>1395</v>
      </c>
      <c r="D479" s="317" t="s">
        <v>448</v>
      </c>
      <c r="E479" s="8"/>
      <c r="F479" s="8"/>
      <c r="G479" s="25">
        <f t="array" ref="G479">SUM(IF("155"&amp;C479=KHN&amp;MH,SL))</f>
        <v>33</v>
      </c>
      <c r="H479" s="25">
        <f t="array" ref="H479">SUM(IF("155"&amp;C479=KHN&amp;MH,TH))</f>
        <v>60367</v>
      </c>
      <c r="I479" s="25">
        <f t="array" ref="I479">SUM(IF("155"&amp;C479=KHC&amp;MH,SL))</f>
        <v>33</v>
      </c>
      <c r="J479" s="25">
        <f t="array" ref="J479">SUM(IF("155"&amp;C479=KHC&amp;MH,TH))</f>
        <v>60367</v>
      </c>
      <c r="K479" s="8">
        <f t="shared" si="77"/>
        <v>0</v>
      </c>
      <c r="L479" s="8">
        <f t="shared" si="78"/>
        <v>0</v>
      </c>
      <c r="M479" s="305"/>
    </row>
    <row r="480" spans="1:13" ht="18.75" customHeight="1">
      <c r="A480" s="305" t="str">
        <f t="shared" si="79"/>
        <v>TP</v>
      </c>
      <c r="B480" s="318">
        <f t="shared" si="80"/>
        <v>330</v>
      </c>
      <c r="C480" s="40" t="s">
        <v>1391</v>
      </c>
      <c r="D480" s="317" t="s">
        <v>448</v>
      </c>
      <c r="E480" s="8"/>
      <c r="F480" s="8"/>
      <c r="G480" s="25">
        <f t="array" ref="G480">SUM(IF("155"&amp;C480=KHN&amp;MH,SL))</f>
        <v>149</v>
      </c>
      <c r="H480" s="25">
        <f t="array" ref="H480">SUM(IF("155"&amp;C480=KHN&amp;MH,TH))</f>
        <v>279185</v>
      </c>
      <c r="I480" s="25">
        <f t="array" ref="I480">SUM(IF("155"&amp;C480=KHC&amp;MH,SL))</f>
        <v>149</v>
      </c>
      <c r="J480" s="25">
        <f t="array" ref="J480">SUM(IF("155"&amp;C480=KHC&amp;MH,TH))</f>
        <v>279185</v>
      </c>
      <c r="K480" s="8">
        <f t="shared" si="77"/>
        <v>0</v>
      </c>
      <c r="L480" s="8">
        <f t="shared" si="78"/>
        <v>0</v>
      </c>
      <c r="M480" s="305"/>
    </row>
    <row r="481" spans="1:13" ht="18.75" customHeight="1">
      <c r="A481" s="305" t="str">
        <f t="shared" si="79"/>
        <v>TP</v>
      </c>
      <c r="B481" s="318">
        <f t="shared" si="80"/>
        <v>331</v>
      </c>
      <c r="C481" s="40" t="s">
        <v>1399</v>
      </c>
      <c r="D481" s="317" t="s">
        <v>448</v>
      </c>
      <c r="E481" s="8"/>
      <c r="F481" s="8"/>
      <c r="G481" s="25">
        <f t="array" ref="G481">SUM(IF("155"&amp;C481=KHN&amp;MH,SL))</f>
        <v>41</v>
      </c>
      <c r="H481" s="25">
        <f t="array" ref="H481">SUM(IF("155"&amp;C481=KHN&amp;MH,TH))</f>
        <v>102177</v>
      </c>
      <c r="I481" s="25">
        <f t="array" ref="I481">SUM(IF("155"&amp;C481=KHC&amp;MH,SL))</f>
        <v>41</v>
      </c>
      <c r="J481" s="25">
        <f t="array" ref="J481">SUM(IF("155"&amp;C481=KHC&amp;MH,TH))</f>
        <v>102177</v>
      </c>
      <c r="K481" s="8">
        <f t="shared" si="77"/>
        <v>0</v>
      </c>
      <c r="L481" s="8">
        <f t="shared" si="78"/>
        <v>0</v>
      </c>
      <c r="M481" s="305"/>
    </row>
    <row r="482" spans="1:13" ht="18.75" customHeight="1">
      <c r="A482" s="305" t="str">
        <f t="shared" si="79"/>
        <v>TP</v>
      </c>
      <c r="B482" s="318">
        <f t="shared" si="80"/>
        <v>332</v>
      </c>
      <c r="C482" s="309" t="s">
        <v>1123</v>
      </c>
      <c r="D482" s="317" t="s">
        <v>448</v>
      </c>
      <c r="E482" s="8"/>
      <c r="F482" s="8"/>
      <c r="G482" s="25">
        <f t="array" ref="G482">SUM(IF("155"&amp;C482=KHN&amp;MH,SL))</f>
        <v>150</v>
      </c>
      <c r="H482" s="25">
        <f t="array" ref="H482">SUM(IF("155"&amp;C482=KHN&amp;MH,TH))</f>
        <v>667035</v>
      </c>
      <c r="I482" s="25">
        <f t="array" ref="I482">SUM(IF("155"&amp;C482=KHC&amp;MH,SL))</f>
        <v>150</v>
      </c>
      <c r="J482" s="25">
        <f t="array" ref="J482">SUM(IF("155"&amp;C482=KHC&amp;MH,TH))</f>
        <v>667035</v>
      </c>
      <c r="K482" s="8">
        <f t="shared" si="77"/>
        <v>0</v>
      </c>
      <c r="L482" s="8">
        <f t="shared" si="78"/>
        <v>0</v>
      </c>
      <c r="M482" s="305"/>
    </row>
    <row r="483" spans="1:13" ht="18.75" customHeight="1">
      <c r="A483" s="305" t="str">
        <f t="shared" ref="A483:A485" si="81">IF(B483&lt;&gt;"","TP","")</f>
        <v/>
      </c>
      <c r="B483" s="318" t="str">
        <f>IF(C483&lt;&gt;"",#REF!+1,"")</f>
        <v/>
      </c>
      <c r="C483" s="320"/>
      <c r="D483" s="315"/>
      <c r="E483" s="8"/>
      <c r="F483" s="8"/>
      <c r="G483" s="316"/>
      <c r="H483" s="316"/>
      <c r="I483" s="316"/>
      <c r="J483" s="316"/>
      <c r="K483" s="316"/>
      <c r="L483" s="316"/>
      <c r="M483" s="305"/>
    </row>
    <row r="484" spans="1:13" ht="19.5" customHeight="1">
      <c r="A484" s="305" t="str">
        <f t="shared" si="81"/>
        <v/>
      </c>
      <c r="B484" s="304"/>
      <c r="C484" s="313" t="s">
        <v>230</v>
      </c>
      <c r="D484" s="304"/>
      <c r="E484" s="13">
        <f t="shared" ref="E484:L484" si="82">SUM(E151:E483)</f>
        <v>0</v>
      </c>
      <c r="F484" s="13">
        <f t="shared" si="82"/>
        <v>0</v>
      </c>
      <c r="G484" s="13">
        <f t="shared" si="82"/>
        <v>98880.164104882453</v>
      </c>
      <c r="H484" s="13">
        <f t="shared" si="82"/>
        <v>957706400</v>
      </c>
      <c r="I484" s="13">
        <f t="shared" si="82"/>
        <v>98880.164104882453</v>
      </c>
      <c r="J484" s="13">
        <f t="shared" si="82"/>
        <v>957706400</v>
      </c>
      <c r="K484" s="13">
        <f t="shared" si="82"/>
        <v>0</v>
      </c>
      <c r="L484" s="13">
        <f t="shared" si="82"/>
        <v>0</v>
      </c>
      <c r="M484" s="305"/>
    </row>
    <row r="485" spans="1:13" ht="18.75" customHeight="1">
      <c r="A485" s="305" t="str">
        <f t="shared" si="81"/>
        <v/>
      </c>
      <c r="B485" s="504"/>
      <c r="C485" s="504"/>
      <c r="D485" s="503"/>
      <c r="E485" s="505">
        <f>F484-F485</f>
        <v>0</v>
      </c>
      <c r="F485" s="505">
        <f>CDPS!C25</f>
        <v>0</v>
      </c>
      <c r="G485" s="505">
        <f>H484-H485</f>
        <v>0</v>
      </c>
      <c r="H485" s="505">
        <f>CDPS!E25</f>
        <v>957706400</v>
      </c>
      <c r="I485" s="505">
        <f>J484-J485</f>
        <v>0</v>
      </c>
      <c r="J485" s="505">
        <f>CDPS!F25</f>
        <v>957706400</v>
      </c>
      <c r="K485" s="505">
        <f>L484-L485</f>
        <v>0</v>
      </c>
      <c r="L485" s="505">
        <f>CDPS!G25</f>
        <v>0</v>
      </c>
      <c r="M485" s="319"/>
    </row>
    <row r="486" spans="1:13" ht="18.75" customHeight="1"/>
    <row r="487" spans="1:13" ht="19.5" customHeight="1"/>
    <row r="488" spans="1:13" ht="19.5" customHeight="1">
      <c r="C488" s="1039"/>
      <c r="D488" s="1039"/>
      <c r="E488" s="1039"/>
      <c r="F488" s="322"/>
      <c r="G488" s="322"/>
      <c r="H488" s="322"/>
      <c r="I488" s="322"/>
      <c r="J488" s="1039" t="s">
        <v>231</v>
      </c>
      <c r="K488" s="1039"/>
      <c r="L488" s="1039"/>
    </row>
    <row r="489" spans="1:13" ht="19.5" customHeight="1">
      <c r="C489" s="323" t="s">
        <v>11</v>
      </c>
      <c r="D489" s="323"/>
      <c r="E489" s="323"/>
      <c r="F489" s="1039" t="s">
        <v>12</v>
      </c>
      <c r="G489" s="1039"/>
      <c r="H489" s="1039"/>
      <c r="I489" s="322"/>
      <c r="J489" s="1039" t="s">
        <v>110</v>
      </c>
      <c r="K489" s="1039"/>
      <c r="L489" s="1039"/>
    </row>
    <row r="490" spans="1:13" ht="19.5" customHeight="1">
      <c r="C490" s="323" t="s">
        <v>13</v>
      </c>
      <c r="D490" s="323" t="s">
        <v>232</v>
      </c>
      <c r="E490" s="323"/>
      <c r="F490" s="1039" t="s">
        <v>13</v>
      </c>
      <c r="G490" s="1039"/>
      <c r="H490" s="1039"/>
      <c r="I490" s="300"/>
      <c r="J490" s="1039" t="s">
        <v>140</v>
      </c>
      <c r="K490" s="1039"/>
      <c r="L490" s="1039"/>
    </row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</sheetData>
  <autoFilter ref="A11:N485"/>
  <sortState ref="A151:N509">
    <sortCondition ref="C151:C509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0:H490"/>
    <mergeCell ref="J490:L490"/>
    <mergeCell ref="C488:E488"/>
    <mergeCell ref="J488:L488"/>
    <mergeCell ref="F489:H489"/>
    <mergeCell ref="J489:L489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7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SX TM KIM DUNG PHÁT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8" t="s">
        <v>105</v>
      </c>
      <c r="O3" s="740"/>
      <c r="P3" s="741">
        <f>IF(J5="Quý I",1,IF(J5="Quý II",4,IF(J5="Quý III",7,IF(J5="Quý IV",10,""))))</f>
        <v>4</v>
      </c>
      <c r="Q3" s="741">
        <f>IF(J5="Quý I",3,IF(J5="Quý II",6,IF(J5="Quý III",9,IF(J5="Quý IV",12,""))))</f>
        <v>6</v>
      </c>
    </row>
    <row r="4" spans="1:17" s="737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42"/>
      <c r="M4" s="743"/>
      <c r="N4" s="738" t="s">
        <v>106</v>
      </c>
      <c r="O4" s="740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430</v>
      </c>
      <c r="K5" s="329"/>
      <c r="L5" s="734" t="s">
        <v>1503</v>
      </c>
      <c r="M5" s="330"/>
      <c r="N5" s="735">
        <v>1</v>
      </c>
      <c r="O5" s="325"/>
      <c r="P5" s="325"/>
    </row>
    <row r="6" spans="1:17" ht="10.5" customHeight="1">
      <c r="D6" s="74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5  năm  2011</v>
      </c>
      <c r="E6" s="746"/>
      <c r="M6" s="327"/>
      <c r="O6" s="325"/>
    </row>
    <row r="7" spans="1:17" ht="10.5" customHeight="1">
      <c r="C7" s="747" t="str">
        <f xml:space="preserve"> "Số:"</f>
        <v>Số:</v>
      </c>
      <c r="D7" s="748" t="str">
        <f xml:space="preserve"> RIGHT($L$5,2)&amp;"/"&amp;LEFT($L$5,1)&amp;IF($N$5&gt;=10,$N$5,"0"&amp;$N$5)</f>
        <v>TP/X01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0.5" customHeight="1">
      <c r="D8" s="71"/>
      <c r="G8" s="324" t="str">
        <f ca="1">"Có:  "&amp;IF(ROWS($1:1)&gt;COUNT(Dong10),"",OFFSET(TH!M$1,SMALL(Dong10,ROWS($1:1)),))</f>
        <v>Có:  155</v>
      </c>
      <c r="M8" s="327"/>
      <c r="O8" s="749"/>
    </row>
    <row r="9" spans="1:17" ht="11.25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Liên Doanh Wufeng VN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 xml:space="preserve">Lý do xuất :                                 Xuất dùng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9" t="s">
        <v>35</v>
      </c>
      <c r="B14" s="1049" t="s">
        <v>233</v>
      </c>
      <c r="C14" s="1049" t="s">
        <v>234</v>
      </c>
      <c r="D14" s="1049" t="s">
        <v>223</v>
      </c>
      <c r="E14" s="1051" t="s">
        <v>235</v>
      </c>
      <c r="F14" s="1051"/>
      <c r="G14" s="1049" t="s">
        <v>236</v>
      </c>
      <c r="H14" s="1049" t="s">
        <v>237</v>
      </c>
    </row>
    <row r="15" spans="1:17" ht="12.75" customHeight="1">
      <c r="A15" s="1050"/>
      <c r="B15" s="1050"/>
      <c r="C15" s="1050"/>
      <c r="D15" s="1050"/>
      <c r="E15" s="750" t="s">
        <v>238</v>
      </c>
      <c r="F15" s="750" t="str">
        <f>IF(LEFT($D$7,1)="N","Thực nhập","Thực xuất")</f>
        <v>Thực xuất</v>
      </c>
      <c r="G15" s="1050"/>
      <c r="H15" s="1050"/>
    </row>
    <row r="16" spans="1:17" s="71" customFormat="1" ht="8.25" customHeight="1">
      <c r="A16" s="751" t="s">
        <v>2</v>
      </c>
      <c r="B16" s="751" t="s">
        <v>3</v>
      </c>
      <c r="C16" s="751" t="s">
        <v>4</v>
      </c>
      <c r="D16" s="751" t="s">
        <v>5</v>
      </c>
      <c r="E16" s="751">
        <v>1</v>
      </c>
      <c r="F16" s="751">
        <v>2</v>
      </c>
      <c r="G16" s="751">
        <v>3</v>
      </c>
      <c r="H16" s="751">
        <v>4</v>
      </c>
    </row>
    <row r="17" spans="1:8" ht="11.25" customHeight="1">
      <c r="A17" s="752">
        <f ca="1">IF(B17="","",ROW()-16)</f>
        <v>1</v>
      </c>
      <c r="B17" s="753" t="str">
        <f ca="1">IF(ROWS($1:1)&gt;COUNT(Dong10),"",OFFSET(TH!F$1,SMALL(Dong10,ROWS($1:1)),))</f>
        <v>Thùng 5 lớp (46x37x44)</v>
      </c>
      <c r="C17" s="754"/>
      <c r="D17" s="755" t="str">
        <f ca="1">IF(ISNA(VLOOKUP(B17,NXT!$C$12:$D$483,2,0)),"",VLOOKUP(B17,NXT!$C$12:$D$483,2,0))</f>
        <v>thùng</v>
      </c>
      <c r="E17" s="756"/>
      <c r="F17" s="757">
        <f ca="1">IF(ROWS($1:1)&gt;COUNT(Dong10),"",OFFSET(TH!I$1,SMALL(Dong10,ROWS($1:1)),))</f>
        <v>98</v>
      </c>
      <c r="G17" s="758">
        <f ca="1">IF($L$5="XTP",0,IF(ROWS($1:1)&gt;COUNT(Dong10),"",OFFSET(TH!J$1,SMALL(Dong10,ROWS($1:1)),)))</f>
        <v>0</v>
      </c>
      <c r="H17" s="756">
        <f ca="1">IF(F17&lt;&gt;"",ROUND(F17*G17,0),0)</f>
        <v>0</v>
      </c>
    </row>
    <row r="18" spans="1:8" ht="11.25" customHeight="1">
      <c r="A18" s="752">
        <f t="shared" ref="A18:A20" ca="1" si="0">IF(B18="","",A17+1)</f>
        <v>2</v>
      </c>
      <c r="B18" s="753" t="str">
        <f ca="1">IF(ROWS($1:2)&gt;COUNT(Dong10),"",OFFSET(TH!F$1,SMALL(Dong10,ROWS($1:2)),))</f>
        <v>Thùng 5 lớp (47.5x31.5x39.5)</v>
      </c>
      <c r="C18" s="754"/>
      <c r="D18" s="755" t="str">
        <f ca="1">IF(ISNA(VLOOKUP(B18,NXT!$C$12:$D$483,2,0)),"",VLOOKUP(B18,NXT!$C$12:$D$483,2,0))</f>
        <v>thùng</v>
      </c>
      <c r="E18" s="756"/>
      <c r="F18" s="757">
        <f ca="1">IF(ROWS($1:2)&gt;COUNT(Dong10),"",OFFSET(TH!I$1,SMALL(Dong10,ROWS($1:2)),))</f>
        <v>177</v>
      </c>
      <c r="G18" s="758">
        <f ca="1">IF($L$5="XTP",0,IF(ROWS($1:2)&gt;COUNT(Dong10),"",OFFSET(TH!J$1,SMALL(Dong10,ROWS($1:2)),)))</f>
        <v>0</v>
      </c>
      <c r="H18" s="756">
        <f t="shared" ref="H18:H25" ca="1" si="1">IF(F18&lt;&gt;"",ROUND(F18*G18,0),0)</f>
        <v>0</v>
      </c>
    </row>
    <row r="19" spans="1:8" ht="11.25" customHeight="1">
      <c r="A19" s="752">
        <f t="shared" ca="1" si="0"/>
        <v>3</v>
      </c>
      <c r="B19" s="753" t="str">
        <f ca="1">IF(ROWS($1:3)&gt;COUNT(Dong10),"",OFFSET(TH!F$1,SMALL(Dong10,ROWS($1:3)),))</f>
        <v>Thùng 5 lớp (63x38x34)</v>
      </c>
      <c r="C19" s="754"/>
      <c r="D19" s="755" t="str">
        <f ca="1">IF(ISNA(VLOOKUP(B19,NXT!$C$12:$D$483,2,0)),"",VLOOKUP(B19,NXT!$C$12:$D$483,2,0))</f>
        <v>thùng</v>
      </c>
      <c r="E19" s="756"/>
      <c r="F19" s="757">
        <f ca="1">IF(ROWS($1:3)&gt;COUNT(Dong10),"",OFFSET(TH!I$1,SMALL(Dong10,ROWS($1:3)),))</f>
        <v>205</v>
      </c>
      <c r="G19" s="758">
        <f ca="1">IF($L$5="XTP",0,IF(ROWS($1:3)&gt;COUNT(Dong10),"",OFFSET(TH!J$1,SMALL(Dong10,ROWS($1:3)),)))</f>
        <v>0</v>
      </c>
      <c r="H19" s="756">
        <f t="shared" ca="1" si="1"/>
        <v>0</v>
      </c>
    </row>
    <row r="20" spans="1:8" ht="11.25" customHeight="1">
      <c r="A20" s="752">
        <f t="shared" ca="1" si="0"/>
        <v>4</v>
      </c>
      <c r="B20" s="753" t="str">
        <f ca="1">IF(ROWS($1:4)&gt;COUNT(Dong10),"",OFFSET(TH!F$1,SMALL(Dong10,ROWS($1:4)),))</f>
        <v>Thùng 5 lớp không in (36x31x14)</v>
      </c>
      <c r="C20" s="754"/>
      <c r="D20" s="755" t="str">
        <f ca="1">IF(ISNA(VLOOKUP(B20,NXT!$C$12:$D$483,2,0)),"",VLOOKUP(B20,NXT!$C$12:$D$483,2,0))</f>
        <v>thùng</v>
      </c>
      <c r="E20" s="756"/>
      <c r="F20" s="757">
        <f ca="1">IF(ROWS($1:4)&gt;COUNT(Dong10),"",OFFSET(TH!I$1,SMALL(Dong10,ROWS($1:4)),))</f>
        <v>283</v>
      </c>
      <c r="G20" s="758">
        <f ca="1">IF($L$5="XTP",0,IF(ROWS($1:4)&gt;COUNT(Dong10),"",OFFSET(TH!J$1,SMALL(Dong10,ROWS($1:4)),)))</f>
        <v>0</v>
      </c>
      <c r="H20" s="756">
        <f t="shared" ca="1" si="1"/>
        <v>0</v>
      </c>
    </row>
    <row r="21" spans="1:8" ht="11.25" customHeight="1">
      <c r="A21" s="752">
        <f t="shared" ref="A21:A23" ca="1" si="2">IF(B21="","",A20+1)</f>
        <v>5</v>
      </c>
      <c r="B21" s="753" t="str">
        <f ca="1">IF(ROWS($1:5)&gt;COUNT(Dong10),"",OFFSET(TH!F$1,SMALL(Dong10,ROWS($1:5)),))</f>
        <v>Thùng 5 lớp (30x26x15.5)</v>
      </c>
      <c r="C21" s="754"/>
      <c r="D21" s="755" t="str">
        <f ca="1">IF(ISNA(VLOOKUP(B21,NXT!$C$12:$D$483,2,0)),"",VLOOKUP(B21,NXT!$C$12:$D$483,2,0))</f>
        <v>thùng</v>
      </c>
      <c r="E21" s="756"/>
      <c r="F21" s="757">
        <f ca="1">IF(ROWS($1:5)&gt;COUNT(Dong10),"",OFFSET(TH!I$1,SMALL(Dong10,ROWS($1:5)),))</f>
        <v>493</v>
      </c>
      <c r="G21" s="758">
        <f ca="1">IF($L$5="XTP",0,IF(ROWS($1:5)&gt;COUNT(Dong10),"",OFFSET(TH!J$1,SMALL(Dong10,ROWS($1:5)),)))</f>
        <v>0</v>
      </c>
      <c r="H21" s="756">
        <f t="shared" ca="1" si="1"/>
        <v>0</v>
      </c>
    </row>
    <row r="22" spans="1:8" ht="11.25" customHeight="1">
      <c r="A22" s="752">
        <f t="shared" ca="1" si="2"/>
        <v>6</v>
      </c>
      <c r="B22" s="753" t="str">
        <f ca="1">IF(ROWS($1:6)&gt;COUNT(Dong10),"",OFFSET(TH!F$1,SMALL(Dong10,ROWS($1:6)),))</f>
        <v>Thùng 5 lớp (29.5x25.5x18.5)</v>
      </c>
      <c r="C22" s="754"/>
      <c r="D22" s="755" t="str">
        <f ca="1">IF(ISNA(VLOOKUP(B22,NXT!$C$12:$D$483,2,0)),"",VLOOKUP(B22,NXT!$C$12:$D$483,2,0))</f>
        <v>thùng</v>
      </c>
      <c r="E22" s="756"/>
      <c r="F22" s="757">
        <f ca="1">IF(ROWS($1:6)&gt;COUNT(Dong10),"",OFFSET(TH!I$1,SMALL(Dong10,ROWS($1:6)),))</f>
        <v>398</v>
      </c>
      <c r="G22" s="758">
        <f ca="1">IF($L$5="XTP",0,IF(ROWS($1:6)&gt;COUNT(Dong10),"",OFFSET(TH!J$1,SMALL(Dong10,ROWS($1:6)),)))</f>
        <v>0</v>
      </c>
      <c r="H22" s="756">
        <f t="shared" ca="1" si="1"/>
        <v>0</v>
      </c>
    </row>
    <row r="23" spans="1:8" ht="11.25" customHeight="1">
      <c r="A23" s="752">
        <f t="shared" ca="1" si="2"/>
        <v>7</v>
      </c>
      <c r="B23" s="753" t="str">
        <f ca="1">IF(ROWS($1:7)&gt;COUNT(Dong10),"",OFFSET(TH!F$1,SMALL(Dong10,ROWS($1:7)),))</f>
        <v>Thùng 5 lớp (51x32.5x34)</v>
      </c>
      <c r="C23" s="754"/>
      <c r="D23" s="755" t="str">
        <f ca="1">IF(ISNA(VLOOKUP(B23,NXT!$C$12:$D$483,2,0)),"",VLOOKUP(B23,NXT!$C$12:$D$483,2,0))</f>
        <v>thùng</v>
      </c>
      <c r="E23" s="756"/>
      <c r="F23" s="757">
        <f ca="1">IF(ROWS($1:7)&gt;COUNT(Dong10),"",OFFSET(TH!I$1,SMALL(Dong10,ROWS($1:7)),))</f>
        <v>98</v>
      </c>
      <c r="G23" s="758">
        <f ca="1">IF($L$5="XTP",0,IF(ROWS($1:7)&gt;COUNT(Dong10),"",OFFSET(TH!J$1,SMALL(Dong10,ROWS($1:7)),)))</f>
        <v>0</v>
      </c>
      <c r="H23" s="756">
        <f t="shared" ca="1" si="1"/>
        <v>0</v>
      </c>
    </row>
    <row r="24" spans="1:8" ht="11.25" customHeight="1">
      <c r="A24" s="752" t="str">
        <f t="shared" ref="A24:A25" ca="1" si="3">IF(B24="","",A23+1)</f>
        <v/>
      </c>
      <c r="B24" s="753" t="str">
        <f ca="1">IF(ROWS($1:8)&gt;COUNT(Dong10),"",OFFSET(TH!F$1,SMALL(Dong10,ROWS($1:8)),))</f>
        <v/>
      </c>
      <c r="C24" s="754"/>
      <c r="D24" s="755" t="str">
        <f ca="1">IF(ISNA(VLOOKUP(B24,NXT!$C$12:$D$483,2,0)),"",VLOOKUP(B24,NXT!$C$12:$D$483,2,0))</f>
        <v/>
      </c>
      <c r="E24" s="756"/>
      <c r="F24" s="757" t="str">
        <f ca="1">IF(ROWS($1:8)&gt;COUNT(Dong10),"",OFFSET(TH!I$1,SMALL(Dong10,ROWS($1:8)),))</f>
        <v/>
      </c>
      <c r="G24" s="758">
        <f ca="1">IF($L$5="XTP",0,IF(ROWS($1:8)&gt;COUNT(Dong10),"",OFFSET(TH!J$1,SMALL(Dong10,ROWS($1:8)),)))</f>
        <v>0</v>
      </c>
      <c r="H24" s="756">
        <f t="shared" ca="1" si="1"/>
        <v>0</v>
      </c>
    </row>
    <row r="25" spans="1:8" ht="11.25" customHeight="1">
      <c r="A25" s="752" t="str">
        <f t="shared" ca="1" si="3"/>
        <v/>
      </c>
      <c r="B25" s="753" t="str">
        <f ca="1">IF(ROWS($1:9)&gt;COUNT(Dong10),"",OFFSET(TH!F$1,SMALL(Dong10,ROWS($1:9)),))</f>
        <v/>
      </c>
      <c r="C25" s="754"/>
      <c r="D25" s="755" t="str">
        <f ca="1">IF(ISNA(VLOOKUP(B25,NXT!$C$12:$D$483,2,0)),"",VLOOKUP(B25,NXT!$C$12:$D$483,2,0))</f>
        <v/>
      </c>
      <c r="E25" s="756"/>
      <c r="F25" s="757" t="str">
        <f ca="1">IF(ROWS($1:9)&gt;COUNT(Dong10),"",OFFSET(TH!I$1,SMALL(Dong10,ROWS($1:9)),))</f>
        <v/>
      </c>
      <c r="G25" s="758">
        <f ca="1">IF($L$5="XTP",0,IF(ROWS($1:9)&gt;COUNT(Dong10),"",OFFSET(TH!J$1,SMALL(Dong10,ROWS($1:9)),)))</f>
        <v>0</v>
      </c>
      <c r="H25" s="756">
        <f t="shared" ca="1" si="1"/>
        <v>0</v>
      </c>
    </row>
    <row r="26" spans="1:8" ht="11.25" customHeight="1">
      <c r="A26" s="752" t="str">
        <f ca="1">IF(B26="","",#REF!+1)</f>
        <v/>
      </c>
      <c r="B26" s="753" t="str">
        <f ca="1">IF(ROWS($1:11)&gt;COUNT(Dong10),"",OFFSET(TH!F$1,SMALL(Dong10,ROWS($1:11)),))</f>
        <v/>
      </c>
      <c r="C26" s="754"/>
      <c r="D26" s="755" t="str">
        <f ca="1">IF(ISNA(VLOOKUP(B26,NXT!$C$12:$D$483,2,0)),"",VLOOKUP(B26,NXT!$C$12:$D$483,2,0))</f>
        <v/>
      </c>
      <c r="E26" s="756"/>
      <c r="F26" s="757" t="str">
        <f ca="1">IF(ROWS($1:11)&gt;COUNT(Dong10),"",OFFSET(TH!I$1,SMALL(Dong10,ROWS($1:11)),))</f>
        <v/>
      </c>
      <c r="G26" s="758" t="str">
        <f ca="1">IF(ROWS($1:11)&gt;COUNT(Dong10),"",OFFSET(TH!J$1,SMALL(Dong10,ROWS($1:11)),))</f>
        <v/>
      </c>
      <c r="H26" s="756"/>
    </row>
    <row r="27" spans="1:8" ht="11.25" customHeight="1">
      <c r="A27" s="1051" t="s">
        <v>239</v>
      </c>
      <c r="B27" s="1051"/>
      <c r="C27" s="759"/>
      <c r="D27" s="759"/>
      <c r="E27" s="760"/>
      <c r="F27" s="760"/>
      <c r="G27" s="760"/>
      <c r="H27" s="760">
        <f ca="1">SUM(H17:H26)</f>
        <v>0</v>
      </c>
    </row>
    <row r="28" spans="1:8" ht="3" customHeight="1">
      <c r="A28" s="761"/>
      <c r="B28" s="761"/>
      <c r="C28" s="327"/>
      <c r="D28" s="327"/>
      <c r="E28" s="762"/>
      <c r="F28" s="762"/>
      <c r="G28" s="762"/>
      <c r="H28" s="762"/>
    </row>
    <row r="29" spans="1:8" ht="11.25" customHeight="1">
      <c r="A29" s="324" t="str">
        <f ca="1">"Tổng số tiền (viết bằng chữ):  "&amp;[1]!VND(H27, TRUE)</f>
        <v>Tổng số tiền (viết bằng chữ):  không đồng</v>
      </c>
    </row>
    <row r="30" spans="1:8" ht="11.25" customHeight="1">
      <c r="A30" s="324" t="str">
        <f ca="1">"Số chứng từ gốc kèm theo :  "&amp;IF(ROWS($1:1)&gt;COUNT(Dong10),"",IF(OFFSET(TH!G$1,SMALL(Dong10,ROWS($1:1)),)="","","HĐ "&amp;OFFSET(TH!G$1,SMALL(Dong10,ROWS($1:1)),)))</f>
        <v>Số chứng từ gốc kèm theo :  HĐ 0000002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5  năm  2011</v>
      </c>
    </row>
    <row r="32" spans="1:8" s="326" customFormat="1" ht="11.25" customHeight="1">
      <c r="A32" s="763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48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4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4" customFormat="1" ht="11.25" customHeight="1"/>
    <row r="39" spans="1:8" ht="11.25" customHeight="1">
      <c r="A39" s="332"/>
      <c r="F39" s="333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SX TM KIM DUNG PHÁT</v>
      </c>
      <c r="C2" s="338"/>
      <c r="D2" s="339"/>
      <c r="E2" s="340"/>
      <c r="F2" s="2"/>
      <c r="J2" s="1052" t="s">
        <v>243</v>
      </c>
      <c r="K2" s="1052"/>
      <c r="L2" s="1052"/>
      <c r="M2" s="1052"/>
      <c r="N2" s="341"/>
    </row>
    <row r="3" spans="1:17" s="272" customFormat="1" ht="16.5" customHeight="1">
      <c r="B3" s="657" t="str">
        <f>TH!A2</f>
        <v>Địa chỉ: 1A227/1 Ấp 1, Phạm Văn Hai, Bình Chánh, TPHCM</v>
      </c>
      <c r="C3" s="337"/>
      <c r="D3" s="337"/>
      <c r="E3" s="342"/>
      <c r="F3" s="337"/>
      <c r="J3" s="1053" t="s">
        <v>47</v>
      </c>
      <c r="K3" s="1053"/>
      <c r="L3" s="1053"/>
      <c r="M3" s="1053"/>
      <c r="N3" s="343"/>
    </row>
    <row r="4" spans="1:17" s="272" customFormat="1" ht="16.5" customHeight="1">
      <c r="B4" s="337"/>
      <c r="C4" s="337"/>
      <c r="D4" s="337"/>
      <c r="E4" s="342"/>
      <c r="F4" s="337"/>
      <c r="J4" s="1053"/>
      <c r="K4" s="1053"/>
      <c r="L4" s="1053"/>
      <c r="M4" s="1053"/>
      <c r="N4" s="343"/>
    </row>
    <row r="5" spans="1:17" ht="18.75" customHeight="1">
      <c r="B5" s="1054" t="s">
        <v>244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44"/>
    </row>
    <row r="6" spans="1:17" s="345" customFormat="1" ht="12.75">
      <c r="B6" s="1055" t="s">
        <v>245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56" t="s">
        <v>452</v>
      </c>
      <c r="K8" s="1056"/>
      <c r="L8" s="1056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58" t="s">
        <v>35</v>
      </c>
      <c r="B10" s="1059" t="s">
        <v>1</v>
      </c>
      <c r="C10" s="1059"/>
      <c r="D10" s="1060" t="s">
        <v>0</v>
      </c>
      <c r="E10" s="1060" t="s">
        <v>248</v>
      </c>
      <c r="F10" s="1060" t="s">
        <v>236</v>
      </c>
      <c r="G10" s="1062" t="s">
        <v>249</v>
      </c>
      <c r="H10" s="1063"/>
      <c r="I10" s="1062" t="s">
        <v>250</v>
      </c>
      <c r="J10" s="1063"/>
      <c r="K10" s="1062" t="s">
        <v>251</v>
      </c>
      <c r="L10" s="1063"/>
      <c r="M10" s="1060" t="s">
        <v>131</v>
      </c>
      <c r="N10" s="354"/>
      <c r="O10" s="355" t="s">
        <v>242</v>
      </c>
    </row>
    <row r="11" spans="1:17" ht="31.5" customHeight="1">
      <c r="A11" s="1058"/>
      <c r="B11" s="356" t="s">
        <v>15</v>
      </c>
      <c r="C11" s="356" t="s">
        <v>32</v>
      </c>
      <c r="D11" s="1060"/>
      <c r="E11" s="1060"/>
      <c r="F11" s="1060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60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VLOOKUP($J$8,NXT!$C$12:$L$483,3,0)</f>
        <v>0</v>
      </c>
      <c r="L13" s="365">
        <f>VLOOKUP($J$8,NXT!$C$12:$L$483,4,0)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61" t="s">
        <v>231</v>
      </c>
      <c r="K77" s="1061"/>
      <c r="L77" s="1061"/>
      <c r="M77" s="1061"/>
      <c r="N77" s="360"/>
    </row>
    <row r="78" spans="1:14">
      <c r="C78" s="347"/>
      <c r="D78" s="592" t="s">
        <v>11</v>
      </c>
      <c r="E78" s="1061" t="s">
        <v>12</v>
      </c>
      <c r="F78" s="1061"/>
      <c r="G78" s="1061"/>
      <c r="H78" s="1061"/>
      <c r="I78" s="1061"/>
      <c r="J78" s="1061" t="s">
        <v>110</v>
      </c>
      <c r="K78" s="1061"/>
      <c r="L78" s="1061"/>
      <c r="M78" s="1061"/>
      <c r="N78" s="360"/>
    </row>
    <row r="79" spans="1:14">
      <c r="C79" s="347"/>
      <c r="D79" s="592" t="s">
        <v>13</v>
      </c>
      <c r="E79" s="1061" t="s">
        <v>13</v>
      </c>
      <c r="F79" s="1061"/>
      <c r="G79" s="1061"/>
      <c r="H79" s="1061" t="s">
        <v>140</v>
      </c>
      <c r="I79" s="1061"/>
      <c r="J79" s="1061" t="s">
        <v>140</v>
      </c>
      <c r="K79" s="1061"/>
      <c r="L79" s="1061"/>
      <c r="M79" s="1061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57" t="s">
        <v>104</v>
      </c>
      <c r="K88" s="1057"/>
      <c r="L88" s="1057"/>
      <c r="M88" s="1057"/>
      <c r="N88" s="62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SX TM KIM DUNG PHÁT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1A227/1 Ấp 1, Phạm Văn Hai, Bình Chánh, TPHCM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VLOOKUP($E$7,NXT!$C$12:$L$484,2,0)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74" t="s">
        <v>263</v>
      </c>
      <c r="B9" s="1075"/>
      <c r="C9" s="1075"/>
      <c r="D9" s="1075"/>
      <c r="E9" s="404"/>
      <c r="F9" s="396"/>
      <c r="G9" s="405"/>
      <c r="H9" s="405"/>
      <c r="I9" s="405"/>
      <c r="J9" s="406"/>
      <c r="K9" s="406"/>
    </row>
    <row r="10" spans="1:12" ht="19.5" customHeight="1">
      <c r="A10" s="1076" t="s">
        <v>264</v>
      </c>
      <c r="B10" s="1077" t="s">
        <v>265</v>
      </c>
      <c r="C10" s="1079" t="s">
        <v>15</v>
      </c>
      <c r="D10" s="1066"/>
      <c r="E10" s="1080" t="s">
        <v>0</v>
      </c>
      <c r="F10" s="1072" t="s">
        <v>266</v>
      </c>
      <c r="G10" s="1065" t="s">
        <v>235</v>
      </c>
      <c r="H10" s="1065"/>
      <c r="I10" s="1066"/>
      <c r="J10" s="1067" t="s">
        <v>267</v>
      </c>
      <c r="K10" s="407"/>
      <c r="L10" s="408" t="s">
        <v>252</v>
      </c>
    </row>
    <row r="11" spans="1:12" ht="19.5" customHeight="1">
      <c r="A11" s="1076"/>
      <c r="B11" s="1078"/>
      <c r="C11" s="409" t="s">
        <v>249</v>
      </c>
      <c r="D11" s="409" t="s">
        <v>250</v>
      </c>
      <c r="E11" s="1081"/>
      <c r="F11" s="1073"/>
      <c r="G11" s="410" t="s">
        <v>249</v>
      </c>
      <c r="H11" s="410" t="s">
        <v>250</v>
      </c>
      <c r="I11" s="410" t="s">
        <v>251</v>
      </c>
      <c r="J11" s="1068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VLOOKUP($E$7,NXT!$C$12:$L$484,3,0)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40709</v>
      </c>
      <c r="C15" s="489" t="str">
        <f ca="1">IF(ROWS($1:2)&gt;COUNT(Dong12),"",IF(MID(OFFSET(TH!D$1,SMALL(Dong12,ROWS($1:2)),),4,1)="N",OFFSET(TH!D$1,SMALL(Dong12,ROWS($1:2)),),""))</f>
        <v>VL/N04</v>
      </c>
      <c r="D15" s="425" t="str">
        <f ca="1">IF(ROWS($1:2)&gt;COUNT(Dong12),"",IF(MID(OFFSET(TH!D$1,SMALL(Dong12,ROWS($1:2)),),4,1)="X",OFFSET(TH!D$1,SMALL(Dong12,ROWS($1:2)),),""))</f>
        <v/>
      </c>
      <c r="E15" s="731" t="str">
        <f ca="1">IF(ROWS($1:2)&gt;COUNT(Dong12),"",OFFSET(TH!H$1,SMALL(Dong12,ROWS($1:2)),))</f>
        <v>Cơ Sở Kéo Kẽm Thành Dũng</v>
      </c>
      <c r="F15" s="425">
        <f t="shared" ref="F15:F30" ca="1" si="0">B15</f>
        <v>40709</v>
      </c>
      <c r="G15" s="426">
        <f ca="1">IF(ROWS($1:2)&gt;COUNT(Dong12),0,IF(MID(OFFSET(TH!D$1,SMALL(Dong12,ROWS($1:2)),),4,1)="N",OFFSET(TH!I$1,SMALL(Dong12,ROWS($1:2)),),0))</f>
        <v>50</v>
      </c>
      <c r="H15" s="426">
        <f ca="1">IF(ROWS($1:2)&gt;COUNT(Dong12),0,IF(MID(OFFSET(TH!D$1,SMALL(Dong12,ROWS($1:2)),),4,1)="X",OFFSET(TH!I$1,SMALL(Dong12,ROWS($1:2)),),0))</f>
        <v>0</v>
      </c>
      <c r="I15" s="427">
        <f t="shared" ref="I15:I30" ca="1" si="1">IF(E15&lt;&gt;"",I14+G15-H15,0)</f>
        <v>100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40644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40644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50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40745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Cơ Sở Kéo Kẽm Thành Dũng</v>
      </c>
      <c r="F17" s="425">
        <f t="shared" ca="1" si="0"/>
        <v>40745</v>
      </c>
      <c r="G17" s="426">
        <f ca="1">IF(ROWS($1:4)&gt;COUNT(Dong12),0,IF(MID(OFFSET(TH!D$1,SMALL(Dong12,ROWS($1:4)),),4,1)="N",OFFSET(TH!I$1,SMALL(Dong12,ROWS($1:4)),),0))</f>
        <v>50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100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40808</v>
      </c>
      <c r="C18" s="489" t="str">
        <f ca="1">IF(ROWS($1:5)&gt;COUNT(Dong12),"",IF(MID(OFFSET(TH!D$1,SMALL(Dong12,ROWS($1:5)),),4,1)="N",OFFSET(TH!D$1,SMALL(Dong12,ROWS($1:5)),),""))</f>
        <v>VL/N02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40808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150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40725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VL/X01</v>
      </c>
      <c r="E19" s="731" t="str">
        <f ca="1">IF(ROWS($1:6)&gt;COUNT(Dong12),"",OFFSET(TH!H$1,SMALL(Dong12,ROWS($1:6)),))</f>
        <v>Bộ phận SX</v>
      </c>
      <c r="F19" s="425">
        <f t="shared" ca="1" si="0"/>
        <v>40725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100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40745</v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>VL/X02</v>
      </c>
      <c r="E20" s="731" t="str">
        <f ca="1">IF(ROWS($1:7)&gt;COUNT(Dong12),"",OFFSET(TH!H$1,SMALL(Dong12,ROWS($1:7)),))</f>
        <v>Bộ phận SX</v>
      </c>
      <c r="F20" s="425">
        <f t="shared" ca="1" si="0"/>
        <v>40745</v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50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6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0"/>
      <c r="C35" s="1070"/>
      <c r="D35" s="1070"/>
      <c r="E35" s="1070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71" t="s">
        <v>12</v>
      </c>
      <c r="F37" s="1071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64" t="s">
        <v>13</v>
      </c>
      <c r="F38" s="1064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7" customWidth="1"/>
    <col min="2" max="2" width="27.42578125" style="827" customWidth="1"/>
    <col min="3" max="3" width="14.28515625" style="827" customWidth="1"/>
    <col min="4" max="5" width="13.7109375" style="827" customWidth="1"/>
    <col min="6" max="6" width="11.5703125" style="827" customWidth="1"/>
    <col min="7" max="8" width="13.7109375" style="827" customWidth="1"/>
    <col min="9" max="9" width="11.85546875" style="827" customWidth="1"/>
    <col min="10" max="10" width="13.7109375" style="458" hidden="1" customWidth="1"/>
    <col min="11" max="11" width="14.5703125" style="827" customWidth="1"/>
    <col min="12" max="12" width="7.28515625" style="827" customWidth="1"/>
    <col min="13" max="13" width="7.7109375" style="827" customWidth="1"/>
    <col min="14" max="14" width="7.140625" style="839" customWidth="1"/>
    <col min="15" max="15" width="2" style="839" hidden="1" customWidth="1"/>
    <col min="16" max="16" width="23" style="827" customWidth="1"/>
    <col min="17" max="17" width="10.140625" style="840" customWidth="1"/>
    <col min="18" max="18" width="6.42578125" style="841" hidden="1" customWidth="1"/>
    <col min="19" max="19" width="7" style="899" customWidth="1"/>
    <col min="20" max="20" width="7.5703125" style="305" customWidth="1"/>
    <col min="21" max="21" width="12.42578125" style="827" customWidth="1"/>
    <col min="22" max="22" width="15.85546875" style="827" customWidth="1"/>
    <col min="23" max="23" width="8.28515625" style="840" customWidth="1"/>
    <col min="24" max="24" width="7.5703125" style="305" customWidth="1"/>
    <col min="25" max="25" width="9" style="305" customWidth="1"/>
    <col min="26" max="26" width="9.7109375" style="827" customWidth="1"/>
    <col min="27" max="16384" width="10.28515625" style="827"/>
  </cols>
  <sheetData>
    <row r="1" spans="1:28">
      <c r="B1" s="827">
        <v>1</v>
      </c>
      <c r="C1" s="827">
        <v>5</v>
      </c>
      <c r="D1" s="827">
        <v>6</v>
      </c>
      <c r="E1" s="827">
        <v>7</v>
      </c>
      <c r="F1" s="827">
        <v>8</v>
      </c>
      <c r="G1" s="827">
        <v>9</v>
      </c>
      <c r="H1" s="827">
        <v>10</v>
      </c>
      <c r="I1" s="827">
        <v>11</v>
      </c>
      <c r="J1" s="458">
        <v>12</v>
      </c>
      <c r="K1" s="827">
        <v>13</v>
      </c>
      <c r="L1" s="827">
        <v>14</v>
      </c>
      <c r="M1" s="827">
        <v>15</v>
      </c>
    </row>
    <row r="2" spans="1:28" ht="18" customHeight="1">
      <c r="A2" s="828" t="s">
        <v>271</v>
      </c>
      <c r="B2" s="828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2"/>
      <c r="O2" s="842"/>
      <c r="P2" s="305"/>
      <c r="Q2" s="821"/>
      <c r="V2" s="305"/>
      <c r="W2" s="821"/>
    </row>
    <row r="3" spans="1:28" ht="18.75" customHeight="1">
      <c r="A3" s="829" t="s">
        <v>837</v>
      </c>
      <c r="B3" s="829"/>
      <c r="C3" s="829"/>
      <c r="D3" s="829"/>
      <c r="E3" s="829"/>
      <c r="F3" s="829"/>
      <c r="G3" s="829"/>
      <c r="H3" s="829"/>
      <c r="I3" s="829"/>
      <c r="J3" s="460"/>
      <c r="K3" s="829"/>
      <c r="L3" s="829"/>
      <c r="M3" s="829"/>
      <c r="N3" s="842"/>
      <c r="O3" s="842"/>
      <c r="P3" s="305"/>
      <c r="Q3" s="821"/>
      <c r="V3" s="305"/>
      <c r="W3" s="821"/>
    </row>
    <row r="4" spans="1:28" ht="18.75" customHeight="1">
      <c r="A4" s="829"/>
      <c r="B4" s="830"/>
      <c r="C4" s="830"/>
      <c r="D4" s="830"/>
      <c r="E4" s="830"/>
      <c r="F4" s="830"/>
      <c r="G4" s="830"/>
      <c r="H4" s="830"/>
      <c r="I4" s="829"/>
      <c r="J4" s="461"/>
      <c r="K4" s="830"/>
      <c r="L4" s="843"/>
      <c r="M4" s="830"/>
      <c r="N4" s="842"/>
      <c r="O4" s="842"/>
      <c r="P4" s="305"/>
      <c r="Q4" s="821"/>
      <c r="V4" s="305"/>
      <c r="W4" s="821"/>
    </row>
    <row r="5" spans="1:28" ht="12.75" customHeight="1">
      <c r="A5" s="885"/>
      <c r="B5" s="877"/>
      <c r="C5" s="877"/>
      <c r="D5" s="877"/>
      <c r="E5" s="877"/>
      <c r="F5" s="877"/>
      <c r="G5" s="877"/>
      <c r="H5" s="877"/>
      <c r="I5" s="877"/>
      <c r="J5" s="462"/>
      <c r="K5" s="877"/>
      <c r="L5" s="844"/>
      <c r="M5" s="877"/>
      <c r="N5" s="842"/>
      <c r="O5" s="842"/>
      <c r="P5" s="837"/>
      <c r="Q5" s="885"/>
      <c r="R5" s="885"/>
      <c r="S5" s="900"/>
      <c r="T5" s="845"/>
      <c r="U5" s="885"/>
      <c r="V5" s="885"/>
      <c r="W5" s="885"/>
      <c r="X5" s="885"/>
      <c r="Y5" s="885"/>
      <c r="Z5" s="885"/>
      <c r="AA5" s="837"/>
      <c r="AB5" s="837"/>
    </row>
    <row r="6" spans="1:28" s="468" customFormat="1" ht="30.75" customHeight="1">
      <c r="A6" s="913" t="s">
        <v>35</v>
      </c>
      <c r="B6" s="463" t="s">
        <v>272</v>
      </c>
      <c r="C6" s="464" t="s">
        <v>276</v>
      </c>
      <c r="D6" s="464" t="s">
        <v>852</v>
      </c>
      <c r="E6" s="464" t="s">
        <v>277</v>
      </c>
      <c r="F6" s="464" t="s">
        <v>836</v>
      </c>
      <c r="G6" s="464" t="s">
        <v>278</v>
      </c>
      <c r="H6" s="465" t="s">
        <v>279</v>
      </c>
      <c r="I6" s="464" t="s">
        <v>835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2" t="s">
        <v>273</v>
      </c>
      <c r="S6" s="901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1" t="str">
        <f>IF(B7&lt;&gt;"",ROW()-(ROW()-1),"")</f>
        <v/>
      </c>
      <c r="B7" s="309"/>
      <c r="C7" s="25">
        <f>U7</f>
        <v>0</v>
      </c>
      <c r="D7" s="832">
        <f t="shared" ref="D7:I8" si="0">IF($L$10&lt;&gt;0,D$10/$L$10*$L7,0)</f>
        <v>0</v>
      </c>
      <c r="E7" s="832">
        <f t="shared" si="0"/>
        <v>0</v>
      </c>
      <c r="F7" s="832">
        <f t="shared" si="0"/>
        <v>0</v>
      </c>
      <c r="G7" s="832">
        <f t="shared" si="0"/>
        <v>0</v>
      </c>
      <c r="H7" s="832">
        <f t="shared" si="0"/>
        <v>0</v>
      </c>
      <c r="I7" s="832">
        <f t="shared" si="0"/>
        <v>0</v>
      </c>
      <c r="J7" s="376"/>
      <c r="K7" s="25">
        <f>C7+E7+D7+G7+I7+H7+J7</f>
        <v>0</v>
      </c>
      <c r="L7" s="832"/>
      <c r="M7" s="832" t="str">
        <f>IF(L7&lt;&gt;"",K7/L7,"")</f>
        <v/>
      </c>
      <c r="N7" s="846"/>
      <c r="O7" s="846"/>
      <c r="P7" s="469"/>
      <c r="Q7" s="847"/>
      <c r="R7" s="848"/>
      <c r="S7" s="317"/>
      <c r="T7" s="881"/>
      <c r="U7" s="25">
        <f>ROUND(S7*T7,0)</f>
        <v>0</v>
      </c>
      <c r="V7" s="469"/>
      <c r="W7" s="847"/>
      <c r="X7" s="881"/>
      <c r="Y7" s="881"/>
      <c r="Z7" s="25">
        <f>X7*Y7</f>
        <v>0</v>
      </c>
    </row>
    <row r="8" spans="1:28">
      <c r="A8" s="831" t="str">
        <f>IF(B8&lt;&gt;"",A7+1,"")</f>
        <v/>
      </c>
      <c r="B8" s="309"/>
      <c r="C8" s="25">
        <f t="shared" ref="C8" si="1">U8</f>
        <v>0</v>
      </c>
      <c r="D8" s="832">
        <f t="shared" si="0"/>
        <v>0</v>
      </c>
      <c r="E8" s="832">
        <f t="shared" si="0"/>
        <v>0</v>
      </c>
      <c r="F8" s="832">
        <f t="shared" si="0"/>
        <v>0</v>
      </c>
      <c r="G8" s="832">
        <f t="shared" si="0"/>
        <v>0</v>
      </c>
      <c r="H8" s="832">
        <f t="shared" si="0"/>
        <v>0</v>
      </c>
      <c r="I8" s="832">
        <f t="shared" si="0"/>
        <v>0</v>
      </c>
      <c r="J8" s="376"/>
      <c r="K8" s="25">
        <f>C8+E8+D8+G8+I8+H8+J8</f>
        <v>0</v>
      </c>
      <c r="L8" s="266"/>
      <c r="M8" s="832" t="str">
        <f>IF(L8&lt;&gt;"",K8/L8,"")</f>
        <v/>
      </c>
      <c r="N8" s="846"/>
      <c r="O8" s="846"/>
      <c r="P8" s="471"/>
      <c r="Q8" s="849"/>
      <c r="R8" s="850"/>
      <c r="S8" s="902"/>
      <c r="T8" s="879"/>
      <c r="U8" s="8">
        <f t="shared" ref="U8" si="2">ROUND(S8*T8,0)</f>
        <v>0</v>
      </c>
      <c r="V8" s="471"/>
      <c r="W8" s="849"/>
      <c r="X8" s="879"/>
      <c r="Y8" s="879"/>
      <c r="Z8" s="8">
        <f t="shared" ref="Z8" si="3">X8*Y8</f>
        <v>0</v>
      </c>
    </row>
    <row r="9" spans="1:28" s="853" customFormat="1">
      <c r="A9" s="831"/>
      <c r="B9" s="309"/>
      <c r="C9" s="25"/>
      <c r="D9" s="832"/>
      <c r="E9" s="832"/>
      <c r="F9" s="832"/>
      <c r="G9" s="832"/>
      <c r="H9" s="832"/>
      <c r="I9" s="832"/>
      <c r="J9" s="376"/>
      <c r="K9" s="25"/>
      <c r="L9" s="266"/>
      <c r="M9" s="832"/>
      <c r="N9" s="730"/>
      <c r="O9" s="730"/>
      <c r="P9" s="851"/>
      <c r="Q9" s="849"/>
      <c r="R9" s="852"/>
      <c r="S9" s="903"/>
      <c r="T9" s="880"/>
      <c r="U9" s="880"/>
      <c r="V9" s="851"/>
      <c r="W9" s="849"/>
      <c r="X9" s="880"/>
      <c r="Y9" s="880"/>
      <c r="Z9" s="8"/>
    </row>
    <row r="10" spans="1:28" s="828" customFormat="1">
      <c r="A10" s="833"/>
      <c r="B10" s="834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2"/>
      <c r="O10" s="842"/>
      <c r="P10" s="854"/>
      <c r="Q10" s="855"/>
      <c r="R10" s="856"/>
      <c r="S10" s="904">
        <f>SUM(S7:S9)</f>
        <v>0</v>
      </c>
      <c r="T10" s="47"/>
      <c r="U10" s="47">
        <f>SUM(U7:U9)</f>
        <v>0</v>
      </c>
      <c r="V10" s="854"/>
      <c r="W10" s="855"/>
      <c r="X10" s="868"/>
      <c r="Y10" s="27"/>
      <c r="Z10" s="47">
        <f>SUM(Z7:Z9)</f>
        <v>0</v>
      </c>
    </row>
    <row r="11" spans="1:28" s="828" customFormat="1">
      <c r="A11" s="835"/>
      <c r="B11" s="836"/>
      <c r="C11" s="829"/>
      <c r="D11" s="829"/>
      <c r="E11" s="829"/>
      <c r="F11" s="829"/>
      <c r="G11" s="829"/>
      <c r="H11" s="829"/>
      <c r="I11" s="829"/>
      <c r="J11" s="473"/>
      <c r="K11" s="829"/>
      <c r="L11" s="829"/>
      <c r="M11" s="829"/>
      <c r="N11" s="842"/>
      <c r="O11" s="842"/>
      <c r="P11" s="474"/>
      <c r="Q11" s="857"/>
      <c r="R11" s="858"/>
      <c r="S11" s="905"/>
      <c r="T11" s="845"/>
      <c r="U11" s="859"/>
      <c r="V11" s="474"/>
      <c r="W11" s="857"/>
      <c r="X11" s="845"/>
      <c r="Y11" s="845"/>
      <c r="Z11" s="827"/>
    </row>
    <row r="12" spans="1:28">
      <c r="C12" s="837"/>
      <c r="D12" s="837"/>
      <c r="E12" s="838"/>
      <c r="F12" s="838"/>
      <c r="K12" s="860"/>
      <c r="L12" s="829"/>
      <c r="P12" s="474"/>
      <c r="Q12" s="857"/>
      <c r="R12" s="858"/>
      <c r="S12" s="905"/>
      <c r="T12" s="845"/>
      <c r="U12" s="859"/>
      <c r="V12" s="474"/>
      <c r="W12" s="857"/>
      <c r="X12" s="845"/>
      <c r="Y12" s="845"/>
    </row>
    <row r="13" spans="1:28" ht="18" customHeight="1">
      <c r="A13" s="828" t="s">
        <v>271</v>
      </c>
      <c r="B13" s="828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2"/>
      <c r="O13" s="842"/>
      <c r="P13" s="474"/>
      <c r="Q13" s="857"/>
      <c r="R13" s="858"/>
      <c r="S13" s="905"/>
      <c r="T13" s="845"/>
      <c r="U13" s="859"/>
      <c r="V13" s="474"/>
      <c r="W13" s="857"/>
      <c r="X13" s="845"/>
      <c r="Y13" s="845"/>
      <c r="AA13" s="837"/>
    </row>
    <row r="14" spans="1:28" ht="18.75" customHeight="1">
      <c r="A14" s="829" t="s">
        <v>838</v>
      </c>
      <c r="B14" s="829"/>
      <c r="C14" s="829"/>
      <c r="D14" s="829"/>
      <c r="E14" s="829"/>
      <c r="F14" s="829"/>
      <c r="G14" s="829"/>
      <c r="H14" s="829"/>
      <c r="I14" s="829"/>
      <c r="J14" s="460"/>
      <c r="K14" s="829"/>
      <c r="L14" s="829"/>
      <c r="M14" s="829"/>
      <c r="N14" s="842"/>
      <c r="O14" s="842"/>
      <c r="P14" s="474"/>
      <c r="Q14" s="857"/>
      <c r="R14" s="858"/>
      <c r="S14" s="905"/>
      <c r="T14" s="845"/>
      <c r="U14" s="859"/>
      <c r="V14" s="474"/>
      <c r="W14" s="857"/>
      <c r="X14" s="845"/>
      <c r="Y14" s="845"/>
    </row>
    <row r="15" spans="1:28" ht="18.75" customHeight="1">
      <c r="A15" s="829"/>
      <c r="B15" s="830"/>
      <c r="C15" s="830"/>
      <c r="D15" s="830"/>
      <c r="E15" s="830"/>
      <c r="F15" s="830"/>
      <c r="G15" s="830"/>
      <c r="H15" s="830"/>
      <c r="I15" s="829"/>
      <c r="J15" s="461"/>
      <c r="K15" s="830"/>
      <c r="L15" s="843"/>
      <c r="M15" s="830"/>
      <c r="N15" s="842"/>
      <c r="O15" s="842"/>
      <c r="P15" s="474"/>
      <c r="Q15" s="857"/>
      <c r="R15" s="858"/>
      <c r="S15" s="905"/>
      <c r="T15" s="845"/>
      <c r="U15" s="859"/>
      <c r="V15" s="474"/>
      <c r="W15" s="857"/>
      <c r="X15" s="845"/>
      <c r="Y15" s="845"/>
    </row>
    <row r="16" spans="1:28" ht="12.75" customHeight="1">
      <c r="A16" s="885"/>
      <c r="B16" s="877"/>
      <c r="C16" s="877"/>
      <c r="D16" s="877"/>
      <c r="E16" s="877"/>
      <c r="F16" s="877"/>
      <c r="G16" s="877"/>
      <c r="H16" s="877"/>
      <c r="I16" s="877"/>
      <c r="J16" s="462"/>
      <c r="K16" s="877"/>
      <c r="L16" s="844"/>
      <c r="M16" s="877"/>
      <c r="N16" s="842"/>
      <c r="O16" s="842"/>
      <c r="P16" s="474"/>
      <c r="Q16" s="857"/>
      <c r="R16" s="858"/>
      <c r="S16" s="905"/>
      <c r="T16" s="845"/>
      <c r="U16" s="859"/>
      <c r="V16" s="474"/>
      <c r="W16" s="857"/>
      <c r="X16" s="845"/>
      <c r="Y16" s="845"/>
    </row>
    <row r="17" spans="1:26" s="468" customFormat="1" ht="30.75" customHeight="1">
      <c r="A17" s="913" t="s">
        <v>35</v>
      </c>
      <c r="B17" s="463" t="s">
        <v>272</v>
      </c>
      <c r="C17" s="464" t="s">
        <v>276</v>
      </c>
      <c r="D17" s="464" t="s">
        <v>852</v>
      </c>
      <c r="E17" s="464" t="s">
        <v>277</v>
      </c>
      <c r="F17" s="464" t="s">
        <v>836</v>
      </c>
      <c r="G17" s="464" t="s">
        <v>278</v>
      </c>
      <c r="H17" s="465" t="s">
        <v>279</v>
      </c>
      <c r="I17" s="464" t="s">
        <v>835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2"/>
      <c r="S17" s="901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4">
        <f>IF(B18&lt;&gt;"",ROW()-17,"")</f>
        <v>1</v>
      </c>
      <c r="B18" s="912" t="s">
        <v>885</v>
      </c>
      <c r="C18" s="875">
        <f>U18</f>
        <v>1613276</v>
      </c>
      <c r="D18" s="875">
        <f t="shared" ref="D18:I27" si="4">IF($L$182&lt;&gt;0,D$182/$L$182*$L18,0)</f>
        <v>46699.591930132337</v>
      </c>
      <c r="E18" s="875">
        <f t="shared" si="4"/>
        <v>11642.195187063804</v>
      </c>
      <c r="F18" s="872">
        <f t="shared" si="4"/>
        <v>54043.705426947869</v>
      </c>
      <c r="G18" s="872">
        <f t="shared" si="4"/>
        <v>6215.1756225925783</v>
      </c>
      <c r="H18" s="872">
        <f t="shared" si="4"/>
        <v>2803.0967545097442</v>
      </c>
      <c r="I18" s="875">
        <f>IF($L$182&lt;&gt;0,I$182/$L$182*$L18,0)</f>
        <v>11828.48899736852</v>
      </c>
      <c r="J18" s="873"/>
      <c r="K18" s="875">
        <f>ROUND(SUM(C18:I18),0)-1</f>
        <v>1746507</v>
      </c>
      <c r="L18" s="875">
        <v>98</v>
      </c>
      <c r="M18" s="872">
        <f>IF(L18&lt;&gt;"",K18/L18,"")</f>
        <v>17821.5</v>
      </c>
      <c r="N18" s="730">
        <v>18940</v>
      </c>
      <c r="O18" s="730"/>
      <c r="P18" s="191" t="s">
        <v>561</v>
      </c>
      <c r="Q18" s="849">
        <v>40690</v>
      </c>
      <c r="R18" s="848"/>
      <c r="S18" s="317">
        <v>98</v>
      </c>
      <c r="T18" s="881">
        <v>16462</v>
      </c>
      <c r="U18" s="25">
        <f>S18*T18</f>
        <v>1613276</v>
      </c>
      <c r="V18" s="469" t="s">
        <v>453</v>
      </c>
      <c r="W18" s="847">
        <v>40644</v>
      </c>
      <c r="X18" s="881">
        <v>50</v>
      </c>
      <c r="Y18" s="881">
        <v>23500</v>
      </c>
      <c r="Z18" s="25">
        <f>X18*Y18</f>
        <v>1175000</v>
      </c>
    </row>
    <row r="19" spans="1:26">
      <c r="A19" s="886">
        <f>IF(B19&lt;&gt;"",A18+1,"")</f>
        <v>2</v>
      </c>
      <c r="B19" s="310" t="s">
        <v>886</v>
      </c>
      <c r="C19" s="911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7"/>
      <c r="K19" s="875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49">
        <v>40690</v>
      </c>
      <c r="R19" s="848"/>
      <c r="S19" s="317">
        <v>90</v>
      </c>
      <c r="T19" s="881">
        <v>24325</v>
      </c>
      <c r="U19" s="25">
        <f t="shared" ref="U19" si="8">S19*T19</f>
        <v>2189250</v>
      </c>
      <c r="V19" s="471" t="s">
        <v>400</v>
      </c>
      <c r="W19" s="849">
        <v>40644</v>
      </c>
      <c r="X19" s="879">
        <v>20</v>
      </c>
      <c r="Y19" s="879">
        <v>42000</v>
      </c>
      <c r="Z19" s="8">
        <f t="shared" ref="Z19" si="9">X19*Y19</f>
        <v>840000</v>
      </c>
    </row>
    <row r="20" spans="1:26">
      <c r="A20" s="874">
        <f>IF(B20&lt;&gt;"",A19+1,"")</f>
        <v>3</v>
      </c>
      <c r="B20" s="309" t="s">
        <v>887</v>
      </c>
      <c r="C20" s="911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5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49">
        <v>40690</v>
      </c>
      <c r="R20" s="848"/>
      <c r="S20" s="906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49">
        <v>40660</v>
      </c>
      <c r="X20" s="879">
        <v>5000</v>
      </c>
      <c r="Y20" s="879">
        <v>220</v>
      </c>
      <c r="Z20" s="8">
        <f t="shared" ref="Z20:Z21" si="11">X20*Y20</f>
        <v>1100000</v>
      </c>
    </row>
    <row r="21" spans="1:26">
      <c r="A21" s="874">
        <f t="shared" ref="A21:A22" si="12">IF(B21&lt;&gt;"",A20+1,"")</f>
        <v>4</v>
      </c>
      <c r="B21" s="309" t="s">
        <v>895</v>
      </c>
      <c r="C21" s="911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5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49">
        <v>40690</v>
      </c>
      <c r="R21" s="848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49"/>
      <c r="X21" s="879"/>
      <c r="Y21" s="879"/>
      <c r="Z21" s="8">
        <f t="shared" si="11"/>
        <v>0</v>
      </c>
    </row>
    <row r="22" spans="1:26">
      <c r="A22" s="874">
        <f t="shared" si="12"/>
        <v>5</v>
      </c>
      <c r="B22" s="309" t="s">
        <v>888</v>
      </c>
      <c r="C22" s="911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5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49">
        <v>40690</v>
      </c>
      <c r="R22" s="848"/>
      <c r="S22" s="906">
        <v>494</v>
      </c>
      <c r="T22" s="267">
        <v>5612</v>
      </c>
      <c r="U22" s="8">
        <f t="shared" si="14"/>
        <v>2772328</v>
      </c>
      <c r="V22" s="471"/>
      <c r="W22" s="849"/>
      <c r="X22" s="879"/>
      <c r="Y22" s="879"/>
      <c r="Z22" s="8">
        <f t="shared" ref="Z22" si="15">X22*Y22</f>
        <v>0</v>
      </c>
    </row>
    <row r="23" spans="1:26">
      <c r="A23" s="831">
        <f t="shared" ref="A23:A52" si="16">IF(B23&lt;&gt;"",A22+1,"")</f>
        <v>6</v>
      </c>
      <c r="B23" s="309" t="s">
        <v>889</v>
      </c>
      <c r="C23" s="911">
        <f t="shared" si="5"/>
        <v>2320738</v>
      </c>
      <c r="D23" s="832">
        <f t="shared" si="4"/>
        <v>189657.52641012927</v>
      </c>
      <c r="E23" s="832">
        <f t="shared" si="4"/>
        <v>47281.568208687691</v>
      </c>
      <c r="F23" s="832">
        <f t="shared" si="4"/>
        <v>219483.61999923727</v>
      </c>
      <c r="G23" s="832">
        <f t="shared" si="4"/>
        <v>25241.223446855573</v>
      </c>
      <c r="H23" s="832">
        <f t="shared" si="4"/>
        <v>11384.005186682431</v>
      </c>
      <c r="I23" s="832">
        <f t="shared" si="4"/>
        <v>48038.149193394602</v>
      </c>
      <c r="J23" s="376"/>
      <c r="K23" s="875">
        <f t="shared" si="6"/>
        <v>2861823</v>
      </c>
      <c r="L23" s="832">
        <v>398</v>
      </c>
      <c r="M23" s="832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49">
        <v>40690</v>
      </c>
      <c r="R23" s="848"/>
      <c r="S23" s="906">
        <f>L23</f>
        <v>398</v>
      </c>
      <c r="T23" s="267">
        <v>5831</v>
      </c>
      <c r="U23" s="8">
        <f t="shared" ref="U23:U61" si="18">S23*T23</f>
        <v>2320738</v>
      </c>
      <c r="V23" s="471"/>
      <c r="W23" s="849"/>
      <c r="X23" s="879"/>
      <c r="Y23" s="879"/>
      <c r="Z23" s="8">
        <f t="shared" ref="Z23:Z54" si="19">X23*Y23</f>
        <v>0</v>
      </c>
    </row>
    <row r="24" spans="1:26">
      <c r="A24" s="831">
        <f t="shared" si="16"/>
        <v>7</v>
      </c>
      <c r="B24" s="309" t="s">
        <v>890</v>
      </c>
      <c r="C24" s="911">
        <f t="shared" si="5"/>
        <v>1212200</v>
      </c>
      <c r="D24" s="832">
        <f t="shared" si="4"/>
        <v>46699.591930132337</v>
      </c>
      <c r="E24" s="832">
        <f t="shared" si="4"/>
        <v>11642.195187063804</v>
      </c>
      <c r="F24" s="832">
        <f t="shared" si="4"/>
        <v>54043.705426947869</v>
      </c>
      <c r="G24" s="832">
        <f t="shared" si="4"/>
        <v>6215.1756225925783</v>
      </c>
      <c r="H24" s="832">
        <f t="shared" si="4"/>
        <v>2803.0967545097442</v>
      </c>
      <c r="I24" s="832">
        <f t="shared" si="4"/>
        <v>11828.48899736852</v>
      </c>
      <c r="J24" s="376"/>
      <c r="K24" s="875">
        <f t="shared" si="6"/>
        <v>1345431</v>
      </c>
      <c r="L24" s="832">
        <v>98</v>
      </c>
      <c r="M24" s="832">
        <f t="shared" si="17"/>
        <v>13728.887755102041</v>
      </c>
      <c r="N24" s="730">
        <v>15400</v>
      </c>
      <c r="O24" s="730"/>
      <c r="P24" s="191" t="s">
        <v>573</v>
      </c>
      <c r="Q24" s="849">
        <v>40690</v>
      </c>
      <c r="R24" s="848"/>
      <c r="S24" s="317">
        <v>100</v>
      </c>
      <c r="T24" s="267">
        <v>12122</v>
      </c>
      <c r="U24" s="8">
        <f t="shared" si="18"/>
        <v>1212200</v>
      </c>
      <c r="V24" s="471"/>
      <c r="W24" s="849"/>
      <c r="X24" s="879"/>
      <c r="Y24" s="879"/>
      <c r="Z24" s="8">
        <f t="shared" si="19"/>
        <v>0</v>
      </c>
    </row>
    <row r="25" spans="1:26">
      <c r="A25" s="831">
        <f t="shared" si="16"/>
        <v>8</v>
      </c>
      <c r="B25" s="309" t="s">
        <v>893</v>
      </c>
      <c r="C25" s="911">
        <f t="shared" si="5"/>
        <v>3042375</v>
      </c>
      <c r="D25" s="832">
        <f t="shared" si="4"/>
        <v>91016.551618931393</v>
      </c>
      <c r="E25" s="832">
        <f t="shared" si="4"/>
        <v>22690.40082376721</v>
      </c>
      <c r="F25" s="832">
        <f t="shared" si="4"/>
        <v>105330.07894435758</v>
      </c>
      <c r="G25" s="832">
        <f t="shared" si="4"/>
        <v>12113.250448114108</v>
      </c>
      <c r="H25" s="832">
        <f t="shared" si="4"/>
        <v>5463.1783684832772</v>
      </c>
      <c r="I25" s="832">
        <f t="shared" si="4"/>
        <v>23053.483658136607</v>
      </c>
      <c r="J25" s="376"/>
      <c r="K25" s="875">
        <f t="shared" si="6"/>
        <v>3302041</v>
      </c>
      <c r="L25" s="832">
        <v>191</v>
      </c>
      <c r="M25" s="832">
        <f t="shared" si="17"/>
        <v>17288.172774869108</v>
      </c>
      <c r="N25" s="730">
        <v>18480</v>
      </c>
      <c r="O25" s="730"/>
      <c r="P25" s="191" t="s">
        <v>550</v>
      </c>
      <c r="Q25" s="849">
        <v>40690</v>
      </c>
      <c r="R25" s="848"/>
      <c r="S25" s="906">
        <v>95</v>
      </c>
      <c r="T25" s="267">
        <v>32025</v>
      </c>
      <c r="U25" s="8">
        <f t="shared" si="18"/>
        <v>3042375</v>
      </c>
      <c r="V25" s="471"/>
      <c r="W25" s="849"/>
      <c r="X25" s="879"/>
      <c r="Y25" s="879"/>
      <c r="Z25" s="8">
        <f t="shared" si="19"/>
        <v>0</v>
      </c>
    </row>
    <row r="26" spans="1:26">
      <c r="A26" s="831">
        <f t="shared" si="16"/>
        <v>9</v>
      </c>
      <c r="B26" s="309" t="s">
        <v>894</v>
      </c>
      <c r="C26" s="911">
        <f t="shared" si="5"/>
        <v>2780588</v>
      </c>
      <c r="D26" s="832">
        <f t="shared" si="4"/>
        <v>98164.448342931239</v>
      </c>
      <c r="E26" s="832">
        <f t="shared" si="4"/>
        <v>24472.369474848405</v>
      </c>
      <c r="F26" s="832">
        <f t="shared" si="4"/>
        <v>113602.07467297206</v>
      </c>
      <c r="G26" s="832">
        <f t="shared" si="4"/>
        <v>13064.552839327256</v>
      </c>
      <c r="H26" s="832">
        <f t="shared" si="4"/>
        <v>5892.2237900919117</v>
      </c>
      <c r="I26" s="832">
        <f t="shared" si="4"/>
        <v>24863.966667937912</v>
      </c>
      <c r="J26" s="376"/>
      <c r="K26" s="875">
        <f t="shared" si="6"/>
        <v>3060647</v>
      </c>
      <c r="L26" s="832">
        <v>206</v>
      </c>
      <c r="M26" s="832">
        <f t="shared" si="17"/>
        <v>14857.509708737864</v>
      </c>
      <c r="N26" s="730">
        <v>15230</v>
      </c>
      <c r="O26" s="730"/>
      <c r="P26" s="191" t="s">
        <v>566</v>
      </c>
      <c r="Q26" s="849">
        <v>40690</v>
      </c>
      <c r="R26" s="848"/>
      <c r="S26" s="317">
        <f>L26</f>
        <v>206</v>
      </c>
      <c r="T26" s="267">
        <v>13498</v>
      </c>
      <c r="U26" s="8">
        <f t="shared" si="18"/>
        <v>2780588</v>
      </c>
      <c r="V26" s="471"/>
      <c r="W26" s="849"/>
      <c r="X26" s="879"/>
      <c r="Y26" s="879"/>
      <c r="Z26" s="8">
        <f t="shared" si="19"/>
        <v>0</v>
      </c>
    </row>
    <row r="27" spans="1:26">
      <c r="A27" s="831">
        <f t="shared" si="16"/>
        <v>10</v>
      </c>
      <c r="B27" s="309" t="s">
        <v>896</v>
      </c>
      <c r="C27" s="911">
        <f t="shared" si="5"/>
        <v>541500</v>
      </c>
      <c r="D27" s="832">
        <f t="shared" si="4"/>
        <v>23826.322413332822</v>
      </c>
      <c r="E27" s="832">
        <f t="shared" si="4"/>
        <v>5939.8955036039815</v>
      </c>
      <c r="F27" s="832">
        <f t="shared" si="4"/>
        <v>27573.319095381565</v>
      </c>
      <c r="G27" s="832">
        <f t="shared" si="4"/>
        <v>3171.0079707104992</v>
      </c>
      <c r="H27" s="832">
        <f t="shared" si="4"/>
        <v>1430.1514053621145</v>
      </c>
      <c r="I27" s="832">
        <f t="shared" si="4"/>
        <v>6034.9433660043469</v>
      </c>
      <c r="J27" s="376"/>
      <c r="K27" s="875">
        <f>ROUND(SUM(C27:I27),0)-1</f>
        <v>609475</v>
      </c>
      <c r="L27" s="832">
        <v>50</v>
      </c>
      <c r="M27" s="832">
        <f t="shared" si="17"/>
        <v>12189.5</v>
      </c>
      <c r="N27" s="730">
        <v>13832</v>
      </c>
      <c r="O27" s="730"/>
      <c r="P27" s="191" t="s">
        <v>465</v>
      </c>
      <c r="Q27" s="849">
        <v>40690</v>
      </c>
      <c r="R27" s="848"/>
      <c r="S27" s="317">
        <v>50</v>
      </c>
      <c r="T27" s="264">
        <v>10830</v>
      </c>
      <c r="U27" s="8">
        <f t="shared" si="18"/>
        <v>541500</v>
      </c>
      <c r="V27" s="471"/>
      <c r="W27" s="849"/>
      <c r="X27" s="879"/>
      <c r="Y27" s="879"/>
      <c r="Z27" s="8">
        <f t="shared" si="19"/>
        <v>0</v>
      </c>
    </row>
    <row r="28" spans="1:26">
      <c r="A28" s="831">
        <f t="shared" si="16"/>
        <v>11</v>
      </c>
      <c r="B28" s="309" t="s">
        <v>821</v>
      </c>
      <c r="C28" s="911">
        <f t="shared" si="5"/>
        <v>333675</v>
      </c>
      <c r="D28" s="832">
        <f t="shared" ref="D28:I37" si="20">IF($L$182&lt;&gt;0,D$182/$L$182*$L28,0)</f>
        <v>142957.93447999694</v>
      </c>
      <c r="E28" s="832">
        <f t="shared" si="20"/>
        <v>35639.373021623891</v>
      </c>
      <c r="F28" s="832">
        <f t="shared" si="20"/>
        <v>165439.91457228939</v>
      </c>
      <c r="G28" s="832">
        <f t="shared" si="20"/>
        <v>19026.047824262994</v>
      </c>
      <c r="H28" s="832">
        <f t="shared" si="20"/>
        <v>8580.9084321726859</v>
      </c>
      <c r="I28" s="832">
        <f t="shared" si="20"/>
        <v>36209.660196026081</v>
      </c>
      <c r="J28" s="376"/>
      <c r="K28" s="875">
        <f t="shared" ref="K28:K82" si="21">ROUND(SUM(C28:I28),0)</f>
        <v>741529</v>
      </c>
      <c r="L28" s="832">
        <v>300</v>
      </c>
      <c r="M28" s="832">
        <f t="shared" si="17"/>
        <v>2471.7633333333333</v>
      </c>
      <c r="N28" s="730">
        <v>3500</v>
      </c>
      <c r="O28" s="730"/>
      <c r="P28" s="191" t="s">
        <v>452</v>
      </c>
      <c r="Q28" s="849">
        <v>40690</v>
      </c>
      <c r="R28" s="848"/>
      <c r="S28" s="317">
        <f>L28/4</f>
        <v>75</v>
      </c>
      <c r="T28" s="267">
        <v>4449</v>
      </c>
      <c r="U28" s="8">
        <f t="shared" si="18"/>
        <v>333675</v>
      </c>
      <c r="V28" s="471"/>
      <c r="W28" s="849"/>
      <c r="X28" s="879"/>
      <c r="Y28" s="879"/>
      <c r="Z28" s="8">
        <f t="shared" si="19"/>
        <v>0</v>
      </c>
    </row>
    <row r="29" spans="1:26">
      <c r="A29" s="831">
        <f t="shared" si="16"/>
        <v>12</v>
      </c>
      <c r="B29" s="309" t="s">
        <v>897</v>
      </c>
      <c r="C29" s="911">
        <f t="shared" si="5"/>
        <v>112875</v>
      </c>
      <c r="D29" s="832">
        <f t="shared" si="20"/>
        <v>3335.6851378665951</v>
      </c>
      <c r="E29" s="832">
        <f t="shared" si="20"/>
        <v>831.58537050455743</v>
      </c>
      <c r="F29" s="832">
        <f t="shared" si="20"/>
        <v>3860.2646733534193</v>
      </c>
      <c r="G29" s="832">
        <f t="shared" si="20"/>
        <v>443.94111589946988</v>
      </c>
      <c r="H29" s="832">
        <f t="shared" si="20"/>
        <v>200.22119675069601</v>
      </c>
      <c r="I29" s="832">
        <f t="shared" si="20"/>
        <v>844.89207124060863</v>
      </c>
      <c r="J29" s="376"/>
      <c r="K29" s="875">
        <f t="shared" si="21"/>
        <v>122392</v>
      </c>
      <c r="L29" s="832">
        <v>7</v>
      </c>
      <c r="M29" s="832">
        <f t="shared" si="17"/>
        <v>17484.571428571428</v>
      </c>
      <c r="N29" s="730">
        <v>19908</v>
      </c>
      <c r="O29" s="730"/>
      <c r="P29" s="309" t="s">
        <v>545</v>
      </c>
      <c r="Q29" s="849">
        <v>40690</v>
      </c>
      <c r="R29" s="848"/>
      <c r="S29" s="906">
        <f t="shared" ref="S29:S30" si="22">L29</f>
        <v>7</v>
      </c>
      <c r="T29" s="264">
        <v>16125</v>
      </c>
      <c r="U29" s="8">
        <f t="shared" si="18"/>
        <v>112875</v>
      </c>
      <c r="V29" s="471"/>
      <c r="W29" s="849"/>
      <c r="X29" s="879"/>
      <c r="Y29" s="879"/>
      <c r="Z29" s="8">
        <f t="shared" si="19"/>
        <v>0</v>
      </c>
    </row>
    <row r="30" spans="1:26">
      <c r="A30" s="831">
        <f t="shared" si="16"/>
        <v>13</v>
      </c>
      <c r="B30" s="309" t="s">
        <v>898</v>
      </c>
      <c r="C30" s="911">
        <f t="shared" si="5"/>
        <v>112875</v>
      </c>
      <c r="D30" s="832">
        <f t="shared" si="20"/>
        <v>3335.6851378665951</v>
      </c>
      <c r="E30" s="832">
        <f t="shared" si="20"/>
        <v>831.58537050455743</v>
      </c>
      <c r="F30" s="832">
        <f t="shared" si="20"/>
        <v>3860.2646733534193</v>
      </c>
      <c r="G30" s="832">
        <f t="shared" si="20"/>
        <v>443.94111589946988</v>
      </c>
      <c r="H30" s="832">
        <f t="shared" si="20"/>
        <v>200.22119675069601</v>
      </c>
      <c r="I30" s="832">
        <f t="shared" si="20"/>
        <v>844.89207124060863</v>
      </c>
      <c r="J30" s="376"/>
      <c r="K30" s="875">
        <f t="shared" si="21"/>
        <v>122392</v>
      </c>
      <c r="L30" s="832">
        <v>7</v>
      </c>
      <c r="M30" s="832">
        <f t="shared" si="17"/>
        <v>17484.571428571428</v>
      </c>
      <c r="N30" s="730">
        <v>19285</v>
      </c>
      <c r="O30" s="730"/>
      <c r="P30" s="309" t="s">
        <v>545</v>
      </c>
      <c r="Q30" s="849">
        <v>40690</v>
      </c>
      <c r="R30" s="848"/>
      <c r="S30" s="906">
        <f t="shared" si="22"/>
        <v>7</v>
      </c>
      <c r="T30" s="264">
        <v>16125</v>
      </c>
      <c r="U30" s="8">
        <f t="shared" si="18"/>
        <v>112875</v>
      </c>
      <c r="V30" s="471"/>
      <c r="W30" s="849"/>
      <c r="X30" s="879"/>
      <c r="Y30" s="879"/>
      <c r="Z30" s="8">
        <f t="shared" si="19"/>
        <v>0</v>
      </c>
    </row>
    <row r="31" spans="1:26">
      <c r="A31" s="831">
        <f t="shared" si="16"/>
        <v>14</v>
      </c>
      <c r="B31" s="309" t="s">
        <v>896</v>
      </c>
      <c r="C31" s="911">
        <f t="shared" si="5"/>
        <v>2896750</v>
      </c>
      <c r="D31" s="832">
        <f t="shared" si="20"/>
        <v>119131.61206666412</v>
      </c>
      <c r="E31" s="832">
        <f t="shared" si="20"/>
        <v>29699.477518019907</v>
      </c>
      <c r="F31" s="832">
        <f t="shared" si="20"/>
        <v>137866.59547690782</v>
      </c>
      <c r="G31" s="832">
        <f t="shared" si="20"/>
        <v>15855.039853552496</v>
      </c>
      <c r="H31" s="832">
        <f t="shared" si="20"/>
        <v>7150.7570268105719</v>
      </c>
      <c r="I31" s="832">
        <f t="shared" si="20"/>
        <v>30174.716830021738</v>
      </c>
      <c r="J31" s="376"/>
      <c r="K31" s="875">
        <f t="shared" si="21"/>
        <v>3236628</v>
      </c>
      <c r="L31" s="832">
        <v>250</v>
      </c>
      <c r="M31" s="832">
        <f t="shared" si="17"/>
        <v>12946.512000000001</v>
      </c>
      <c r="N31" s="730">
        <v>13832</v>
      </c>
      <c r="O31" s="730"/>
      <c r="P31" s="191" t="s">
        <v>562</v>
      </c>
      <c r="Q31" s="849">
        <v>40690</v>
      </c>
      <c r="R31" s="848"/>
      <c r="S31" s="317">
        <f>L31</f>
        <v>250</v>
      </c>
      <c r="T31" s="264">
        <v>11587</v>
      </c>
      <c r="U31" s="8">
        <f t="shared" si="18"/>
        <v>2896750</v>
      </c>
      <c r="V31" s="471"/>
      <c r="W31" s="849"/>
      <c r="X31" s="879"/>
      <c r="Y31" s="879"/>
      <c r="Z31" s="8">
        <f t="shared" si="19"/>
        <v>0</v>
      </c>
    </row>
    <row r="32" spans="1:26">
      <c r="A32" s="831">
        <f t="shared" si="16"/>
        <v>15</v>
      </c>
      <c r="B32" s="309" t="s">
        <v>899</v>
      </c>
      <c r="C32" s="911">
        <f t="shared" si="5"/>
        <v>1255545</v>
      </c>
      <c r="D32" s="832">
        <f t="shared" si="20"/>
        <v>42887.380343999081</v>
      </c>
      <c r="E32" s="832">
        <f t="shared" si="20"/>
        <v>10691.811906487166</v>
      </c>
      <c r="F32" s="832">
        <f t="shared" si="20"/>
        <v>49631.974371686818</v>
      </c>
      <c r="G32" s="832">
        <f t="shared" si="20"/>
        <v>5707.8143472788988</v>
      </c>
      <c r="H32" s="832">
        <f t="shared" si="20"/>
        <v>2574.2725296518061</v>
      </c>
      <c r="I32" s="832">
        <f t="shared" si="20"/>
        <v>10862.898058807825</v>
      </c>
      <c r="J32" s="376"/>
      <c r="K32" s="875">
        <f t="shared" si="21"/>
        <v>1377901</v>
      </c>
      <c r="L32" s="832">
        <v>90</v>
      </c>
      <c r="M32" s="832">
        <f t="shared" si="17"/>
        <v>15310.011111111111</v>
      </c>
      <c r="N32" s="730">
        <v>15724</v>
      </c>
      <c r="O32" s="730"/>
      <c r="P32" s="309" t="s">
        <v>447</v>
      </c>
      <c r="Q32" s="849">
        <v>40690</v>
      </c>
      <c r="R32" s="848"/>
      <c r="S32" s="317">
        <f>L32/2</f>
        <v>45</v>
      </c>
      <c r="T32" s="881">
        <v>27901</v>
      </c>
      <c r="U32" s="8">
        <f t="shared" si="18"/>
        <v>1255545</v>
      </c>
      <c r="V32" s="471"/>
      <c r="W32" s="849"/>
      <c r="X32" s="879"/>
      <c r="Y32" s="879"/>
      <c r="Z32" s="8">
        <f t="shared" si="19"/>
        <v>0</v>
      </c>
    </row>
    <row r="33" spans="1:26">
      <c r="A33" s="886">
        <f t="shared" si="16"/>
        <v>16</v>
      </c>
      <c r="B33" s="310" t="s">
        <v>821</v>
      </c>
      <c r="C33" s="911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5">
        <f t="shared" si="21"/>
        <v>322561</v>
      </c>
      <c r="L33" s="566">
        <v>90</v>
      </c>
      <c r="M33" s="888">
        <f t="shared" si="17"/>
        <v>3584.0111111111109</v>
      </c>
      <c r="N33" s="730">
        <v>4265</v>
      </c>
      <c r="O33" s="730"/>
      <c r="P33" s="191" t="s">
        <v>452</v>
      </c>
      <c r="Q33" s="849">
        <v>40690</v>
      </c>
      <c r="R33" s="848"/>
      <c r="S33" s="317">
        <f>L33/2</f>
        <v>45</v>
      </c>
      <c r="T33" s="267">
        <v>4449</v>
      </c>
      <c r="U33" s="8">
        <f t="shared" si="18"/>
        <v>200205</v>
      </c>
      <c r="V33" s="471"/>
      <c r="W33" s="849"/>
      <c r="X33" s="879"/>
      <c r="Y33" s="879"/>
      <c r="Z33" s="8">
        <f t="shared" si="19"/>
        <v>0</v>
      </c>
    </row>
    <row r="34" spans="1:26">
      <c r="A34" s="831">
        <f>IF(B34&lt;&gt;"",A33+1,"")</f>
        <v>17</v>
      </c>
      <c r="B34" s="309" t="s">
        <v>902</v>
      </c>
      <c r="C34" s="911">
        <f t="shared" si="5"/>
        <v>12800</v>
      </c>
      <c r="D34" s="832">
        <f t="shared" si="20"/>
        <v>953.05289653331295</v>
      </c>
      <c r="E34" s="832">
        <f t="shared" si="20"/>
        <v>237.59582014415926</v>
      </c>
      <c r="F34" s="832">
        <f t="shared" si="20"/>
        <v>1102.9327638152627</v>
      </c>
      <c r="G34" s="832">
        <f t="shared" si="20"/>
        <v>126.84031882841997</v>
      </c>
      <c r="H34" s="832">
        <f t="shared" si="20"/>
        <v>57.206056214484576</v>
      </c>
      <c r="I34" s="832">
        <f t="shared" si="20"/>
        <v>241.39773464017389</v>
      </c>
      <c r="J34" s="376"/>
      <c r="K34" s="875">
        <f t="shared" si="21"/>
        <v>15519</v>
      </c>
      <c r="L34" s="832">
        <v>2</v>
      </c>
      <c r="M34" s="832">
        <f t="shared" si="17"/>
        <v>7759.5</v>
      </c>
      <c r="N34" s="730">
        <v>8839</v>
      </c>
      <c r="O34" s="730"/>
      <c r="P34" s="191" t="s">
        <v>585</v>
      </c>
      <c r="Q34" s="849">
        <v>40690</v>
      </c>
      <c r="R34" s="848"/>
      <c r="S34" s="317">
        <f>L34</f>
        <v>2</v>
      </c>
      <c r="T34" s="267">
        <v>6400</v>
      </c>
      <c r="U34" s="8">
        <f t="shared" si="18"/>
        <v>12800</v>
      </c>
      <c r="V34" s="471"/>
      <c r="W34" s="849"/>
      <c r="X34" s="879"/>
      <c r="Y34" s="879"/>
      <c r="Z34" s="8">
        <f t="shared" si="19"/>
        <v>0</v>
      </c>
    </row>
    <row r="35" spans="1:26">
      <c r="A35" s="831">
        <f t="shared" si="16"/>
        <v>18</v>
      </c>
      <c r="B35" s="309" t="s">
        <v>903</v>
      </c>
      <c r="C35" s="911">
        <f t="shared" si="5"/>
        <v>4592</v>
      </c>
      <c r="D35" s="832">
        <f t="shared" si="20"/>
        <v>953.05289653331295</v>
      </c>
      <c r="E35" s="832">
        <f t="shared" si="20"/>
        <v>237.59582014415926</v>
      </c>
      <c r="F35" s="832">
        <f t="shared" si="20"/>
        <v>1102.9327638152627</v>
      </c>
      <c r="G35" s="832">
        <f t="shared" si="20"/>
        <v>126.84031882841997</v>
      </c>
      <c r="H35" s="832">
        <f t="shared" si="20"/>
        <v>57.206056214484576</v>
      </c>
      <c r="I35" s="832">
        <f t="shared" si="20"/>
        <v>241.39773464017389</v>
      </c>
      <c r="J35" s="376"/>
      <c r="K35" s="875">
        <f t="shared" si="21"/>
        <v>7311</v>
      </c>
      <c r="L35" s="832">
        <v>2</v>
      </c>
      <c r="M35" s="832">
        <f t="shared" si="17"/>
        <v>3655.5</v>
      </c>
      <c r="N35" s="730">
        <v>5857</v>
      </c>
      <c r="O35" s="730"/>
      <c r="P35" s="191" t="s">
        <v>543</v>
      </c>
      <c r="Q35" s="849">
        <v>40690</v>
      </c>
      <c r="R35" s="848"/>
      <c r="S35" s="317">
        <f>L35/2</f>
        <v>1</v>
      </c>
      <c r="T35" s="267">
        <v>4592</v>
      </c>
      <c r="U35" s="8">
        <f t="shared" si="18"/>
        <v>4592</v>
      </c>
      <c r="V35" s="471"/>
      <c r="W35" s="849"/>
      <c r="X35" s="879"/>
      <c r="Y35" s="879"/>
      <c r="Z35" s="8">
        <f t="shared" si="19"/>
        <v>0</v>
      </c>
    </row>
    <row r="36" spans="1:26">
      <c r="A36" s="831">
        <f t="shared" si="16"/>
        <v>19</v>
      </c>
      <c r="B36" s="309" t="s">
        <v>904</v>
      </c>
      <c r="C36" s="911">
        <f t="shared" si="5"/>
        <v>1273600</v>
      </c>
      <c r="D36" s="832">
        <f t="shared" si="20"/>
        <v>92922.657411998007</v>
      </c>
      <c r="E36" s="832">
        <f t="shared" si="20"/>
        <v>23165.592464055528</v>
      </c>
      <c r="F36" s="832">
        <f t="shared" si="20"/>
        <v>107535.94447198811</v>
      </c>
      <c r="G36" s="832">
        <f t="shared" si="20"/>
        <v>12366.931085770946</v>
      </c>
      <c r="H36" s="832">
        <f t="shared" si="20"/>
        <v>5577.5904809122458</v>
      </c>
      <c r="I36" s="832">
        <f t="shared" si="20"/>
        <v>23536.279127416954</v>
      </c>
      <c r="J36" s="376"/>
      <c r="K36" s="875">
        <f t="shared" si="21"/>
        <v>1538705</v>
      </c>
      <c r="L36" s="832">
        <v>195</v>
      </c>
      <c r="M36" s="832">
        <f t="shared" si="17"/>
        <v>7890.7948717948721</v>
      </c>
      <c r="N36" s="730">
        <v>8824</v>
      </c>
      <c r="O36" s="730"/>
      <c r="P36" s="191" t="s">
        <v>585</v>
      </c>
      <c r="Q36" s="849">
        <v>40690</v>
      </c>
      <c r="R36" s="848"/>
      <c r="S36" s="317">
        <v>199</v>
      </c>
      <c r="T36" s="267">
        <v>6400</v>
      </c>
      <c r="U36" s="8">
        <f t="shared" si="18"/>
        <v>1273600</v>
      </c>
      <c r="V36" s="471"/>
      <c r="W36" s="849"/>
      <c r="X36" s="879"/>
      <c r="Y36" s="879"/>
      <c r="Z36" s="8">
        <f t="shared" si="19"/>
        <v>0</v>
      </c>
    </row>
    <row r="37" spans="1:26">
      <c r="A37" s="831">
        <f t="shared" si="16"/>
        <v>20</v>
      </c>
      <c r="B37" s="309" t="s">
        <v>905</v>
      </c>
      <c r="C37" s="911">
        <f t="shared" si="5"/>
        <v>295680</v>
      </c>
      <c r="D37" s="832">
        <f t="shared" si="20"/>
        <v>9530.5289653331292</v>
      </c>
      <c r="E37" s="832">
        <f t="shared" si="20"/>
        <v>2375.9582014415928</v>
      </c>
      <c r="F37" s="832">
        <f t="shared" si="20"/>
        <v>11029.327638152627</v>
      </c>
      <c r="G37" s="832">
        <f t="shared" si="20"/>
        <v>1268.4031882841996</v>
      </c>
      <c r="H37" s="832">
        <f t="shared" si="20"/>
        <v>572.06056214484579</v>
      </c>
      <c r="I37" s="832">
        <f t="shared" si="20"/>
        <v>2413.9773464017389</v>
      </c>
      <c r="J37" s="376"/>
      <c r="K37" s="875">
        <f t="shared" si="21"/>
        <v>322870</v>
      </c>
      <c r="L37" s="832">
        <v>20</v>
      </c>
      <c r="M37" s="832">
        <f t="shared" si="17"/>
        <v>16143.5</v>
      </c>
      <c r="N37" s="730">
        <v>16023</v>
      </c>
      <c r="O37" s="730"/>
      <c r="P37" s="191" t="s">
        <v>574</v>
      </c>
      <c r="Q37" s="849">
        <v>40690</v>
      </c>
      <c r="R37" s="848"/>
      <c r="S37" s="317">
        <f>L37</f>
        <v>20</v>
      </c>
      <c r="T37" s="264">
        <v>14784</v>
      </c>
      <c r="U37" s="8">
        <f t="shared" si="18"/>
        <v>295680</v>
      </c>
      <c r="V37" s="471"/>
      <c r="W37" s="849"/>
      <c r="X37" s="879"/>
      <c r="Y37" s="879"/>
      <c r="Z37" s="8">
        <f t="shared" si="19"/>
        <v>0</v>
      </c>
    </row>
    <row r="38" spans="1:26">
      <c r="A38" s="831">
        <f t="shared" si="16"/>
        <v>21</v>
      </c>
      <c r="B38" s="309" t="s">
        <v>906</v>
      </c>
      <c r="C38" s="911">
        <f t="shared" si="5"/>
        <v>5612</v>
      </c>
      <c r="D38" s="832">
        <f t="shared" ref="D38:I47" si="23">IF($L$182&lt;&gt;0,D$182/$L$182*$L38,0)</f>
        <v>476.52644826665647</v>
      </c>
      <c r="E38" s="832">
        <f t="shared" si="23"/>
        <v>118.79791007207963</v>
      </c>
      <c r="F38" s="832">
        <f t="shared" si="23"/>
        <v>551.46638190763133</v>
      </c>
      <c r="G38" s="832">
        <f t="shared" si="23"/>
        <v>63.420159414209984</v>
      </c>
      <c r="H38" s="832">
        <f t="shared" si="23"/>
        <v>28.603028107242288</v>
      </c>
      <c r="I38" s="832">
        <f t="shared" si="23"/>
        <v>120.69886732008695</v>
      </c>
      <c r="J38" s="376"/>
      <c r="K38" s="875">
        <f t="shared" si="21"/>
        <v>6972</v>
      </c>
      <c r="L38" s="832">
        <v>1</v>
      </c>
      <c r="M38" s="832">
        <f t="shared" si="17"/>
        <v>6972</v>
      </c>
      <c r="N38" s="730">
        <v>7358</v>
      </c>
      <c r="O38" s="730"/>
      <c r="P38" s="191" t="s">
        <v>567</v>
      </c>
      <c r="Q38" s="849">
        <v>40690</v>
      </c>
      <c r="R38" s="848"/>
      <c r="S38" s="906">
        <f t="shared" ref="S38" si="24">L38</f>
        <v>1</v>
      </c>
      <c r="T38" s="267">
        <v>5612</v>
      </c>
      <c r="U38" s="8">
        <f t="shared" si="18"/>
        <v>5612</v>
      </c>
      <c r="V38" s="471"/>
      <c r="W38" s="849"/>
      <c r="X38" s="879"/>
      <c r="Y38" s="879"/>
      <c r="Z38" s="8">
        <f t="shared" si="19"/>
        <v>0</v>
      </c>
    </row>
    <row r="39" spans="1:26">
      <c r="A39" s="831">
        <f t="shared" si="16"/>
        <v>22</v>
      </c>
      <c r="B39" s="309" t="s">
        <v>907</v>
      </c>
      <c r="C39" s="911">
        <f t="shared" si="5"/>
        <v>17796</v>
      </c>
      <c r="D39" s="832">
        <f t="shared" si="23"/>
        <v>1906.1057930666259</v>
      </c>
      <c r="E39" s="832">
        <f t="shared" si="23"/>
        <v>475.19164028831852</v>
      </c>
      <c r="F39" s="832">
        <f t="shared" si="23"/>
        <v>2205.8655276305253</v>
      </c>
      <c r="G39" s="832">
        <f t="shared" si="23"/>
        <v>253.68063765683993</v>
      </c>
      <c r="H39" s="832">
        <f t="shared" si="23"/>
        <v>114.41211242896915</v>
      </c>
      <c r="I39" s="832">
        <f t="shared" si="23"/>
        <v>482.79546928034779</v>
      </c>
      <c r="J39" s="376"/>
      <c r="K39" s="875">
        <f t="shared" si="21"/>
        <v>23234</v>
      </c>
      <c r="L39" s="832">
        <v>4</v>
      </c>
      <c r="M39" s="832">
        <f t="shared" si="17"/>
        <v>5808.5</v>
      </c>
      <c r="N39" s="730">
        <v>7429</v>
      </c>
      <c r="O39" s="730"/>
      <c r="P39" s="309" t="s">
        <v>452</v>
      </c>
      <c r="Q39" s="849">
        <v>40690</v>
      </c>
      <c r="R39" s="848"/>
      <c r="S39" s="317">
        <f>L39</f>
        <v>4</v>
      </c>
      <c r="T39" s="267">
        <v>4449</v>
      </c>
      <c r="U39" s="8">
        <f t="shared" si="18"/>
        <v>17796</v>
      </c>
      <c r="V39" s="471"/>
      <c r="W39" s="849"/>
      <c r="X39" s="879"/>
      <c r="Y39" s="879"/>
      <c r="Z39" s="8">
        <f t="shared" si="19"/>
        <v>0</v>
      </c>
    </row>
    <row r="40" spans="1:26">
      <c r="A40" s="831">
        <f t="shared" si="16"/>
        <v>23</v>
      </c>
      <c r="B40" s="309" t="s">
        <v>908</v>
      </c>
      <c r="C40" s="911">
        <f t="shared" si="5"/>
        <v>4449</v>
      </c>
      <c r="D40" s="832">
        <f t="shared" si="23"/>
        <v>953.05289653331295</v>
      </c>
      <c r="E40" s="832">
        <f t="shared" si="23"/>
        <v>237.59582014415926</v>
      </c>
      <c r="F40" s="832">
        <f t="shared" si="23"/>
        <v>1102.9327638152627</v>
      </c>
      <c r="G40" s="832">
        <f t="shared" si="23"/>
        <v>126.84031882841997</v>
      </c>
      <c r="H40" s="832">
        <f t="shared" si="23"/>
        <v>57.206056214484576</v>
      </c>
      <c r="I40" s="832">
        <f t="shared" si="23"/>
        <v>241.39773464017389</v>
      </c>
      <c r="J40" s="376"/>
      <c r="K40" s="875">
        <f t="shared" si="21"/>
        <v>7168</v>
      </c>
      <c r="L40" s="832">
        <v>2</v>
      </c>
      <c r="M40" s="832">
        <f t="shared" si="17"/>
        <v>3584</v>
      </c>
      <c r="N40" s="730">
        <v>4823</v>
      </c>
      <c r="O40" s="730"/>
      <c r="P40" s="191" t="s">
        <v>452</v>
      </c>
      <c r="Q40" s="849">
        <v>40690</v>
      </c>
      <c r="R40" s="848"/>
      <c r="S40" s="317">
        <f>L40/2</f>
        <v>1</v>
      </c>
      <c r="T40" s="267">
        <v>4449</v>
      </c>
      <c r="U40" s="8">
        <f t="shared" si="18"/>
        <v>4449</v>
      </c>
      <c r="V40" s="471"/>
      <c r="W40" s="849"/>
      <c r="X40" s="879"/>
      <c r="Y40" s="879"/>
      <c r="Z40" s="8">
        <f t="shared" si="19"/>
        <v>0</v>
      </c>
    </row>
    <row r="41" spans="1:26">
      <c r="A41" s="831">
        <f t="shared" si="16"/>
        <v>24</v>
      </c>
      <c r="B41" s="309" t="s">
        <v>909</v>
      </c>
      <c r="C41" s="911">
        <f t="shared" si="5"/>
        <v>14536</v>
      </c>
      <c r="D41" s="832">
        <f t="shared" si="23"/>
        <v>953.05289653331295</v>
      </c>
      <c r="E41" s="832">
        <f t="shared" si="23"/>
        <v>237.59582014415926</v>
      </c>
      <c r="F41" s="832">
        <f t="shared" si="23"/>
        <v>1102.9327638152627</v>
      </c>
      <c r="G41" s="832">
        <f t="shared" si="23"/>
        <v>126.84031882841997</v>
      </c>
      <c r="H41" s="832">
        <f t="shared" si="23"/>
        <v>57.206056214484576</v>
      </c>
      <c r="I41" s="832">
        <f t="shared" si="23"/>
        <v>241.39773464017389</v>
      </c>
      <c r="J41" s="376"/>
      <c r="K41" s="875">
        <f t="shared" si="21"/>
        <v>17255</v>
      </c>
      <c r="L41" s="832">
        <v>2</v>
      </c>
      <c r="M41" s="832">
        <f t="shared" si="17"/>
        <v>8627.5</v>
      </c>
      <c r="N41" s="730">
        <v>9141</v>
      </c>
      <c r="O41" s="730"/>
      <c r="P41" s="191" t="s">
        <v>588</v>
      </c>
      <c r="Q41" s="849">
        <v>40690</v>
      </c>
      <c r="R41" s="848"/>
      <c r="S41" s="317">
        <f>L41</f>
        <v>2</v>
      </c>
      <c r="T41" s="267">
        <v>7268</v>
      </c>
      <c r="U41" s="8">
        <f t="shared" si="18"/>
        <v>14536</v>
      </c>
      <c r="V41" s="471"/>
      <c r="W41" s="849"/>
      <c r="X41" s="879"/>
      <c r="Y41" s="879"/>
      <c r="Z41" s="8">
        <f t="shared" si="19"/>
        <v>0</v>
      </c>
    </row>
    <row r="42" spans="1:26">
      <c r="A42" s="831">
        <f t="shared" si="16"/>
        <v>25</v>
      </c>
      <c r="B42" s="309" t="s">
        <v>915</v>
      </c>
      <c r="C42" s="911">
        <f t="shared" si="5"/>
        <v>11662</v>
      </c>
      <c r="D42" s="832">
        <f t="shared" si="23"/>
        <v>953.05289653331295</v>
      </c>
      <c r="E42" s="832">
        <f t="shared" si="23"/>
        <v>237.59582014415926</v>
      </c>
      <c r="F42" s="832">
        <f t="shared" si="23"/>
        <v>1102.9327638152627</v>
      </c>
      <c r="G42" s="832">
        <f t="shared" si="23"/>
        <v>126.84031882841997</v>
      </c>
      <c r="H42" s="832">
        <f t="shared" si="23"/>
        <v>57.206056214484576</v>
      </c>
      <c r="I42" s="832">
        <f t="shared" si="23"/>
        <v>241.39773464017389</v>
      </c>
      <c r="J42" s="376"/>
      <c r="K42" s="875">
        <f t="shared" si="21"/>
        <v>14381</v>
      </c>
      <c r="L42" s="832">
        <v>2</v>
      </c>
      <c r="M42" s="832">
        <f t="shared" si="17"/>
        <v>7190.5</v>
      </c>
      <c r="N42" s="730">
        <v>7441</v>
      </c>
      <c r="O42" s="730"/>
      <c r="P42" s="191" t="s">
        <v>568</v>
      </c>
      <c r="Q42" s="849">
        <v>40690</v>
      </c>
      <c r="R42" s="848"/>
      <c r="S42" s="906">
        <f t="shared" ref="S42:S43" si="25">L42</f>
        <v>2</v>
      </c>
      <c r="T42" s="267">
        <v>5831</v>
      </c>
      <c r="U42" s="8">
        <f t="shared" si="18"/>
        <v>11662</v>
      </c>
      <c r="V42" s="471"/>
      <c r="W42" s="849"/>
      <c r="X42" s="879"/>
      <c r="Y42" s="879"/>
      <c r="Z42" s="8">
        <f t="shared" si="19"/>
        <v>0</v>
      </c>
    </row>
    <row r="43" spans="1:26">
      <c r="A43" s="831">
        <f t="shared" si="16"/>
        <v>26</v>
      </c>
      <c r="B43" s="309" t="s">
        <v>916</v>
      </c>
      <c r="C43" s="911">
        <f t="shared" si="5"/>
        <v>28060</v>
      </c>
      <c r="D43" s="832">
        <f t="shared" si="23"/>
        <v>2382.6322413332823</v>
      </c>
      <c r="E43" s="832">
        <f t="shared" si="23"/>
        <v>593.9895503603982</v>
      </c>
      <c r="F43" s="832">
        <f t="shared" si="23"/>
        <v>2757.3319095381567</v>
      </c>
      <c r="G43" s="832">
        <f t="shared" si="23"/>
        <v>317.1007970710499</v>
      </c>
      <c r="H43" s="832">
        <f t="shared" si="23"/>
        <v>143.01514053621145</v>
      </c>
      <c r="I43" s="832">
        <f t="shared" si="23"/>
        <v>603.49433660043474</v>
      </c>
      <c r="J43" s="376"/>
      <c r="K43" s="875">
        <f t="shared" si="21"/>
        <v>34858</v>
      </c>
      <c r="L43" s="832">
        <v>5</v>
      </c>
      <c r="M43" s="832">
        <f t="shared" si="17"/>
        <v>6971.6</v>
      </c>
      <c r="N43" s="730">
        <v>7175</v>
      </c>
      <c r="O43" s="730"/>
      <c r="P43" s="191" t="s">
        <v>567</v>
      </c>
      <c r="Q43" s="849">
        <v>40690</v>
      </c>
      <c r="R43" s="848"/>
      <c r="S43" s="906">
        <f t="shared" si="25"/>
        <v>5</v>
      </c>
      <c r="T43" s="267">
        <v>5612</v>
      </c>
      <c r="U43" s="8">
        <f t="shared" si="18"/>
        <v>28060</v>
      </c>
      <c r="V43" s="471"/>
      <c r="W43" s="849"/>
      <c r="X43" s="879"/>
      <c r="Y43" s="879"/>
      <c r="Z43" s="8">
        <f t="shared" si="19"/>
        <v>0</v>
      </c>
    </row>
    <row r="44" spans="1:26">
      <c r="A44" s="831">
        <f t="shared" si="16"/>
        <v>27</v>
      </c>
      <c r="B44" s="309" t="s">
        <v>917</v>
      </c>
      <c r="C44" s="911">
        <f t="shared" si="5"/>
        <v>1455550</v>
      </c>
      <c r="D44" s="832">
        <f t="shared" si="23"/>
        <v>40981.27455093246</v>
      </c>
      <c r="E44" s="832">
        <f t="shared" si="23"/>
        <v>10216.620266198848</v>
      </c>
      <c r="F44" s="832">
        <f t="shared" si="23"/>
        <v>47426.108844056296</v>
      </c>
      <c r="G44" s="832">
        <f t="shared" si="23"/>
        <v>5454.1337096220586</v>
      </c>
      <c r="H44" s="832">
        <f t="shared" si="23"/>
        <v>2459.860417222837</v>
      </c>
      <c r="I44" s="832">
        <f t="shared" si="23"/>
        <v>10380.102589527478</v>
      </c>
      <c r="J44" s="376"/>
      <c r="K44" s="875">
        <f t="shared" si="21"/>
        <v>1572468</v>
      </c>
      <c r="L44" s="832">
        <v>86</v>
      </c>
      <c r="M44" s="832">
        <f t="shared" si="17"/>
        <v>18284.511627906977</v>
      </c>
      <c r="N44" s="730">
        <v>19591</v>
      </c>
      <c r="O44" s="730"/>
      <c r="P44" s="191" t="s">
        <v>554</v>
      </c>
      <c r="Q44" s="849">
        <v>40690</v>
      </c>
      <c r="R44" s="848"/>
      <c r="S44" s="906">
        <f>L44</f>
        <v>86</v>
      </c>
      <c r="T44" s="881">
        <v>16925</v>
      </c>
      <c r="U44" s="8">
        <f t="shared" si="18"/>
        <v>1455550</v>
      </c>
      <c r="V44" s="471"/>
      <c r="W44" s="849"/>
      <c r="X44" s="879"/>
      <c r="Y44" s="879"/>
      <c r="Z44" s="8">
        <f t="shared" si="19"/>
        <v>0</v>
      </c>
    </row>
    <row r="45" spans="1:26">
      <c r="A45" s="831">
        <f t="shared" si="16"/>
        <v>28</v>
      </c>
      <c r="B45" s="309" t="s">
        <v>918</v>
      </c>
      <c r="C45" s="911">
        <f t="shared" si="5"/>
        <v>53992</v>
      </c>
      <c r="D45" s="832">
        <f t="shared" si="23"/>
        <v>1906.1057930666259</v>
      </c>
      <c r="E45" s="832">
        <f t="shared" si="23"/>
        <v>475.19164028831852</v>
      </c>
      <c r="F45" s="832">
        <f t="shared" si="23"/>
        <v>2205.8655276305253</v>
      </c>
      <c r="G45" s="832">
        <f t="shared" si="23"/>
        <v>253.68063765683993</v>
      </c>
      <c r="H45" s="832">
        <f t="shared" si="23"/>
        <v>114.41211242896915</v>
      </c>
      <c r="I45" s="832">
        <f t="shared" si="23"/>
        <v>482.79546928034779</v>
      </c>
      <c r="J45" s="376"/>
      <c r="K45" s="875">
        <f t="shared" si="21"/>
        <v>59430</v>
      </c>
      <c r="L45" s="832">
        <v>4</v>
      </c>
      <c r="M45" s="832">
        <f t="shared" si="17"/>
        <v>14857.5</v>
      </c>
      <c r="N45" s="730">
        <v>16433</v>
      </c>
      <c r="O45" s="730"/>
      <c r="P45" s="191" t="s">
        <v>566</v>
      </c>
      <c r="Q45" s="849">
        <v>40690</v>
      </c>
      <c r="R45" s="848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49"/>
      <c r="X45" s="879"/>
      <c r="Y45" s="879"/>
      <c r="Z45" s="8">
        <f t="shared" si="19"/>
        <v>0</v>
      </c>
    </row>
    <row r="46" spans="1:26">
      <c r="A46" s="831">
        <f t="shared" si="16"/>
        <v>29</v>
      </c>
      <c r="B46" s="309" t="s">
        <v>919</v>
      </c>
      <c r="C46" s="911">
        <f t="shared" si="5"/>
        <v>323952</v>
      </c>
      <c r="D46" s="832">
        <f t="shared" si="23"/>
        <v>11436.634758399756</v>
      </c>
      <c r="E46" s="832">
        <f t="shared" si="23"/>
        <v>2851.1498417299113</v>
      </c>
      <c r="F46" s="832">
        <f t="shared" si="23"/>
        <v>13235.193165783152</v>
      </c>
      <c r="G46" s="832">
        <f t="shared" si="23"/>
        <v>1522.0838259410395</v>
      </c>
      <c r="H46" s="832">
        <f t="shared" si="23"/>
        <v>686.47267457381486</v>
      </c>
      <c r="I46" s="832">
        <f t="shared" si="23"/>
        <v>2896.7728156820867</v>
      </c>
      <c r="J46" s="376"/>
      <c r="K46" s="875">
        <f t="shared" si="21"/>
        <v>356580</v>
      </c>
      <c r="L46" s="832">
        <v>24</v>
      </c>
      <c r="M46" s="832">
        <f t="shared" si="17"/>
        <v>14857.5</v>
      </c>
      <c r="N46" s="730">
        <v>15538</v>
      </c>
      <c r="O46" s="730"/>
      <c r="P46" s="191" t="s">
        <v>566</v>
      </c>
      <c r="Q46" s="849">
        <v>40690</v>
      </c>
      <c r="R46" s="848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49"/>
      <c r="X46" s="879"/>
      <c r="Y46" s="879"/>
      <c r="Z46" s="8">
        <f t="shared" si="19"/>
        <v>0</v>
      </c>
    </row>
    <row r="47" spans="1:26">
      <c r="A47" s="831">
        <f t="shared" si="16"/>
        <v>30</v>
      </c>
      <c r="B47" s="309" t="s">
        <v>920</v>
      </c>
      <c r="C47" s="911">
        <f t="shared" si="5"/>
        <v>5128200</v>
      </c>
      <c r="D47" s="832">
        <f t="shared" si="23"/>
        <v>173455.62716906297</v>
      </c>
      <c r="E47" s="832">
        <f t="shared" si="23"/>
        <v>43242.439266236986</v>
      </c>
      <c r="F47" s="832">
        <f t="shared" si="23"/>
        <v>200733.76301437779</v>
      </c>
      <c r="G47" s="832">
        <f t="shared" si="23"/>
        <v>23084.938026772434</v>
      </c>
      <c r="H47" s="832">
        <f t="shared" si="23"/>
        <v>10411.502231036193</v>
      </c>
      <c r="I47" s="832">
        <f t="shared" si="23"/>
        <v>43934.387704511646</v>
      </c>
      <c r="J47" s="376"/>
      <c r="K47" s="875">
        <f t="shared" si="21"/>
        <v>5623063</v>
      </c>
      <c r="L47" s="832">
        <v>364</v>
      </c>
      <c r="M47" s="832">
        <f t="shared" si="17"/>
        <v>15447.975274725275</v>
      </c>
      <c r="N47" s="730">
        <v>17124</v>
      </c>
      <c r="O47" s="730"/>
      <c r="P47" s="309" t="s">
        <v>547</v>
      </c>
      <c r="Q47" s="849">
        <v>40690</v>
      </c>
      <c r="R47" s="848"/>
      <c r="S47" s="317">
        <v>185</v>
      </c>
      <c r="T47" s="264">
        <v>27720</v>
      </c>
      <c r="U47" s="8">
        <f t="shared" si="18"/>
        <v>5128200</v>
      </c>
      <c r="V47" s="471"/>
      <c r="W47" s="849"/>
      <c r="X47" s="879"/>
      <c r="Y47" s="879"/>
      <c r="Z47" s="8">
        <f t="shared" si="19"/>
        <v>0</v>
      </c>
    </row>
    <row r="48" spans="1:26">
      <c r="A48" s="831">
        <f t="shared" si="16"/>
        <v>31</v>
      </c>
      <c r="B48" s="309" t="s">
        <v>921</v>
      </c>
      <c r="C48" s="911">
        <f t="shared" si="5"/>
        <v>17240</v>
      </c>
      <c r="D48" s="832">
        <f t="shared" ref="D48:I57" si="27">IF($L$182&lt;&gt;0,D$182/$L$182*$L48,0)</f>
        <v>953.05289653331295</v>
      </c>
      <c r="E48" s="832">
        <f t="shared" si="27"/>
        <v>237.59582014415926</v>
      </c>
      <c r="F48" s="832">
        <f t="shared" si="27"/>
        <v>1102.9327638152627</v>
      </c>
      <c r="G48" s="832">
        <f t="shared" si="27"/>
        <v>126.84031882841997</v>
      </c>
      <c r="H48" s="832">
        <f t="shared" si="27"/>
        <v>57.206056214484576</v>
      </c>
      <c r="I48" s="832">
        <f t="shared" si="27"/>
        <v>241.39773464017389</v>
      </c>
      <c r="J48" s="376"/>
      <c r="K48" s="875">
        <f t="shared" si="21"/>
        <v>19959</v>
      </c>
      <c r="L48" s="832">
        <v>2</v>
      </c>
      <c r="M48" s="832">
        <f t="shared" si="17"/>
        <v>9979.5</v>
      </c>
      <c r="N48" s="730">
        <v>12738</v>
      </c>
      <c r="O48" s="730"/>
      <c r="P48" s="191" t="s">
        <v>572</v>
      </c>
      <c r="Q48" s="849">
        <v>40690</v>
      </c>
      <c r="R48" s="848"/>
      <c r="S48" s="317">
        <f>L48</f>
        <v>2</v>
      </c>
      <c r="T48" s="264">
        <v>8620</v>
      </c>
      <c r="U48" s="8">
        <f t="shared" si="18"/>
        <v>17240</v>
      </c>
      <c r="V48" s="471"/>
      <c r="W48" s="849"/>
      <c r="X48" s="879"/>
      <c r="Y48" s="879"/>
      <c r="Z48" s="8">
        <f t="shared" si="19"/>
        <v>0</v>
      </c>
    </row>
    <row r="49" spans="1:26">
      <c r="A49" s="886">
        <f t="shared" si="16"/>
        <v>32</v>
      </c>
      <c r="B49" s="310" t="s">
        <v>922</v>
      </c>
      <c r="C49" s="911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5">
        <f t="shared" si="21"/>
        <v>132175</v>
      </c>
      <c r="L49" s="566">
        <v>10</v>
      </c>
      <c r="M49" s="566">
        <f t="shared" si="17"/>
        <v>13217.5</v>
      </c>
      <c r="N49" s="889">
        <v>14997</v>
      </c>
      <c r="O49" s="730"/>
      <c r="P49" s="191" t="s">
        <v>557</v>
      </c>
      <c r="Q49" s="849">
        <v>40690</v>
      </c>
      <c r="R49" s="848"/>
      <c r="S49" s="906">
        <v>5</v>
      </c>
      <c r="T49" s="267">
        <v>23716</v>
      </c>
      <c r="U49" s="8">
        <f t="shared" si="18"/>
        <v>118580</v>
      </c>
      <c r="V49" s="471"/>
      <c r="W49" s="849"/>
      <c r="X49" s="879"/>
      <c r="Y49" s="879"/>
      <c r="Z49" s="8">
        <f t="shared" si="19"/>
        <v>0</v>
      </c>
    </row>
    <row r="50" spans="1:26">
      <c r="A50" s="831">
        <f>IF(B50&lt;&gt;"",A49+1,"")</f>
        <v>33</v>
      </c>
      <c r="B50" s="309" t="s">
        <v>923</v>
      </c>
      <c r="C50" s="911">
        <f t="shared" si="5"/>
        <v>5821200</v>
      </c>
      <c r="D50" s="832">
        <f t="shared" si="27"/>
        <v>197281.94958239578</v>
      </c>
      <c r="E50" s="832">
        <f t="shared" si="27"/>
        <v>49182.334769840971</v>
      </c>
      <c r="F50" s="832">
        <f t="shared" si="27"/>
        <v>228307.08210975936</v>
      </c>
      <c r="G50" s="832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5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49">
        <v>40690</v>
      </c>
      <c r="R50" s="848"/>
      <c r="S50" s="317">
        <v>210</v>
      </c>
      <c r="T50" s="264">
        <v>27720</v>
      </c>
      <c r="U50" s="8">
        <f t="shared" si="18"/>
        <v>5821200</v>
      </c>
      <c r="V50" s="471"/>
      <c r="W50" s="849"/>
      <c r="X50" s="879"/>
      <c r="Y50" s="879"/>
      <c r="Z50" s="8">
        <f t="shared" si="19"/>
        <v>0</v>
      </c>
    </row>
    <row r="51" spans="1:26">
      <c r="A51" s="831">
        <f t="shared" si="16"/>
        <v>34</v>
      </c>
      <c r="B51" s="309" t="s">
        <v>924</v>
      </c>
      <c r="C51" s="911">
        <f t="shared" si="5"/>
        <v>17388000</v>
      </c>
      <c r="D51" s="832">
        <f t="shared" si="27"/>
        <v>657606.49860798591</v>
      </c>
      <c r="E51" s="832">
        <f t="shared" si="27"/>
        <v>163941.11589946988</v>
      </c>
      <c r="F51" s="832">
        <f t="shared" si="27"/>
        <v>761023.60703253129</v>
      </c>
      <c r="G51" s="832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5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49">
        <v>40690</v>
      </c>
      <c r="R51" s="848"/>
      <c r="S51" s="906">
        <f>L51/2</f>
        <v>690</v>
      </c>
      <c r="T51" s="267">
        <v>25200</v>
      </c>
      <c r="U51" s="8">
        <f t="shared" si="18"/>
        <v>17388000</v>
      </c>
      <c r="V51" s="471"/>
      <c r="W51" s="849"/>
      <c r="X51" s="879"/>
      <c r="Y51" s="879"/>
      <c r="Z51" s="8">
        <f t="shared" si="19"/>
        <v>0</v>
      </c>
    </row>
    <row r="52" spans="1:26">
      <c r="A52" s="886">
        <f t="shared" si="16"/>
        <v>35</v>
      </c>
      <c r="B52" s="310" t="s">
        <v>925</v>
      </c>
      <c r="C52" s="911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5">
        <f t="shared" si="21"/>
        <v>15744971</v>
      </c>
      <c r="L52" s="566">
        <v>1127</v>
      </c>
      <c r="M52" s="566">
        <f t="shared" si="17"/>
        <v>13970.692990239573</v>
      </c>
      <c r="N52" s="889">
        <v>14920</v>
      </c>
      <c r="O52" s="730"/>
      <c r="P52" s="309" t="s">
        <v>546</v>
      </c>
      <c r="Q52" s="849">
        <v>40690</v>
      </c>
      <c r="R52" s="848"/>
      <c r="S52" s="906">
        <v>564</v>
      </c>
      <c r="T52" s="267">
        <v>25200</v>
      </c>
      <c r="U52" s="8">
        <f t="shared" si="18"/>
        <v>14212800</v>
      </c>
      <c r="V52" s="471"/>
      <c r="W52" s="849"/>
      <c r="X52" s="879"/>
      <c r="Y52" s="879"/>
      <c r="Z52" s="8">
        <f t="shared" si="19"/>
        <v>0</v>
      </c>
    </row>
    <row r="53" spans="1:26">
      <c r="A53" s="886">
        <f>IF(B53&lt;&gt;"",A52+1,"")</f>
        <v>36</v>
      </c>
      <c r="B53" s="310" t="s">
        <v>807</v>
      </c>
      <c r="C53" s="911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5">
        <f t="shared" si="21"/>
        <v>3309497</v>
      </c>
      <c r="L53" s="566">
        <v>181</v>
      </c>
      <c r="M53" s="566">
        <f t="shared" si="17"/>
        <v>18284.513812154695</v>
      </c>
      <c r="N53" s="889">
        <v>19720</v>
      </c>
      <c r="O53" s="730"/>
      <c r="P53" s="191" t="s">
        <v>554</v>
      </c>
      <c r="Q53" s="849">
        <v>40691</v>
      </c>
      <c r="R53" s="848"/>
      <c r="S53" s="906">
        <f>L53</f>
        <v>181</v>
      </c>
      <c r="T53" s="881">
        <v>16925</v>
      </c>
      <c r="U53" s="8">
        <f t="shared" si="18"/>
        <v>3063425</v>
      </c>
      <c r="V53" s="471"/>
      <c r="W53" s="849"/>
      <c r="X53" s="879"/>
      <c r="Y53" s="879"/>
      <c r="Z53" s="8">
        <f t="shared" si="19"/>
        <v>0</v>
      </c>
    </row>
    <row r="54" spans="1:26">
      <c r="A54" s="886">
        <f>IF(B54&lt;&gt;"",A53+1,"")</f>
        <v>37</v>
      </c>
      <c r="B54" s="310" t="s">
        <v>932</v>
      </c>
      <c r="C54" s="911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5">
        <f t="shared" si="21"/>
        <v>630052</v>
      </c>
      <c r="L54" s="566">
        <v>254</v>
      </c>
      <c r="M54" s="566">
        <f t="shared" si="17"/>
        <v>2480.51968503937</v>
      </c>
      <c r="N54" s="889">
        <v>2200</v>
      </c>
      <c r="O54" s="730"/>
      <c r="P54" s="191" t="s">
        <v>452</v>
      </c>
      <c r="Q54" s="849">
        <v>40691</v>
      </c>
      <c r="R54" s="848"/>
      <c r="S54" s="317">
        <v>64</v>
      </c>
      <c r="T54" s="267">
        <v>4449</v>
      </c>
      <c r="U54" s="8">
        <f t="shared" si="18"/>
        <v>284736</v>
      </c>
      <c r="V54" s="471"/>
      <c r="W54" s="849"/>
      <c r="X54" s="879"/>
      <c r="Y54" s="879"/>
      <c r="Z54" s="8">
        <f t="shared" si="19"/>
        <v>0</v>
      </c>
    </row>
    <row r="55" spans="1:26">
      <c r="A55" s="831">
        <f>IF(B55&lt;&gt;"",A54+1,"")</f>
        <v>38</v>
      </c>
      <c r="B55" s="309" t="s">
        <v>933</v>
      </c>
      <c r="C55" s="911">
        <f t="shared" si="5"/>
        <v>5241600</v>
      </c>
      <c r="D55" s="832">
        <f t="shared" si="27"/>
        <v>194422.79089279583</v>
      </c>
      <c r="E55" s="832">
        <f t="shared" si="27"/>
        <v>48469.547309408488</v>
      </c>
      <c r="F55" s="832">
        <f t="shared" si="27"/>
        <v>224998.28381831359</v>
      </c>
      <c r="G55" s="832">
        <f t="shared" si="27"/>
        <v>25875.425040997674</v>
      </c>
      <c r="H55" s="832">
        <f t="shared" si="27"/>
        <v>11670.035467754853</v>
      </c>
      <c r="I55" s="832">
        <f t="shared" si="27"/>
        <v>49245.137866595476</v>
      </c>
      <c r="J55" s="376"/>
      <c r="K55" s="875">
        <f t="shared" si="21"/>
        <v>5796281</v>
      </c>
      <c r="L55" s="832">
        <v>408</v>
      </c>
      <c r="M55" s="832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49">
        <v>40691</v>
      </c>
      <c r="R55" s="848"/>
      <c r="S55" s="317">
        <v>208</v>
      </c>
      <c r="T55" s="264">
        <v>25200</v>
      </c>
      <c r="U55" s="8">
        <f t="shared" si="18"/>
        <v>5241600</v>
      </c>
      <c r="V55" s="471"/>
      <c r="W55" s="849"/>
      <c r="X55" s="879"/>
      <c r="Y55" s="879"/>
      <c r="Z55" s="8">
        <f t="shared" ref="Z55:Z86" si="29">X55*Y55</f>
        <v>0</v>
      </c>
    </row>
    <row r="56" spans="1:26">
      <c r="A56" s="831">
        <f t="shared" ref="A56:A86" si="30">IF(B56&lt;&gt;"",A55+1,"")</f>
        <v>39</v>
      </c>
      <c r="B56" s="309" t="s">
        <v>934</v>
      </c>
      <c r="C56" s="911">
        <f t="shared" si="5"/>
        <v>2764485</v>
      </c>
      <c r="D56" s="832">
        <f t="shared" si="27"/>
        <v>164401.62465199648</v>
      </c>
      <c r="E56" s="832">
        <f t="shared" si="27"/>
        <v>40985.27897486747</v>
      </c>
      <c r="F56" s="832">
        <f t="shared" si="27"/>
        <v>190255.90175813282</v>
      </c>
      <c r="G56" s="832">
        <f t="shared" si="27"/>
        <v>21879.954997902445</v>
      </c>
      <c r="H56" s="832">
        <f t="shared" si="27"/>
        <v>9868.0446969985896</v>
      </c>
      <c r="I56" s="832">
        <f t="shared" si="27"/>
        <v>41641.109225429995</v>
      </c>
      <c r="J56" s="376"/>
      <c r="K56" s="875">
        <f t="shared" si="21"/>
        <v>3233517</v>
      </c>
      <c r="L56" s="832">
        <v>345</v>
      </c>
      <c r="M56" s="832">
        <f t="shared" si="28"/>
        <v>9372.5130434782604</v>
      </c>
      <c r="N56" s="730">
        <v>11002</v>
      </c>
      <c r="O56" s="730"/>
      <c r="P56" s="191" t="s">
        <v>582</v>
      </c>
      <c r="Q56" s="849">
        <v>40691</v>
      </c>
      <c r="R56" s="848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49"/>
      <c r="X56" s="879"/>
      <c r="Y56" s="879"/>
      <c r="Z56" s="8">
        <f t="shared" si="29"/>
        <v>0</v>
      </c>
    </row>
    <row r="57" spans="1:26">
      <c r="A57" s="831">
        <f t="shared" si="30"/>
        <v>40</v>
      </c>
      <c r="B57" s="309" t="s">
        <v>935</v>
      </c>
      <c r="C57" s="911">
        <f t="shared" si="5"/>
        <v>34480</v>
      </c>
      <c r="D57" s="832">
        <f t="shared" si="27"/>
        <v>1906.1057930666259</v>
      </c>
      <c r="E57" s="832">
        <f t="shared" si="27"/>
        <v>475.19164028831852</v>
      </c>
      <c r="F57" s="832">
        <f t="shared" si="27"/>
        <v>2205.8655276305253</v>
      </c>
      <c r="G57" s="832">
        <f t="shared" si="27"/>
        <v>253.68063765683993</v>
      </c>
      <c r="H57" s="832">
        <f t="shared" si="27"/>
        <v>114.41211242896915</v>
      </c>
      <c r="I57" s="832">
        <f t="shared" si="27"/>
        <v>482.79546928034779</v>
      </c>
      <c r="J57" s="376"/>
      <c r="K57" s="875">
        <f t="shared" si="21"/>
        <v>39918</v>
      </c>
      <c r="L57" s="832">
        <v>4</v>
      </c>
      <c r="M57" s="832">
        <f t="shared" si="28"/>
        <v>9979.5</v>
      </c>
      <c r="N57" s="730">
        <v>12279</v>
      </c>
      <c r="O57" s="730"/>
      <c r="P57" s="191" t="s">
        <v>572</v>
      </c>
      <c r="Q57" s="849">
        <v>40691</v>
      </c>
      <c r="R57" s="848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49"/>
      <c r="X57" s="879"/>
      <c r="Y57" s="879"/>
      <c r="Z57" s="8">
        <f t="shared" si="29"/>
        <v>0</v>
      </c>
    </row>
    <row r="58" spans="1:26">
      <c r="A58" s="831">
        <f t="shared" si="30"/>
        <v>41</v>
      </c>
      <c r="B58" s="309" t="s">
        <v>936</v>
      </c>
      <c r="C58" s="911">
        <f t="shared" si="5"/>
        <v>577540</v>
      </c>
      <c r="D58" s="832">
        <f t="shared" ref="D58:I67" si="32">IF($L$182&lt;&gt;0,D$182/$L$182*$L58,0)</f>
        <v>31927.272033865982</v>
      </c>
      <c r="E58" s="832">
        <f t="shared" si="32"/>
        <v>7959.4599748293349</v>
      </c>
      <c r="F58" s="832">
        <f t="shared" si="32"/>
        <v>36948.247587811296</v>
      </c>
      <c r="G58" s="832">
        <f t="shared" si="32"/>
        <v>4249.1506807520691</v>
      </c>
      <c r="H58" s="832">
        <f t="shared" si="32"/>
        <v>1916.4028831852333</v>
      </c>
      <c r="I58" s="832">
        <f t="shared" si="32"/>
        <v>8086.8241104458257</v>
      </c>
      <c r="J58" s="376"/>
      <c r="K58" s="875">
        <f t="shared" si="21"/>
        <v>668627</v>
      </c>
      <c r="L58" s="832">
        <v>67</v>
      </c>
      <c r="M58" s="832">
        <f t="shared" si="28"/>
        <v>9979.507462686568</v>
      </c>
      <c r="N58" s="730">
        <v>11075</v>
      </c>
      <c r="O58" s="730"/>
      <c r="P58" s="191" t="s">
        <v>572</v>
      </c>
      <c r="Q58" s="849">
        <v>40691</v>
      </c>
      <c r="R58" s="848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49"/>
      <c r="X58" s="879"/>
      <c r="Y58" s="879"/>
      <c r="Z58" s="8">
        <f t="shared" si="29"/>
        <v>0</v>
      </c>
    </row>
    <row r="59" spans="1:26">
      <c r="A59" s="831">
        <f t="shared" si="30"/>
        <v>42</v>
      </c>
      <c r="B59" s="309" t="s">
        <v>937</v>
      </c>
      <c r="C59" s="911">
        <f t="shared" si="5"/>
        <v>399168</v>
      </c>
      <c r="D59" s="832">
        <f t="shared" si="32"/>
        <v>12866.214103199725</v>
      </c>
      <c r="E59" s="832">
        <f t="shared" si="32"/>
        <v>3207.5435719461502</v>
      </c>
      <c r="F59" s="832">
        <f t="shared" si="32"/>
        <v>14889.592311506047</v>
      </c>
      <c r="G59" s="832">
        <f t="shared" si="32"/>
        <v>1712.3443041836695</v>
      </c>
      <c r="H59" s="832">
        <f t="shared" si="32"/>
        <v>772.28175889554177</v>
      </c>
      <c r="I59" s="832">
        <f t="shared" si="32"/>
        <v>3258.8694176423478</v>
      </c>
      <c r="J59" s="376"/>
      <c r="K59" s="875">
        <f t="shared" si="21"/>
        <v>435875</v>
      </c>
      <c r="L59" s="832">
        <v>27</v>
      </c>
      <c r="M59" s="832">
        <f t="shared" si="28"/>
        <v>16143.518518518518</v>
      </c>
      <c r="N59" s="730">
        <v>15277</v>
      </c>
      <c r="O59" s="730"/>
      <c r="P59" s="191" t="s">
        <v>574</v>
      </c>
      <c r="Q59" s="849">
        <v>40691</v>
      </c>
      <c r="R59" s="848"/>
      <c r="S59" s="317">
        <f>L59</f>
        <v>27</v>
      </c>
      <c r="T59" s="264">
        <v>14784</v>
      </c>
      <c r="U59" s="8">
        <f t="shared" si="18"/>
        <v>399168</v>
      </c>
      <c r="V59" s="471"/>
      <c r="W59" s="849"/>
      <c r="X59" s="879"/>
      <c r="Y59" s="879"/>
      <c r="Z59" s="8">
        <f t="shared" si="29"/>
        <v>0</v>
      </c>
    </row>
    <row r="60" spans="1:26">
      <c r="A60" s="831">
        <f t="shared" si="30"/>
        <v>43</v>
      </c>
      <c r="B60" s="309" t="s">
        <v>938</v>
      </c>
      <c r="C60" s="911">
        <f t="shared" si="5"/>
        <v>97984</v>
      </c>
      <c r="D60" s="832">
        <f t="shared" si="32"/>
        <v>7624.4231722665036</v>
      </c>
      <c r="E60" s="832">
        <f t="shared" si="32"/>
        <v>1900.7665611532741</v>
      </c>
      <c r="F60" s="832">
        <f t="shared" si="32"/>
        <v>8823.4621105221013</v>
      </c>
      <c r="G60" s="832">
        <f t="shared" si="32"/>
        <v>1014.7225506273597</v>
      </c>
      <c r="H60" s="832">
        <f t="shared" si="32"/>
        <v>457.64844971587661</v>
      </c>
      <c r="I60" s="832">
        <f t="shared" si="32"/>
        <v>1931.1818771213912</v>
      </c>
      <c r="J60" s="376"/>
      <c r="K60" s="875">
        <f t="shared" si="21"/>
        <v>119736</v>
      </c>
      <c r="L60" s="832">
        <v>16</v>
      </c>
      <c r="M60" s="832">
        <f t="shared" si="28"/>
        <v>7483.5</v>
      </c>
      <c r="N60" s="730">
        <v>9352</v>
      </c>
      <c r="O60" s="730"/>
      <c r="P60" s="191" t="s">
        <v>450</v>
      </c>
      <c r="Q60" s="849">
        <v>40691</v>
      </c>
      <c r="R60" s="848"/>
      <c r="S60" s="317">
        <f>L60</f>
        <v>16</v>
      </c>
      <c r="T60" s="264">
        <v>6124</v>
      </c>
      <c r="U60" s="8">
        <f t="shared" si="18"/>
        <v>97984</v>
      </c>
      <c r="V60" s="471"/>
      <c r="W60" s="849"/>
      <c r="X60" s="879"/>
      <c r="Y60" s="879"/>
      <c r="Z60" s="8">
        <f t="shared" si="29"/>
        <v>0</v>
      </c>
    </row>
    <row r="61" spans="1:26">
      <c r="A61" s="831">
        <f t="shared" si="30"/>
        <v>44</v>
      </c>
      <c r="B61" s="309" t="s">
        <v>939</v>
      </c>
      <c r="C61" s="911">
        <f t="shared" si="5"/>
        <v>1877568</v>
      </c>
      <c r="D61" s="832">
        <f t="shared" si="32"/>
        <v>60518.858929865375</v>
      </c>
      <c r="E61" s="832">
        <f t="shared" si="32"/>
        <v>15087.334579154112</v>
      </c>
      <c r="F61" s="832">
        <f t="shared" si="32"/>
        <v>70036.230502269173</v>
      </c>
      <c r="G61" s="832">
        <f t="shared" si="32"/>
        <v>8054.3602456046683</v>
      </c>
      <c r="H61" s="832">
        <f t="shared" si="32"/>
        <v>3632.5845696197707</v>
      </c>
      <c r="I61" s="832">
        <f t="shared" si="32"/>
        <v>15328.756149651043</v>
      </c>
      <c r="J61" s="376"/>
      <c r="K61" s="875">
        <f t="shared" si="21"/>
        <v>2050226</v>
      </c>
      <c r="L61" s="832">
        <v>127</v>
      </c>
      <c r="M61" s="832">
        <f t="shared" si="28"/>
        <v>16143.511811023622</v>
      </c>
      <c r="N61" s="730">
        <v>17979</v>
      </c>
      <c r="O61" s="730"/>
      <c r="P61" s="191" t="s">
        <v>574</v>
      </c>
      <c r="Q61" s="849">
        <v>40691</v>
      </c>
      <c r="R61" s="848"/>
      <c r="S61" s="317">
        <f>L61</f>
        <v>127</v>
      </c>
      <c r="T61" s="264">
        <v>14784</v>
      </c>
      <c r="U61" s="8">
        <f t="shared" si="18"/>
        <v>1877568</v>
      </c>
      <c r="V61" s="471"/>
      <c r="W61" s="849"/>
      <c r="X61" s="879"/>
      <c r="Y61" s="879"/>
      <c r="Z61" s="8">
        <f t="shared" si="29"/>
        <v>0</v>
      </c>
    </row>
    <row r="62" spans="1:26">
      <c r="A62" s="831">
        <f t="shared" si="30"/>
        <v>45</v>
      </c>
      <c r="B62" s="309" t="s">
        <v>940</v>
      </c>
      <c r="C62" s="911">
        <f t="shared" si="5"/>
        <v>22245</v>
      </c>
      <c r="D62" s="832">
        <f t="shared" si="32"/>
        <v>2382.6322413332823</v>
      </c>
      <c r="E62" s="832">
        <f t="shared" si="32"/>
        <v>593.9895503603982</v>
      </c>
      <c r="F62" s="832">
        <f t="shared" si="32"/>
        <v>2757.3319095381567</v>
      </c>
      <c r="G62" s="832">
        <f t="shared" si="32"/>
        <v>317.1007970710499</v>
      </c>
      <c r="H62" s="832">
        <f t="shared" si="32"/>
        <v>143.01514053621145</v>
      </c>
      <c r="I62" s="832">
        <f t="shared" si="32"/>
        <v>603.49433660043474</v>
      </c>
      <c r="J62" s="376"/>
      <c r="K62" s="875">
        <f t="shared" si="21"/>
        <v>29043</v>
      </c>
      <c r="L62" s="832">
        <v>5</v>
      </c>
      <c r="M62" s="832">
        <f t="shared" si="28"/>
        <v>5808.6</v>
      </c>
      <c r="N62" s="730">
        <v>5282</v>
      </c>
      <c r="O62" s="730"/>
      <c r="P62" s="309" t="s">
        <v>452</v>
      </c>
      <c r="Q62" s="849">
        <v>40691</v>
      </c>
      <c r="R62" s="848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49"/>
      <c r="X62" s="879"/>
      <c r="Y62" s="879"/>
      <c r="Z62" s="8">
        <f t="shared" si="29"/>
        <v>0</v>
      </c>
    </row>
    <row r="63" spans="1:26">
      <c r="A63" s="831">
        <f t="shared" si="30"/>
        <v>46</v>
      </c>
      <c r="B63" s="309" t="s">
        <v>941</v>
      </c>
      <c r="C63" s="911">
        <f t="shared" si="5"/>
        <v>25860</v>
      </c>
      <c r="D63" s="832">
        <f t="shared" si="32"/>
        <v>1429.5793447999695</v>
      </c>
      <c r="E63" s="832">
        <f t="shared" si="32"/>
        <v>356.39373021623891</v>
      </c>
      <c r="F63" s="832">
        <f t="shared" si="32"/>
        <v>1654.399145722894</v>
      </c>
      <c r="G63" s="832">
        <f t="shared" si="32"/>
        <v>190.26047824262994</v>
      </c>
      <c r="H63" s="832">
        <f t="shared" si="32"/>
        <v>85.809084321726857</v>
      </c>
      <c r="I63" s="832">
        <f t="shared" si="32"/>
        <v>362.09660196026084</v>
      </c>
      <c r="J63" s="376"/>
      <c r="K63" s="875">
        <f t="shared" si="21"/>
        <v>29939</v>
      </c>
      <c r="L63" s="832">
        <v>3</v>
      </c>
      <c r="M63" s="832">
        <f t="shared" si="28"/>
        <v>9979.6666666666661</v>
      </c>
      <c r="N63" s="730">
        <v>11444</v>
      </c>
      <c r="O63" s="730"/>
      <c r="P63" s="191" t="s">
        <v>572</v>
      </c>
      <c r="Q63" s="849">
        <v>40691</v>
      </c>
      <c r="R63" s="848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49"/>
      <c r="X63" s="879"/>
      <c r="Y63" s="879"/>
      <c r="Z63" s="8">
        <f t="shared" si="29"/>
        <v>0</v>
      </c>
    </row>
    <row r="64" spans="1:26">
      <c r="A64" s="831">
        <f t="shared" si="30"/>
        <v>47</v>
      </c>
      <c r="B64" s="309" t="s">
        <v>942</v>
      </c>
      <c r="C64" s="911">
        <f t="shared" si="5"/>
        <v>193500</v>
      </c>
      <c r="D64" s="832">
        <f t="shared" si="32"/>
        <v>5718.3173791998779</v>
      </c>
      <c r="E64" s="832">
        <f t="shared" si="32"/>
        <v>1425.5749208649556</v>
      </c>
      <c r="F64" s="832">
        <f t="shared" si="32"/>
        <v>6617.596582891576</v>
      </c>
      <c r="G64" s="832">
        <f t="shared" si="32"/>
        <v>761.04191297051977</v>
      </c>
      <c r="H64" s="832">
        <f t="shared" si="32"/>
        <v>343.23633728690743</v>
      </c>
      <c r="I64" s="832">
        <f t="shared" si="32"/>
        <v>1448.3864078410434</v>
      </c>
      <c r="J64" s="376"/>
      <c r="K64" s="875">
        <f t="shared" si="21"/>
        <v>209814</v>
      </c>
      <c r="L64" s="832">
        <v>12</v>
      </c>
      <c r="M64" s="832">
        <f t="shared" si="28"/>
        <v>17484.5</v>
      </c>
      <c r="N64" s="730">
        <v>19788</v>
      </c>
      <c r="O64" s="730"/>
      <c r="P64" s="309" t="s">
        <v>545</v>
      </c>
      <c r="Q64" s="849">
        <v>40691</v>
      </c>
      <c r="R64" s="848"/>
      <c r="S64" s="906">
        <f t="shared" si="34"/>
        <v>12</v>
      </c>
      <c r="T64" s="264">
        <v>16125</v>
      </c>
      <c r="U64" s="8">
        <f t="shared" si="33"/>
        <v>193500</v>
      </c>
      <c r="V64" s="471"/>
      <c r="W64" s="849"/>
      <c r="X64" s="879"/>
      <c r="Y64" s="879"/>
      <c r="Z64" s="8">
        <f t="shared" si="29"/>
        <v>0</v>
      </c>
    </row>
    <row r="65" spans="1:26">
      <c r="A65" s="831">
        <f t="shared" si="30"/>
        <v>48</v>
      </c>
      <c r="B65" s="309" t="s">
        <v>943</v>
      </c>
      <c r="C65" s="911">
        <f t="shared" si="5"/>
        <v>57600</v>
      </c>
      <c r="D65" s="832">
        <f t="shared" si="32"/>
        <v>4288.7380343999084</v>
      </c>
      <c r="E65" s="832">
        <f t="shared" si="32"/>
        <v>1069.1811906487167</v>
      </c>
      <c r="F65" s="832">
        <f t="shared" si="32"/>
        <v>4963.197437168682</v>
      </c>
      <c r="G65" s="832">
        <f t="shared" si="32"/>
        <v>570.78143472788986</v>
      </c>
      <c r="H65" s="832">
        <f t="shared" si="32"/>
        <v>257.42725296518057</v>
      </c>
      <c r="I65" s="832">
        <f t="shared" si="32"/>
        <v>1086.2898058807825</v>
      </c>
      <c r="J65" s="376"/>
      <c r="K65" s="875">
        <f t="shared" si="21"/>
        <v>69836</v>
      </c>
      <c r="L65" s="832">
        <v>9</v>
      </c>
      <c r="M65" s="832">
        <f t="shared" si="28"/>
        <v>7759.5555555555557</v>
      </c>
      <c r="N65" s="730">
        <v>8450</v>
      </c>
      <c r="O65" s="730"/>
      <c r="P65" s="191" t="s">
        <v>585</v>
      </c>
      <c r="Q65" s="849">
        <v>40691</v>
      </c>
      <c r="R65" s="848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49"/>
      <c r="X65" s="879"/>
      <c r="Y65" s="879"/>
      <c r="Z65" s="8">
        <f t="shared" si="29"/>
        <v>0</v>
      </c>
    </row>
    <row r="66" spans="1:26">
      <c r="A66" s="831">
        <f t="shared" si="30"/>
        <v>49</v>
      </c>
      <c r="B66" s="309" t="s">
        <v>944</v>
      </c>
      <c r="C66" s="911">
        <f t="shared" si="5"/>
        <v>68960</v>
      </c>
      <c r="D66" s="832">
        <f t="shared" si="32"/>
        <v>3812.2115861332518</v>
      </c>
      <c r="E66" s="832">
        <f t="shared" si="32"/>
        <v>950.38328057663705</v>
      </c>
      <c r="F66" s="832">
        <f t="shared" si="32"/>
        <v>4411.7310552610506</v>
      </c>
      <c r="G66" s="832">
        <f t="shared" si="32"/>
        <v>507.36127531367987</v>
      </c>
      <c r="H66" s="832">
        <f t="shared" si="32"/>
        <v>228.8242248579383</v>
      </c>
      <c r="I66" s="832">
        <f t="shared" si="32"/>
        <v>965.59093856069558</v>
      </c>
      <c r="J66" s="376"/>
      <c r="K66" s="875">
        <f t="shared" si="21"/>
        <v>79836</v>
      </c>
      <c r="L66" s="832">
        <v>8</v>
      </c>
      <c r="M66" s="832">
        <f t="shared" si="28"/>
        <v>9979.5</v>
      </c>
      <c r="N66" s="730">
        <v>10110</v>
      </c>
      <c r="O66" s="730"/>
      <c r="P66" s="191" t="s">
        <v>572</v>
      </c>
      <c r="Q66" s="849">
        <v>40691</v>
      </c>
      <c r="R66" s="848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49"/>
      <c r="X66" s="879"/>
      <c r="Y66" s="879"/>
      <c r="Z66" s="8">
        <f t="shared" si="29"/>
        <v>0</v>
      </c>
    </row>
    <row r="67" spans="1:26">
      <c r="A67" s="831">
        <f t="shared" si="30"/>
        <v>50</v>
      </c>
      <c r="B67" s="309" t="s">
        <v>945</v>
      </c>
      <c r="C67" s="911">
        <f t="shared" si="5"/>
        <v>60340</v>
      </c>
      <c r="D67" s="832">
        <f t="shared" si="32"/>
        <v>3335.6851378665951</v>
      </c>
      <c r="E67" s="832">
        <f t="shared" si="32"/>
        <v>831.58537050455743</v>
      </c>
      <c r="F67" s="832">
        <f t="shared" si="32"/>
        <v>3860.2646733534193</v>
      </c>
      <c r="G67" s="832">
        <f t="shared" si="32"/>
        <v>443.94111589946988</v>
      </c>
      <c r="H67" s="832">
        <f t="shared" si="32"/>
        <v>200.22119675069601</v>
      </c>
      <c r="I67" s="832">
        <f t="shared" si="32"/>
        <v>844.89207124060863</v>
      </c>
      <c r="J67" s="376"/>
      <c r="K67" s="875">
        <f t="shared" si="21"/>
        <v>69857</v>
      </c>
      <c r="L67" s="832">
        <v>7</v>
      </c>
      <c r="M67" s="832">
        <f t="shared" si="28"/>
        <v>9979.5714285714294</v>
      </c>
      <c r="N67" s="730">
        <v>10345</v>
      </c>
      <c r="O67" s="730"/>
      <c r="P67" s="191" t="s">
        <v>572</v>
      </c>
      <c r="Q67" s="849">
        <v>40691</v>
      </c>
      <c r="R67" s="848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49"/>
      <c r="X67" s="879"/>
      <c r="Y67" s="879"/>
      <c r="Z67" s="8">
        <f t="shared" si="29"/>
        <v>0</v>
      </c>
    </row>
    <row r="68" spans="1:26">
      <c r="A68" s="831">
        <f t="shared" si="30"/>
        <v>51</v>
      </c>
      <c r="B68" s="309" t="s">
        <v>946</v>
      </c>
      <c r="C68" s="911">
        <f t="shared" si="5"/>
        <v>150631</v>
      </c>
      <c r="D68" s="832">
        <f t="shared" ref="D68:I77" si="35">IF($L$182&lt;&gt;0,D$182/$L$182*$L68,0)</f>
        <v>6194.8438274665341</v>
      </c>
      <c r="E68" s="832">
        <f t="shared" si="35"/>
        <v>1544.3728309370351</v>
      </c>
      <c r="F68" s="832">
        <f t="shared" si="35"/>
        <v>7169.0629647992073</v>
      </c>
      <c r="G68" s="832">
        <f t="shared" si="35"/>
        <v>824.46207238472982</v>
      </c>
      <c r="H68" s="832">
        <f t="shared" si="35"/>
        <v>371.83936539414975</v>
      </c>
      <c r="I68" s="832">
        <f t="shared" si="35"/>
        <v>1569.0852751611303</v>
      </c>
      <c r="J68" s="376"/>
      <c r="K68" s="875">
        <f t="shared" si="21"/>
        <v>168305</v>
      </c>
      <c r="L68" s="832">
        <v>13</v>
      </c>
      <c r="M68" s="832">
        <f t="shared" si="28"/>
        <v>12946.538461538461</v>
      </c>
      <c r="N68" s="730">
        <v>12672</v>
      </c>
      <c r="O68" s="730"/>
      <c r="P68" s="191" t="s">
        <v>562</v>
      </c>
      <c r="Q68" s="849">
        <v>40691</v>
      </c>
      <c r="R68" s="848"/>
      <c r="S68" s="317">
        <f t="shared" si="34"/>
        <v>13</v>
      </c>
      <c r="T68" s="881">
        <v>11587</v>
      </c>
      <c r="U68" s="8">
        <f t="shared" si="33"/>
        <v>150631</v>
      </c>
      <c r="V68" s="471"/>
      <c r="W68" s="849"/>
      <c r="X68" s="879"/>
      <c r="Y68" s="879"/>
      <c r="Z68" s="8">
        <f t="shared" si="29"/>
        <v>0</v>
      </c>
    </row>
    <row r="69" spans="1:26">
      <c r="A69" s="831">
        <f t="shared" si="30"/>
        <v>52</v>
      </c>
      <c r="B69" s="309" t="s">
        <v>948</v>
      </c>
      <c r="C69" s="911">
        <f t="shared" si="5"/>
        <v>57935</v>
      </c>
      <c r="D69" s="832">
        <f t="shared" si="35"/>
        <v>2382.6322413332823</v>
      </c>
      <c r="E69" s="832">
        <f t="shared" si="35"/>
        <v>593.9895503603982</v>
      </c>
      <c r="F69" s="832">
        <f t="shared" si="35"/>
        <v>2757.3319095381567</v>
      </c>
      <c r="G69" s="832">
        <f t="shared" si="35"/>
        <v>317.1007970710499</v>
      </c>
      <c r="H69" s="832">
        <f t="shared" si="35"/>
        <v>143.01514053621145</v>
      </c>
      <c r="I69" s="832">
        <f t="shared" si="35"/>
        <v>603.49433660043474</v>
      </c>
      <c r="J69" s="376"/>
      <c r="K69" s="875">
        <f t="shared" si="21"/>
        <v>64733</v>
      </c>
      <c r="L69" s="832">
        <v>5</v>
      </c>
      <c r="M69" s="832">
        <f t="shared" si="28"/>
        <v>12946.6</v>
      </c>
      <c r="N69" s="730">
        <v>12304</v>
      </c>
      <c r="O69" s="730"/>
      <c r="P69" s="191" t="s">
        <v>562</v>
      </c>
      <c r="Q69" s="849">
        <v>40691</v>
      </c>
      <c r="R69" s="848"/>
      <c r="S69" s="317">
        <f t="shared" si="34"/>
        <v>5</v>
      </c>
      <c r="T69" s="881">
        <v>11587</v>
      </c>
      <c r="U69" s="8">
        <f t="shared" si="33"/>
        <v>57935</v>
      </c>
      <c r="V69" s="471"/>
      <c r="W69" s="849"/>
      <c r="X69" s="879"/>
      <c r="Y69" s="879"/>
      <c r="Z69" s="8">
        <f t="shared" si="29"/>
        <v>0</v>
      </c>
    </row>
    <row r="70" spans="1:26">
      <c r="A70" s="831">
        <f t="shared" si="30"/>
        <v>53</v>
      </c>
      <c r="B70" s="309" t="s">
        <v>949</v>
      </c>
      <c r="C70" s="911">
        <f t="shared" si="5"/>
        <v>362164</v>
      </c>
      <c r="D70" s="832">
        <f t="shared" si="35"/>
        <v>10483.581861866442</v>
      </c>
      <c r="E70" s="832">
        <f t="shared" si="35"/>
        <v>2613.5540215857518</v>
      </c>
      <c r="F70" s="832">
        <f t="shared" si="35"/>
        <v>12132.260401967889</v>
      </c>
      <c r="G70" s="832">
        <f t="shared" si="35"/>
        <v>1395.2435071126197</v>
      </c>
      <c r="H70" s="832">
        <f t="shared" si="35"/>
        <v>629.26661835933032</v>
      </c>
      <c r="I70" s="832">
        <f t="shared" si="35"/>
        <v>2655.3750810419128</v>
      </c>
      <c r="J70" s="376"/>
      <c r="K70" s="875">
        <f t="shared" si="21"/>
        <v>392073</v>
      </c>
      <c r="L70" s="832">
        <v>22</v>
      </c>
      <c r="M70" s="832">
        <f t="shared" si="28"/>
        <v>17821.5</v>
      </c>
      <c r="N70" s="730">
        <v>18862</v>
      </c>
      <c r="O70" s="730"/>
      <c r="P70" s="191" t="s">
        <v>561</v>
      </c>
      <c r="Q70" s="849">
        <v>40691</v>
      </c>
      <c r="R70" s="848"/>
      <c r="S70" s="317">
        <v>22</v>
      </c>
      <c r="T70" s="881">
        <v>16462</v>
      </c>
      <c r="U70" s="8">
        <f t="shared" si="33"/>
        <v>362164</v>
      </c>
      <c r="V70" s="471"/>
      <c r="W70" s="849"/>
      <c r="X70" s="879"/>
      <c r="Y70" s="879"/>
      <c r="Z70" s="8">
        <f t="shared" si="29"/>
        <v>0</v>
      </c>
    </row>
    <row r="71" spans="1:26">
      <c r="A71" s="831">
        <f t="shared" si="30"/>
        <v>54</v>
      </c>
      <c r="B71" s="309" t="s">
        <v>950</v>
      </c>
      <c r="C71" s="911">
        <f t="shared" si="5"/>
        <v>1500380</v>
      </c>
      <c r="D71" s="832">
        <f t="shared" si="35"/>
        <v>116748.97982533084</v>
      </c>
      <c r="E71" s="832">
        <f t="shared" si="35"/>
        <v>29105.487967659508</v>
      </c>
      <c r="F71" s="832">
        <f t="shared" si="35"/>
        <v>135109.26356736966</v>
      </c>
      <c r="G71" s="832">
        <f t="shared" si="35"/>
        <v>15537.939056481446</v>
      </c>
      <c r="H71" s="832">
        <f t="shared" si="35"/>
        <v>7007.7418862743607</v>
      </c>
      <c r="I71" s="832">
        <f t="shared" si="35"/>
        <v>29571.222493421301</v>
      </c>
      <c r="J71" s="376"/>
      <c r="K71" s="875">
        <f t="shared" si="21"/>
        <v>1833461</v>
      </c>
      <c r="L71" s="832">
        <v>245</v>
      </c>
      <c r="M71" s="832">
        <f t="shared" si="28"/>
        <v>7483.5142857142855</v>
      </c>
      <c r="N71" s="730">
        <v>9989</v>
      </c>
      <c r="O71" s="730"/>
      <c r="P71" s="191" t="s">
        <v>450</v>
      </c>
      <c r="Q71" s="849">
        <v>40691</v>
      </c>
      <c r="R71" s="848"/>
      <c r="S71" s="317">
        <f>L71</f>
        <v>245</v>
      </c>
      <c r="T71" s="264">
        <v>6124</v>
      </c>
      <c r="U71" s="8">
        <f t="shared" si="33"/>
        <v>1500380</v>
      </c>
      <c r="V71" s="471"/>
      <c r="W71" s="849"/>
      <c r="X71" s="879"/>
      <c r="Y71" s="879"/>
      <c r="Z71" s="8">
        <f t="shared" si="29"/>
        <v>0</v>
      </c>
    </row>
    <row r="72" spans="1:26">
      <c r="A72" s="831">
        <f t="shared" si="30"/>
        <v>55</v>
      </c>
      <c r="B72" s="309" t="s">
        <v>951</v>
      </c>
      <c r="C72" s="911">
        <f t="shared" si="5"/>
        <v>9720774</v>
      </c>
      <c r="D72" s="832">
        <f t="shared" si="35"/>
        <v>204429.84630639563</v>
      </c>
      <c r="E72" s="832">
        <f t="shared" si="35"/>
        <v>50964.303420922159</v>
      </c>
      <c r="F72" s="832">
        <f t="shared" si="35"/>
        <v>236579.07783837384</v>
      </c>
      <c r="G72" s="832">
        <f t="shared" si="35"/>
        <v>27207.248388696084</v>
      </c>
      <c r="H72" s="832">
        <f t="shared" si="35"/>
        <v>12270.699058006941</v>
      </c>
      <c r="I72" s="832">
        <f t="shared" si="35"/>
        <v>51779.814080317301</v>
      </c>
      <c r="J72" s="376"/>
      <c r="K72" s="875">
        <f t="shared" si="21"/>
        <v>10304005</v>
      </c>
      <c r="L72" s="832">
        <v>429</v>
      </c>
      <c r="M72" s="832">
        <f t="shared" si="28"/>
        <v>24018.659673659673</v>
      </c>
      <c r="N72" s="730">
        <v>25535</v>
      </c>
      <c r="O72" s="730"/>
      <c r="P72" s="191" t="s">
        <v>556</v>
      </c>
      <c r="Q72" s="849">
        <v>40691</v>
      </c>
      <c r="R72" s="848"/>
      <c r="S72" s="317">
        <v>431</v>
      </c>
      <c r="T72" s="267">
        <v>22554</v>
      </c>
      <c r="U72" s="8">
        <f t="shared" si="33"/>
        <v>9720774</v>
      </c>
      <c r="V72" s="471"/>
      <c r="W72" s="849"/>
      <c r="X72" s="879"/>
      <c r="Y72" s="879"/>
      <c r="Z72" s="8">
        <f t="shared" si="29"/>
        <v>0</v>
      </c>
    </row>
    <row r="73" spans="1:26">
      <c r="A73" s="831">
        <f t="shared" si="30"/>
        <v>56</v>
      </c>
      <c r="B73" s="309" t="s">
        <v>939</v>
      </c>
      <c r="C73" s="911">
        <f t="shared" si="5"/>
        <v>325248</v>
      </c>
      <c r="D73" s="832">
        <f t="shared" si="35"/>
        <v>10483.581861866442</v>
      </c>
      <c r="E73" s="832">
        <f t="shared" si="35"/>
        <v>2613.5540215857518</v>
      </c>
      <c r="F73" s="832">
        <f t="shared" si="35"/>
        <v>12132.260401967889</v>
      </c>
      <c r="G73" s="832">
        <f t="shared" si="35"/>
        <v>1395.2435071126197</v>
      </c>
      <c r="H73" s="832">
        <f t="shared" si="35"/>
        <v>629.26661835933032</v>
      </c>
      <c r="I73" s="832">
        <f t="shared" si="35"/>
        <v>2655.3750810419128</v>
      </c>
      <c r="J73" s="376"/>
      <c r="K73" s="875">
        <f t="shared" si="21"/>
        <v>355157</v>
      </c>
      <c r="L73" s="832">
        <v>22</v>
      </c>
      <c r="M73" s="832">
        <f t="shared" si="28"/>
        <v>16143.5</v>
      </c>
      <c r="N73" s="730">
        <v>17979</v>
      </c>
      <c r="O73" s="730"/>
      <c r="P73" s="191" t="s">
        <v>574</v>
      </c>
      <c r="Q73" s="849">
        <v>40691</v>
      </c>
      <c r="R73" s="848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49"/>
      <c r="X73" s="879"/>
      <c r="Y73" s="879"/>
      <c r="Z73" s="8">
        <f t="shared" si="29"/>
        <v>0</v>
      </c>
    </row>
    <row r="74" spans="1:26">
      <c r="A74" s="831">
        <f t="shared" si="30"/>
        <v>57</v>
      </c>
      <c r="B74" s="309" t="s">
        <v>952</v>
      </c>
      <c r="C74" s="911">
        <f t="shared" si="5"/>
        <v>59136</v>
      </c>
      <c r="D74" s="832">
        <f t="shared" si="35"/>
        <v>1906.1057930666259</v>
      </c>
      <c r="E74" s="832">
        <f t="shared" si="35"/>
        <v>475.19164028831852</v>
      </c>
      <c r="F74" s="832">
        <f t="shared" si="35"/>
        <v>2205.8655276305253</v>
      </c>
      <c r="G74" s="832">
        <f t="shared" si="35"/>
        <v>253.68063765683993</v>
      </c>
      <c r="H74" s="832">
        <f t="shared" si="35"/>
        <v>114.41211242896915</v>
      </c>
      <c r="I74" s="832">
        <f t="shared" si="35"/>
        <v>482.79546928034779</v>
      </c>
      <c r="J74" s="376"/>
      <c r="K74" s="875">
        <f t="shared" si="21"/>
        <v>64574</v>
      </c>
      <c r="L74" s="832">
        <v>4</v>
      </c>
      <c r="M74" s="832">
        <f t="shared" si="28"/>
        <v>16143.5</v>
      </c>
      <c r="N74" s="730">
        <v>16852</v>
      </c>
      <c r="O74" s="730"/>
      <c r="P74" s="191" t="s">
        <v>574</v>
      </c>
      <c r="Q74" s="849">
        <v>40691</v>
      </c>
      <c r="R74" s="848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49"/>
      <c r="X74" s="879"/>
      <c r="Y74" s="879"/>
      <c r="Z74" s="8">
        <f t="shared" si="29"/>
        <v>0</v>
      </c>
    </row>
    <row r="75" spans="1:26">
      <c r="A75" s="831">
        <f t="shared" si="30"/>
        <v>58</v>
      </c>
      <c r="B75" s="309" t="s">
        <v>953</v>
      </c>
      <c r="C75" s="911">
        <f t="shared" si="5"/>
        <v>26996</v>
      </c>
      <c r="D75" s="832">
        <f t="shared" si="35"/>
        <v>953.05289653331295</v>
      </c>
      <c r="E75" s="832">
        <f t="shared" si="35"/>
        <v>237.59582014415926</v>
      </c>
      <c r="F75" s="832">
        <f t="shared" si="35"/>
        <v>1102.9327638152627</v>
      </c>
      <c r="G75" s="832">
        <f t="shared" si="35"/>
        <v>126.84031882841997</v>
      </c>
      <c r="H75" s="832">
        <f t="shared" si="35"/>
        <v>57.206056214484576</v>
      </c>
      <c r="I75" s="832">
        <f t="shared" si="35"/>
        <v>241.39773464017389</v>
      </c>
      <c r="J75" s="376"/>
      <c r="K75" s="875">
        <f t="shared" si="21"/>
        <v>29715</v>
      </c>
      <c r="L75" s="832">
        <v>2</v>
      </c>
      <c r="M75" s="832">
        <f t="shared" si="28"/>
        <v>14857.5</v>
      </c>
      <c r="N75" s="730">
        <v>16052</v>
      </c>
      <c r="O75" s="730"/>
      <c r="P75" s="191" t="s">
        <v>566</v>
      </c>
      <c r="Q75" s="849">
        <v>40691</v>
      </c>
      <c r="R75" s="848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49"/>
      <c r="X75" s="879"/>
      <c r="Y75" s="879"/>
      <c r="Z75" s="8">
        <f t="shared" si="29"/>
        <v>0</v>
      </c>
    </row>
    <row r="76" spans="1:26">
      <c r="A76" s="831">
        <f t="shared" si="30"/>
        <v>59</v>
      </c>
      <c r="B76" s="309" t="s">
        <v>933</v>
      </c>
      <c r="C76" s="911">
        <f t="shared" si="5"/>
        <v>40494</v>
      </c>
      <c r="D76" s="832">
        <f t="shared" si="35"/>
        <v>1429.5793447999695</v>
      </c>
      <c r="E76" s="832">
        <f t="shared" si="35"/>
        <v>356.39373021623891</v>
      </c>
      <c r="F76" s="832">
        <f t="shared" si="35"/>
        <v>1654.399145722894</v>
      </c>
      <c r="G76" s="832">
        <f t="shared" si="35"/>
        <v>190.26047824262994</v>
      </c>
      <c r="H76" s="832">
        <f t="shared" si="35"/>
        <v>85.809084321726857</v>
      </c>
      <c r="I76" s="832">
        <f t="shared" si="35"/>
        <v>362.09660196026084</v>
      </c>
      <c r="J76" s="376"/>
      <c r="K76" s="875">
        <f t="shared" si="21"/>
        <v>44573</v>
      </c>
      <c r="L76" s="832">
        <v>3</v>
      </c>
      <c r="M76" s="832">
        <f t="shared" si="28"/>
        <v>14857.666666666666</v>
      </c>
      <c r="N76" s="730">
        <v>15770</v>
      </c>
      <c r="O76" s="730"/>
      <c r="P76" s="191" t="s">
        <v>566</v>
      </c>
      <c r="Q76" s="849">
        <v>40691</v>
      </c>
      <c r="R76" s="848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49"/>
      <c r="X76" s="879"/>
      <c r="Y76" s="879"/>
      <c r="Z76" s="8">
        <f t="shared" si="29"/>
        <v>0</v>
      </c>
    </row>
    <row r="77" spans="1:26">
      <c r="A77" s="831">
        <f t="shared" si="30"/>
        <v>60</v>
      </c>
      <c r="B77" s="309" t="s">
        <v>937</v>
      </c>
      <c r="C77" s="911">
        <f t="shared" si="5"/>
        <v>13498</v>
      </c>
      <c r="D77" s="832">
        <f t="shared" si="35"/>
        <v>476.52644826665647</v>
      </c>
      <c r="E77" s="832">
        <f t="shared" si="35"/>
        <v>118.79791007207963</v>
      </c>
      <c r="F77" s="832">
        <f t="shared" si="35"/>
        <v>551.46638190763133</v>
      </c>
      <c r="G77" s="832">
        <f t="shared" si="35"/>
        <v>63.420159414209984</v>
      </c>
      <c r="H77" s="832">
        <f t="shared" si="35"/>
        <v>28.603028107242288</v>
      </c>
      <c r="I77" s="832">
        <f t="shared" si="35"/>
        <v>120.69886732008695</v>
      </c>
      <c r="J77" s="376"/>
      <c r="K77" s="875">
        <f t="shared" si="21"/>
        <v>14858</v>
      </c>
      <c r="L77" s="832">
        <v>1</v>
      </c>
      <c r="M77" s="832">
        <f t="shared" si="28"/>
        <v>14858</v>
      </c>
      <c r="N77" s="730">
        <v>15277</v>
      </c>
      <c r="O77" s="730"/>
      <c r="P77" s="191" t="s">
        <v>566</v>
      </c>
      <c r="Q77" s="849">
        <v>40691</v>
      </c>
      <c r="R77" s="848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49"/>
      <c r="X77" s="879"/>
      <c r="Y77" s="879"/>
      <c r="Z77" s="8">
        <f t="shared" si="29"/>
        <v>0</v>
      </c>
    </row>
    <row r="78" spans="1:26">
      <c r="A78" s="831">
        <f t="shared" si="30"/>
        <v>61</v>
      </c>
      <c r="B78" s="309" t="s">
        <v>934</v>
      </c>
      <c r="C78" s="911">
        <f t="shared" si="5"/>
        <v>40065</v>
      </c>
      <c r="D78" s="832">
        <f t="shared" ref="D78:I87" si="37">IF($L$182&lt;&gt;0,D$182/$L$182*$L78,0)</f>
        <v>2382.6322413332823</v>
      </c>
      <c r="E78" s="832">
        <f t="shared" si="37"/>
        <v>593.9895503603982</v>
      </c>
      <c r="F78" s="832">
        <f t="shared" si="37"/>
        <v>2757.3319095381567</v>
      </c>
      <c r="G78" s="832">
        <f t="shared" si="37"/>
        <v>317.1007970710499</v>
      </c>
      <c r="H78" s="832">
        <f t="shared" si="37"/>
        <v>143.01514053621145</v>
      </c>
      <c r="I78" s="832">
        <f t="shared" si="37"/>
        <v>603.49433660043474</v>
      </c>
      <c r="J78" s="376"/>
      <c r="K78" s="875">
        <f t="shared" si="21"/>
        <v>46863</v>
      </c>
      <c r="L78" s="832">
        <v>5</v>
      </c>
      <c r="M78" s="832">
        <f t="shared" si="28"/>
        <v>9372.6</v>
      </c>
      <c r="N78" s="730">
        <v>11002</v>
      </c>
      <c r="O78" s="730"/>
      <c r="P78" s="191" t="s">
        <v>582</v>
      </c>
      <c r="Q78" s="849">
        <v>40691</v>
      </c>
      <c r="R78" s="848"/>
      <c r="S78" s="317">
        <f>L78</f>
        <v>5</v>
      </c>
      <c r="T78" s="264">
        <v>8013</v>
      </c>
      <c r="U78" s="8">
        <f t="shared" si="33"/>
        <v>40065</v>
      </c>
      <c r="V78" s="471"/>
      <c r="W78" s="849"/>
      <c r="X78" s="879"/>
      <c r="Y78" s="879"/>
      <c r="Z78" s="8">
        <f t="shared" si="29"/>
        <v>0</v>
      </c>
    </row>
    <row r="79" spans="1:26">
      <c r="A79" s="831">
        <f t="shared" si="30"/>
        <v>62</v>
      </c>
      <c r="B79" s="309" t="s">
        <v>957</v>
      </c>
      <c r="C79" s="911">
        <f t="shared" si="5"/>
        <v>5275116</v>
      </c>
      <c r="D79" s="832">
        <f t="shared" si="37"/>
        <v>163925.09820372984</v>
      </c>
      <c r="E79" s="832">
        <f t="shared" si="37"/>
        <v>40866.481064795393</v>
      </c>
      <c r="F79" s="832">
        <f t="shared" si="37"/>
        <v>189704.43537622518</v>
      </c>
      <c r="G79" s="832">
        <f t="shared" si="37"/>
        <v>21816.534838488235</v>
      </c>
      <c r="H79" s="832">
        <f t="shared" si="37"/>
        <v>9839.4416688913479</v>
      </c>
      <c r="I79" s="832">
        <f t="shared" si="37"/>
        <v>41520.410358109912</v>
      </c>
      <c r="J79" s="376"/>
      <c r="K79" s="875">
        <f t="shared" si="21"/>
        <v>5742788</v>
      </c>
      <c r="L79" s="832">
        <v>344</v>
      </c>
      <c r="M79" s="832">
        <f t="shared" si="28"/>
        <v>16694.151162790698</v>
      </c>
      <c r="N79" s="730">
        <v>19248</v>
      </c>
      <c r="O79" s="730"/>
      <c r="P79" s="191" t="s">
        <v>579</v>
      </c>
      <c r="Q79" s="849">
        <v>40691</v>
      </c>
      <c r="R79" s="848"/>
      <c r="S79" s="906">
        <v>346</v>
      </c>
      <c r="T79" s="264">
        <v>15246</v>
      </c>
      <c r="U79" s="8">
        <f t="shared" si="33"/>
        <v>5275116</v>
      </c>
      <c r="V79" s="471"/>
      <c r="W79" s="849"/>
      <c r="X79" s="879"/>
      <c r="Y79" s="879"/>
      <c r="Z79" s="8">
        <f t="shared" si="29"/>
        <v>0</v>
      </c>
    </row>
    <row r="80" spans="1:26">
      <c r="A80" s="831">
        <f t="shared" si="30"/>
        <v>63</v>
      </c>
      <c r="B80" s="309" t="s">
        <v>955</v>
      </c>
      <c r="C80" s="911">
        <f t="shared" si="5"/>
        <v>1063311</v>
      </c>
      <c r="D80" s="832">
        <f t="shared" si="37"/>
        <v>113889.82113573089</v>
      </c>
      <c r="E80" s="832">
        <f t="shared" si="37"/>
        <v>28392.700507227033</v>
      </c>
      <c r="F80" s="832">
        <f t="shared" si="37"/>
        <v>131800.4652759239</v>
      </c>
      <c r="G80" s="832">
        <f t="shared" si="37"/>
        <v>15157.418099996186</v>
      </c>
      <c r="H80" s="832">
        <f t="shared" si="37"/>
        <v>6836.1237176309069</v>
      </c>
      <c r="I80" s="832">
        <f t="shared" si="37"/>
        <v>28847.029289500781</v>
      </c>
      <c r="J80" s="376"/>
      <c r="K80" s="875">
        <f t="shared" si="21"/>
        <v>1388235</v>
      </c>
      <c r="L80" s="832">
        <v>239</v>
      </c>
      <c r="M80" s="832">
        <f t="shared" si="28"/>
        <v>5808.5146443514641</v>
      </c>
      <c r="N80" s="730">
        <v>6577</v>
      </c>
      <c r="O80" s="730"/>
      <c r="P80" s="309" t="s">
        <v>452</v>
      </c>
      <c r="Q80" s="849">
        <v>40691</v>
      </c>
      <c r="R80" s="848"/>
      <c r="S80" s="317">
        <f>L80</f>
        <v>239</v>
      </c>
      <c r="T80" s="267">
        <v>4449</v>
      </c>
      <c r="U80" s="8">
        <f t="shared" si="33"/>
        <v>1063311</v>
      </c>
      <c r="V80" s="471"/>
      <c r="W80" s="849"/>
      <c r="X80" s="879"/>
      <c r="Y80" s="879"/>
      <c r="Z80" s="8">
        <f t="shared" si="29"/>
        <v>0</v>
      </c>
    </row>
    <row r="81" spans="1:26">
      <c r="A81" s="831">
        <f t="shared" si="30"/>
        <v>64</v>
      </c>
      <c r="B81" s="309" t="s">
        <v>956</v>
      </c>
      <c r="C81" s="911">
        <f t="shared" si="5"/>
        <v>226899</v>
      </c>
      <c r="D81" s="832">
        <f t="shared" si="37"/>
        <v>48605.697723198959</v>
      </c>
      <c r="E81" s="832">
        <f t="shared" si="37"/>
        <v>12117.386827352122</v>
      </c>
      <c r="F81" s="832">
        <f t="shared" si="37"/>
        <v>56249.570954578398</v>
      </c>
      <c r="G81" s="832">
        <f t="shared" si="37"/>
        <v>6468.8562602494185</v>
      </c>
      <c r="H81" s="832">
        <f t="shared" si="37"/>
        <v>2917.5088669387133</v>
      </c>
      <c r="I81" s="832">
        <f t="shared" si="37"/>
        <v>12311.284466648869</v>
      </c>
      <c r="J81" s="376"/>
      <c r="K81" s="875">
        <f t="shared" si="21"/>
        <v>365569</v>
      </c>
      <c r="L81" s="832">
        <v>102</v>
      </c>
      <c r="M81" s="832">
        <f t="shared" si="28"/>
        <v>3584.0098039215686</v>
      </c>
      <c r="N81" s="730">
        <v>4704</v>
      </c>
      <c r="O81" s="730"/>
      <c r="P81" s="191" t="s">
        <v>452</v>
      </c>
      <c r="Q81" s="849">
        <v>40691</v>
      </c>
      <c r="R81" s="848"/>
      <c r="S81" s="317">
        <f>L81/2</f>
        <v>51</v>
      </c>
      <c r="T81" s="267">
        <v>4449</v>
      </c>
      <c r="U81" s="8">
        <f t="shared" si="33"/>
        <v>226899</v>
      </c>
      <c r="V81" s="471"/>
      <c r="W81" s="849"/>
      <c r="X81" s="879"/>
      <c r="Y81" s="879"/>
      <c r="Z81" s="8">
        <f t="shared" si="29"/>
        <v>0</v>
      </c>
    </row>
    <row r="82" spans="1:26">
      <c r="A82" s="831">
        <f t="shared" si="30"/>
        <v>65</v>
      </c>
      <c r="B82" s="309" t="s">
        <v>958</v>
      </c>
      <c r="C82" s="911">
        <f t="shared" si="5"/>
        <v>302400</v>
      </c>
      <c r="D82" s="832">
        <f t="shared" si="37"/>
        <v>11436.634758399756</v>
      </c>
      <c r="E82" s="832">
        <f t="shared" si="37"/>
        <v>2851.1498417299113</v>
      </c>
      <c r="F82" s="832">
        <f t="shared" si="37"/>
        <v>13235.193165783152</v>
      </c>
      <c r="G82" s="832">
        <f t="shared" si="37"/>
        <v>1522.0838259410395</v>
      </c>
      <c r="H82" s="832">
        <f t="shared" si="37"/>
        <v>686.47267457381486</v>
      </c>
      <c r="I82" s="832">
        <f t="shared" si="37"/>
        <v>2896.7728156820867</v>
      </c>
      <c r="J82" s="376"/>
      <c r="K82" s="875">
        <f t="shared" si="21"/>
        <v>335028</v>
      </c>
      <c r="L82" s="832">
        <v>24</v>
      </c>
      <c r="M82" s="832">
        <f t="shared" si="28"/>
        <v>13959.5</v>
      </c>
      <c r="N82" s="730">
        <v>14056</v>
      </c>
      <c r="O82" s="730"/>
      <c r="P82" s="309" t="s">
        <v>546</v>
      </c>
      <c r="Q82" s="849">
        <v>40691</v>
      </c>
      <c r="R82" s="848"/>
      <c r="S82" s="317">
        <v>12</v>
      </c>
      <c r="T82" s="264">
        <v>25200</v>
      </c>
      <c r="U82" s="8">
        <f t="shared" si="33"/>
        <v>302400</v>
      </c>
      <c r="V82" s="471"/>
      <c r="W82" s="849"/>
      <c r="X82" s="879"/>
      <c r="Y82" s="879"/>
      <c r="Z82" s="8">
        <f t="shared" si="29"/>
        <v>0</v>
      </c>
    </row>
    <row r="83" spans="1:26">
      <c r="A83" s="831">
        <f t="shared" si="30"/>
        <v>66</v>
      </c>
      <c r="B83" s="309" t="s">
        <v>951</v>
      </c>
      <c r="C83" s="911">
        <f t="shared" ref="C83:C146" si="38">U83</f>
        <v>4713786</v>
      </c>
      <c r="D83" s="832">
        <f t="shared" si="37"/>
        <v>99117.501239464546</v>
      </c>
      <c r="E83" s="832">
        <f t="shared" si="37"/>
        <v>24709.965294992562</v>
      </c>
      <c r="F83" s="832">
        <f t="shared" si="37"/>
        <v>114705.00743678732</v>
      </c>
      <c r="G83" s="832">
        <f t="shared" si="37"/>
        <v>13191.393158155677</v>
      </c>
      <c r="H83" s="832">
        <f t="shared" si="37"/>
        <v>5949.429846306396</v>
      </c>
      <c r="I83" s="832">
        <f t="shared" si="37"/>
        <v>25105.364402578085</v>
      </c>
      <c r="J83" s="376"/>
      <c r="K83" s="875">
        <f t="shared" ref="K83:K146" si="39">ROUND(SUM(C83:I83),0)</f>
        <v>4996565</v>
      </c>
      <c r="L83" s="832">
        <v>208</v>
      </c>
      <c r="M83" s="832">
        <f t="shared" si="28"/>
        <v>24021.947115384617</v>
      </c>
      <c r="N83" s="730">
        <v>25535</v>
      </c>
      <c r="O83" s="730"/>
      <c r="P83" s="191" t="s">
        <v>556</v>
      </c>
      <c r="Q83" s="849">
        <v>40691</v>
      </c>
      <c r="R83" s="848"/>
      <c r="S83" s="317">
        <v>209</v>
      </c>
      <c r="T83" s="267">
        <v>22554</v>
      </c>
      <c r="U83" s="8">
        <f t="shared" si="33"/>
        <v>4713786</v>
      </c>
      <c r="V83" s="471"/>
      <c r="W83" s="849"/>
      <c r="X83" s="879"/>
      <c r="Y83" s="879"/>
      <c r="Z83" s="8">
        <f t="shared" si="29"/>
        <v>0</v>
      </c>
    </row>
    <row r="84" spans="1:26">
      <c r="A84" s="831">
        <f t="shared" si="30"/>
        <v>67</v>
      </c>
      <c r="B84" s="309" t="s">
        <v>959</v>
      </c>
      <c r="C84" s="911">
        <f t="shared" si="38"/>
        <v>1264900</v>
      </c>
      <c r="D84" s="832">
        <f t="shared" si="37"/>
        <v>24302.848861599479</v>
      </c>
      <c r="E84" s="832">
        <f t="shared" si="37"/>
        <v>6058.693413676061</v>
      </c>
      <c r="F84" s="832">
        <f t="shared" si="37"/>
        <v>28124.785477289199</v>
      </c>
      <c r="G84" s="832">
        <f t="shared" si="37"/>
        <v>3234.4281301247092</v>
      </c>
      <c r="H84" s="832">
        <f t="shared" si="37"/>
        <v>1458.7544334693566</v>
      </c>
      <c r="I84" s="832">
        <f t="shared" si="37"/>
        <v>6155.6422333244345</v>
      </c>
      <c r="J84" s="376"/>
      <c r="K84" s="875">
        <f t="shared" si="39"/>
        <v>1334235</v>
      </c>
      <c r="L84" s="832">
        <v>51</v>
      </c>
      <c r="M84" s="832">
        <f t="shared" si="28"/>
        <v>26161.470588235294</v>
      </c>
      <c r="N84" s="730">
        <v>27650</v>
      </c>
      <c r="O84" s="730"/>
      <c r="P84" s="191" t="s">
        <v>467</v>
      </c>
      <c r="Q84" s="849">
        <v>40691</v>
      </c>
      <c r="R84" s="848"/>
      <c r="S84" s="317">
        <v>52</v>
      </c>
      <c r="T84" s="267">
        <v>24325</v>
      </c>
      <c r="U84" s="8">
        <f t="shared" si="33"/>
        <v>1264900</v>
      </c>
      <c r="V84" s="471"/>
      <c r="W84" s="849"/>
      <c r="X84" s="879"/>
      <c r="Y84" s="879"/>
      <c r="Z84" s="8">
        <f t="shared" si="29"/>
        <v>0</v>
      </c>
    </row>
    <row r="85" spans="1:26">
      <c r="A85" s="831">
        <f t="shared" si="30"/>
        <v>68</v>
      </c>
      <c r="B85" s="309" t="s">
        <v>961</v>
      </c>
      <c r="C85" s="911">
        <f t="shared" si="38"/>
        <v>9628696</v>
      </c>
      <c r="D85" s="832">
        <f t="shared" si="37"/>
        <v>193469.73799626253</v>
      </c>
      <c r="E85" s="832">
        <f t="shared" si="37"/>
        <v>48231.951489264327</v>
      </c>
      <c r="F85" s="832">
        <f t="shared" si="37"/>
        <v>223895.35105449831</v>
      </c>
      <c r="G85" s="832">
        <f t="shared" si="37"/>
        <v>25748.584722169253</v>
      </c>
      <c r="H85" s="832">
        <f t="shared" si="37"/>
        <v>11612.82941154037</v>
      </c>
      <c r="I85" s="832">
        <f t="shared" si="37"/>
        <v>49003.740131955303</v>
      </c>
      <c r="J85" s="376"/>
      <c r="K85" s="875">
        <f t="shared" si="39"/>
        <v>10180658</v>
      </c>
      <c r="L85" s="832">
        <v>406</v>
      </c>
      <c r="M85" s="832">
        <f t="shared" si="28"/>
        <v>25075.512315270935</v>
      </c>
      <c r="N85" s="730">
        <v>26855</v>
      </c>
      <c r="O85" s="730"/>
      <c r="P85" s="191" t="s">
        <v>557</v>
      </c>
      <c r="Q85" s="849">
        <v>40691</v>
      </c>
      <c r="R85" s="848"/>
      <c r="S85" s="317">
        <v>406</v>
      </c>
      <c r="T85" s="267">
        <v>23716</v>
      </c>
      <c r="U85" s="8">
        <f t="shared" si="33"/>
        <v>9628696</v>
      </c>
      <c r="V85" s="471"/>
      <c r="W85" s="849"/>
      <c r="X85" s="879"/>
      <c r="Y85" s="879"/>
      <c r="Z85" s="8">
        <f t="shared" si="29"/>
        <v>0</v>
      </c>
    </row>
    <row r="86" spans="1:26">
      <c r="A86" s="831">
        <f t="shared" si="30"/>
        <v>69</v>
      </c>
      <c r="B86" s="309" t="s">
        <v>962</v>
      </c>
      <c r="C86" s="911">
        <f t="shared" si="38"/>
        <v>222450</v>
      </c>
      <c r="D86" s="832">
        <f t="shared" si="37"/>
        <v>23826.322413332822</v>
      </c>
      <c r="E86" s="832">
        <f t="shared" si="37"/>
        <v>5939.8955036039815</v>
      </c>
      <c r="F86" s="832">
        <f t="shared" si="37"/>
        <v>27573.319095381565</v>
      </c>
      <c r="G86" s="832">
        <f t="shared" si="37"/>
        <v>3171.0079707104992</v>
      </c>
      <c r="H86" s="832">
        <f t="shared" si="37"/>
        <v>1430.1514053621145</v>
      </c>
      <c r="I86" s="832">
        <f t="shared" si="37"/>
        <v>6034.9433660043469</v>
      </c>
      <c r="J86" s="376"/>
      <c r="K86" s="875">
        <f t="shared" si="39"/>
        <v>290426</v>
      </c>
      <c r="L86" s="832">
        <v>50</v>
      </c>
      <c r="M86" s="832">
        <f t="shared" si="28"/>
        <v>5808.52</v>
      </c>
      <c r="N86" s="730">
        <v>5286</v>
      </c>
      <c r="O86" s="730"/>
      <c r="P86" s="309" t="s">
        <v>452</v>
      </c>
      <c r="Q86" s="849">
        <v>40691</v>
      </c>
      <c r="R86" s="848"/>
      <c r="S86" s="317">
        <f>L86</f>
        <v>50</v>
      </c>
      <c r="T86" s="267">
        <v>4449</v>
      </c>
      <c r="U86" s="8">
        <f t="shared" si="33"/>
        <v>222450</v>
      </c>
      <c r="V86" s="471"/>
      <c r="W86" s="849"/>
      <c r="X86" s="879"/>
      <c r="Y86" s="879"/>
      <c r="Z86" s="8">
        <f t="shared" si="29"/>
        <v>0</v>
      </c>
    </row>
    <row r="87" spans="1:26">
      <c r="A87" s="831">
        <f t="shared" ref="A87:A100" si="40">IF(B87&lt;&gt;"",A86+1,"")</f>
        <v>70</v>
      </c>
      <c r="B87" s="309" t="s">
        <v>963</v>
      </c>
      <c r="C87" s="911">
        <f t="shared" si="38"/>
        <v>75633</v>
      </c>
      <c r="D87" s="832">
        <f t="shared" si="37"/>
        <v>32403.798482132639</v>
      </c>
      <c r="E87" s="832">
        <f t="shared" si="37"/>
        <v>8078.2578849014153</v>
      </c>
      <c r="F87" s="832">
        <f t="shared" si="37"/>
        <v>37499.713969718927</v>
      </c>
      <c r="G87" s="832">
        <f t="shared" si="37"/>
        <v>4312.5708401662787</v>
      </c>
      <c r="H87" s="832">
        <f t="shared" si="37"/>
        <v>1945.0059112924755</v>
      </c>
      <c r="I87" s="832">
        <f t="shared" si="37"/>
        <v>8207.5229777659115</v>
      </c>
      <c r="J87" s="376"/>
      <c r="K87" s="875">
        <f t="shared" si="39"/>
        <v>168080</v>
      </c>
      <c r="L87" s="832">
        <v>68</v>
      </c>
      <c r="M87" s="832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49">
        <v>40691</v>
      </c>
      <c r="R87" s="848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49"/>
      <c r="X87" s="879"/>
      <c r="Y87" s="879"/>
      <c r="Z87" s="8">
        <f t="shared" ref="Z87:Z100" si="44">X87*Y87</f>
        <v>0</v>
      </c>
    </row>
    <row r="88" spans="1:26">
      <c r="A88" s="831">
        <f t="shared" si="40"/>
        <v>71</v>
      </c>
      <c r="B88" s="309" t="s">
        <v>964</v>
      </c>
      <c r="C88" s="911">
        <f t="shared" si="38"/>
        <v>333675</v>
      </c>
      <c r="D88" s="832">
        <f t="shared" ref="D88:I97" si="45">IF($L$182&lt;&gt;0,D$182/$L$182*$L88,0)</f>
        <v>142957.93447999694</v>
      </c>
      <c r="E88" s="832">
        <f t="shared" si="45"/>
        <v>35639.373021623891</v>
      </c>
      <c r="F88" s="832">
        <f t="shared" si="45"/>
        <v>165439.91457228939</v>
      </c>
      <c r="G88" s="832">
        <f t="shared" si="45"/>
        <v>19026.047824262994</v>
      </c>
      <c r="H88" s="832">
        <f t="shared" si="45"/>
        <v>8580.9084321726859</v>
      </c>
      <c r="I88" s="832">
        <f t="shared" si="45"/>
        <v>36209.660196026081</v>
      </c>
      <c r="J88" s="376"/>
      <c r="K88" s="875">
        <f t="shared" si="39"/>
        <v>741529</v>
      </c>
      <c r="L88" s="832">
        <v>300</v>
      </c>
      <c r="M88" s="832">
        <f t="shared" si="41"/>
        <v>2471.7633333333333</v>
      </c>
      <c r="N88" s="730">
        <v>3065</v>
      </c>
      <c r="O88" s="730"/>
      <c r="P88" s="191" t="s">
        <v>452</v>
      </c>
      <c r="Q88" s="849">
        <v>40691</v>
      </c>
      <c r="R88" s="848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49"/>
      <c r="X88" s="879"/>
      <c r="Y88" s="879"/>
      <c r="Z88" s="8">
        <f t="shared" si="44"/>
        <v>0</v>
      </c>
    </row>
    <row r="89" spans="1:26">
      <c r="A89" s="831">
        <f t="shared" si="40"/>
        <v>72</v>
      </c>
      <c r="B89" s="309" t="s">
        <v>965</v>
      </c>
      <c r="C89" s="911">
        <f t="shared" si="38"/>
        <v>44490</v>
      </c>
      <c r="D89" s="832">
        <f t="shared" si="45"/>
        <v>19061.057930666258</v>
      </c>
      <c r="E89" s="832">
        <f t="shared" si="45"/>
        <v>4751.9164028831856</v>
      </c>
      <c r="F89" s="832">
        <f t="shared" si="45"/>
        <v>22058.655276305253</v>
      </c>
      <c r="G89" s="832">
        <f t="shared" si="45"/>
        <v>2536.8063765683992</v>
      </c>
      <c r="H89" s="832">
        <f t="shared" si="45"/>
        <v>1144.1211242896916</v>
      </c>
      <c r="I89" s="832">
        <f t="shared" si="45"/>
        <v>4827.9546928034779</v>
      </c>
      <c r="J89" s="376"/>
      <c r="K89" s="875">
        <f t="shared" si="39"/>
        <v>98871</v>
      </c>
      <c r="L89" s="832">
        <v>40</v>
      </c>
      <c r="M89" s="832">
        <f t="shared" si="41"/>
        <v>2471.7750000000001</v>
      </c>
      <c r="N89" s="730">
        <v>3778</v>
      </c>
      <c r="O89" s="730"/>
      <c r="P89" s="191" t="s">
        <v>452</v>
      </c>
      <c r="Q89" s="849">
        <v>40691</v>
      </c>
      <c r="R89" s="848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49"/>
      <c r="X89" s="879"/>
      <c r="Y89" s="879"/>
      <c r="Z89" s="8">
        <f t="shared" si="44"/>
        <v>0</v>
      </c>
    </row>
    <row r="90" spans="1:26">
      <c r="A90" s="831">
        <f t="shared" si="40"/>
        <v>73</v>
      </c>
      <c r="B90" s="309" t="s">
        <v>966</v>
      </c>
      <c r="C90" s="911">
        <f t="shared" si="38"/>
        <v>75633</v>
      </c>
      <c r="D90" s="832">
        <f t="shared" si="45"/>
        <v>16201.89924106632</v>
      </c>
      <c r="E90" s="832">
        <f t="shared" si="45"/>
        <v>4039.1289424507077</v>
      </c>
      <c r="F90" s="832">
        <f t="shared" si="45"/>
        <v>18749.856984859463</v>
      </c>
      <c r="G90" s="832">
        <f t="shared" si="45"/>
        <v>2156.2854200831393</v>
      </c>
      <c r="H90" s="832">
        <f t="shared" si="45"/>
        <v>972.50295564623775</v>
      </c>
      <c r="I90" s="832">
        <f t="shared" si="45"/>
        <v>4103.7614888829557</v>
      </c>
      <c r="J90" s="376"/>
      <c r="K90" s="875">
        <f t="shared" si="39"/>
        <v>121856</v>
      </c>
      <c r="L90" s="832">
        <v>34</v>
      </c>
      <c r="M90" s="832">
        <f t="shared" si="41"/>
        <v>3584</v>
      </c>
      <c r="N90" s="730">
        <v>4913</v>
      </c>
      <c r="O90" s="730"/>
      <c r="P90" s="191" t="s">
        <v>452</v>
      </c>
      <c r="Q90" s="849">
        <v>40691</v>
      </c>
      <c r="R90" s="848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49"/>
      <c r="X90" s="879"/>
      <c r="Y90" s="879"/>
      <c r="Z90" s="8">
        <f t="shared" si="44"/>
        <v>0</v>
      </c>
    </row>
    <row r="91" spans="1:26">
      <c r="A91" s="831">
        <f t="shared" si="40"/>
        <v>74</v>
      </c>
      <c r="B91" s="309" t="s">
        <v>967</v>
      </c>
      <c r="C91" s="911">
        <f t="shared" si="38"/>
        <v>311430</v>
      </c>
      <c r="D91" s="832">
        <f t="shared" si="45"/>
        <v>66713.702757331906</v>
      </c>
      <c r="E91" s="832">
        <f t="shared" si="45"/>
        <v>16631.707410091149</v>
      </c>
      <c r="F91" s="832">
        <f t="shared" si="45"/>
        <v>77205.29346706839</v>
      </c>
      <c r="G91" s="832">
        <f t="shared" si="45"/>
        <v>8878.8223179893976</v>
      </c>
      <c r="H91" s="832">
        <f t="shared" si="45"/>
        <v>4004.4239350139205</v>
      </c>
      <c r="I91" s="832">
        <f t="shared" si="45"/>
        <v>16897.841424812173</v>
      </c>
      <c r="J91" s="376"/>
      <c r="K91" s="875">
        <f t="shared" si="39"/>
        <v>501762</v>
      </c>
      <c r="L91" s="832">
        <v>140</v>
      </c>
      <c r="M91" s="832">
        <f t="shared" si="41"/>
        <v>3584.0142857142855</v>
      </c>
      <c r="N91" s="730">
        <v>4320</v>
      </c>
      <c r="O91" s="730"/>
      <c r="P91" s="191" t="s">
        <v>452</v>
      </c>
      <c r="Q91" s="849">
        <v>40691</v>
      </c>
      <c r="R91" s="848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49"/>
      <c r="X91" s="879"/>
      <c r="Y91" s="879"/>
      <c r="Z91" s="8">
        <f t="shared" si="44"/>
        <v>0</v>
      </c>
    </row>
    <row r="92" spans="1:26">
      <c r="A92" s="831">
        <f t="shared" si="40"/>
        <v>75</v>
      </c>
      <c r="B92" s="309" t="s">
        <v>968</v>
      </c>
      <c r="C92" s="911">
        <f t="shared" si="38"/>
        <v>1121820</v>
      </c>
      <c r="D92" s="832">
        <f t="shared" si="45"/>
        <v>66713.702757331906</v>
      </c>
      <c r="E92" s="832">
        <f t="shared" si="45"/>
        <v>16631.707410091149</v>
      </c>
      <c r="F92" s="832">
        <f t="shared" si="45"/>
        <v>77205.29346706839</v>
      </c>
      <c r="G92" s="832">
        <f t="shared" si="45"/>
        <v>8878.8223179893976</v>
      </c>
      <c r="H92" s="832">
        <f t="shared" si="45"/>
        <v>4004.4239350139205</v>
      </c>
      <c r="I92" s="832">
        <f t="shared" si="45"/>
        <v>16897.841424812173</v>
      </c>
      <c r="J92" s="376"/>
      <c r="K92" s="875">
        <f t="shared" si="39"/>
        <v>1312152</v>
      </c>
      <c r="L92" s="832">
        <v>140</v>
      </c>
      <c r="M92" s="832">
        <f t="shared" si="41"/>
        <v>9372.5142857142855</v>
      </c>
      <c r="N92" s="730">
        <v>11516</v>
      </c>
      <c r="O92" s="730"/>
      <c r="P92" s="191" t="s">
        <v>582</v>
      </c>
      <c r="Q92" s="849">
        <v>40691</v>
      </c>
      <c r="R92" s="848"/>
      <c r="S92" s="317">
        <f>L92</f>
        <v>140</v>
      </c>
      <c r="T92" s="264">
        <v>8013</v>
      </c>
      <c r="U92" s="8">
        <f t="shared" si="43"/>
        <v>1121820</v>
      </c>
      <c r="V92" s="471"/>
      <c r="W92" s="849"/>
      <c r="X92" s="879"/>
      <c r="Y92" s="879"/>
      <c r="Z92" s="8">
        <f t="shared" si="44"/>
        <v>0</v>
      </c>
    </row>
    <row r="93" spans="1:26">
      <c r="A93" s="831">
        <f t="shared" si="40"/>
        <v>76</v>
      </c>
      <c r="B93" s="309" t="s">
        <v>958</v>
      </c>
      <c r="C93" s="911">
        <f t="shared" si="38"/>
        <v>126000</v>
      </c>
      <c r="D93" s="832">
        <f t="shared" si="45"/>
        <v>4765.2644826665646</v>
      </c>
      <c r="E93" s="832">
        <f t="shared" si="45"/>
        <v>1187.9791007207964</v>
      </c>
      <c r="F93" s="832">
        <f t="shared" si="45"/>
        <v>5514.6638190763133</v>
      </c>
      <c r="G93" s="832">
        <f t="shared" si="45"/>
        <v>634.20159414209979</v>
      </c>
      <c r="H93" s="832">
        <f t="shared" si="45"/>
        <v>286.03028107242289</v>
      </c>
      <c r="I93" s="832">
        <f t="shared" si="45"/>
        <v>1206.9886732008695</v>
      </c>
      <c r="J93" s="376"/>
      <c r="K93" s="875">
        <f t="shared" si="39"/>
        <v>139595</v>
      </c>
      <c r="L93" s="832">
        <v>10</v>
      </c>
      <c r="M93" s="832">
        <f t="shared" si="41"/>
        <v>13959.5</v>
      </c>
      <c r="N93" s="730">
        <v>14056</v>
      </c>
      <c r="O93" s="730"/>
      <c r="P93" s="309" t="s">
        <v>546</v>
      </c>
      <c r="Q93" s="849">
        <v>40691</v>
      </c>
      <c r="R93" s="848"/>
      <c r="S93" s="317">
        <v>5</v>
      </c>
      <c r="T93" s="264">
        <v>25200</v>
      </c>
      <c r="U93" s="8">
        <f t="shared" si="43"/>
        <v>126000</v>
      </c>
      <c r="V93" s="471"/>
      <c r="W93" s="849"/>
      <c r="X93" s="879"/>
      <c r="Y93" s="879"/>
      <c r="Z93" s="8">
        <f t="shared" si="44"/>
        <v>0</v>
      </c>
    </row>
    <row r="94" spans="1:26">
      <c r="A94" s="831">
        <f t="shared" si="40"/>
        <v>77</v>
      </c>
      <c r="B94" s="309" t="s">
        <v>969</v>
      </c>
      <c r="C94" s="911">
        <f t="shared" si="38"/>
        <v>586160</v>
      </c>
      <c r="D94" s="832">
        <f t="shared" si="45"/>
        <v>32403.798482132639</v>
      </c>
      <c r="E94" s="832">
        <f t="shared" si="45"/>
        <v>8078.2578849014153</v>
      </c>
      <c r="F94" s="832">
        <f t="shared" si="45"/>
        <v>37499.713969718927</v>
      </c>
      <c r="G94" s="832">
        <f t="shared" si="45"/>
        <v>4312.5708401662787</v>
      </c>
      <c r="H94" s="832">
        <f t="shared" si="45"/>
        <v>1945.0059112924755</v>
      </c>
      <c r="I94" s="832">
        <f t="shared" si="45"/>
        <v>8207.5229777659115</v>
      </c>
      <c r="J94" s="376"/>
      <c r="K94" s="875">
        <f t="shared" si="39"/>
        <v>678607</v>
      </c>
      <c r="L94" s="832">
        <v>68</v>
      </c>
      <c r="M94" s="832">
        <f t="shared" si="41"/>
        <v>9979.5147058823532</v>
      </c>
      <c r="N94" s="730">
        <v>10433</v>
      </c>
      <c r="O94" s="730"/>
      <c r="P94" s="191" t="s">
        <v>572</v>
      </c>
      <c r="Q94" s="849">
        <v>40691</v>
      </c>
      <c r="R94" s="848"/>
      <c r="S94" s="317">
        <f>L94</f>
        <v>68</v>
      </c>
      <c r="T94" s="264">
        <v>8620</v>
      </c>
      <c r="U94" s="8">
        <f t="shared" si="43"/>
        <v>586160</v>
      </c>
      <c r="V94" s="471"/>
      <c r="W94" s="849"/>
      <c r="X94" s="879"/>
      <c r="Y94" s="879"/>
      <c r="Z94" s="8">
        <f t="shared" si="44"/>
        <v>0</v>
      </c>
    </row>
    <row r="95" spans="1:26">
      <c r="A95" s="831">
        <f t="shared" si="40"/>
        <v>78</v>
      </c>
      <c r="B95" s="309" t="s">
        <v>970</v>
      </c>
      <c r="C95" s="911">
        <f t="shared" si="38"/>
        <v>3476100</v>
      </c>
      <c r="D95" s="832">
        <f t="shared" si="45"/>
        <v>142957.93447999694</v>
      </c>
      <c r="E95" s="832">
        <f t="shared" si="45"/>
        <v>35639.373021623891</v>
      </c>
      <c r="F95" s="832">
        <f t="shared" si="45"/>
        <v>165439.91457228939</v>
      </c>
      <c r="G95" s="832">
        <f t="shared" si="45"/>
        <v>19026.047824262994</v>
      </c>
      <c r="H95" s="832">
        <f t="shared" si="45"/>
        <v>8580.9084321726859</v>
      </c>
      <c r="I95" s="832">
        <f t="shared" si="45"/>
        <v>36209.660196026081</v>
      </c>
      <c r="J95" s="376"/>
      <c r="K95" s="875">
        <f t="shared" si="39"/>
        <v>3883954</v>
      </c>
      <c r="L95" s="832">
        <v>300</v>
      </c>
      <c r="M95" s="832">
        <f t="shared" si="41"/>
        <v>12946.513333333334</v>
      </c>
      <c r="N95" s="730">
        <v>13172</v>
      </c>
      <c r="O95" s="730"/>
      <c r="P95" s="191" t="s">
        <v>562</v>
      </c>
      <c r="Q95" s="849">
        <v>40691</v>
      </c>
      <c r="R95" s="848"/>
      <c r="S95" s="317">
        <f>L95</f>
        <v>300</v>
      </c>
      <c r="T95" s="264">
        <v>11587</v>
      </c>
      <c r="U95" s="8">
        <f t="shared" si="43"/>
        <v>3476100</v>
      </c>
      <c r="V95" s="471"/>
      <c r="W95" s="849"/>
      <c r="X95" s="879"/>
      <c r="Y95" s="879"/>
      <c r="Z95" s="8">
        <f t="shared" si="44"/>
        <v>0</v>
      </c>
    </row>
    <row r="96" spans="1:26">
      <c r="A96" s="831">
        <f t="shared" si="40"/>
        <v>79</v>
      </c>
      <c r="B96" s="309" t="s">
        <v>971</v>
      </c>
      <c r="C96" s="911">
        <f t="shared" si="38"/>
        <v>529200</v>
      </c>
      <c r="D96" s="832">
        <f t="shared" si="45"/>
        <v>19061.057930666258</v>
      </c>
      <c r="E96" s="832">
        <f t="shared" si="45"/>
        <v>4751.9164028831856</v>
      </c>
      <c r="F96" s="832">
        <f t="shared" si="45"/>
        <v>22058.655276305253</v>
      </c>
      <c r="G96" s="832">
        <f t="shared" si="45"/>
        <v>2536.8063765683992</v>
      </c>
      <c r="H96" s="832">
        <f t="shared" si="45"/>
        <v>1144.1211242896916</v>
      </c>
      <c r="I96" s="832">
        <f t="shared" si="45"/>
        <v>4827.9546928034779</v>
      </c>
      <c r="J96" s="376"/>
      <c r="K96" s="875">
        <f t="shared" si="39"/>
        <v>583581</v>
      </c>
      <c r="L96" s="832">
        <v>40</v>
      </c>
      <c r="M96" s="832">
        <f t="shared" si="41"/>
        <v>14589.525</v>
      </c>
      <c r="N96" s="730">
        <v>15040</v>
      </c>
      <c r="O96" s="730"/>
      <c r="P96" s="309" t="s">
        <v>546</v>
      </c>
      <c r="Q96" s="849">
        <v>40691</v>
      </c>
      <c r="R96" s="848"/>
      <c r="S96" s="317">
        <v>21</v>
      </c>
      <c r="T96" s="264">
        <v>25200</v>
      </c>
      <c r="U96" s="8">
        <f t="shared" si="43"/>
        <v>529200</v>
      </c>
      <c r="V96" s="471"/>
      <c r="W96" s="849"/>
      <c r="X96" s="879"/>
      <c r="Y96" s="879"/>
      <c r="Z96" s="8">
        <f t="shared" si="44"/>
        <v>0</v>
      </c>
    </row>
    <row r="97" spans="1:26">
      <c r="A97" s="831">
        <f t="shared" si="40"/>
        <v>80</v>
      </c>
      <c r="B97" s="309" t="s">
        <v>973</v>
      </c>
      <c r="C97" s="911">
        <f t="shared" si="38"/>
        <v>4330256</v>
      </c>
      <c r="D97" s="832">
        <f t="shared" si="45"/>
        <v>449364.44071545708</v>
      </c>
      <c r="E97" s="832">
        <f t="shared" si="45"/>
        <v>112026.4291979711</v>
      </c>
      <c r="F97" s="832">
        <f t="shared" si="45"/>
        <v>520032.79813889635</v>
      </c>
      <c r="G97" s="832">
        <f t="shared" si="45"/>
        <v>59805.210327600013</v>
      </c>
      <c r="H97" s="832">
        <f t="shared" si="45"/>
        <v>26972.655505129478</v>
      </c>
      <c r="I97" s="832">
        <f t="shared" si="45"/>
        <v>113819.03188284198</v>
      </c>
      <c r="J97" s="376"/>
      <c r="K97" s="875">
        <f t="shared" si="39"/>
        <v>5612277</v>
      </c>
      <c r="L97" s="832">
        <v>943</v>
      </c>
      <c r="M97" s="832">
        <f t="shared" si="41"/>
        <v>5951.5132555673381</v>
      </c>
      <c r="N97" s="730">
        <v>7229</v>
      </c>
      <c r="O97" s="730"/>
      <c r="P97" s="309" t="s">
        <v>543</v>
      </c>
      <c r="Q97" s="849">
        <v>40694</v>
      </c>
      <c r="R97" s="848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49"/>
      <c r="X97" s="879"/>
      <c r="Y97" s="879"/>
      <c r="Z97" s="8">
        <f t="shared" si="44"/>
        <v>0</v>
      </c>
    </row>
    <row r="98" spans="1:26">
      <c r="A98" s="831">
        <f t="shared" si="40"/>
        <v>81</v>
      </c>
      <c r="B98" s="309" t="s">
        <v>974</v>
      </c>
      <c r="C98" s="911">
        <f t="shared" si="38"/>
        <v>1348047</v>
      </c>
      <c r="D98" s="832">
        <f t="shared" ref="D98:I107" si="48">IF($L$182&lt;&gt;0,D$182/$L$182*$L98,0)</f>
        <v>144387.51382479692</v>
      </c>
      <c r="E98" s="832">
        <f t="shared" si="48"/>
        <v>35995.766751840129</v>
      </c>
      <c r="F98" s="832">
        <f t="shared" si="48"/>
        <v>167094.3137180123</v>
      </c>
      <c r="G98" s="832">
        <f t="shared" si="48"/>
        <v>19216.308302505626</v>
      </c>
      <c r="H98" s="832">
        <f t="shared" si="48"/>
        <v>8666.7175164944128</v>
      </c>
      <c r="I98" s="832">
        <f t="shared" si="48"/>
        <v>36571.756797986345</v>
      </c>
      <c r="J98" s="376"/>
      <c r="K98" s="875">
        <f t="shared" si="39"/>
        <v>1759979</v>
      </c>
      <c r="L98" s="832">
        <v>303</v>
      </c>
      <c r="M98" s="832">
        <f t="shared" si="41"/>
        <v>5808.5115511551157</v>
      </c>
      <c r="N98" s="730">
        <v>6620</v>
      </c>
      <c r="O98" s="730"/>
      <c r="P98" s="309" t="s">
        <v>452</v>
      </c>
      <c r="Q98" s="849">
        <v>40694</v>
      </c>
      <c r="R98" s="848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49"/>
      <c r="X98" s="879"/>
      <c r="Y98" s="879"/>
      <c r="Z98" s="8">
        <f t="shared" si="44"/>
        <v>0</v>
      </c>
    </row>
    <row r="99" spans="1:26">
      <c r="A99" s="831">
        <f t="shared" si="40"/>
        <v>82</v>
      </c>
      <c r="B99" s="309" t="s">
        <v>975</v>
      </c>
      <c r="C99" s="911">
        <f t="shared" si="38"/>
        <v>347610</v>
      </c>
      <c r="D99" s="832">
        <f t="shared" si="48"/>
        <v>14295.793447999695</v>
      </c>
      <c r="E99" s="832">
        <f t="shared" si="48"/>
        <v>3563.9373021623887</v>
      </c>
      <c r="F99" s="832">
        <f t="shared" si="48"/>
        <v>16543.991457228942</v>
      </c>
      <c r="G99" s="832">
        <f t="shared" si="48"/>
        <v>1902.6047824262996</v>
      </c>
      <c r="H99" s="832">
        <f t="shared" si="48"/>
        <v>858.09084321726868</v>
      </c>
      <c r="I99" s="832">
        <f t="shared" si="48"/>
        <v>3620.9660196026084</v>
      </c>
      <c r="J99" s="376"/>
      <c r="K99" s="875">
        <f t="shared" si="39"/>
        <v>388395</v>
      </c>
      <c r="L99" s="832">
        <v>30</v>
      </c>
      <c r="M99" s="832">
        <f t="shared" si="41"/>
        <v>12946.5</v>
      </c>
      <c r="N99" s="730">
        <v>14576</v>
      </c>
      <c r="O99" s="730"/>
      <c r="P99" s="191" t="s">
        <v>562</v>
      </c>
      <c r="Q99" s="849">
        <v>40694</v>
      </c>
      <c r="R99" s="848"/>
      <c r="S99" s="317">
        <f>L99</f>
        <v>30</v>
      </c>
      <c r="T99" s="264">
        <v>11587</v>
      </c>
      <c r="U99" s="8">
        <f t="shared" si="43"/>
        <v>347610</v>
      </c>
      <c r="V99" s="471"/>
      <c r="W99" s="849"/>
      <c r="X99" s="879"/>
      <c r="Y99" s="879"/>
      <c r="Z99" s="8">
        <f t="shared" si="44"/>
        <v>0</v>
      </c>
    </row>
    <row r="100" spans="1:26">
      <c r="A100" s="831">
        <f t="shared" si="40"/>
        <v>83</v>
      </c>
      <c r="B100" s="309" t="s">
        <v>801</v>
      </c>
      <c r="C100" s="911">
        <f t="shared" si="38"/>
        <v>3592166</v>
      </c>
      <c r="D100" s="832">
        <f t="shared" si="48"/>
        <v>48129.171274932305</v>
      </c>
      <c r="E100" s="832">
        <f t="shared" si="48"/>
        <v>11998.588917280043</v>
      </c>
      <c r="F100" s="832">
        <f t="shared" si="48"/>
        <v>55698.104572670767</v>
      </c>
      <c r="G100" s="832">
        <f t="shared" si="48"/>
        <v>6405.436100835208</v>
      </c>
      <c r="H100" s="832">
        <f t="shared" si="48"/>
        <v>2888.9058388314711</v>
      </c>
      <c r="I100" s="832">
        <f t="shared" si="48"/>
        <v>12190.585599328782</v>
      </c>
      <c r="J100" s="376"/>
      <c r="K100" s="875">
        <f t="shared" si="39"/>
        <v>3729477</v>
      </c>
      <c r="L100" s="832">
        <v>101</v>
      </c>
      <c r="M100" s="832">
        <f t="shared" si="41"/>
        <v>36925.514851485146</v>
      </c>
      <c r="N100" s="730">
        <v>43865</v>
      </c>
      <c r="O100" s="730"/>
      <c r="P100" s="191" t="s">
        <v>648</v>
      </c>
      <c r="Q100" s="849">
        <v>40695</v>
      </c>
      <c r="R100" s="848"/>
      <c r="S100" s="317">
        <v>101</v>
      </c>
      <c r="T100" s="881">
        <v>35566</v>
      </c>
      <c r="U100" s="8">
        <f t="shared" si="43"/>
        <v>3592166</v>
      </c>
      <c r="V100" s="471"/>
      <c r="W100" s="849"/>
      <c r="X100" s="879"/>
      <c r="Y100" s="879"/>
      <c r="Z100" s="8">
        <f t="shared" si="44"/>
        <v>0</v>
      </c>
    </row>
    <row r="101" spans="1:26">
      <c r="A101" s="831">
        <f t="shared" ref="A101:A147" si="49">IF(B101&lt;&gt;"",A100+1,"")</f>
        <v>84</v>
      </c>
      <c r="B101" s="309" t="s">
        <v>804</v>
      </c>
      <c r="C101" s="911">
        <f t="shared" si="38"/>
        <v>3617012</v>
      </c>
      <c r="D101" s="832">
        <f t="shared" si="48"/>
        <v>48129.171274932305</v>
      </c>
      <c r="E101" s="832">
        <f t="shared" si="48"/>
        <v>11998.588917280043</v>
      </c>
      <c r="F101" s="832">
        <f t="shared" si="48"/>
        <v>55698.104572670767</v>
      </c>
      <c r="G101" s="832">
        <f t="shared" si="48"/>
        <v>6405.436100835208</v>
      </c>
      <c r="H101" s="832">
        <f t="shared" si="48"/>
        <v>2888.9058388314711</v>
      </c>
      <c r="I101" s="832">
        <f t="shared" si="48"/>
        <v>12190.585599328782</v>
      </c>
      <c r="J101" s="376"/>
      <c r="K101" s="875">
        <f t="shared" si="39"/>
        <v>3754323</v>
      </c>
      <c r="L101" s="832">
        <v>101</v>
      </c>
      <c r="M101" s="832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49">
        <v>40695</v>
      </c>
      <c r="R101" s="848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49"/>
      <c r="X101" s="879"/>
      <c r="Y101" s="879"/>
      <c r="Z101" s="8">
        <f t="shared" ref="Z101:Z167" si="52">X101*Y101</f>
        <v>0</v>
      </c>
    </row>
    <row r="102" spans="1:26">
      <c r="A102" s="831">
        <f t="shared" si="49"/>
        <v>85</v>
      </c>
      <c r="B102" s="309" t="s">
        <v>977</v>
      </c>
      <c r="C102" s="911">
        <f t="shared" si="38"/>
        <v>353010</v>
      </c>
      <c r="D102" s="832">
        <f t="shared" si="48"/>
        <v>8100.9496205331598</v>
      </c>
      <c r="E102" s="832">
        <f t="shared" si="48"/>
        <v>2019.5644712253538</v>
      </c>
      <c r="F102" s="832">
        <f t="shared" si="48"/>
        <v>9374.9284924297317</v>
      </c>
      <c r="G102" s="832">
        <f t="shared" si="48"/>
        <v>1078.1427100415697</v>
      </c>
      <c r="H102" s="832">
        <f t="shared" si="48"/>
        <v>486.25147782311888</v>
      </c>
      <c r="I102" s="832">
        <f t="shared" si="48"/>
        <v>2051.8807444414779</v>
      </c>
      <c r="J102" s="376"/>
      <c r="K102" s="875">
        <f t="shared" si="39"/>
        <v>376122</v>
      </c>
      <c r="L102" s="832">
        <v>17</v>
      </c>
      <c r="M102" s="832">
        <f t="shared" si="50"/>
        <v>22124.823529411766</v>
      </c>
      <c r="N102" s="730">
        <v>23643</v>
      </c>
      <c r="O102" s="730"/>
      <c r="P102" s="40" t="s">
        <v>656</v>
      </c>
      <c r="Q102" s="849">
        <v>40723</v>
      </c>
      <c r="R102" s="848"/>
      <c r="S102" s="317">
        <v>10</v>
      </c>
      <c r="T102" s="881">
        <v>35301</v>
      </c>
      <c r="U102" s="25">
        <f t="shared" si="51"/>
        <v>353010</v>
      </c>
      <c r="V102" s="471"/>
      <c r="W102" s="849"/>
      <c r="X102" s="879"/>
      <c r="Y102" s="879"/>
      <c r="Z102" s="8">
        <f t="shared" si="52"/>
        <v>0</v>
      </c>
    </row>
    <row r="103" spans="1:26">
      <c r="A103" s="831">
        <f t="shared" si="49"/>
        <v>86</v>
      </c>
      <c r="B103" s="309" t="s">
        <v>961</v>
      </c>
      <c r="C103" s="911">
        <f t="shared" si="38"/>
        <v>191248</v>
      </c>
      <c r="D103" s="832">
        <f t="shared" si="48"/>
        <v>3812.2115861332518</v>
      </c>
      <c r="E103" s="832">
        <f t="shared" si="48"/>
        <v>950.38328057663705</v>
      </c>
      <c r="F103" s="832">
        <f t="shared" si="48"/>
        <v>4411.7310552610506</v>
      </c>
      <c r="G103" s="832">
        <f t="shared" si="48"/>
        <v>507.36127531367987</v>
      </c>
      <c r="H103" s="832">
        <f t="shared" si="48"/>
        <v>228.8242248579383</v>
      </c>
      <c r="I103" s="832">
        <f t="shared" si="48"/>
        <v>965.59093856069558</v>
      </c>
      <c r="J103" s="376"/>
      <c r="K103" s="875">
        <f t="shared" si="39"/>
        <v>202124</v>
      </c>
      <c r="L103" s="832">
        <v>8</v>
      </c>
      <c r="M103" s="832">
        <f t="shared" si="50"/>
        <v>25265.5</v>
      </c>
      <c r="N103" s="730">
        <v>26855</v>
      </c>
      <c r="O103" s="730"/>
      <c r="P103" s="40" t="s">
        <v>687</v>
      </c>
      <c r="Q103" s="849">
        <v>40723</v>
      </c>
      <c r="R103" s="848"/>
      <c r="S103" s="317">
        <v>8</v>
      </c>
      <c r="T103" s="881">
        <v>23906</v>
      </c>
      <c r="U103" s="25">
        <f t="shared" si="51"/>
        <v>191248</v>
      </c>
      <c r="V103" s="471"/>
      <c r="W103" s="849"/>
      <c r="X103" s="879"/>
      <c r="Y103" s="879"/>
      <c r="Z103" s="8">
        <f t="shared" si="52"/>
        <v>0</v>
      </c>
    </row>
    <row r="104" spans="1:26">
      <c r="A104" s="831">
        <f t="shared" si="49"/>
        <v>87</v>
      </c>
      <c r="B104" s="309" t="s">
        <v>951</v>
      </c>
      <c r="C104" s="911">
        <f t="shared" si="38"/>
        <v>908428</v>
      </c>
      <c r="D104" s="832">
        <f t="shared" si="48"/>
        <v>18108.005034132944</v>
      </c>
      <c r="E104" s="832">
        <f t="shared" si="48"/>
        <v>4514.3205827390257</v>
      </c>
      <c r="F104" s="832">
        <f t="shared" si="48"/>
        <v>20955.722512489992</v>
      </c>
      <c r="G104" s="832">
        <f t="shared" si="48"/>
        <v>2409.9660577399795</v>
      </c>
      <c r="H104" s="832">
        <f t="shared" si="48"/>
        <v>1086.915068075207</v>
      </c>
      <c r="I104" s="832">
        <f t="shared" si="48"/>
        <v>4586.5569581633044</v>
      </c>
      <c r="J104" s="376"/>
      <c r="K104" s="875">
        <f t="shared" si="39"/>
        <v>960089</v>
      </c>
      <c r="L104" s="832">
        <v>38</v>
      </c>
      <c r="M104" s="832">
        <f t="shared" si="50"/>
        <v>25265.5</v>
      </c>
      <c r="N104" s="730">
        <v>25535</v>
      </c>
      <c r="O104" s="730"/>
      <c r="P104" s="40" t="s">
        <v>687</v>
      </c>
      <c r="Q104" s="849">
        <v>40723</v>
      </c>
      <c r="R104" s="848"/>
      <c r="S104" s="317">
        <v>38</v>
      </c>
      <c r="T104" s="881">
        <v>23906</v>
      </c>
      <c r="U104" s="25">
        <f t="shared" si="51"/>
        <v>908428</v>
      </c>
      <c r="V104" s="471"/>
      <c r="W104" s="849"/>
      <c r="X104" s="879"/>
      <c r="Y104" s="879"/>
      <c r="Z104" s="8">
        <f t="shared" si="52"/>
        <v>0</v>
      </c>
    </row>
    <row r="105" spans="1:26">
      <c r="A105" s="831">
        <f t="shared" si="49"/>
        <v>88</v>
      </c>
      <c r="B105" s="309" t="s">
        <v>978</v>
      </c>
      <c r="C105" s="911">
        <f t="shared" si="38"/>
        <v>835801</v>
      </c>
      <c r="D105" s="832">
        <f t="shared" si="48"/>
        <v>22396.743068532855</v>
      </c>
      <c r="E105" s="832">
        <f t="shared" si="48"/>
        <v>5583.501773387743</v>
      </c>
      <c r="F105" s="832">
        <f t="shared" si="48"/>
        <v>25918.919949658673</v>
      </c>
      <c r="G105" s="832">
        <f t="shared" si="48"/>
        <v>2980.7474924678691</v>
      </c>
      <c r="H105" s="832">
        <f t="shared" si="48"/>
        <v>1344.3423210403876</v>
      </c>
      <c r="I105" s="832">
        <f t="shared" si="48"/>
        <v>5672.8467640440867</v>
      </c>
      <c r="J105" s="376"/>
      <c r="K105" s="875">
        <f t="shared" si="39"/>
        <v>899698</v>
      </c>
      <c r="L105" s="832">
        <v>47</v>
      </c>
      <c r="M105" s="832">
        <f t="shared" si="50"/>
        <v>19142.510638297874</v>
      </c>
      <c r="N105" s="730">
        <v>21721</v>
      </c>
      <c r="O105" s="730"/>
      <c r="P105" s="191" t="s">
        <v>648</v>
      </c>
      <c r="Q105" s="849">
        <v>40723</v>
      </c>
      <c r="R105" s="848"/>
      <c r="S105" s="317">
        <v>23.5</v>
      </c>
      <c r="T105" s="881">
        <v>35566</v>
      </c>
      <c r="U105" s="25">
        <f t="shared" si="51"/>
        <v>835801</v>
      </c>
      <c r="V105" s="471"/>
      <c r="W105" s="849"/>
      <c r="X105" s="879"/>
      <c r="Y105" s="879"/>
      <c r="Z105" s="8">
        <f t="shared" si="52"/>
        <v>0</v>
      </c>
    </row>
    <row r="106" spans="1:26">
      <c r="A106" s="831">
        <f t="shared" si="49"/>
        <v>89</v>
      </c>
      <c r="B106" s="309" t="s">
        <v>979</v>
      </c>
      <c r="C106" s="911">
        <f t="shared" si="38"/>
        <v>9962075</v>
      </c>
      <c r="D106" s="832">
        <f t="shared" si="48"/>
        <v>395516.95206132485</v>
      </c>
      <c r="E106" s="832">
        <f t="shared" si="48"/>
        <v>98602.265359826095</v>
      </c>
      <c r="F106" s="832">
        <f t="shared" si="48"/>
        <v>457717.09698333399</v>
      </c>
      <c r="G106" s="832">
        <f t="shared" si="48"/>
        <v>52638.732313794288</v>
      </c>
      <c r="H106" s="832">
        <f t="shared" si="48"/>
        <v>23740.513329011101</v>
      </c>
      <c r="I106" s="832">
        <f t="shared" si="48"/>
        <v>100180.05987567216</v>
      </c>
      <c r="J106" s="376"/>
      <c r="K106" s="875">
        <f t="shared" si="39"/>
        <v>11090471</v>
      </c>
      <c r="L106" s="832">
        <v>830</v>
      </c>
      <c r="M106" s="832">
        <f t="shared" si="50"/>
        <v>13362.013253012048</v>
      </c>
      <c r="N106" s="730">
        <v>14435</v>
      </c>
      <c r="O106" s="730"/>
      <c r="P106" s="40" t="s">
        <v>622</v>
      </c>
      <c r="Q106" s="849">
        <v>40723</v>
      </c>
      <c r="R106" s="848"/>
      <c r="S106" s="317">
        <f>L106/2</f>
        <v>415</v>
      </c>
      <c r="T106" s="881">
        <v>24005</v>
      </c>
      <c r="U106" s="8">
        <f t="shared" si="51"/>
        <v>9962075</v>
      </c>
      <c r="V106" s="471"/>
      <c r="W106" s="849"/>
      <c r="X106" s="879"/>
      <c r="Y106" s="879"/>
      <c r="Z106" s="8">
        <f t="shared" si="52"/>
        <v>0</v>
      </c>
    </row>
    <row r="107" spans="1:26">
      <c r="A107" s="886">
        <f t="shared" si="49"/>
        <v>90</v>
      </c>
      <c r="B107" s="310" t="s">
        <v>816</v>
      </c>
      <c r="C107" s="911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5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49">
        <v>40723</v>
      </c>
      <c r="R107" s="848"/>
      <c r="S107" s="317">
        <f>L107/2</f>
        <v>369</v>
      </c>
      <c r="T107" s="881">
        <v>24005</v>
      </c>
      <c r="U107" s="8">
        <f t="shared" si="51"/>
        <v>8857845</v>
      </c>
      <c r="V107" s="471"/>
      <c r="W107" s="849"/>
      <c r="X107" s="879"/>
      <c r="Y107" s="879"/>
      <c r="Z107" s="8">
        <f t="shared" si="52"/>
        <v>0</v>
      </c>
    </row>
    <row r="108" spans="1:26">
      <c r="A108" s="831">
        <f>IF(B108&lt;&gt;"",A107+1,"")</f>
        <v>91</v>
      </c>
      <c r="B108" s="309" t="s">
        <v>820</v>
      </c>
      <c r="C108" s="911">
        <f t="shared" si="38"/>
        <v>16462</v>
      </c>
      <c r="D108" s="832">
        <f t="shared" ref="D108:I117" si="53">IF($L$182&lt;&gt;0,D$182/$L$182*$L108,0)</f>
        <v>953.05289653331295</v>
      </c>
      <c r="E108" s="832">
        <f t="shared" si="53"/>
        <v>237.59582014415926</v>
      </c>
      <c r="F108" s="832">
        <f t="shared" si="53"/>
        <v>1102.9327638152627</v>
      </c>
      <c r="G108" s="832">
        <f t="shared" si="53"/>
        <v>126.84031882841997</v>
      </c>
      <c r="H108" s="832">
        <f t="shared" si="53"/>
        <v>57.206056214484576</v>
      </c>
      <c r="I108" s="832">
        <f t="shared" si="53"/>
        <v>241.39773464017389</v>
      </c>
      <c r="J108" s="376"/>
      <c r="K108" s="875">
        <f t="shared" si="39"/>
        <v>19181</v>
      </c>
      <c r="L108" s="832">
        <v>2</v>
      </c>
      <c r="M108" s="832">
        <f t="shared" si="50"/>
        <v>9590.5</v>
      </c>
      <c r="N108" s="730">
        <v>12177</v>
      </c>
      <c r="O108" s="730"/>
      <c r="P108" s="191" t="s">
        <v>561</v>
      </c>
      <c r="Q108" s="849">
        <v>40723</v>
      </c>
      <c r="R108" s="848"/>
      <c r="S108" s="317">
        <f>L108/2</f>
        <v>1</v>
      </c>
      <c r="T108" s="881">
        <v>16462</v>
      </c>
      <c r="U108" s="8">
        <f t="shared" si="51"/>
        <v>16462</v>
      </c>
      <c r="V108" s="471"/>
      <c r="W108" s="849"/>
      <c r="X108" s="879"/>
      <c r="Y108" s="879"/>
      <c r="Z108" s="8">
        <f t="shared" si="52"/>
        <v>0</v>
      </c>
    </row>
    <row r="109" spans="1:26">
      <c r="A109" s="831">
        <f t="shared" si="49"/>
        <v>92</v>
      </c>
      <c r="B109" s="309" t="s">
        <v>980</v>
      </c>
      <c r="C109" s="911">
        <f t="shared" si="38"/>
        <v>18390</v>
      </c>
      <c r="D109" s="832">
        <f t="shared" si="53"/>
        <v>953.05289653331295</v>
      </c>
      <c r="E109" s="832">
        <f t="shared" si="53"/>
        <v>237.59582014415926</v>
      </c>
      <c r="F109" s="832">
        <f t="shared" si="53"/>
        <v>1102.9327638152627</v>
      </c>
      <c r="G109" s="832">
        <f t="shared" si="53"/>
        <v>126.84031882841997</v>
      </c>
      <c r="H109" s="832">
        <f t="shared" si="53"/>
        <v>57.206056214484576</v>
      </c>
      <c r="I109" s="832">
        <f t="shared" si="53"/>
        <v>241.39773464017389</v>
      </c>
      <c r="J109" s="376"/>
      <c r="K109" s="875">
        <f t="shared" si="39"/>
        <v>21109</v>
      </c>
      <c r="L109" s="832">
        <v>2</v>
      </c>
      <c r="M109" s="832">
        <f t="shared" si="50"/>
        <v>10554.5</v>
      </c>
      <c r="N109" s="730">
        <v>12562</v>
      </c>
      <c r="O109" s="730"/>
      <c r="P109" s="191" t="s">
        <v>627</v>
      </c>
      <c r="Q109" s="849">
        <v>40723</v>
      </c>
      <c r="R109" s="848"/>
      <c r="S109" s="317">
        <f>L109/2</f>
        <v>1</v>
      </c>
      <c r="T109" s="881">
        <v>18390</v>
      </c>
      <c r="U109" s="8">
        <f t="shared" si="51"/>
        <v>18390</v>
      </c>
      <c r="V109" s="471"/>
      <c r="W109" s="849"/>
      <c r="X109" s="879"/>
      <c r="Y109" s="879"/>
      <c r="Z109" s="8">
        <f t="shared" si="52"/>
        <v>0</v>
      </c>
    </row>
    <row r="110" spans="1:26">
      <c r="A110" s="831">
        <f t="shared" si="49"/>
        <v>93</v>
      </c>
      <c r="B110" s="309" t="s">
        <v>980</v>
      </c>
      <c r="C110" s="911">
        <f t="shared" si="38"/>
        <v>334866</v>
      </c>
      <c r="D110" s="832">
        <f t="shared" si="53"/>
        <v>10007.055413599786</v>
      </c>
      <c r="E110" s="832">
        <f t="shared" si="53"/>
        <v>2494.7561115136723</v>
      </c>
      <c r="F110" s="832">
        <f t="shared" si="53"/>
        <v>11580.794020060257</v>
      </c>
      <c r="G110" s="832">
        <f t="shared" si="53"/>
        <v>1331.8233476984096</v>
      </c>
      <c r="H110" s="832">
        <f t="shared" si="53"/>
        <v>600.66359025208806</v>
      </c>
      <c r="I110" s="832">
        <f t="shared" si="53"/>
        <v>2534.6762137218257</v>
      </c>
      <c r="J110" s="376"/>
      <c r="K110" s="875">
        <f t="shared" si="39"/>
        <v>363416</v>
      </c>
      <c r="L110" s="832">
        <v>21</v>
      </c>
      <c r="M110" s="832">
        <f t="shared" si="50"/>
        <v>17305.523809523809</v>
      </c>
      <c r="N110" s="730">
        <v>17837</v>
      </c>
      <c r="O110" s="730"/>
      <c r="P110" s="40" t="s">
        <v>661</v>
      </c>
      <c r="Q110" s="849">
        <v>40723</v>
      </c>
      <c r="R110" s="848"/>
      <c r="S110" s="317">
        <f>L110</f>
        <v>21</v>
      </c>
      <c r="T110" s="881">
        <v>15946</v>
      </c>
      <c r="U110" s="8">
        <f t="shared" si="51"/>
        <v>334866</v>
      </c>
      <c r="V110" s="471"/>
      <c r="W110" s="849"/>
      <c r="X110" s="879"/>
      <c r="Y110" s="879"/>
      <c r="Z110" s="8">
        <f t="shared" si="52"/>
        <v>0</v>
      </c>
    </row>
    <row r="111" spans="1:26">
      <c r="A111" s="831">
        <f t="shared" si="49"/>
        <v>94</v>
      </c>
      <c r="B111" s="309" t="s">
        <v>987</v>
      </c>
      <c r="C111" s="911">
        <f t="shared" si="38"/>
        <v>526218</v>
      </c>
      <c r="D111" s="832">
        <f t="shared" si="53"/>
        <v>15725.372792799664</v>
      </c>
      <c r="E111" s="832">
        <f t="shared" si="53"/>
        <v>3920.3310323786277</v>
      </c>
      <c r="F111" s="832">
        <f t="shared" si="53"/>
        <v>18198.390602951833</v>
      </c>
      <c r="G111" s="832">
        <f t="shared" si="53"/>
        <v>2092.8652606689293</v>
      </c>
      <c r="H111" s="832">
        <f t="shared" si="53"/>
        <v>943.89992753899548</v>
      </c>
      <c r="I111" s="832">
        <f t="shared" si="53"/>
        <v>3983.062621562869</v>
      </c>
      <c r="J111" s="376"/>
      <c r="K111" s="875">
        <f t="shared" si="39"/>
        <v>571082</v>
      </c>
      <c r="L111" s="832">
        <v>33</v>
      </c>
      <c r="M111" s="832">
        <f t="shared" si="50"/>
        <v>17305.515151515152</v>
      </c>
      <c r="N111" s="730">
        <v>17008</v>
      </c>
      <c r="O111" s="730"/>
      <c r="P111" s="40" t="s">
        <v>661</v>
      </c>
      <c r="Q111" s="849">
        <v>40723</v>
      </c>
      <c r="R111" s="848"/>
      <c r="S111" s="317">
        <f>L111</f>
        <v>33</v>
      </c>
      <c r="T111" s="881">
        <v>15946</v>
      </c>
      <c r="U111" s="8">
        <f t="shared" si="51"/>
        <v>526218</v>
      </c>
      <c r="V111" s="471"/>
      <c r="W111" s="849"/>
      <c r="X111" s="879"/>
      <c r="Y111" s="879"/>
      <c r="Z111" s="8">
        <f t="shared" si="52"/>
        <v>0</v>
      </c>
    </row>
    <row r="112" spans="1:26">
      <c r="A112" s="831">
        <f t="shared" si="49"/>
        <v>95</v>
      </c>
      <c r="B112" s="309" t="s">
        <v>807</v>
      </c>
      <c r="C112" s="911">
        <f t="shared" si="38"/>
        <v>6580700</v>
      </c>
      <c r="D112" s="832">
        <f t="shared" si="53"/>
        <v>185845.31482399601</v>
      </c>
      <c r="E112" s="832">
        <f t="shared" si="53"/>
        <v>46331.184928111055</v>
      </c>
      <c r="F112" s="832">
        <f t="shared" si="53"/>
        <v>215071.88894397623</v>
      </c>
      <c r="G112" s="832">
        <f t="shared" si="53"/>
        <v>24733.862171541892</v>
      </c>
      <c r="H112" s="832">
        <f t="shared" si="53"/>
        <v>11155.180961824492</v>
      </c>
      <c r="I112" s="832">
        <f t="shared" si="53"/>
        <v>47072.558254833908</v>
      </c>
      <c r="J112" s="376"/>
      <c r="K112" s="875">
        <f t="shared" si="39"/>
        <v>7110910</v>
      </c>
      <c r="L112" s="832">
        <v>390</v>
      </c>
      <c r="M112" s="832">
        <f t="shared" si="50"/>
        <v>18233.102564102563</v>
      </c>
      <c r="N112" s="730">
        <v>19820</v>
      </c>
      <c r="O112" s="730"/>
      <c r="P112" s="40" t="s">
        <v>660</v>
      </c>
      <c r="Q112" s="849">
        <v>40723</v>
      </c>
      <c r="R112" s="848"/>
      <c r="S112" s="317">
        <v>395</v>
      </c>
      <c r="T112" s="881">
        <v>16660</v>
      </c>
      <c r="U112" s="8">
        <f t="shared" si="51"/>
        <v>6580700</v>
      </c>
      <c r="V112" s="471"/>
      <c r="W112" s="849"/>
      <c r="X112" s="879"/>
      <c r="Y112" s="879"/>
      <c r="Z112" s="8">
        <f t="shared" si="52"/>
        <v>0</v>
      </c>
    </row>
    <row r="113" spans="1:26">
      <c r="A113" s="831">
        <f>IF(B113&lt;&gt;"",A112+1,"")</f>
        <v>96</v>
      </c>
      <c r="B113" s="309" t="s">
        <v>811</v>
      </c>
      <c r="C113" s="911">
        <f t="shared" si="38"/>
        <v>3473774</v>
      </c>
      <c r="D113" s="832">
        <f t="shared" si="53"/>
        <v>229685.74806452842</v>
      </c>
      <c r="E113" s="832">
        <f t="shared" si="53"/>
        <v>57260.592654742381</v>
      </c>
      <c r="F113" s="832">
        <f t="shared" si="53"/>
        <v>265806.79607947828</v>
      </c>
      <c r="G113" s="832">
        <f t="shared" si="53"/>
        <v>30568.516837649211</v>
      </c>
      <c r="H113" s="832">
        <f t="shared" si="53"/>
        <v>13786.659547690782</v>
      </c>
      <c r="I113" s="832">
        <f t="shared" si="53"/>
        <v>58176.854048281908</v>
      </c>
      <c r="J113" s="376"/>
      <c r="K113" s="875">
        <f t="shared" si="39"/>
        <v>4129059</v>
      </c>
      <c r="L113" s="832">
        <v>482</v>
      </c>
      <c r="M113" s="832">
        <f t="shared" si="50"/>
        <v>8566.5124481327803</v>
      </c>
      <c r="N113" s="730">
        <v>10600</v>
      </c>
      <c r="O113" s="730"/>
      <c r="P113" s="191" t="s">
        <v>700</v>
      </c>
      <c r="Q113" s="849">
        <v>40723</v>
      </c>
      <c r="R113" s="848"/>
      <c r="S113" s="317">
        <f>L113</f>
        <v>482</v>
      </c>
      <c r="T113" s="881">
        <v>7207</v>
      </c>
      <c r="U113" s="8">
        <f t="shared" si="51"/>
        <v>3473774</v>
      </c>
      <c r="V113" s="471"/>
      <c r="W113" s="849"/>
      <c r="X113" s="879"/>
      <c r="Y113" s="879"/>
      <c r="Z113" s="8">
        <f t="shared" si="52"/>
        <v>0</v>
      </c>
    </row>
    <row r="114" spans="1:26">
      <c r="A114" s="886">
        <f t="shared" si="49"/>
        <v>97</v>
      </c>
      <c r="B114" s="310" t="s">
        <v>980</v>
      </c>
      <c r="C114" s="911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5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49">
        <v>40723</v>
      </c>
      <c r="R114" s="848"/>
      <c r="S114" s="317">
        <f>L114</f>
        <v>56</v>
      </c>
      <c r="T114" s="881">
        <v>14079</v>
      </c>
      <c r="U114" s="8">
        <f t="shared" si="51"/>
        <v>788424</v>
      </c>
      <c r="V114" s="471"/>
      <c r="W114" s="849"/>
      <c r="X114" s="879"/>
      <c r="Y114" s="879"/>
      <c r="Z114" s="8">
        <f t="shared" si="52"/>
        <v>0</v>
      </c>
    </row>
    <row r="115" spans="1:26">
      <c r="A115" s="831">
        <f>IF(B115&lt;&gt;"",A114+1,"")</f>
        <v>98</v>
      </c>
      <c r="B115" s="309" t="s">
        <v>988</v>
      </c>
      <c r="C115" s="911">
        <f t="shared" si="38"/>
        <v>1223278</v>
      </c>
      <c r="D115" s="832">
        <f t="shared" si="53"/>
        <v>96734.868998131264</v>
      </c>
      <c r="E115" s="832">
        <f t="shared" si="53"/>
        <v>24115.975744632164</v>
      </c>
      <c r="F115" s="832">
        <f t="shared" si="53"/>
        <v>111947.67552724916</v>
      </c>
      <c r="G115" s="832">
        <f t="shared" si="53"/>
        <v>12874.292361084626</v>
      </c>
      <c r="H115" s="832">
        <f t="shared" si="53"/>
        <v>5806.4147057701848</v>
      </c>
      <c r="I115" s="832">
        <f t="shared" si="53"/>
        <v>24501.870065977651</v>
      </c>
      <c r="J115" s="376"/>
      <c r="K115" s="875">
        <f t="shared" si="39"/>
        <v>1499259</v>
      </c>
      <c r="L115" s="832">
        <v>203</v>
      </c>
      <c r="M115" s="832">
        <f t="shared" si="50"/>
        <v>7385.5123152709357</v>
      </c>
      <c r="N115" s="730">
        <v>8450</v>
      </c>
      <c r="O115" s="730"/>
      <c r="P115" s="309" t="s">
        <v>544</v>
      </c>
      <c r="Q115" s="849">
        <v>40723</v>
      </c>
      <c r="R115" s="848"/>
      <c r="S115" s="317">
        <f>L115</f>
        <v>203</v>
      </c>
      <c r="T115" s="881">
        <v>6026</v>
      </c>
      <c r="U115" s="8">
        <f t="shared" si="51"/>
        <v>1223278</v>
      </c>
      <c r="V115" s="471"/>
      <c r="W115" s="849"/>
      <c r="X115" s="879"/>
      <c r="Y115" s="879"/>
      <c r="Z115" s="8">
        <f t="shared" si="52"/>
        <v>0</v>
      </c>
    </row>
    <row r="116" spans="1:26">
      <c r="A116" s="831">
        <f t="shared" si="49"/>
        <v>99</v>
      </c>
      <c r="B116" s="309" t="s">
        <v>989</v>
      </c>
      <c r="C116" s="911">
        <f t="shared" si="38"/>
        <v>4449</v>
      </c>
      <c r="D116" s="832">
        <f t="shared" si="53"/>
        <v>476.52644826665647</v>
      </c>
      <c r="E116" s="832">
        <f t="shared" si="53"/>
        <v>118.79791007207963</v>
      </c>
      <c r="F116" s="832">
        <f t="shared" si="53"/>
        <v>551.46638190763133</v>
      </c>
      <c r="G116" s="832">
        <f t="shared" si="53"/>
        <v>63.420159414209984</v>
      </c>
      <c r="H116" s="832">
        <f t="shared" si="53"/>
        <v>28.603028107242288</v>
      </c>
      <c r="I116" s="832">
        <f t="shared" si="53"/>
        <v>120.69886732008695</v>
      </c>
      <c r="J116" s="376"/>
      <c r="K116" s="875">
        <f t="shared" si="39"/>
        <v>5809</v>
      </c>
      <c r="L116" s="832">
        <v>1</v>
      </c>
      <c r="M116" s="832">
        <f t="shared" si="50"/>
        <v>5809</v>
      </c>
      <c r="N116" s="730">
        <v>5778</v>
      </c>
      <c r="O116" s="730"/>
      <c r="P116" s="191" t="s">
        <v>452</v>
      </c>
      <c r="Q116" s="849">
        <v>40723</v>
      </c>
      <c r="R116" s="848"/>
      <c r="S116" s="317">
        <f>L116</f>
        <v>1</v>
      </c>
      <c r="T116" s="267">
        <v>4449</v>
      </c>
      <c r="U116" s="8">
        <f t="shared" si="51"/>
        <v>4449</v>
      </c>
      <c r="V116" s="471"/>
      <c r="W116" s="849"/>
      <c r="X116" s="879"/>
      <c r="Y116" s="879"/>
      <c r="Z116" s="8">
        <f t="shared" si="52"/>
        <v>0</v>
      </c>
    </row>
    <row r="117" spans="1:26">
      <c r="A117" s="831">
        <f t="shared" si="49"/>
        <v>100</v>
      </c>
      <c r="B117" s="309" t="s">
        <v>813</v>
      </c>
      <c r="C117" s="911">
        <f t="shared" si="38"/>
        <v>8231</v>
      </c>
      <c r="D117" s="832">
        <f t="shared" si="53"/>
        <v>476.52644826665647</v>
      </c>
      <c r="E117" s="832">
        <f t="shared" si="53"/>
        <v>118.79791007207963</v>
      </c>
      <c r="F117" s="832">
        <f t="shared" si="53"/>
        <v>551.46638190763133</v>
      </c>
      <c r="G117" s="832">
        <f t="shared" si="53"/>
        <v>63.420159414209984</v>
      </c>
      <c r="H117" s="832">
        <f t="shared" si="53"/>
        <v>28.603028107242288</v>
      </c>
      <c r="I117" s="832">
        <f t="shared" si="53"/>
        <v>120.69886732008695</v>
      </c>
      <c r="J117" s="376"/>
      <c r="K117" s="875">
        <f t="shared" si="39"/>
        <v>9591</v>
      </c>
      <c r="L117" s="832">
        <v>1</v>
      </c>
      <c r="M117" s="832">
        <f t="shared" si="50"/>
        <v>9591</v>
      </c>
      <c r="N117" s="730">
        <v>10255</v>
      </c>
      <c r="O117" s="730"/>
      <c r="P117" s="191" t="s">
        <v>561</v>
      </c>
      <c r="Q117" s="849">
        <v>40723</v>
      </c>
      <c r="R117" s="848"/>
      <c r="S117" s="317">
        <f>L117/2</f>
        <v>0.5</v>
      </c>
      <c r="T117" s="881">
        <v>16462</v>
      </c>
      <c r="U117" s="8">
        <f t="shared" si="51"/>
        <v>8231</v>
      </c>
      <c r="V117" s="471"/>
      <c r="W117" s="849"/>
      <c r="X117" s="879"/>
      <c r="Y117" s="879"/>
      <c r="Z117" s="8">
        <f t="shared" si="52"/>
        <v>0</v>
      </c>
    </row>
    <row r="118" spans="1:26">
      <c r="A118" s="831">
        <f t="shared" si="49"/>
        <v>101</v>
      </c>
      <c r="B118" s="309" t="s">
        <v>990</v>
      </c>
      <c r="C118" s="911">
        <f t="shared" si="38"/>
        <v>9184</v>
      </c>
      <c r="D118" s="832">
        <f t="shared" ref="D118:I127" si="54">IF($L$182&lt;&gt;0,D$182/$L$182*$L118,0)</f>
        <v>953.05289653331295</v>
      </c>
      <c r="E118" s="832">
        <f t="shared" si="54"/>
        <v>237.59582014415926</v>
      </c>
      <c r="F118" s="832">
        <f t="shared" si="54"/>
        <v>1102.9327638152627</v>
      </c>
      <c r="G118" s="832">
        <f t="shared" si="54"/>
        <v>126.84031882841997</v>
      </c>
      <c r="H118" s="832">
        <f t="shared" si="54"/>
        <v>57.206056214484576</v>
      </c>
      <c r="I118" s="832">
        <f t="shared" si="54"/>
        <v>241.39773464017389</v>
      </c>
      <c r="J118" s="376"/>
      <c r="K118" s="875">
        <f t="shared" si="39"/>
        <v>11903</v>
      </c>
      <c r="L118" s="832">
        <v>2</v>
      </c>
      <c r="M118" s="832">
        <f t="shared" si="50"/>
        <v>5951.5</v>
      </c>
      <c r="N118" s="730">
        <v>7089</v>
      </c>
      <c r="O118" s="730"/>
      <c r="P118" s="191" t="s">
        <v>543</v>
      </c>
      <c r="Q118" s="849">
        <v>40723</v>
      </c>
      <c r="R118" s="848"/>
      <c r="S118" s="317">
        <f>L118</f>
        <v>2</v>
      </c>
      <c r="T118" s="881">
        <v>4592</v>
      </c>
      <c r="U118" s="8">
        <f t="shared" si="51"/>
        <v>9184</v>
      </c>
      <c r="V118" s="471"/>
      <c r="W118" s="849"/>
      <c r="X118" s="879"/>
      <c r="Y118" s="879"/>
      <c r="Z118" s="8">
        <f t="shared" si="52"/>
        <v>0</v>
      </c>
    </row>
    <row r="119" spans="1:26">
      <c r="A119" s="831">
        <f t="shared" si="49"/>
        <v>102</v>
      </c>
      <c r="B119" s="309" t="s">
        <v>824</v>
      </c>
      <c r="C119" s="911">
        <f t="shared" si="38"/>
        <v>13447</v>
      </c>
      <c r="D119" s="832">
        <f t="shared" si="54"/>
        <v>476.52644826665647</v>
      </c>
      <c r="E119" s="832">
        <f t="shared" si="54"/>
        <v>118.79791007207963</v>
      </c>
      <c r="F119" s="832">
        <f t="shared" si="54"/>
        <v>551.46638190763133</v>
      </c>
      <c r="G119" s="832">
        <f t="shared" si="54"/>
        <v>63.420159414209984</v>
      </c>
      <c r="H119" s="832">
        <f t="shared" si="54"/>
        <v>28.603028107242288</v>
      </c>
      <c r="I119" s="832">
        <f t="shared" si="54"/>
        <v>120.69886732008695</v>
      </c>
      <c r="J119" s="376"/>
      <c r="K119" s="875">
        <f t="shared" si="39"/>
        <v>14807</v>
      </c>
      <c r="L119" s="832">
        <v>1</v>
      </c>
      <c r="M119" s="832">
        <f t="shared" si="50"/>
        <v>14807</v>
      </c>
      <c r="N119" s="730">
        <v>15135</v>
      </c>
      <c r="O119" s="730"/>
      <c r="P119" s="40" t="s">
        <v>664</v>
      </c>
      <c r="Q119" s="849">
        <v>40723</v>
      </c>
      <c r="R119" s="848"/>
      <c r="S119" s="317">
        <f>L119/2</f>
        <v>0.5</v>
      </c>
      <c r="T119" s="881">
        <v>26894</v>
      </c>
      <c r="U119" s="8">
        <f t="shared" si="51"/>
        <v>13447</v>
      </c>
      <c r="V119" s="471"/>
      <c r="W119" s="849"/>
      <c r="X119" s="879"/>
      <c r="Y119" s="879"/>
      <c r="Z119" s="8">
        <f t="shared" si="52"/>
        <v>0</v>
      </c>
    </row>
    <row r="120" spans="1:26">
      <c r="A120" s="831">
        <f t="shared" si="49"/>
        <v>103</v>
      </c>
      <c r="B120" s="309" t="s">
        <v>991</v>
      </c>
      <c r="C120" s="911">
        <f t="shared" si="38"/>
        <v>121023</v>
      </c>
      <c r="D120" s="832">
        <f t="shared" si="54"/>
        <v>4288.7380343999084</v>
      </c>
      <c r="E120" s="832">
        <f t="shared" si="54"/>
        <v>1069.1811906487167</v>
      </c>
      <c r="F120" s="832">
        <f t="shared" si="54"/>
        <v>4963.197437168682</v>
      </c>
      <c r="G120" s="832">
        <f t="shared" si="54"/>
        <v>570.78143472788986</v>
      </c>
      <c r="H120" s="832">
        <f t="shared" si="54"/>
        <v>257.42725296518057</v>
      </c>
      <c r="I120" s="832">
        <f t="shared" si="54"/>
        <v>1086.2898058807825</v>
      </c>
      <c r="J120" s="376"/>
      <c r="K120" s="875">
        <f t="shared" si="39"/>
        <v>133259</v>
      </c>
      <c r="L120" s="832">
        <v>9</v>
      </c>
      <c r="M120" s="832">
        <f t="shared" si="50"/>
        <v>14806.555555555555</v>
      </c>
      <c r="N120" s="730">
        <v>15056</v>
      </c>
      <c r="O120" s="730"/>
      <c r="P120" s="40" t="s">
        <v>664</v>
      </c>
      <c r="Q120" s="849">
        <v>40723</v>
      </c>
      <c r="R120" s="848"/>
      <c r="S120" s="317">
        <f>L120/2</f>
        <v>4.5</v>
      </c>
      <c r="T120" s="881">
        <v>26894</v>
      </c>
      <c r="U120" s="8">
        <f t="shared" si="51"/>
        <v>121023</v>
      </c>
      <c r="V120" s="471"/>
      <c r="W120" s="849"/>
      <c r="X120" s="879"/>
      <c r="Y120" s="879"/>
      <c r="Z120" s="8">
        <f t="shared" si="52"/>
        <v>0</v>
      </c>
    </row>
    <row r="121" spans="1:26">
      <c r="A121" s="831">
        <f t="shared" si="49"/>
        <v>104</v>
      </c>
      <c r="B121" s="309" t="s">
        <v>992</v>
      </c>
      <c r="C121" s="911">
        <f t="shared" si="38"/>
        <v>1782084</v>
      </c>
      <c r="D121" s="832">
        <f t="shared" si="54"/>
        <v>138669.19644559704</v>
      </c>
      <c r="E121" s="832">
        <f t="shared" si="54"/>
        <v>34570.191830975171</v>
      </c>
      <c r="F121" s="832">
        <f t="shared" si="54"/>
        <v>160476.71713512071</v>
      </c>
      <c r="G121" s="832">
        <f t="shared" si="54"/>
        <v>18455.266389535107</v>
      </c>
      <c r="H121" s="832">
        <f t="shared" si="54"/>
        <v>8323.4811792075052</v>
      </c>
      <c r="I121" s="832">
        <f t="shared" si="54"/>
        <v>35123.370390145305</v>
      </c>
      <c r="J121" s="376"/>
      <c r="K121" s="875">
        <f t="shared" si="39"/>
        <v>2177702</v>
      </c>
      <c r="L121" s="832">
        <v>291</v>
      </c>
      <c r="M121" s="832">
        <f t="shared" si="50"/>
        <v>7483.5120274914088</v>
      </c>
      <c r="N121" s="730">
        <v>9880</v>
      </c>
      <c r="O121" s="730"/>
      <c r="P121" s="191" t="s">
        <v>450</v>
      </c>
      <c r="Q121" s="849">
        <v>40723</v>
      </c>
      <c r="R121" s="848"/>
      <c r="S121" s="317">
        <f>L121</f>
        <v>291</v>
      </c>
      <c r="T121" s="881">
        <v>6124</v>
      </c>
      <c r="U121" s="8">
        <f t="shared" si="51"/>
        <v>1782084</v>
      </c>
      <c r="V121" s="471"/>
      <c r="W121" s="849"/>
      <c r="X121" s="879"/>
      <c r="Y121" s="879"/>
      <c r="Z121" s="8">
        <f t="shared" si="52"/>
        <v>0</v>
      </c>
    </row>
    <row r="122" spans="1:26">
      <c r="A122" s="831">
        <f t="shared" si="49"/>
        <v>105</v>
      </c>
      <c r="B122" s="309" t="s">
        <v>980</v>
      </c>
      <c r="C122" s="911">
        <f t="shared" si="38"/>
        <v>6124</v>
      </c>
      <c r="D122" s="832">
        <f t="shared" si="54"/>
        <v>476.52644826665647</v>
      </c>
      <c r="E122" s="832">
        <f t="shared" si="54"/>
        <v>118.79791007207963</v>
      </c>
      <c r="F122" s="832">
        <f t="shared" si="54"/>
        <v>551.46638190763133</v>
      </c>
      <c r="G122" s="832">
        <f t="shared" si="54"/>
        <v>63.420159414209984</v>
      </c>
      <c r="H122" s="832">
        <f t="shared" si="54"/>
        <v>28.603028107242288</v>
      </c>
      <c r="I122" s="832">
        <f t="shared" si="54"/>
        <v>120.69886732008695</v>
      </c>
      <c r="J122" s="376"/>
      <c r="K122" s="875">
        <f t="shared" si="39"/>
        <v>7484</v>
      </c>
      <c r="L122" s="832">
        <v>1</v>
      </c>
      <c r="M122" s="832">
        <f t="shared" si="50"/>
        <v>7484</v>
      </c>
      <c r="N122" s="730">
        <v>9259</v>
      </c>
      <c r="O122" s="730"/>
      <c r="P122" s="191" t="s">
        <v>450</v>
      </c>
      <c r="Q122" s="849">
        <v>40723</v>
      </c>
      <c r="R122" s="848"/>
      <c r="S122" s="317">
        <f>L122</f>
        <v>1</v>
      </c>
      <c r="T122" s="881">
        <v>6124</v>
      </c>
      <c r="U122" s="8">
        <f t="shared" si="51"/>
        <v>6124</v>
      </c>
      <c r="V122" s="471"/>
      <c r="W122" s="849"/>
      <c r="X122" s="879"/>
      <c r="Y122" s="879"/>
      <c r="Z122" s="8">
        <f t="shared" si="52"/>
        <v>0</v>
      </c>
    </row>
    <row r="123" spans="1:26">
      <c r="A123" s="831">
        <f t="shared" si="49"/>
        <v>106</v>
      </c>
      <c r="B123" s="309" t="s">
        <v>806</v>
      </c>
      <c r="C123" s="911">
        <f t="shared" si="38"/>
        <v>1913520</v>
      </c>
      <c r="D123" s="832">
        <f t="shared" si="54"/>
        <v>56706.647343732118</v>
      </c>
      <c r="E123" s="832">
        <f t="shared" si="54"/>
        <v>14136.951298577476</v>
      </c>
      <c r="F123" s="832">
        <f t="shared" si="54"/>
        <v>65624.499447008129</v>
      </c>
      <c r="G123" s="832">
        <f t="shared" si="54"/>
        <v>7546.9989702909879</v>
      </c>
      <c r="H123" s="832">
        <f t="shared" si="54"/>
        <v>3403.7603447618321</v>
      </c>
      <c r="I123" s="832">
        <f t="shared" si="54"/>
        <v>14363.165211090347</v>
      </c>
      <c r="J123" s="376"/>
      <c r="K123" s="875">
        <f t="shared" si="39"/>
        <v>2075302</v>
      </c>
      <c r="L123" s="832">
        <v>119</v>
      </c>
      <c r="M123" s="832">
        <f t="shared" si="50"/>
        <v>17439.512605042019</v>
      </c>
      <c r="N123" s="730">
        <v>17330</v>
      </c>
      <c r="O123" s="730"/>
      <c r="P123" s="40" t="s">
        <v>661</v>
      </c>
      <c r="Q123" s="849">
        <v>40723</v>
      </c>
      <c r="R123" s="848"/>
      <c r="S123" s="317">
        <v>120</v>
      </c>
      <c r="T123" s="881">
        <v>15946</v>
      </c>
      <c r="U123" s="8">
        <f t="shared" si="51"/>
        <v>1913520</v>
      </c>
      <c r="V123" s="471"/>
      <c r="W123" s="849"/>
      <c r="X123" s="879"/>
      <c r="Y123" s="879"/>
      <c r="Z123" s="8">
        <f t="shared" si="52"/>
        <v>0</v>
      </c>
    </row>
    <row r="124" spans="1:26">
      <c r="A124" s="831">
        <f t="shared" si="49"/>
        <v>107</v>
      </c>
      <c r="B124" s="309" t="s">
        <v>970</v>
      </c>
      <c r="C124" s="911">
        <f t="shared" si="38"/>
        <v>3400544</v>
      </c>
      <c r="D124" s="832">
        <f t="shared" si="54"/>
        <v>144864.04027306355</v>
      </c>
      <c r="E124" s="832">
        <f t="shared" si="54"/>
        <v>36114.564661912205</v>
      </c>
      <c r="F124" s="832">
        <f t="shared" si="54"/>
        <v>167645.78009991994</v>
      </c>
      <c r="G124" s="832">
        <f t="shared" si="54"/>
        <v>19279.728461919836</v>
      </c>
      <c r="H124" s="832">
        <f t="shared" si="54"/>
        <v>8695.3205446016564</v>
      </c>
      <c r="I124" s="832">
        <f t="shared" si="54"/>
        <v>36692.455665306436</v>
      </c>
      <c r="J124" s="376"/>
      <c r="K124" s="875">
        <f t="shared" si="39"/>
        <v>3813836</v>
      </c>
      <c r="L124" s="832">
        <v>304</v>
      </c>
      <c r="M124" s="832">
        <f t="shared" si="50"/>
        <v>12545.513157894737</v>
      </c>
      <c r="N124" s="730">
        <v>13172</v>
      </c>
      <c r="O124" s="730"/>
      <c r="P124" s="40" t="s">
        <v>621</v>
      </c>
      <c r="Q124" s="849">
        <v>40723</v>
      </c>
      <c r="R124" s="848"/>
      <c r="S124" s="317">
        <f>L124/2</f>
        <v>152</v>
      </c>
      <c r="T124" s="881">
        <v>22372</v>
      </c>
      <c r="U124" s="8">
        <f t="shared" si="51"/>
        <v>3400544</v>
      </c>
      <c r="V124" s="471"/>
      <c r="W124" s="849"/>
      <c r="X124" s="879"/>
      <c r="Y124" s="879"/>
      <c r="Z124" s="8">
        <f t="shared" si="52"/>
        <v>0</v>
      </c>
    </row>
    <row r="125" spans="1:26">
      <c r="A125" s="831">
        <f t="shared" si="49"/>
        <v>108</v>
      </c>
      <c r="B125" s="309" t="s">
        <v>969</v>
      </c>
      <c r="C125" s="911">
        <f t="shared" si="38"/>
        <v>464100</v>
      </c>
      <c r="D125" s="832">
        <f t="shared" si="54"/>
        <v>30974.219137332671</v>
      </c>
      <c r="E125" s="832">
        <f t="shared" si="54"/>
        <v>7721.8641546851759</v>
      </c>
      <c r="F125" s="832">
        <f t="shared" si="54"/>
        <v>35845.314823996036</v>
      </c>
      <c r="G125" s="832">
        <f t="shared" si="54"/>
        <v>4122.310361923649</v>
      </c>
      <c r="H125" s="832">
        <f t="shared" si="54"/>
        <v>1859.1968269707488</v>
      </c>
      <c r="I125" s="832">
        <f t="shared" si="54"/>
        <v>7845.4263758056513</v>
      </c>
      <c r="J125" s="376"/>
      <c r="K125" s="875">
        <f t="shared" si="39"/>
        <v>552468</v>
      </c>
      <c r="L125" s="832">
        <v>65</v>
      </c>
      <c r="M125" s="832">
        <f t="shared" si="50"/>
        <v>8499.5076923076922</v>
      </c>
      <c r="N125" s="730">
        <v>10433</v>
      </c>
      <c r="O125" s="730"/>
      <c r="P125" s="40" t="s">
        <v>669</v>
      </c>
      <c r="Q125" s="849">
        <v>40723</v>
      </c>
      <c r="R125" s="848"/>
      <c r="S125" s="317">
        <f>L125/2</f>
        <v>32.5</v>
      </c>
      <c r="T125" s="881">
        <v>14280</v>
      </c>
      <c r="U125" s="8">
        <f t="shared" si="51"/>
        <v>464100</v>
      </c>
      <c r="V125" s="471"/>
      <c r="W125" s="849"/>
      <c r="X125" s="879"/>
      <c r="Y125" s="879"/>
      <c r="Z125" s="8">
        <f t="shared" si="52"/>
        <v>0</v>
      </c>
    </row>
    <row r="126" spans="1:26">
      <c r="A126" s="831">
        <f t="shared" si="49"/>
        <v>109</v>
      </c>
      <c r="B126" s="309" t="s">
        <v>991</v>
      </c>
      <c r="C126" s="911">
        <f t="shared" si="38"/>
        <v>430304</v>
      </c>
      <c r="D126" s="832">
        <f t="shared" si="54"/>
        <v>15248.846344533007</v>
      </c>
      <c r="E126" s="832">
        <f t="shared" si="54"/>
        <v>3801.5331223065482</v>
      </c>
      <c r="F126" s="832">
        <f t="shared" si="54"/>
        <v>17646.924221044203</v>
      </c>
      <c r="G126" s="832">
        <f t="shared" si="54"/>
        <v>2029.4451012547195</v>
      </c>
      <c r="H126" s="832">
        <f t="shared" si="54"/>
        <v>915.29689943175322</v>
      </c>
      <c r="I126" s="832">
        <f t="shared" si="54"/>
        <v>3862.3637542427823</v>
      </c>
      <c r="J126" s="376"/>
      <c r="K126" s="875">
        <f t="shared" si="39"/>
        <v>473808</v>
      </c>
      <c r="L126" s="832">
        <v>32</v>
      </c>
      <c r="M126" s="832">
        <f t="shared" si="50"/>
        <v>14806.5</v>
      </c>
      <c r="N126" s="730">
        <v>15175</v>
      </c>
      <c r="O126" s="730"/>
      <c r="P126" s="40" t="s">
        <v>664</v>
      </c>
      <c r="Q126" s="849">
        <v>40723</v>
      </c>
      <c r="R126" s="848"/>
      <c r="S126" s="317">
        <f t="shared" ref="S126" si="55">L126/2</f>
        <v>16</v>
      </c>
      <c r="T126" s="881">
        <v>26894</v>
      </c>
      <c r="U126" s="8">
        <f t="shared" si="51"/>
        <v>430304</v>
      </c>
      <c r="V126" s="471"/>
      <c r="W126" s="849"/>
      <c r="X126" s="879"/>
      <c r="Y126" s="879"/>
      <c r="Z126" s="8">
        <f t="shared" si="52"/>
        <v>0</v>
      </c>
    </row>
    <row r="127" spans="1:26">
      <c r="A127" s="831">
        <f t="shared" si="49"/>
        <v>110</v>
      </c>
      <c r="B127" s="309" t="s">
        <v>815</v>
      </c>
      <c r="C127" s="911">
        <f t="shared" si="38"/>
        <v>71132</v>
      </c>
      <c r="D127" s="832">
        <f t="shared" si="54"/>
        <v>2382.6322413332823</v>
      </c>
      <c r="E127" s="832">
        <f t="shared" si="54"/>
        <v>593.9895503603982</v>
      </c>
      <c r="F127" s="832">
        <f t="shared" si="54"/>
        <v>2757.3319095381567</v>
      </c>
      <c r="G127" s="832">
        <f t="shared" si="54"/>
        <v>317.1007970710499</v>
      </c>
      <c r="H127" s="832">
        <f t="shared" si="54"/>
        <v>143.01514053621145</v>
      </c>
      <c r="I127" s="832">
        <f t="shared" si="54"/>
        <v>603.49433660043474</v>
      </c>
      <c r="J127" s="376"/>
      <c r="K127" s="875">
        <f t="shared" si="39"/>
        <v>77930</v>
      </c>
      <c r="L127" s="832">
        <v>5</v>
      </c>
      <c r="M127" s="832">
        <f t="shared" si="50"/>
        <v>15586</v>
      </c>
      <c r="N127" s="730">
        <v>15756</v>
      </c>
      <c r="O127" s="730"/>
      <c r="P127" s="191" t="s">
        <v>648</v>
      </c>
      <c r="Q127" s="849">
        <v>40723</v>
      </c>
      <c r="R127" s="848"/>
      <c r="S127" s="317">
        <v>2</v>
      </c>
      <c r="T127" s="881">
        <v>35566</v>
      </c>
      <c r="U127" s="8">
        <f t="shared" si="51"/>
        <v>71132</v>
      </c>
      <c r="V127" s="471"/>
      <c r="W127" s="849"/>
      <c r="X127" s="879"/>
      <c r="Y127" s="879"/>
      <c r="Z127" s="8">
        <f t="shared" si="52"/>
        <v>0</v>
      </c>
    </row>
    <row r="128" spans="1:26">
      <c r="A128" s="831">
        <f t="shared" si="49"/>
        <v>111</v>
      </c>
      <c r="B128" s="309" t="s">
        <v>979</v>
      </c>
      <c r="C128" s="911">
        <f t="shared" si="38"/>
        <v>960200</v>
      </c>
      <c r="D128" s="832">
        <f t="shared" ref="D128:I137" si="56">IF($L$182&lt;&gt;0,D$182/$L$182*$L128,0)</f>
        <v>38122.115861332517</v>
      </c>
      <c r="E128" s="832">
        <f t="shared" si="56"/>
        <v>9503.8328057663712</v>
      </c>
      <c r="F128" s="832">
        <f t="shared" si="56"/>
        <v>44117.310552610506</v>
      </c>
      <c r="G128" s="832">
        <f t="shared" si="56"/>
        <v>5073.6127531367983</v>
      </c>
      <c r="H128" s="832">
        <f t="shared" si="56"/>
        <v>2288.2422485793832</v>
      </c>
      <c r="I128" s="832">
        <f t="shared" si="56"/>
        <v>9655.9093856069558</v>
      </c>
      <c r="J128" s="376"/>
      <c r="K128" s="875">
        <f t="shared" si="39"/>
        <v>1068961</v>
      </c>
      <c r="L128" s="832">
        <v>80</v>
      </c>
      <c r="M128" s="832">
        <f t="shared" si="50"/>
        <v>13362.012500000001</v>
      </c>
      <c r="N128" s="730">
        <v>14563</v>
      </c>
      <c r="O128" s="730"/>
      <c r="P128" s="40" t="s">
        <v>622</v>
      </c>
      <c r="Q128" s="849">
        <v>40723</v>
      </c>
      <c r="R128" s="848"/>
      <c r="S128" s="317">
        <f>L128/2</f>
        <v>40</v>
      </c>
      <c r="T128" s="881">
        <v>24005</v>
      </c>
      <c r="U128" s="8">
        <f t="shared" si="51"/>
        <v>960200</v>
      </c>
      <c r="V128" s="471"/>
      <c r="W128" s="849"/>
      <c r="X128" s="879"/>
      <c r="Y128" s="879"/>
      <c r="Z128" s="8">
        <f t="shared" si="52"/>
        <v>0</v>
      </c>
    </row>
    <row r="129" spans="1:26">
      <c r="A129" s="831">
        <f t="shared" si="49"/>
        <v>112</v>
      </c>
      <c r="B129" s="309" t="s">
        <v>811</v>
      </c>
      <c r="C129" s="911">
        <f t="shared" si="38"/>
        <v>349860</v>
      </c>
      <c r="D129" s="832">
        <f t="shared" si="56"/>
        <v>23349.795965066169</v>
      </c>
      <c r="E129" s="832">
        <f t="shared" si="56"/>
        <v>5821.097593531902</v>
      </c>
      <c r="F129" s="832">
        <f t="shared" si="56"/>
        <v>27021.852713473934</v>
      </c>
      <c r="G129" s="832">
        <f t="shared" si="56"/>
        <v>3107.5878112962891</v>
      </c>
      <c r="H129" s="832">
        <f t="shared" si="56"/>
        <v>1401.5483772548721</v>
      </c>
      <c r="I129" s="832">
        <f t="shared" si="56"/>
        <v>5914.2444986842602</v>
      </c>
      <c r="J129" s="376"/>
      <c r="K129" s="875">
        <f t="shared" si="39"/>
        <v>416476</v>
      </c>
      <c r="L129" s="832">
        <v>49</v>
      </c>
      <c r="M129" s="832">
        <f t="shared" si="50"/>
        <v>8499.5102040816328</v>
      </c>
      <c r="N129" s="730">
        <v>10698</v>
      </c>
      <c r="O129" s="730"/>
      <c r="P129" s="40" t="s">
        <v>669</v>
      </c>
      <c r="Q129" s="849">
        <v>40723</v>
      </c>
      <c r="R129" s="848"/>
      <c r="S129" s="317">
        <f>L129/2</f>
        <v>24.5</v>
      </c>
      <c r="T129" s="881">
        <v>14280</v>
      </c>
      <c r="U129" s="8">
        <f t="shared" si="51"/>
        <v>349860</v>
      </c>
      <c r="V129" s="471"/>
      <c r="W129" s="849"/>
      <c r="X129" s="879"/>
      <c r="Y129" s="879"/>
      <c r="Z129" s="8">
        <f t="shared" si="52"/>
        <v>0</v>
      </c>
    </row>
    <row r="130" spans="1:26">
      <c r="A130" s="831">
        <f t="shared" si="49"/>
        <v>113</v>
      </c>
      <c r="B130" s="309" t="s">
        <v>823</v>
      </c>
      <c r="C130" s="911">
        <f t="shared" si="38"/>
        <v>9184</v>
      </c>
      <c r="D130" s="832">
        <f t="shared" si="56"/>
        <v>953.05289653331295</v>
      </c>
      <c r="E130" s="832">
        <f t="shared" si="56"/>
        <v>237.59582014415926</v>
      </c>
      <c r="F130" s="832">
        <f t="shared" si="56"/>
        <v>1102.9327638152627</v>
      </c>
      <c r="G130" s="832">
        <f t="shared" si="56"/>
        <v>126.84031882841997</v>
      </c>
      <c r="H130" s="832">
        <f t="shared" si="56"/>
        <v>57.206056214484576</v>
      </c>
      <c r="I130" s="832">
        <f t="shared" si="56"/>
        <v>241.39773464017389</v>
      </c>
      <c r="J130" s="376"/>
      <c r="K130" s="875">
        <f t="shared" si="39"/>
        <v>11903</v>
      </c>
      <c r="L130" s="832">
        <v>2</v>
      </c>
      <c r="M130" s="832">
        <f t="shared" si="50"/>
        <v>5951.5</v>
      </c>
      <c r="N130" s="730">
        <v>7435</v>
      </c>
      <c r="O130" s="730"/>
      <c r="P130" s="191" t="s">
        <v>543</v>
      </c>
      <c r="Q130" s="849">
        <v>40723</v>
      </c>
      <c r="R130" s="848"/>
      <c r="S130" s="317">
        <f>L130</f>
        <v>2</v>
      </c>
      <c r="T130" s="881">
        <v>4592</v>
      </c>
      <c r="U130" s="8">
        <f t="shared" si="51"/>
        <v>9184</v>
      </c>
      <c r="V130" s="471"/>
      <c r="W130" s="849"/>
      <c r="X130" s="879"/>
      <c r="Y130" s="879"/>
      <c r="Z130" s="8">
        <f t="shared" si="52"/>
        <v>0</v>
      </c>
    </row>
    <row r="131" spans="1:26">
      <c r="A131" s="831">
        <f t="shared" si="49"/>
        <v>114</v>
      </c>
      <c r="B131" s="309" t="s">
        <v>994</v>
      </c>
      <c r="C131" s="911">
        <f t="shared" si="38"/>
        <v>16462</v>
      </c>
      <c r="D131" s="832">
        <f t="shared" si="56"/>
        <v>953.05289653331295</v>
      </c>
      <c r="E131" s="832">
        <f t="shared" si="56"/>
        <v>237.59582014415926</v>
      </c>
      <c r="F131" s="832">
        <f t="shared" si="56"/>
        <v>1102.9327638152627</v>
      </c>
      <c r="G131" s="832">
        <f t="shared" si="56"/>
        <v>126.84031882841997</v>
      </c>
      <c r="H131" s="832">
        <f t="shared" si="56"/>
        <v>57.206056214484576</v>
      </c>
      <c r="I131" s="832">
        <f t="shared" si="56"/>
        <v>241.39773464017389</v>
      </c>
      <c r="J131" s="376"/>
      <c r="K131" s="875">
        <f t="shared" si="39"/>
        <v>19181</v>
      </c>
      <c r="L131" s="832">
        <v>2</v>
      </c>
      <c r="M131" s="832">
        <f t="shared" si="50"/>
        <v>9590.5</v>
      </c>
      <c r="N131" s="730">
        <v>10116</v>
      </c>
      <c r="O131" s="730"/>
      <c r="P131" s="191" t="s">
        <v>561</v>
      </c>
      <c r="Q131" s="849">
        <v>40723</v>
      </c>
      <c r="R131" s="848"/>
      <c r="S131" s="317">
        <f>L131/2</f>
        <v>1</v>
      </c>
      <c r="T131" s="881">
        <v>16462</v>
      </c>
      <c r="U131" s="8">
        <f t="shared" si="51"/>
        <v>16462</v>
      </c>
      <c r="V131" s="471"/>
      <c r="W131" s="849"/>
      <c r="X131" s="879"/>
      <c r="Y131" s="879"/>
      <c r="Z131" s="8">
        <f t="shared" si="52"/>
        <v>0</v>
      </c>
    </row>
    <row r="132" spans="1:26">
      <c r="A132" s="831">
        <f t="shared" si="49"/>
        <v>115</v>
      </c>
      <c r="B132" s="309" t="s">
        <v>992</v>
      </c>
      <c r="C132" s="911">
        <f t="shared" si="38"/>
        <v>30620</v>
      </c>
      <c r="D132" s="832">
        <f t="shared" si="56"/>
        <v>2382.6322413332823</v>
      </c>
      <c r="E132" s="832">
        <f t="shared" si="56"/>
        <v>593.9895503603982</v>
      </c>
      <c r="F132" s="832">
        <f t="shared" si="56"/>
        <v>2757.3319095381567</v>
      </c>
      <c r="G132" s="832">
        <f t="shared" si="56"/>
        <v>317.1007970710499</v>
      </c>
      <c r="H132" s="832">
        <f t="shared" si="56"/>
        <v>143.01514053621145</v>
      </c>
      <c r="I132" s="832">
        <f t="shared" si="56"/>
        <v>603.49433660043474</v>
      </c>
      <c r="J132" s="376"/>
      <c r="K132" s="875">
        <f t="shared" si="39"/>
        <v>37418</v>
      </c>
      <c r="L132" s="832">
        <v>5</v>
      </c>
      <c r="M132" s="832">
        <f t="shared" si="50"/>
        <v>7483.6</v>
      </c>
      <c r="N132" s="730">
        <v>9692</v>
      </c>
      <c r="O132" s="730"/>
      <c r="P132" s="191" t="s">
        <v>450</v>
      </c>
      <c r="Q132" s="849">
        <v>40723</v>
      </c>
      <c r="R132" s="848"/>
      <c r="S132" s="317">
        <f>L132</f>
        <v>5</v>
      </c>
      <c r="T132" s="881">
        <v>6124</v>
      </c>
      <c r="U132" s="8">
        <f t="shared" si="51"/>
        <v>30620</v>
      </c>
      <c r="V132" s="471"/>
      <c r="W132" s="849"/>
      <c r="X132" s="879"/>
      <c r="Y132" s="879"/>
      <c r="Z132" s="8">
        <f t="shared" si="52"/>
        <v>0</v>
      </c>
    </row>
    <row r="133" spans="1:26">
      <c r="A133" s="831">
        <f t="shared" si="49"/>
        <v>116</v>
      </c>
      <c r="B133" s="309" t="s">
        <v>820</v>
      </c>
      <c r="C133" s="911">
        <f t="shared" si="38"/>
        <v>8231</v>
      </c>
      <c r="D133" s="832">
        <f t="shared" si="56"/>
        <v>476.52644826665647</v>
      </c>
      <c r="E133" s="832">
        <f t="shared" si="56"/>
        <v>118.79791007207963</v>
      </c>
      <c r="F133" s="832">
        <f t="shared" si="56"/>
        <v>551.46638190763133</v>
      </c>
      <c r="G133" s="832">
        <f t="shared" si="56"/>
        <v>63.420159414209984</v>
      </c>
      <c r="H133" s="832">
        <f t="shared" si="56"/>
        <v>28.603028107242288</v>
      </c>
      <c r="I133" s="832">
        <f t="shared" si="56"/>
        <v>120.69886732008695</v>
      </c>
      <c r="J133" s="376"/>
      <c r="K133" s="875">
        <f t="shared" si="39"/>
        <v>9591</v>
      </c>
      <c r="L133" s="832">
        <v>1</v>
      </c>
      <c r="M133" s="832">
        <f t="shared" si="50"/>
        <v>9591</v>
      </c>
      <c r="N133" s="730">
        <v>12286</v>
      </c>
      <c r="O133" s="730"/>
      <c r="P133" s="191" t="s">
        <v>561</v>
      </c>
      <c r="Q133" s="849">
        <v>40723</v>
      </c>
      <c r="R133" s="848"/>
      <c r="S133" s="317">
        <f>L133/2</f>
        <v>0.5</v>
      </c>
      <c r="T133" s="881">
        <v>16462</v>
      </c>
      <c r="U133" s="8">
        <f t="shared" si="51"/>
        <v>8231</v>
      </c>
      <c r="V133" s="471"/>
      <c r="W133" s="849"/>
      <c r="X133" s="879"/>
      <c r="Y133" s="879"/>
      <c r="Z133" s="8">
        <f t="shared" si="52"/>
        <v>0</v>
      </c>
    </row>
    <row r="134" spans="1:26">
      <c r="A134" s="831">
        <f t="shared" si="49"/>
        <v>117</v>
      </c>
      <c r="B134" s="309" t="s">
        <v>822</v>
      </c>
      <c r="C134" s="911">
        <f t="shared" si="38"/>
        <v>4449</v>
      </c>
      <c r="D134" s="832">
        <f t="shared" si="56"/>
        <v>476.52644826665647</v>
      </c>
      <c r="E134" s="832">
        <f t="shared" si="56"/>
        <v>118.79791007207963</v>
      </c>
      <c r="F134" s="832">
        <f t="shared" si="56"/>
        <v>551.46638190763133</v>
      </c>
      <c r="G134" s="832">
        <f t="shared" si="56"/>
        <v>63.420159414209984</v>
      </c>
      <c r="H134" s="832">
        <f t="shared" si="56"/>
        <v>28.603028107242288</v>
      </c>
      <c r="I134" s="832">
        <f t="shared" si="56"/>
        <v>120.69886732008695</v>
      </c>
      <c r="J134" s="376"/>
      <c r="K134" s="875">
        <f t="shared" si="39"/>
        <v>5809</v>
      </c>
      <c r="L134" s="832">
        <v>1</v>
      </c>
      <c r="M134" s="832">
        <f t="shared" si="50"/>
        <v>5809</v>
      </c>
      <c r="N134" s="730">
        <v>5285</v>
      </c>
      <c r="O134" s="730"/>
      <c r="P134" s="191" t="s">
        <v>452</v>
      </c>
      <c r="Q134" s="849">
        <v>40723</v>
      </c>
      <c r="R134" s="848"/>
      <c r="S134" s="317">
        <f>L134</f>
        <v>1</v>
      </c>
      <c r="T134" s="267">
        <v>4449</v>
      </c>
      <c r="U134" s="8">
        <f t="shared" si="51"/>
        <v>4449</v>
      </c>
      <c r="V134" s="471"/>
      <c r="W134" s="849"/>
      <c r="X134" s="879"/>
      <c r="Y134" s="879"/>
      <c r="Z134" s="8">
        <f t="shared" si="52"/>
        <v>0</v>
      </c>
    </row>
    <row r="135" spans="1:26">
      <c r="A135" s="831">
        <f t="shared" si="49"/>
        <v>118</v>
      </c>
      <c r="B135" s="309" t="s">
        <v>818</v>
      </c>
      <c r="C135" s="911">
        <f t="shared" si="38"/>
        <v>42237</v>
      </c>
      <c r="D135" s="832">
        <f t="shared" si="56"/>
        <v>1429.5793447999695</v>
      </c>
      <c r="E135" s="832">
        <f t="shared" si="56"/>
        <v>356.39373021623891</v>
      </c>
      <c r="F135" s="832">
        <f t="shared" si="56"/>
        <v>1654.399145722894</v>
      </c>
      <c r="G135" s="832">
        <f t="shared" si="56"/>
        <v>190.26047824262994</v>
      </c>
      <c r="H135" s="832">
        <f t="shared" si="56"/>
        <v>85.809084321726857</v>
      </c>
      <c r="I135" s="832">
        <f t="shared" si="56"/>
        <v>362.09660196026084</v>
      </c>
      <c r="J135" s="376"/>
      <c r="K135" s="875">
        <f t="shared" si="39"/>
        <v>46316</v>
      </c>
      <c r="L135" s="832">
        <v>3</v>
      </c>
      <c r="M135" s="832">
        <f t="shared" si="50"/>
        <v>15438.666666666666</v>
      </c>
      <c r="N135" s="730">
        <v>16841</v>
      </c>
      <c r="O135" s="730"/>
      <c r="P135" s="309" t="s">
        <v>446</v>
      </c>
      <c r="Q135" s="849">
        <v>40723</v>
      </c>
      <c r="R135" s="848"/>
      <c r="S135" s="317">
        <f>L135</f>
        <v>3</v>
      </c>
      <c r="T135" s="881">
        <v>14079</v>
      </c>
      <c r="U135" s="8">
        <f t="shared" si="51"/>
        <v>42237</v>
      </c>
      <c r="V135" s="471"/>
      <c r="W135" s="849"/>
      <c r="X135" s="879"/>
      <c r="Y135" s="879"/>
      <c r="Z135" s="8">
        <f t="shared" si="52"/>
        <v>0</v>
      </c>
    </row>
    <row r="136" spans="1:26">
      <c r="A136" s="831">
        <f t="shared" si="49"/>
        <v>119</v>
      </c>
      <c r="B136" s="309" t="s">
        <v>812</v>
      </c>
      <c r="C136" s="911">
        <f t="shared" si="38"/>
        <v>16462</v>
      </c>
      <c r="D136" s="832">
        <f t="shared" si="56"/>
        <v>953.05289653331295</v>
      </c>
      <c r="E136" s="832">
        <f t="shared" si="56"/>
        <v>237.59582014415926</v>
      </c>
      <c r="F136" s="832">
        <f t="shared" si="56"/>
        <v>1102.9327638152627</v>
      </c>
      <c r="G136" s="832">
        <f t="shared" si="56"/>
        <v>126.84031882841997</v>
      </c>
      <c r="H136" s="832">
        <f t="shared" si="56"/>
        <v>57.206056214484576</v>
      </c>
      <c r="I136" s="832">
        <f t="shared" si="56"/>
        <v>241.39773464017389</v>
      </c>
      <c r="J136" s="376"/>
      <c r="K136" s="875">
        <f t="shared" si="39"/>
        <v>19181</v>
      </c>
      <c r="L136" s="832">
        <v>2</v>
      </c>
      <c r="M136" s="832">
        <f t="shared" si="50"/>
        <v>9590.5</v>
      </c>
      <c r="N136" s="730">
        <v>11428</v>
      </c>
      <c r="O136" s="730"/>
      <c r="P136" s="191" t="s">
        <v>561</v>
      </c>
      <c r="Q136" s="849">
        <v>40723</v>
      </c>
      <c r="R136" s="848"/>
      <c r="S136" s="317">
        <f>L136/2</f>
        <v>1</v>
      </c>
      <c r="T136" s="881">
        <v>16462</v>
      </c>
      <c r="U136" s="8">
        <f t="shared" si="51"/>
        <v>16462</v>
      </c>
      <c r="V136" s="471"/>
      <c r="W136" s="849"/>
      <c r="X136" s="879"/>
      <c r="Y136" s="879"/>
      <c r="Z136" s="8">
        <f t="shared" si="52"/>
        <v>0</v>
      </c>
    </row>
    <row r="137" spans="1:26">
      <c r="A137" s="831">
        <f t="shared" si="49"/>
        <v>120</v>
      </c>
      <c r="B137" s="309" t="s">
        <v>988</v>
      </c>
      <c r="C137" s="911">
        <f t="shared" si="38"/>
        <v>48208</v>
      </c>
      <c r="D137" s="832">
        <f t="shared" si="56"/>
        <v>3812.2115861332518</v>
      </c>
      <c r="E137" s="832">
        <f t="shared" si="56"/>
        <v>950.38328057663705</v>
      </c>
      <c r="F137" s="832">
        <f t="shared" si="56"/>
        <v>4411.7310552610506</v>
      </c>
      <c r="G137" s="832">
        <f t="shared" si="56"/>
        <v>507.36127531367987</v>
      </c>
      <c r="H137" s="832">
        <f t="shared" si="56"/>
        <v>228.8242248579383</v>
      </c>
      <c r="I137" s="832">
        <f t="shared" si="56"/>
        <v>965.59093856069558</v>
      </c>
      <c r="J137" s="376"/>
      <c r="K137" s="875">
        <f t="shared" si="39"/>
        <v>59084</v>
      </c>
      <c r="L137" s="832">
        <v>8</v>
      </c>
      <c r="M137" s="832">
        <f t="shared" si="50"/>
        <v>7385.5</v>
      </c>
      <c r="N137" s="730">
        <v>8549</v>
      </c>
      <c r="O137" s="730"/>
      <c r="P137" s="309" t="s">
        <v>544</v>
      </c>
      <c r="Q137" s="849">
        <v>40723</v>
      </c>
      <c r="R137" s="848"/>
      <c r="S137" s="317">
        <f>L137</f>
        <v>8</v>
      </c>
      <c r="T137" s="881">
        <v>6026</v>
      </c>
      <c r="U137" s="8">
        <f t="shared" si="51"/>
        <v>48208</v>
      </c>
      <c r="V137" s="471"/>
      <c r="W137" s="849"/>
      <c r="X137" s="879"/>
      <c r="Y137" s="879"/>
      <c r="Z137" s="8">
        <f t="shared" si="52"/>
        <v>0</v>
      </c>
    </row>
    <row r="138" spans="1:26">
      <c r="A138" s="831">
        <f t="shared" si="49"/>
        <v>121</v>
      </c>
      <c r="B138" s="309" t="s">
        <v>810</v>
      </c>
      <c r="C138" s="911">
        <f t="shared" si="38"/>
        <v>6124</v>
      </c>
      <c r="D138" s="832">
        <f t="shared" ref="D138:I147" si="57">IF($L$182&lt;&gt;0,D$182/$L$182*$L138,0)</f>
        <v>476.52644826665647</v>
      </c>
      <c r="E138" s="832">
        <f t="shared" si="57"/>
        <v>118.79791007207963</v>
      </c>
      <c r="F138" s="832">
        <f t="shared" si="57"/>
        <v>551.46638190763133</v>
      </c>
      <c r="G138" s="832">
        <f t="shared" si="57"/>
        <v>63.420159414209984</v>
      </c>
      <c r="H138" s="832">
        <f t="shared" si="57"/>
        <v>28.603028107242288</v>
      </c>
      <c r="I138" s="832">
        <f t="shared" si="57"/>
        <v>120.69886732008695</v>
      </c>
      <c r="J138" s="376"/>
      <c r="K138" s="875">
        <f t="shared" si="39"/>
        <v>7484</v>
      </c>
      <c r="L138" s="832">
        <v>1</v>
      </c>
      <c r="M138" s="832">
        <f t="shared" si="50"/>
        <v>7484</v>
      </c>
      <c r="N138" s="730">
        <v>9357</v>
      </c>
      <c r="O138" s="730"/>
      <c r="P138" s="191" t="s">
        <v>450</v>
      </c>
      <c r="Q138" s="849">
        <v>40723</v>
      </c>
      <c r="R138" s="848"/>
      <c r="S138" s="317">
        <f>L138</f>
        <v>1</v>
      </c>
      <c r="T138" s="881">
        <v>6124</v>
      </c>
      <c r="U138" s="8">
        <f t="shared" si="51"/>
        <v>6124</v>
      </c>
      <c r="V138" s="471"/>
      <c r="W138" s="849"/>
      <c r="X138" s="879"/>
      <c r="Y138" s="879"/>
      <c r="Z138" s="8">
        <f t="shared" si="52"/>
        <v>0</v>
      </c>
    </row>
    <row r="139" spans="1:26">
      <c r="A139" s="831">
        <f t="shared" si="49"/>
        <v>122</v>
      </c>
      <c r="B139" s="309" t="s">
        <v>813</v>
      </c>
      <c r="C139" s="911">
        <f t="shared" si="38"/>
        <v>8231</v>
      </c>
      <c r="D139" s="832">
        <f t="shared" si="57"/>
        <v>476.52644826665647</v>
      </c>
      <c r="E139" s="832">
        <f t="shared" si="57"/>
        <v>118.79791007207963</v>
      </c>
      <c r="F139" s="832">
        <f t="shared" si="57"/>
        <v>551.46638190763133</v>
      </c>
      <c r="G139" s="832">
        <f t="shared" si="57"/>
        <v>63.420159414209984</v>
      </c>
      <c r="H139" s="832">
        <f t="shared" si="57"/>
        <v>28.603028107242288</v>
      </c>
      <c r="I139" s="832">
        <f t="shared" si="57"/>
        <v>120.69886732008695</v>
      </c>
      <c r="J139" s="376"/>
      <c r="K139" s="875">
        <f t="shared" si="39"/>
        <v>9591</v>
      </c>
      <c r="L139" s="832">
        <v>1</v>
      </c>
      <c r="M139" s="832">
        <f t="shared" si="50"/>
        <v>9591</v>
      </c>
      <c r="N139" s="730">
        <v>10343</v>
      </c>
      <c r="O139" s="730"/>
      <c r="P139" s="191" t="s">
        <v>561</v>
      </c>
      <c r="Q139" s="849">
        <v>40723</v>
      </c>
      <c r="R139" s="848"/>
      <c r="S139" s="317">
        <f>L139/2</f>
        <v>0.5</v>
      </c>
      <c r="T139" s="881">
        <v>16462</v>
      </c>
      <c r="U139" s="8">
        <f t="shared" si="51"/>
        <v>8231</v>
      </c>
      <c r="V139" s="471"/>
      <c r="W139" s="849"/>
      <c r="X139" s="879"/>
      <c r="Y139" s="879"/>
      <c r="Z139" s="8">
        <f t="shared" si="52"/>
        <v>0</v>
      </c>
    </row>
    <row r="140" spans="1:26">
      <c r="A140" s="831">
        <f t="shared" si="49"/>
        <v>123</v>
      </c>
      <c r="B140" s="309" t="s">
        <v>814</v>
      </c>
      <c r="C140" s="911">
        <f t="shared" si="38"/>
        <v>36780</v>
      </c>
      <c r="D140" s="832">
        <f t="shared" si="57"/>
        <v>1906.1057930666259</v>
      </c>
      <c r="E140" s="832">
        <f t="shared" si="57"/>
        <v>475.19164028831852</v>
      </c>
      <c r="F140" s="832">
        <f t="shared" si="57"/>
        <v>2205.8655276305253</v>
      </c>
      <c r="G140" s="832">
        <f t="shared" si="57"/>
        <v>253.68063765683993</v>
      </c>
      <c r="H140" s="832">
        <f t="shared" si="57"/>
        <v>114.41211242896915</v>
      </c>
      <c r="I140" s="832">
        <f t="shared" si="57"/>
        <v>482.79546928034779</v>
      </c>
      <c r="J140" s="376"/>
      <c r="K140" s="875">
        <f t="shared" si="39"/>
        <v>42218</v>
      </c>
      <c r="L140" s="832">
        <v>4</v>
      </c>
      <c r="M140" s="832">
        <f t="shared" si="50"/>
        <v>10554.5</v>
      </c>
      <c r="N140" s="730">
        <v>12670</v>
      </c>
      <c r="O140" s="730"/>
      <c r="P140" s="191" t="s">
        <v>627</v>
      </c>
      <c r="Q140" s="849">
        <v>40723</v>
      </c>
      <c r="R140" s="848"/>
      <c r="S140" s="317">
        <f>L140/2</f>
        <v>2</v>
      </c>
      <c r="T140" s="881">
        <v>18390</v>
      </c>
      <c r="U140" s="8">
        <f t="shared" si="51"/>
        <v>36780</v>
      </c>
      <c r="V140" s="471"/>
      <c r="W140" s="849"/>
      <c r="X140" s="879"/>
      <c r="Y140" s="879"/>
      <c r="Z140" s="8">
        <f t="shared" si="52"/>
        <v>0</v>
      </c>
    </row>
    <row r="141" spans="1:26">
      <c r="A141" s="831">
        <f t="shared" si="49"/>
        <v>124</v>
      </c>
      <c r="B141" s="309" t="s">
        <v>819</v>
      </c>
      <c r="C141" s="911">
        <f t="shared" si="38"/>
        <v>8231</v>
      </c>
      <c r="D141" s="832">
        <f t="shared" si="57"/>
        <v>476.52644826665647</v>
      </c>
      <c r="E141" s="832">
        <f t="shared" si="57"/>
        <v>118.79791007207963</v>
      </c>
      <c r="F141" s="832">
        <f t="shared" si="57"/>
        <v>551.46638190763133</v>
      </c>
      <c r="G141" s="832">
        <f t="shared" si="57"/>
        <v>63.420159414209984</v>
      </c>
      <c r="H141" s="832">
        <f t="shared" si="57"/>
        <v>28.603028107242288</v>
      </c>
      <c r="I141" s="832">
        <f t="shared" si="57"/>
        <v>120.69886732008695</v>
      </c>
      <c r="J141" s="376"/>
      <c r="K141" s="875">
        <f t="shared" si="39"/>
        <v>9591</v>
      </c>
      <c r="L141" s="832">
        <v>1</v>
      </c>
      <c r="M141" s="832">
        <f t="shared" si="50"/>
        <v>9591</v>
      </c>
      <c r="N141" s="730">
        <v>12305</v>
      </c>
      <c r="O141" s="730"/>
      <c r="P141" s="191" t="s">
        <v>561</v>
      </c>
      <c r="Q141" s="849">
        <v>40723</v>
      </c>
      <c r="R141" s="848"/>
      <c r="S141" s="317">
        <f>L141/2</f>
        <v>0.5</v>
      </c>
      <c r="T141" s="881">
        <v>16462</v>
      </c>
      <c r="U141" s="8">
        <f t="shared" si="51"/>
        <v>8231</v>
      </c>
      <c r="V141" s="471"/>
      <c r="W141" s="849"/>
      <c r="X141" s="879"/>
      <c r="Y141" s="879"/>
      <c r="Z141" s="8">
        <f t="shared" si="52"/>
        <v>0</v>
      </c>
    </row>
    <row r="142" spans="1:26">
      <c r="A142" s="831">
        <f t="shared" si="49"/>
        <v>125</v>
      </c>
      <c r="B142" s="309" t="s">
        <v>996</v>
      </c>
      <c r="C142" s="911">
        <f t="shared" si="38"/>
        <v>8898</v>
      </c>
      <c r="D142" s="832">
        <f t="shared" si="57"/>
        <v>953.05289653331295</v>
      </c>
      <c r="E142" s="832">
        <f t="shared" si="57"/>
        <v>237.59582014415926</v>
      </c>
      <c r="F142" s="832">
        <f t="shared" si="57"/>
        <v>1102.9327638152627</v>
      </c>
      <c r="G142" s="832">
        <f t="shared" si="57"/>
        <v>126.84031882841997</v>
      </c>
      <c r="H142" s="832">
        <f t="shared" si="57"/>
        <v>57.206056214484576</v>
      </c>
      <c r="I142" s="832">
        <f t="shared" si="57"/>
        <v>241.39773464017389</v>
      </c>
      <c r="J142" s="376"/>
      <c r="K142" s="875">
        <f t="shared" si="39"/>
        <v>11617</v>
      </c>
      <c r="L142" s="832">
        <v>2</v>
      </c>
      <c r="M142" s="832">
        <f t="shared" si="50"/>
        <v>5808.5</v>
      </c>
      <c r="N142" s="730">
        <v>6113</v>
      </c>
      <c r="O142" s="730"/>
      <c r="P142" s="191" t="s">
        <v>452</v>
      </c>
      <c r="Q142" s="849">
        <v>40723</v>
      </c>
      <c r="R142" s="848"/>
      <c r="S142" s="317">
        <f>L142</f>
        <v>2</v>
      </c>
      <c r="T142" s="267">
        <v>4449</v>
      </c>
      <c r="U142" s="8">
        <f t="shared" si="51"/>
        <v>8898</v>
      </c>
      <c r="V142" s="471"/>
      <c r="W142" s="849"/>
      <c r="X142" s="879"/>
      <c r="Y142" s="879"/>
      <c r="Z142" s="8">
        <f t="shared" si="52"/>
        <v>0</v>
      </c>
    </row>
    <row r="143" spans="1:26">
      <c r="A143" s="831">
        <f t="shared" si="49"/>
        <v>126</v>
      </c>
      <c r="B143" s="309" t="s">
        <v>997</v>
      </c>
      <c r="C143" s="911">
        <f t="shared" si="38"/>
        <v>18390</v>
      </c>
      <c r="D143" s="832">
        <f t="shared" si="57"/>
        <v>953.05289653331295</v>
      </c>
      <c r="E143" s="832">
        <f t="shared" si="57"/>
        <v>237.59582014415926</v>
      </c>
      <c r="F143" s="832">
        <f t="shared" si="57"/>
        <v>1102.9327638152627</v>
      </c>
      <c r="G143" s="832">
        <f t="shared" si="57"/>
        <v>126.84031882841997</v>
      </c>
      <c r="H143" s="832">
        <f t="shared" si="57"/>
        <v>57.206056214484576</v>
      </c>
      <c r="I143" s="832">
        <f t="shared" si="57"/>
        <v>241.39773464017389</v>
      </c>
      <c r="J143" s="376"/>
      <c r="K143" s="875">
        <f t="shared" si="39"/>
        <v>21109</v>
      </c>
      <c r="L143" s="832">
        <v>2</v>
      </c>
      <c r="M143" s="832">
        <f t="shared" si="50"/>
        <v>10554.5</v>
      </c>
      <c r="N143" s="730">
        <v>12824</v>
      </c>
      <c r="O143" s="730"/>
      <c r="P143" s="191" t="s">
        <v>627</v>
      </c>
      <c r="Q143" s="849">
        <v>40723</v>
      </c>
      <c r="R143" s="848"/>
      <c r="S143" s="317">
        <f>L143/2</f>
        <v>1</v>
      </c>
      <c r="T143" s="881">
        <v>18390</v>
      </c>
      <c r="U143" s="8">
        <f t="shared" si="51"/>
        <v>18390</v>
      </c>
      <c r="V143" s="471"/>
      <c r="W143" s="849"/>
      <c r="X143" s="879"/>
      <c r="Y143" s="879"/>
      <c r="Z143" s="8">
        <f t="shared" si="52"/>
        <v>0</v>
      </c>
    </row>
    <row r="144" spans="1:26">
      <c r="A144" s="831">
        <f t="shared" si="49"/>
        <v>127</v>
      </c>
      <c r="B144" s="309" t="s">
        <v>809</v>
      </c>
      <c r="C144" s="911">
        <f t="shared" si="38"/>
        <v>444092.5</v>
      </c>
      <c r="D144" s="832">
        <f t="shared" si="57"/>
        <v>17631.478585866291</v>
      </c>
      <c r="E144" s="832">
        <f t="shared" si="57"/>
        <v>4395.5226726669462</v>
      </c>
      <c r="F144" s="832">
        <f t="shared" si="57"/>
        <v>20404.256130582358</v>
      </c>
      <c r="G144" s="832">
        <f t="shared" si="57"/>
        <v>2346.5458983257695</v>
      </c>
      <c r="H144" s="832">
        <f t="shared" si="57"/>
        <v>1058.3120399679647</v>
      </c>
      <c r="I144" s="832">
        <f t="shared" si="57"/>
        <v>4465.8580908432168</v>
      </c>
      <c r="J144" s="376"/>
      <c r="K144" s="875">
        <f t="shared" si="39"/>
        <v>494394</v>
      </c>
      <c r="L144" s="832">
        <v>37</v>
      </c>
      <c r="M144" s="832">
        <f t="shared" si="50"/>
        <v>13362</v>
      </c>
      <c r="N144" s="730">
        <v>14591</v>
      </c>
      <c r="O144" s="730"/>
      <c r="P144" s="40" t="s">
        <v>622</v>
      </c>
      <c r="Q144" s="849">
        <v>40723</v>
      </c>
      <c r="R144" s="848"/>
      <c r="S144" s="317">
        <f>L144/2</f>
        <v>18.5</v>
      </c>
      <c r="T144" s="881">
        <v>24005</v>
      </c>
      <c r="U144" s="8">
        <f t="shared" si="51"/>
        <v>444092.5</v>
      </c>
      <c r="V144" s="471"/>
      <c r="W144" s="849"/>
      <c r="X144" s="879"/>
      <c r="Y144" s="879"/>
      <c r="Z144" s="8">
        <f t="shared" si="52"/>
        <v>0</v>
      </c>
    </row>
    <row r="145" spans="1:26">
      <c r="A145" s="886">
        <f t="shared" si="49"/>
        <v>128</v>
      </c>
      <c r="B145" s="310" t="s">
        <v>998</v>
      </c>
      <c r="C145" s="911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5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49">
        <v>40723</v>
      </c>
      <c r="R145" s="848"/>
      <c r="S145" s="317">
        <f>L145/3</f>
        <v>299</v>
      </c>
      <c r="T145" s="881">
        <v>24005</v>
      </c>
      <c r="U145" s="8">
        <f t="shared" si="51"/>
        <v>7177495</v>
      </c>
      <c r="V145" s="471"/>
      <c r="W145" s="849"/>
      <c r="X145" s="879"/>
      <c r="Y145" s="879"/>
      <c r="Z145" s="8">
        <f t="shared" si="52"/>
        <v>0</v>
      </c>
    </row>
    <row r="146" spans="1:26">
      <c r="A146" s="831">
        <f>IF(B146&lt;&gt;"",A145+1,"")</f>
        <v>129</v>
      </c>
      <c r="B146" s="309" t="s">
        <v>995</v>
      </c>
      <c r="C146" s="911">
        <f t="shared" si="38"/>
        <v>1067760</v>
      </c>
      <c r="D146" s="832">
        <f t="shared" si="57"/>
        <v>436974.753060524</v>
      </c>
      <c r="E146" s="832">
        <f t="shared" si="57"/>
        <v>108937.68353609701</v>
      </c>
      <c r="F146" s="832">
        <f t="shared" si="57"/>
        <v>505694.67220929795</v>
      </c>
      <c r="G146" s="832">
        <f t="shared" si="57"/>
        <v>58156.286182830554</v>
      </c>
      <c r="H146" s="832">
        <f t="shared" si="57"/>
        <v>26228.976774341179</v>
      </c>
      <c r="I146" s="832">
        <f t="shared" si="57"/>
        <v>110680.86133251974</v>
      </c>
      <c r="J146" s="376"/>
      <c r="K146" s="875">
        <f t="shared" si="39"/>
        <v>2314433</v>
      </c>
      <c r="L146" s="832">
        <v>917</v>
      </c>
      <c r="M146" s="832">
        <f t="shared" si="50"/>
        <v>2523.9182115594331</v>
      </c>
      <c r="N146" s="730">
        <v>2866</v>
      </c>
      <c r="O146" s="730"/>
      <c r="P146" s="191" t="s">
        <v>452</v>
      </c>
      <c r="Q146" s="849">
        <v>40723</v>
      </c>
      <c r="R146" s="848"/>
      <c r="S146" s="317">
        <v>240</v>
      </c>
      <c r="T146" s="267">
        <v>4449</v>
      </c>
      <c r="U146" s="8">
        <f t="shared" si="51"/>
        <v>1067760</v>
      </c>
      <c r="V146" s="471"/>
      <c r="W146" s="849"/>
      <c r="X146" s="879"/>
      <c r="Y146" s="879"/>
      <c r="Z146" s="8">
        <f t="shared" si="52"/>
        <v>0</v>
      </c>
    </row>
    <row r="147" spans="1:26">
      <c r="A147" s="831">
        <f t="shared" si="49"/>
        <v>130</v>
      </c>
      <c r="B147" s="309" t="s">
        <v>999</v>
      </c>
      <c r="C147" s="911">
        <f t="shared" ref="C147:C171" si="58">U147</f>
        <v>1018394</v>
      </c>
      <c r="D147" s="832">
        <f t="shared" si="57"/>
        <v>80532.969757064944</v>
      </c>
      <c r="E147" s="832">
        <f t="shared" si="57"/>
        <v>20076.846802181459</v>
      </c>
      <c r="F147" s="832">
        <f t="shared" si="57"/>
        <v>93197.818542389694</v>
      </c>
      <c r="G147" s="832">
        <f t="shared" si="57"/>
        <v>10718.006941001488</v>
      </c>
      <c r="H147" s="832">
        <f t="shared" si="57"/>
        <v>4833.9117501239471</v>
      </c>
      <c r="I147" s="832">
        <f t="shared" si="57"/>
        <v>20398.108577094696</v>
      </c>
      <c r="J147" s="376"/>
      <c r="K147" s="875">
        <f t="shared" ref="K147:K180" si="59">ROUND(SUM(C147:I147),0)</f>
        <v>1248152</v>
      </c>
      <c r="L147" s="832">
        <v>169</v>
      </c>
      <c r="M147" s="832">
        <f t="shared" si="50"/>
        <v>7385.5147928994083</v>
      </c>
      <c r="N147" s="730">
        <v>8678</v>
      </c>
      <c r="O147" s="730"/>
      <c r="P147" s="309" t="s">
        <v>544</v>
      </c>
      <c r="Q147" s="849">
        <v>40723</v>
      </c>
      <c r="R147" s="848"/>
      <c r="S147" s="317">
        <f>L147</f>
        <v>169</v>
      </c>
      <c r="T147" s="881">
        <v>6026</v>
      </c>
      <c r="U147" s="8">
        <f t="shared" si="51"/>
        <v>1018394</v>
      </c>
      <c r="V147" s="471"/>
      <c r="W147" s="849"/>
      <c r="X147" s="879"/>
      <c r="Y147" s="879"/>
      <c r="Z147" s="8">
        <f t="shared" si="52"/>
        <v>0</v>
      </c>
    </row>
    <row r="148" spans="1:26">
      <c r="A148" s="831">
        <f t="shared" ref="A148:A180" si="60">IF(B148&lt;&gt;"",A147+1,"")</f>
        <v>131</v>
      </c>
      <c r="B148" s="309" t="s">
        <v>995</v>
      </c>
      <c r="C148" s="911">
        <f t="shared" si="58"/>
        <v>189082.5</v>
      </c>
      <c r="D148" s="832">
        <f t="shared" ref="D148:I157" si="61">IF($L$182&lt;&gt;0,D$182/$L$182*$L148,0)</f>
        <v>81009.496205331598</v>
      </c>
      <c r="E148" s="832">
        <f t="shared" si="61"/>
        <v>20195.644712253536</v>
      </c>
      <c r="F148" s="832">
        <f t="shared" si="61"/>
        <v>93749.284924297332</v>
      </c>
      <c r="G148" s="832">
        <f t="shared" si="61"/>
        <v>10781.427100415698</v>
      </c>
      <c r="H148" s="832">
        <f t="shared" si="61"/>
        <v>4862.5147782311888</v>
      </c>
      <c r="I148" s="832">
        <f t="shared" si="61"/>
        <v>20518.807444414782</v>
      </c>
      <c r="J148" s="376"/>
      <c r="K148" s="875">
        <f t="shared" si="59"/>
        <v>420200</v>
      </c>
      <c r="L148" s="832">
        <v>170</v>
      </c>
      <c r="M148" s="832">
        <f t="shared" si="50"/>
        <v>2471.7647058823532</v>
      </c>
      <c r="N148" s="730">
        <v>2457</v>
      </c>
      <c r="O148" s="730"/>
      <c r="P148" s="191" t="s">
        <v>452</v>
      </c>
      <c r="Q148" s="849">
        <v>40723</v>
      </c>
      <c r="R148" s="848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49"/>
      <c r="X148" s="879"/>
      <c r="Y148" s="879"/>
      <c r="Z148" s="8">
        <f t="shared" si="52"/>
        <v>0</v>
      </c>
    </row>
    <row r="149" spans="1:26" ht="13.5" customHeight="1">
      <c r="A149" s="886">
        <f t="shared" si="60"/>
        <v>132</v>
      </c>
      <c r="B149" s="310" t="s">
        <v>807</v>
      </c>
      <c r="C149" s="911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5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49">
        <v>40723</v>
      </c>
      <c r="R149" s="848"/>
      <c r="S149" s="317">
        <v>442</v>
      </c>
      <c r="T149" s="881">
        <v>17427</v>
      </c>
      <c r="U149" s="8">
        <f t="shared" si="51"/>
        <v>7702734</v>
      </c>
      <c r="V149" s="471"/>
      <c r="W149" s="849"/>
      <c r="X149" s="879"/>
      <c r="Y149" s="879"/>
      <c r="Z149" s="8">
        <f t="shared" si="52"/>
        <v>0</v>
      </c>
    </row>
    <row r="150" spans="1:26">
      <c r="A150" s="831">
        <f>IF(B150&lt;&gt;"",A149+1,"")</f>
        <v>133</v>
      </c>
      <c r="B150" s="309" t="s">
        <v>1000</v>
      </c>
      <c r="C150" s="911">
        <f t="shared" si="58"/>
        <v>564480</v>
      </c>
      <c r="D150" s="832">
        <f t="shared" si="61"/>
        <v>17154.952137599634</v>
      </c>
      <c r="E150" s="832">
        <f t="shared" si="61"/>
        <v>4276.7247625948667</v>
      </c>
      <c r="F150" s="832">
        <f t="shared" si="61"/>
        <v>19852.789748674728</v>
      </c>
      <c r="G150" s="832">
        <f t="shared" si="61"/>
        <v>2283.1257389115594</v>
      </c>
      <c r="H150" s="832">
        <f t="shared" si="61"/>
        <v>1029.7090118607223</v>
      </c>
      <c r="I150" s="832">
        <f t="shared" si="61"/>
        <v>4345.1592235231301</v>
      </c>
      <c r="J150" s="376"/>
      <c r="K150" s="875">
        <f t="shared" si="59"/>
        <v>613422</v>
      </c>
      <c r="L150" s="832">
        <v>36</v>
      </c>
      <c r="M150" s="832">
        <f t="shared" si="50"/>
        <v>17039.5</v>
      </c>
      <c r="N150" s="730">
        <v>18185</v>
      </c>
      <c r="O150" s="730"/>
      <c r="P150" s="191" t="s">
        <v>679</v>
      </c>
      <c r="Q150" s="849">
        <v>40723</v>
      </c>
      <c r="R150" s="848"/>
      <c r="S150" s="317">
        <v>18</v>
      </c>
      <c r="T150" s="881">
        <v>31360</v>
      </c>
      <c r="U150" s="8">
        <f t="shared" si="51"/>
        <v>564480</v>
      </c>
      <c r="V150" s="471"/>
      <c r="W150" s="849"/>
      <c r="X150" s="879"/>
      <c r="Y150" s="879"/>
      <c r="Z150" s="8">
        <f t="shared" si="52"/>
        <v>0</v>
      </c>
    </row>
    <row r="151" spans="1:26">
      <c r="A151" s="831">
        <f t="shared" si="60"/>
        <v>134</v>
      </c>
      <c r="B151" s="309" t="s">
        <v>995</v>
      </c>
      <c r="C151" s="911">
        <f t="shared" si="58"/>
        <v>100102.5</v>
      </c>
      <c r="D151" s="832">
        <f t="shared" si="61"/>
        <v>42887.380343999081</v>
      </c>
      <c r="E151" s="832">
        <f t="shared" si="61"/>
        <v>10691.811906487166</v>
      </c>
      <c r="F151" s="832">
        <f t="shared" si="61"/>
        <v>49631.974371686818</v>
      </c>
      <c r="G151" s="832">
        <f t="shared" si="61"/>
        <v>5707.8143472788988</v>
      </c>
      <c r="H151" s="832">
        <f t="shared" si="61"/>
        <v>2574.2725296518061</v>
      </c>
      <c r="I151" s="832">
        <f t="shared" si="61"/>
        <v>10862.898058807825</v>
      </c>
      <c r="J151" s="376"/>
      <c r="K151" s="875">
        <f t="shared" si="59"/>
        <v>222459</v>
      </c>
      <c r="L151" s="832">
        <v>90</v>
      </c>
      <c r="M151" s="832">
        <f t="shared" si="50"/>
        <v>2471.7666666666669</v>
      </c>
      <c r="N151" s="730">
        <v>2734</v>
      </c>
      <c r="O151" s="730"/>
      <c r="P151" s="191" t="s">
        <v>452</v>
      </c>
      <c r="Q151" s="849">
        <v>40723</v>
      </c>
      <c r="R151" s="848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49"/>
      <c r="X151" s="879"/>
      <c r="Y151" s="879"/>
      <c r="Z151" s="8">
        <f t="shared" si="52"/>
        <v>0</v>
      </c>
    </row>
    <row r="152" spans="1:26">
      <c r="A152" s="831">
        <f t="shared" si="60"/>
        <v>135</v>
      </c>
      <c r="B152" s="309" t="s">
        <v>995</v>
      </c>
      <c r="C152" s="911">
        <f t="shared" si="58"/>
        <v>182409</v>
      </c>
      <c r="D152" s="832">
        <f t="shared" si="61"/>
        <v>78150.337515731662</v>
      </c>
      <c r="E152" s="832">
        <f t="shared" si="61"/>
        <v>19482.85725182106</v>
      </c>
      <c r="F152" s="832">
        <f t="shared" si="61"/>
        <v>90440.486632851535</v>
      </c>
      <c r="G152" s="832">
        <f t="shared" si="61"/>
        <v>10400.906143930437</v>
      </c>
      <c r="H152" s="832">
        <f t="shared" si="61"/>
        <v>4690.8966095877349</v>
      </c>
      <c r="I152" s="832">
        <f t="shared" si="61"/>
        <v>19794.614240494258</v>
      </c>
      <c r="J152" s="376"/>
      <c r="K152" s="875">
        <f t="shared" si="59"/>
        <v>405369</v>
      </c>
      <c r="L152" s="832">
        <v>164</v>
      </c>
      <c r="M152" s="832">
        <f t="shared" si="50"/>
        <v>2471.7621951219512</v>
      </c>
      <c r="N152" s="730">
        <v>3065</v>
      </c>
      <c r="O152" s="730"/>
      <c r="P152" s="191" t="s">
        <v>452</v>
      </c>
      <c r="Q152" s="849">
        <v>40723</v>
      </c>
      <c r="R152" s="848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49"/>
      <c r="X152" s="879"/>
      <c r="Y152" s="879"/>
      <c r="Z152" s="8">
        <f t="shared" si="52"/>
        <v>0</v>
      </c>
    </row>
    <row r="153" spans="1:26">
      <c r="A153" s="886">
        <f t="shared" si="60"/>
        <v>136</v>
      </c>
      <c r="B153" s="310" t="s">
        <v>808</v>
      </c>
      <c r="C153" s="911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5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49">
        <v>40723</v>
      </c>
      <c r="R153" s="848"/>
      <c r="S153" s="317">
        <v>645</v>
      </c>
      <c r="T153" s="881">
        <v>16925</v>
      </c>
      <c r="U153" s="8">
        <f t="shared" si="51"/>
        <v>10916625</v>
      </c>
      <c r="V153" s="471"/>
      <c r="W153" s="849"/>
      <c r="X153" s="879"/>
      <c r="Y153" s="879"/>
      <c r="Z153" s="8">
        <f t="shared" si="52"/>
        <v>0</v>
      </c>
    </row>
    <row r="154" spans="1:26">
      <c r="A154" s="831">
        <f>IF(B154&lt;&gt;"",A153+1,"")</f>
        <v>137</v>
      </c>
      <c r="B154" s="309" t="s">
        <v>995</v>
      </c>
      <c r="C154" s="911">
        <f t="shared" si="58"/>
        <v>934290</v>
      </c>
      <c r="D154" s="832">
        <f t="shared" si="61"/>
        <v>100070.55413599785</v>
      </c>
      <c r="E154" s="832">
        <f t="shared" si="61"/>
        <v>24947.561115136723</v>
      </c>
      <c r="F154" s="832">
        <f t="shared" si="61"/>
        <v>115807.94020060258</v>
      </c>
      <c r="G154" s="832">
        <f t="shared" si="61"/>
        <v>13318.233476984096</v>
      </c>
      <c r="H154" s="832">
        <f t="shared" si="61"/>
        <v>6006.6359025208803</v>
      </c>
      <c r="I154" s="832">
        <f t="shared" si="61"/>
        <v>25346.762137218258</v>
      </c>
      <c r="J154" s="376"/>
      <c r="K154" s="875">
        <f t="shared" si="59"/>
        <v>1219788</v>
      </c>
      <c r="L154" s="832">
        <v>210</v>
      </c>
      <c r="M154" s="832">
        <f t="shared" si="50"/>
        <v>5808.5142857142855</v>
      </c>
      <c r="N154" s="730">
        <v>6577</v>
      </c>
      <c r="O154" s="730"/>
      <c r="P154" s="191" t="s">
        <v>452</v>
      </c>
      <c r="Q154" s="849">
        <v>40723</v>
      </c>
      <c r="R154" s="848"/>
      <c r="S154" s="317">
        <f>L154</f>
        <v>210</v>
      </c>
      <c r="T154" s="267">
        <v>4449</v>
      </c>
      <c r="U154" s="8">
        <f t="shared" si="51"/>
        <v>934290</v>
      </c>
      <c r="V154" s="471"/>
      <c r="W154" s="849"/>
      <c r="X154" s="879"/>
      <c r="Y154" s="879"/>
      <c r="Z154" s="8">
        <f t="shared" si="52"/>
        <v>0</v>
      </c>
    </row>
    <row r="155" spans="1:26">
      <c r="A155" s="831">
        <f t="shared" si="60"/>
        <v>138</v>
      </c>
      <c r="B155" s="309" t="s">
        <v>995</v>
      </c>
      <c r="C155" s="911">
        <f t="shared" si="58"/>
        <v>938739</v>
      </c>
      <c r="D155" s="832">
        <f t="shared" si="61"/>
        <v>201094.16116852904</v>
      </c>
      <c r="E155" s="832">
        <f t="shared" si="61"/>
        <v>50132.718050417607</v>
      </c>
      <c r="F155" s="832">
        <f t="shared" si="61"/>
        <v>232718.81316502043</v>
      </c>
      <c r="G155" s="832">
        <f t="shared" si="61"/>
        <v>26763.307272796614</v>
      </c>
      <c r="H155" s="832">
        <f t="shared" si="61"/>
        <v>12070.477861256246</v>
      </c>
      <c r="I155" s="832">
        <f t="shared" si="61"/>
        <v>50934.92200907669</v>
      </c>
      <c r="J155" s="376"/>
      <c r="K155" s="875">
        <f t="shared" si="59"/>
        <v>1512453</v>
      </c>
      <c r="L155" s="832">
        <v>422</v>
      </c>
      <c r="M155" s="832">
        <f t="shared" si="50"/>
        <v>3584.0118483412321</v>
      </c>
      <c r="N155" s="730">
        <v>4705</v>
      </c>
      <c r="O155" s="730"/>
      <c r="P155" s="191" t="s">
        <v>452</v>
      </c>
      <c r="Q155" s="849">
        <v>40723</v>
      </c>
      <c r="R155" s="848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49"/>
      <c r="X155" s="879"/>
      <c r="Y155" s="879"/>
      <c r="Z155" s="8">
        <f t="shared" si="52"/>
        <v>0</v>
      </c>
    </row>
    <row r="156" spans="1:26">
      <c r="A156" s="831">
        <f t="shared" si="60"/>
        <v>139</v>
      </c>
      <c r="B156" s="309" t="s">
        <v>806</v>
      </c>
      <c r="C156" s="911">
        <f t="shared" si="58"/>
        <v>3348660</v>
      </c>
      <c r="D156" s="832">
        <f t="shared" si="61"/>
        <v>99594.027687731199</v>
      </c>
      <c r="E156" s="832">
        <f t="shared" si="61"/>
        <v>24828.763205064643</v>
      </c>
      <c r="F156" s="832">
        <f t="shared" si="61"/>
        <v>115256.47381869495</v>
      </c>
      <c r="G156" s="832">
        <f t="shared" si="61"/>
        <v>13254.813317569886</v>
      </c>
      <c r="H156" s="832">
        <f t="shared" si="61"/>
        <v>5978.0328744136386</v>
      </c>
      <c r="I156" s="832">
        <f t="shared" si="61"/>
        <v>25226.063269898172</v>
      </c>
      <c r="J156" s="376"/>
      <c r="K156" s="875">
        <f t="shared" si="59"/>
        <v>3632798</v>
      </c>
      <c r="L156" s="832">
        <v>209</v>
      </c>
      <c r="M156" s="832">
        <f t="shared" si="50"/>
        <v>17381.808612440193</v>
      </c>
      <c r="N156" s="730">
        <v>17330</v>
      </c>
      <c r="O156" s="730"/>
      <c r="P156" s="40" t="s">
        <v>661</v>
      </c>
      <c r="Q156" s="849">
        <v>40723</v>
      </c>
      <c r="R156" s="848"/>
      <c r="S156" s="317">
        <v>210</v>
      </c>
      <c r="T156" s="881">
        <v>15946</v>
      </c>
      <c r="U156" s="8">
        <f t="shared" si="51"/>
        <v>3348660</v>
      </c>
      <c r="V156" s="471"/>
      <c r="W156" s="849"/>
      <c r="X156" s="879"/>
      <c r="Y156" s="879"/>
      <c r="Z156" s="8">
        <f t="shared" si="52"/>
        <v>0</v>
      </c>
    </row>
    <row r="157" spans="1:26">
      <c r="A157" s="831">
        <f t="shared" si="60"/>
        <v>140</v>
      </c>
      <c r="B157" s="309" t="s">
        <v>1001</v>
      </c>
      <c r="C157" s="911">
        <f t="shared" si="58"/>
        <v>892976</v>
      </c>
      <c r="D157" s="832">
        <f t="shared" si="61"/>
        <v>26208.954654666108</v>
      </c>
      <c r="E157" s="832">
        <f t="shared" si="61"/>
        <v>6533.8850539643799</v>
      </c>
      <c r="F157" s="832">
        <f t="shared" si="61"/>
        <v>30330.651004919724</v>
      </c>
      <c r="G157" s="832">
        <f t="shared" si="61"/>
        <v>3488.108767781549</v>
      </c>
      <c r="H157" s="832">
        <f t="shared" si="61"/>
        <v>1573.1665458983259</v>
      </c>
      <c r="I157" s="832">
        <f t="shared" si="61"/>
        <v>6638.4377026047823</v>
      </c>
      <c r="J157" s="376"/>
      <c r="K157" s="875">
        <f t="shared" si="59"/>
        <v>967749</v>
      </c>
      <c r="L157" s="832">
        <v>55</v>
      </c>
      <c r="M157" s="832">
        <f t="shared" si="50"/>
        <v>17595.436363636363</v>
      </c>
      <c r="N157" s="730">
        <v>17203</v>
      </c>
      <c r="O157" s="730"/>
      <c r="P157" s="40" t="s">
        <v>661</v>
      </c>
      <c r="Q157" s="849">
        <v>40723</v>
      </c>
      <c r="R157" s="848"/>
      <c r="S157" s="317">
        <v>56</v>
      </c>
      <c r="T157" s="881">
        <v>15946</v>
      </c>
      <c r="U157" s="8">
        <f t="shared" si="51"/>
        <v>892976</v>
      </c>
      <c r="V157" s="471"/>
      <c r="W157" s="849"/>
      <c r="X157" s="879"/>
      <c r="Y157" s="879"/>
      <c r="Z157" s="8">
        <f t="shared" si="52"/>
        <v>0</v>
      </c>
    </row>
    <row r="158" spans="1:26">
      <c r="A158" s="831">
        <f t="shared" si="60"/>
        <v>141</v>
      </c>
      <c r="B158" s="309" t="s">
        <v>1002</v>
      </c>
      <c r="C158" s="911">
        <f t="shared" si="58"/>
        <v>480100</v>
      </c>
      <c r="D158" s="832">
        <f t="shared" ref="D158:I167" si="63">IF($L$182&lt;&gt;0,D$182/$L$182*$L158,0)</f>
        <v>19061.057930666258</v>
      </c>
      <c r="E158" s="832">
        <f t="shared" si="63"/>
        <v>4751.9164028831856</v>
      </c>
      <c r="F158" s="832">
        <f t="shared" si="63"/>
        <v>22058.655276305253</v>
      </c>
      <c r="G158" s="832">
        <f t="shared" si="63"/>
        <v>2536.8063765683992</v>
      </c>
      <c r="H158" s="832">
        <f t="shared" si="63"/>
        <v>1144.1211242896916</v>
      </c>
      <c r="I158" s="832">
        <f t="shared" si="63"/>
        <v>4827.9546928034779</v>
      </c>
      <c r="J158" s="376"/>
      <c r="K158" s="875">
        <f t="shared" si="59"/>
        <v>534481</v>
      </c>
      <c r="L158" s="832">
        <v>40</v>
      </c>
      <c r="M158" s="832">
        <f t="shared" si="50"/>
        <v>13362.025</v>
      </c>
      <c r="N158" s="730">
        <v>14435</v>
      </c>
      <c r="O158" s="730"/>
      <c r="P158" s="40" t="s">
        <v>622</v>
      </c>
      <c r="Q158" s="849">
        <v>40723</v>
      </c>
      <c r="R158" s="848"/>
      <c r="S158" s="317">
        <f>L158/2</f>
        <v>20</v>
      </c>
      <c r="T158" s="881">
        <v>24005</v>
      </c>
      <c r="U158" s="8">
        <f t="shared" si="51"/>
        <v>480100</v>
      </c>
      <c r="V158" s="471"/>
      <c r="W158" s="849"/>
      <c r="X158" s="879"/>
      <c r="Y158" s="879"/>
      <c r="Z158" s="8">
        <f t="shared" si="52"/>
        <v>0</v>
      </c>
    </row>
    <row r="159" spans="1:26">
      <c r="A159" s="831">
        <f>IF(B159&lt;&gt;"",A158+1,"")</f>
        <v>142</v>
      </c>
      <c r="B159" s="309" t="s">
        <v>970</v>
      </c>
      <c r="C159" s="911">
        <f t="shared" si="58"/>
        <v>14414</v>
      </c>
      <c r="D159" s="832">
        <f t="shared" si="63"/>
        <v>953.05289653331295</v>
      </c>
      <c r="E159" s="832">
        <f t="shared" si="63"/>
        <v>237.59582014415926</v>
      </c>
      <c r="F159" s="832">
        <f t="shared" si="63"/>
        <v>1102.9327638152627</v>
      </c>
      <c r="G159" s="832">
        <f t="shared" si="63"/>
        <v>126.84031882841997</v>
      </c>
      <c r="H159" s="832">
        <f t="shared" si="63"/>
        <v>57.206056214484576</v>
      </c>
      <c r="I159" s="832">
        <f t="shared" si="63"/>
        <v>241.39773464017389</v>
      </c>
      <c r="J159" s="376"/>
      <c r="K159" s="875">
        <f t="shared" si="59"/>
        <v>17133</v>
      </c>
      <c r="L159" s="832">
        <v>2</v>
      </c>
      <c r="M159" s="832">
        <f t="shared" si="50"/>
        <v>8566.5</v>
      </c>
      <c r="N159" s="730">
        <v>10434</v>
      </c>
      <c r="O159" s="730"/>
      <c r="P159" s="191" t="s">
        <v>700</v>
      </c>
      <c r="Q159" s="849">
        <v>40723</v>
      </c>
      <c r="R159" s="848"/>
      <c r="S159" s="317">
        <f>L159</f>
        <v>2</v>
      </c>
      <c r="T159" s="881">
        <v>7207</v>
      </c>
      <c r="U159" s="8">
        <f t="shared" si="51"/>
        <v>14414</v>
      </c>
      <c r="V159" s="471"/>
      <c r="W159" s="849"/>
      <c r="X159" s="879"/>
      <c r="Y159" s="879"/>
      <c r="Z159" s="8">
        <f t="shared" si="52"/>
        <v>0</v>
      </c>
    </row>
    <row r="160" spans="1:26">
      <c r="A160" s="831">
        <f t="shared" si="60"/>
        <v>143</v>
      </c>
      <c r="B160" s="309" t="s">
        <v>1003</v>
      </c>
      <c r="C160" s="911">
        <f t="shared" si="58"/>
        <v>4511010</v>
      </c>
      <c r="D160" s="832">
        <f t="shared" si="63"/>
        <v>98640.974791197892</v>
      </c>
      <c r="E160" s="832">
        <f t="shared" si="63"/>
        <v>24591.167384920485</v>
      </c>
      <c r="F160" s="832">
        <f t="shared" si="63"/>
        <v>114153.54105487968</v>
      </c>
      <c r="G160" s="832">
        <f t="shared" si="63"/>
        <v>13127.972998741467</v>
      </c>
      <c r="H160" s="832">
        <f t="shared" si="63"/>
        <v>5920.8268181991534</v>
      </c>
      <c r="I160" s="832">
        <f t="shared" si="63"/>
        <v>24984.665535257998</v>
      </c>
      <c r="J160" s="376"/>
      <c r="K160" s="875">
        <f t="shared" si="59"/>
        <v>4792429</v>
      </c>
      <c r="L160" s="832">
        <v>207</v>
      </c>
      <c r="M160" s="832">
        <f t="shared" si="50"/>
        <v>23151.830917874395</v>
      </c>
      <c r="N160" s="730">
        <v>24601</v>
      </c>
      <c r="O160" s="730"/>
      <c r="P160" s="191" t="s">
        <v>642</v>
      </c>
      <c r="Q160" s="849">
        <v>40723</v>
      </c>
      <c r="R160" s="848"/>
      <c r="S160" s="317">
        <v>210</v>
      </c>
      <c r="T160" s="881">
        <v>21481</v>
      </c>
      <c r="U160" s="8">
        <f t="shared" si="51"/>
        <v>4511010</v>
      </c>
      <c r="V160" s="471"/>
      <c r="W160" s="849"/>
      <c r="X160" s="879"/>
      <c r="Y160" s="879"/>
      <c r="Z160" s="8">
        <f t="shared" si="52"/>
        <v>0</v>
      </c>
    </row>
    <row r="161" spans="1:26">
      <c r="A161" s="831">
        <f t="shared" si="60"/>
        <v>144</v>
      </c>
      <c r="B161" s="309" t="s">
        <v>995</v>
      </c>
      <c r="C161" s="911">
        <f t="shared" si="58"/>
        <v>1875780</v>
      </c>
      <c r="D161" s="832">
        <f t="shared" si="63"/>
        <v>96734.868998131264</v>
      </c>
      <c r="E161" s="832">
        <f t="shared" si="63"/>
        <v>24115.975744632164</v>
      </c>
      <c r="F161" s="832">
        <f t="shared" si="63"/>
        <v>111947.67552724916</v>
      </c>
      <c r="G161" s="832">
        <f t="shared" si="63"/>
        <v>12874.292361084626</v>
      </c>
      <c r="H161" s="832">
        <f t="shared" si="63"/>
        <v>5806.4147057701848</v>
      </c>
      <c r="I161" s="832">
        <f t="shared" si="63"/>
        <v>24501.870065977651</v>
      </c>
      <c r="J161" s="376"/>
      <c r="K161" s="875">
        <f t="shared" si="59"/>
        <v>2151761</v>
      </c>
      <c r="L161" s="832">
        <v>203</v>
      </c>
      <c r="M161" s="832">
        <f t="shared" si="50"/>
        <v>10599.807881773399</v>
      </c>
      <c r="N161" s="730">
        <v>12255</v>
      </c>
      <c r="O161" s="730"/>
      <c r="P161" s="191" t="s">
        <v>627</v>
      </c>
      <c r="Q161" s="849">
        <v>40723</v>
      </c>
      <c r="R161" s="848"/>
      <c r="S161" s="317">
        <v>102</v>
      </c>
      <c r="T161" s="881">
        <v>18390</v>
      </c>
      <c r="U161" s="8">
        <f t="shared" si="51"/>
        <v>1875780</v>
      </c>
      <c r="V161" s="471"/>
      <c r="W161" s="849"/>
      <c r="X161" s="879"/>
      <c r="Y161" s="879"/>
      <c r="Z161" s="8">
        <f t="shared" si="52"/>
        <v>0</v>
      </c>
    </row>
    <row r="162" spans="1:26">
      <c r="A162" s="831">
        <f t="shared" si="60"/>
        <v>145</v>
      </c>
      <c r="B162" s="309" t="s">
        <v>1004</v>
      </c>
      <c r="C162" s="911">
        <f t="shared" si="58"/>
        <v>156843</v>
      </c>
      <c r="D162" s="832">
        <f t="shared" si="63"/>
        <v>4288.7380343999084</v>
      </c>
      <c r="E162" s="832">
        <f t="shared" si="63"/>
        <v>1069.1811906487167</v>
      </c>
      <c r="F162" s="832">
        <f t="shared" si="63"/>
        <v>4963.197437168682</v>
      </c>
      <c r="G162" s="832">
        <f t="shared" si="63"/>
        <v>570.78143472788986</v>
      </c>
      <c r="H162" s="832">
        <f t="shared" si="63"/>
        <v>257.42725296518057</v>
      </c>
      <c r="I162" s="832">
        <f t="shared" si="63"/>
        <v>1086.2898058807825</v>
      </c>
      <c r="J162" s="376"/>
      <c r="K162" s="875">
        <f t="shared" si="59"/>
        <v>169079</v>
      </c>
      <c r="L162" s="832">
        <v>9</v>
      </c>
      <c r="M162" s="832">
        <f t="shared" si="50"/>
        <v>18786.555555555555</v>
      </c>
      <c r="N162" s="730">
        <v>19640</v>
      </c>
      <c r="O162" s="730"/>
      <c r="P162" s="191" t="s">
        <v>555</v>
      </c>
      <c r="Q162" s="849">
        <v>40723</v>
      </c>
      <c r="R162" s="848"/>
      <c r="S162" s="317">
        <v>9</v>
      </c>
      <c r="T162" s="881">
        <v>17427</v>
      </c>
      <c r="U162" s="8">
        <f t="shared" si="51"/>
        <v>156843</v>
      </c>
      <c r="V162" s="471"/>
      <c r="W162" s="849"/>
      <c r="X162" s="879"/>
      <c r="Y162" s="879"/>
      <c r="Z162" s="8">
        <f t="shared" si="52"/>
        <v>0</v>
      </c>
    </row>
    <row r="163" spans="1:26">
      <c r="A163" s="831">
        <f t="shared" si="60"/>
        <v>146</v>
      </c>
      <c r="B163" s="309" t="s">
        <v>817</v>
      </c>
      <c r="C163" s="911">
        <f t="shared" si="58"/>
        <v>14079</v>
      </c>
      <c r="D163" s="832">
        <f t="shared" si="63"/>
        <v>476.52644826665647</v>
      </c>
      <c r="E163" s="832">
        <f t="shared" si="63"/>
        <v>118.79791007207963</v>
      </c>
      <c r="F163" s="832">
        <f t="shared" si="63"/>
        <v>551.46638190763133</v>
      </c>
      <c r="G163" s="832">
        <f t="shared" si="63"/>
        <v>63.420159414209984</v>
      </c>
      <c r="H163" s="832">
        <f t="shared" si="63"/>
        <v>28.603028107242288</v>
      </c>
      <c r="I163" s="832">
        <f t="shared" si="63"/>
        <v>120.69886732008695</v>
      </c>
      <c r="J163" s="376"/>
      <c r="K163" s="875">
        <f t="shared" si="59"/>
        <v>15439</v>
      </c>
      <c r="L163" s="832">
        <v>1</v>
      </c>
      <c r="M163" s="832">
        <f t="shared" si="50"/>
        <v>15439</v>
      </c>
      <c r="N163" s="730">
        <v>16417</v>
      </c>
      <c r="O163" s="730"/>
      <c r="P163" s="309" t="s">
        <v>446</v>
      </c>
      <c r="Q163" s="849">
        <v>40723</v>
      </c>
      <c r="R163" s="848"/>
      <c r="S163" s="317">
        <f>L163</f>
        <v>1</v>
      </c>
      <c r="T163" s="881">
        <v>14079</v>
      </c>
      <c r="U163" s="8">
        <f t="shared" si="51"/>
        <v>14079</v>
      </c>
      <c r="V163" s="471"/>
      <c r="W163" s="849"/>
      <c r="X163" s="879"/>
      <c r="Y163" s="879"/>
      <c r="Z163" s="8">
        <f t="shared" si="52"/>
        <v>0</v>
      </c>
    </row>
    <row r="164" spans="1:26">
      <c r="A164" s="831">
        <f t="shared" si="60"/>
        <v>147</v>
      </c>
      <c r="B164" s="309" t="s">
        <v>1005</v>
      </c>
      <c r="C164" s="911">
        <f t="shared" si="58"/>
        <v>53349</v>
      </c>
      <c r="D164" s="832">
        <f t="shared" si="63"/>
        <v>1429.5793447999695</v>
      </c>
      <c r="E164" s="832">
        <f t="shared" si="63"/>
        <v>356.39373021623891</v>
      </c>
      <c r="F164" s="832">
        <f t="shared" si="63"/>
        <v>1654.399145722894</v>
      </c>
      <c r="G164" s="832">
        <f t="shared" si="63"/>
        <v>190.26047824262994</v>
      </c>
      <c r="H164" s="832">
        <f t="shared" si="63"/>
        <v>85.809084321726857</v>
      </c>
      <c r="I164" s="832">
        <f t="shared" si="63"/>
        <v>362.09660196026084</v>
      </c>
      <c r="J164" s="376"/>
      <c r="K164" s="875">
        <f t="shared" si="59"/>
        <v>57428</v>
      </c>
      <c r="L164" s="832">
        <v>3</v>
      </c>
      <c r="M164" s="832">
        <f t="shared" si="50"/>
        <v>19142.666666666668</v>
      </c>
      <c r="N164" s="730">
        <v>20389</v>
      </c>
      <c r="O164" s="730"/>
      <c r="P164" s="191" t="s">
        <v>648</v>
      </c>
      <c r="Q164" s="849">
        <v>40723</v>
      </c>
      <c r="R164" s="848"/>
      <c r="S164" s="317">
        <v>1.5</v>
      </c>
      <c r="T164" s="881">
        <v>35566</v>
      </c>
      <c r="U164" s="8">
        <f t="shared" si="51"/>
        <v>53349</v>
      </c>
      <c r="V164" s="471"/>
      <c r="W164" s="849"/>
      <c r="X164" s="879"/>
      <c r="Y164" s="879"/>
      <c r="Z164" s="8">
        <f t="shared" si="52"/>
        <v>0</v>
      </c>
    </row>
    <row r="165" spans="1:26">
      <c r="A165" s="831">
        <f t="shared" si="60"/>
        <v>148</v>
      </c>
      <c r="B165" s="309" t="s">
        <v>816</v>
      </c>
      <c r="C165" s="911">
        <f t="shared" si="58"/>
        <v>132027.5</v>
      </c>
      <c r="D165" s="832">
        <f t="shared" si="63"/>
        <v>5241.7909309332208</v>
      </c>
      <c r="E165" s="832">
        <f t="shared" si="63"/>
        <v>1306.7770107928759</v>
      </c>
      <c r="F165" s="832">
        <f t="shared" si="63"/>
        <v>6066.1302009839446</v>
      </c>
      <c r="G165" s="832">
        <f t="shared" si="63"/>
        <v>697.62175355630984</v>
      </c>
      <c r="H165" s="832">
        <f t="shared" si="63"/>
        <v>314.63330917966516</v>
      </c>
      <c r="I165" s="832">
        <f t="shared" si="63"/>
        <v>1327.6875405209564</v>
      </c>
      <c r="J165" s="376"/>
      <c r="K165" s="875">
        <f t="shared" si="59"/>
        <v>146982</v>
      </c>
      <c r="L165" s="832">
        <v>11</v>
      </c>
      <c r="M165" s="832">
        <f t="shared" si="50"/>
        <v>13362</v>
      </c>
      <c r="N165" s="730">
        <v>14129</v>
      </c>
      <c r="O165" s="730"/>
      <c r="P165" s="40" t="s">
        <v>622</v>
      </c>
      <c r="Q165" s="849">
        <v>40723</v>
      </c>
      <c r="R165" s="848"/>
      <c r="S165" s="317">
        <f>L165/2</f>
        <v>5.5</v>
      </c>
      <c r="T165" s="881">
        <v>24005</v>
      </c>
      <c r="U165" s="8">
        <f t="shared" si="51"/>
        <v>132027.5</v>
      </c>
      <c r="V165" s="471"/>
      <c r="W165" s="849"/>
      <c r="X165" s="879"/>
      <c r="Y165" s="879"/>
      <c r="Z165" s="8">
        <f t="shared" si="52"/>
        <v>0</v>
      </c>
    </row>
    <row r="166" spans="1:26">
      <c r="A166" s="831">
        <f t="shared" si="60"/>
        <v>149</v>
      </c>
      <c r="B166" s="309" t="s">
        <v>969</v>
      </c>
      <c r="C166" s="911">
        <f t="shared" si="58"/>
        <v>187382</v>
      </c>
      <c r="D166" s="832">
        <f t="shared" si="63"/>
        <v>12389.687654933068</v>
      </c>
      <c r="E166" s="832">
        <f t="shared" si="63"/>
        <v>3088.7456618740703</v>
      </c>
      <c r="F166" s="832">
        <f t="shared" si="63"/>
        <v>14338.125929598415</v>
      </c>
      <c r="G166" s="832">
        <f t="shared" si="63"/>
        <v>1648.9241447694596</v>
      </c>
      <c r="H166" s="832">
        <f t="shared" si="63"/>
        <v>743.6787307882995</v>
      </c>
      <c r="I166" s="832">
        <f t="shared" si="63"/>
        <v>3138.1705503222606</v>
      </c>
      <c r="J166" s="376"/>
      <c r="K166" s="875">
        <f t="shared" si="59"/>
        <v>222729</v>
      </c>
      <c r="L166" s="832">
        <v>26</v>
      </c>
      <c r="M166" s="832">
        <f t="shared" si="50"/>
        <v>8566.5</v>
      </c>
      <c r="N166" s="730">
        <v>10433</v>
      </c>
      <c r="O166" s="730"/>
      <c r="P166" s="191" t="s">
        <v>700</v>
      </c>
      <c r="Q166" s="849">
        <v>40723</v>
      </c>
      <c r="R166" s="848"/>
      <c r="S166" s="317">
        <f>L166</f>
        <v>26</v>
      </c>
      <c r="T166" s="881">
        <v>7207</v>
      </c>
      <c r="U166" s="8">
        <f t="shared" si="51"/>
        <v>187382</v>
      </c>
      <c r="V166" s="471"/>
      <c r="W166" s="849"/>
      <c r="X166" s="879"/>
      <c r="Y166" s="879"/>
      <c r="Z166" s="8">
        <f t="shared" si="52"/>
        <v>0</v>
      </c>
    </row>
    <row r="167" spans="1:26">
      <c r="A167" s="831">
        <f t="shared" si="60"/>
        <v>150</v>
      </c>
      <c r="B167" s="309" t="s">
        <v>1006</v>
      </c>
      <c r="C167" s="911">
        <f t="shared" si="58"/>
        <v>333200</v>
      </c>
      <c r="D167" s="832">
        <f t="shared" si="63"/>
        <v>9530.5289653331292</v>
      </c>
      <c r="E167" s="832">
        <f t="shared" si="63"/>
        <v>2375.9582014415928</v>
      </c>
      <c r="F167" s="832">
        <f t="shared" si="63"/>
        <v>11029.327638152627</v>
      </c>
      <c r="G167" s="832">
        <f t="shared" si="63"/>
        <v>1268.4031882841996</v>
      </c>
      <c r="H167" s="832">
        <f t="shared" si="63"/>
        <v>572.06056214484579</v>
      </c>
      <c r="I167" s="832">
        <f t="shared" si="63"/>
        <v>2413.9773464017389</v>
      </c>
      <c r="J167" s="376"/>
      <c r="K167" s="875">
        <f t="shared" si="59"/>
        <v>360390</v>
      </c>
      <c r="L167" s="832">
        <v>20</v>
      </c>
      <c r="M167" s="832">
        <f t="shared" si="50"/>
        <v>18019.5</v>
      </c>
      <c r="N167" s="730">
        <v>19208</v>
      </c>
      <c r="O167" s="730"/>
      <c r="P167" s="40" t="s">
        <v>660</v>
      </c>
      <c r="Q167" s="849">
        <v>40723</v>
      </c>
      <c r="R167" s="848"/>
      <c r="S167" s="317">
        <v>20</v>
      </c>
      <c r="T167" s="881">
        <v>16660</v>
      </c>
      <c r="U167" s="8">
        <f t="shared" si="51"/>
        <v>333200</v>
      </c>
      <c r="V167" s="471"/>
      <c r="W167" s="849"/>
      <c r="X167" s="879"/>
      <c r="Y167" s="879"/>
      <c r="Z167" s="8">
        <f t="shared" si="52"/>
        <v>0</v>
      </c>
    </row>
    <row r="168" spans="1:26">
      <c r="A168" s="831">
        <f t="shared" si="60"/>
        <v>151</v>
      </c>
      <c r="B168" s="309" t="s">
        <v>1007</v>
      </c>
      <c r="C168" s="911">
        <f t="shared" si="58"/>
        <v>1129632</v>
      </c>
      <c r="D168" s="832">
        <f t="shared" ref="D168:I180" si="64">IF($L$182&lt;&gt;0,D$182/$L$182*$L168,0)</f>
        <v>29068.113344266047</v>
      </c>
      <c r="E168" s="832">
        <f t="shared" si="64"/>
        <v>7246.6725143968579</v>
      </c>
      <c r="F168" s="832">
        <f t="shared" si="64"/>
        <v>33639.449296365514</v>
      </c>
      <c r="G168" s="832">
        <f t="shared" si="64"/>
        <v>3868.6297242668088</v>
      </c>
      <c r="H168" s="832">
        <f t="shared" si="64"/>
        <v>1744.7847145417795</v>
      </c>
      <c r="I168" s="832">
        <f t="shared" si="64"/>
        <v>7362.6309065253035</v>
      </c>
      <c r="J168" s="376"/>
      <c r="K168" s="875">
        <f t="shared" si="59"/>
        <v>1212562</v>
      </c>
      <c r="L168" s="832">
        <v>61</v>
      </c>
      <c r="M168" s="832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49">
        <v>40723</v>
      </c>
      <c r="R168" s="848"/>
      <c r="S168" s="317">
        <v>32</v>
      </c>
      <c r="T168" s="881">
        <v>35301</v>
      </c>
      <c r="U168" s="8">
        <f t="shared" ref="U168:U180" si="66">S168*T168</f>
        <v>1129632</v>
      </c>
      <c r="V168" s="471"/>
      <c r="W168" s="849"/>
      <c r="X168" s="879"/>
      <c r="Y168" s="879"/>
      <c r="Z168" s="8">
        <f t="shared" ref="Z168:Z180" si="67">X168*Y168</f>
        <v>0</v>
      </c>
    </row>
    <row r="169" spans="1:26">
      <c r="A169" s="831">
        <f t="shared" si="60"/>
        <v>152</v>
      </c>
      <c r="B169" s="309" t="s">
        <v>821</v>
      </c>
      <c r="C169" s="911">
        <f t="shared" si="58"/>
        <v>155715</v>
      </c>
      <c r="D169" s="832">
        <f t="shared" si="64"/>
        <v>66713.702757331906</v>
      </c>
      <c r="E169" s="832">
        <f t="shared" si="64"/>
        <v>16631.707410091149</v>
      </c>
      <c r="F169" s="832">
        <f t="shared" si="64"/>
        <v>77205.29346706839</v>
      </c>
      <c r="G169" s="832">
        <f t="shared" si="64"/>
        <v>8878.8223179893976</v>
      </c>
      <c r="H169" s="832">
        <f t="shared" si="64"/>
        <v>4004.4239350139205</v>
      </c>
      <c r="I169" s="832">
        <f t="shared" si="64"/>
        <v>16897.841424812173</v>
      </c>
      <c r="J169" s="376"/>
      <c r="K169" s="875">
        <f t="shared" si="59"/>
        <v>346047</v>
      </c>
      <c r="L169" s="832">
        <v>140</v>
      </c>
      <c r="M169" s="832">
        <f t="shared" si="65"/>
        <v>2471.7642857142855</v>
      </c>
      <c r="N169" s="730">
        <v>3065</v>
      </c>
      <c r="O169" s="730"/>
      <c r="P169" s="191" t="s">
        <v>452</v>
      </c>
      <c r="Q169" s="849">
        <v>40723</v>
      </c>
      <c r="R169" s="848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49"/>
      <c r="X169" s="879"/>
      <c r="Y169" s="879"/>
      <c r="Z169" s="8">
        <f t="shared" si="67"/>
        <v>0</v>
      </c>
    </row>
    <row r="170" spans="1:26">
      <c r="A170" s="831">
        <f t="shared" si="60"/>
        <v>153</v>
      </c>
      <c r="B170" s="309" t="s">
        <v>1000</v>
      </c>
      <c r="C170" s="911">
        <f t="shared" si="58"/>
        <v>632800</v>
      </c>
      <c r="D170" s="832">
        <f t="shared" si="64"/>
        <v>19061.057930666258</v>
      </c>
      <c r="E170" s="832">
        <f t="shared" si="64"/>
        <v>4751.9164028831856</v>
      </c>
      <c r="F170" s="832">
        <f t="shared" si="64"/>
        <v>22058.655276305253</v>
      </c>
      <c r="G170" s="832">
        <f t="shared" si="64"/>
        <v>2536.8063765683992</v>
      </c>
      <c r="H170" s="832">
        <f t="shared" si="64"/>
        <v>1144.1211242896916</v>
      </c>
      <c r="I170" s="832">
        <f t="shared" si="64"/>
        <v>4827.9546928034779</v>
      </c>
      <c r="J170" s="376"/>
      <c r="K170" s="875">
        <f t="shared" si="59"/>
        <v>687181</v>
      </c>
      <c r="L170" s="832">
        <v>40</v>
      </c>
      <c r="M170" s="832">
        <f t="shared" si="65"/>
        <v>17179.525000000001</v>
      </c>
      <c r="N170" s="730">
        <v>18185</v>
      </c>
      <c r="O170" s="730"/>
      <c r="P170" s="191" t="s">
        <v>686</v>
      </c>
      <c r="Q170" s="849">
        <v>40723</v>
      </c>
      <c r="R170" s="848"/>
      <c r="S170" s="317">
        <v>20</v>
      </c>
      <c r="T170" s="881">
        <v>31640</v>
      </c>
      <c r="U170" s="8">
        <f t="shared" si="66"/>
        <v>632800</v>
      </c>
      <c r="V170" s="471"/>
      <c r="W170" s="849"/>
      <c r="X170" s="879"/>
      <c r="Y170" s="879"/>
      <c r="Z170" s="8">
        <f t="shared" si="67"/>
        <v>0</v>
      </c>
    </row>
    <row r="171" spans="1:26">
      <c r="A171" s="886">
        <f t="shared" si="60"/>
        <v>154</v>
      </c>
      <c r="B171" s="310" t="s">
        <v>809</v>
      </c>
      <c r="C171" s="911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5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49">
        <v>40723</v>
      </c>
      <c r="R171" s="848"/>
      <c r="S171" s="317">
        <v>48</v>
      </c>
      <c r="T171" s="881">
        <v>24005</v>
      </c>
      <c r="U171" s="8">
        <f t="shared" si="66"/>
        <v>1152240</v>
      </c>
      <c r="V171" s="471"/>
      <c r="W171" s="849"/>
      <c r="X171" s="879"/>
      <c r="Y171" s="879"/>
      <c r="Z171" s="8">
        <f t="shared" si="67"/>
        <v>0</v>
      </c>
    </row>
    <row r="172" spans="1:26">
      <c r="A172" s="831">
        <f>IF(B172&lt;&gt;"",A171+1,"")</f>
        <v>155</v>
      </c>
      <c r="B172" s="309" t="s">
        <v>973</v>
      </c>
      <c r="C172" s="25">
        <f t="shared" ref="C172:C176" si="68">U172</f>
        <v>9184000</v>
      </c>
      <c r="D172" s="832">
        <f t="shared" si="64"/>
        <v>953052.89653331297</v>
      </c>
      <c r="E172" s="832">
        <f t="shared" si="64"/>
        <v>237595.82014415925</v>
      </c>
      <c r="F172" s="832">
        <f t="shared" si="64"/>
        <v>1102932.7638152626</v>
      </c>
      <c r="G172" s="832">
        <f t="shared" si="64"/>
        <v>126840.31882841997</v>
      </c>
      <c r="H172" s="832">
        <f t="shared" si="64"/>
        <v>57206.056214484575</v>
      </c>
      <c r="I172" s="832">
        <f t="shared" si="64"/>
        <v>241397.73464017391</v>
      </c>
      <c r="J172" s="376"/>
      <c r="K172" s="875">
        <f t="shared" si="59"/>
        <v>11903026</v>
      </c>
      <c r="L172" s="832">
        <v>2000</v>
      </c>
      <c r="M172" s="832">
        <f t="shared" si="65"/>
        <v>5951.5129999999999</v>
      </c>
      <c r="N172" s="730">
        <v>7229</v>
      </c>
      <c r="O172" s="730"/>
      <c r="P172" s="191" t="s">
        <v>543</v>
      </c>
      <c r="Q172" s="849">
        <v>40723</v>
      </c>
      <c r="R172" s="848"/>
      <c r="S172" s="317">
        <f>L172</f>
        <v>2000</v>
      </c>
      <c r="T172" s="881">
        <v>4592</v>
      </c>
      <c r="U172" s="8">
        <f t="shared" si="66"/>
        <v>9184000</v>
      </c>
      <c r="V172" s="471"/>
      <c r="W172" s="849"/>
      <c r="X172" s="879"/>
      <c r="Y172" s="879"/>
      <c r="Z172" s="8">
        <f t="shared" si="67"/>
        <v>0</v>
      </c>
    </row>
    <row r="173" spans="1:26">
      <c r="A173" s="886">
        <f t="shared" si="60"/>
        <v>156</v>
      </c>
      <c r="B173" s="310" t="s">
        <v>1008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5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49">
        <v>40723</v>
      </c>
      <c r="R173" s="848"/>
      <c r="S173" s="317">
        <f>L173/2</f>
        <v>153</v>
      </c>
      <c r="T173" s="881">
        <v>24005</v>
      </c>
      <c r="U173" s="8">
        <f t="shared" si="66"/>
        <v>3672765</v>
      </c>
      <c r="V173" s="471"/>
      <c r="W173" s="849"/>
      <c r="X173" s="879"/>
      <c r="Y173" s="879"/>
      <c r="Z173" s="8">
        <f t="shared" si="67"/>
        <v>0</v>
      </c>
    </row>
    <row r="174" spans="1:26">
      <c r="A174" s="831">
        <f>IF(B174&lt;&gt;"",A173+1,"")</f>
        <v>157</v>
      </c>
      <c r="B174" s="309" t="s">
        <v>895</v>
      </c>
      <c r="C174" s="25">
        <f t="shared" si="68"/>
        <v>2394484</v>
      </c>
      <c r="D174" s="832">
        <f t="shared" si="64"/>
        <v>186321.84127226268</v>
      </c>
      <c r="E174" s="832">
        <f t="shared" si="64"/>
        <v>46449.982838183132</v>
      </c>
      <c r="F174" s="832">
        <f t="shared" si="64"/>
        <v>215623.35532588384</v>
      </c>
      <c r="G174" s="832">
        <f t="shared" si="64"/>
        <v>24797.282330956103</v>
      </c>
      <c r="H174" s="832">
        <f t="shared" si="64"/>
        <v>11183.783989931735</v>
      </c>
      <c r="I174" s="832">
        <f t="shared" si="64"/>
        <v>47193.257122153998</v>
      </c>
      <c r="J174" s="376"/>
      <c r="K174" s="875">
        <f t="shared" si="59"/>
        <v>2926054</v>
      </c>
      <c r="L174" s="832">
        <v>391</v>
      </c>
      <c r="M174" s="832">
        <f t="shared" si="65"/>
        <v>7483.5140664961637</v>
      </c>
      <c r="N174" s="730">
        <v>9760</v>
      </c>
      <c r="O174" s="730"/>
      <c r="P174" s="191" t="s">
        <v>450</v>
      </c>
      <c r="Q174" s="849">
        <v>40723</v>
      </c>
      <c r="R174" s="848"/>
      <c r="S174" s="317">
        <f>L174</f>
        <v>391</v>
      </c>
      <c r="T174" s="881">
        <v>6124</v>
      </c>
      <c r="U174" s="8">
        <f t="shared" si="66"/>
        <v>2394484</v>
      </c>
      <c r="V174" s="471"/>
      <c r="W174" s="849"/>
      <c r="X174" s="879"/>
      <c r="Y174" s="879"/>
      <c r="Z174" s="8">
        <f t="shared" si="67"/>
        <v>0</v>
      </c>
    </row>
    <row r="175" spans="1:26">
      <c r="A175" s="831">
        <f t="shared" si="60"/>
        <v>158</v>
      </c>
      <c r="B175" s="309" t="s">
        <v>888</v>
      </c>
      <c r="C175" s="25">
        <f t="shared" si="68"/>
        <v>1789722</v>
      </c>
      <c r="D175" s="832">
        <f t="shared" si="64"/>
        <v>141528.35513519697</v>
      </c>
      <c r="E175" s="832">
        <f t="shared" si="64"/>
        <v>35282.979291407653</v>
      </c>
      <c r="F175" s="832">
        <f t="shared" si="64"/>
        <v>163785.5154265665</v>
      </c>
      <c r="G175" s="832">
        <f t="shared" si="64"/>
        <v>18835.787346020366</v>
      </c>
      <c r="H175" s="832">
        <f t="shared" si="64"/>
        <v>8495.099347850959</v>
      </c>
      <c r="I175" s="832">
        <f t="shared" si="64"/>
        <v>35847.563594065825</v>
      </c>
      <c r="J175" s="376"/>
      <c r="K175" s="875">
        <f t="shared" si="59"/>
        <v>2193497</v>
      </c>
      <c r="L175" s="832">
        <v>297</v>
      </c>
      <c r="M175" s="832">
        <f t="shared" si="65"/>
        <v>7385.5117845117848</v>
      </c>
      <c r="N175" s="730">
        <v>7500</v>
      </c>
      <c r="O175" s="730"/>
      <c r="P175" s="309" t="s">
        <v>544</v>
      </c>
      <c r="Q175" s="849">
        <v>40723</v>
      </c>
      <c r="R175" s="848"/>
      <c r="S175" s="317">
        <f>L175</f>
        <v>297</v>
      </c>
      <c r="T175" s="881">
        <v>6026</v>
      </c>
      <c r="U175" s="8">
        <f t="shared" si="66"/>
        <v>1789722</v>
      </c>
      <c r="V175" s="471"/>
      <c r="W175" s="849"/>
      <c r="X175" s="879"/>
      <c r="Y175" s="879"/>
      <c r="Z175" s="8">
        <f t="shared" si="67"/>
        <v>0</v>
      </c>
    </row>
    <row r="176" spans="1:26">
      <c r="A176" s="831">
        <f t="shared" si="60"/>
        <v>159</v>
      </c>
      <c r="B176" s="309" t="s">
        <v>1010</v>
      </c>
      <c r="C176" s="25">
        <f t="shared" si="68"/>
        <v>608626</v>
      </c>
      <c r="D176" s="832">
        <f t="shared" si="64"/>
        <v>48129.171274932305</v>
      </c>
      <c r="E176" s="832">
        <f t="shared" si="64"/>
        <v>11998.588917280043</v>
      </c>
      <c r="F176" s="832">
        <f t="shared" si="64"/>
        <v>55698.104572670767</v>
      </c>
      <c r="G176" s="832">
        <f t="shared" si="64"/>
        <v>6405.436100835208</v>
      </c>
      <c r="H176" s="832">
        <f t="shared" si="64"/>
        <v>2888.9058388314711</v>
      </c>
      <c r="I176" s="832">
        <f t="shared" si="64"/>
        <v>12190.585599328782</v>
      </c>
      <c r="J176" s="376"/>
      <c r="K176" s="875">
        <f t="shared" si="59"/>
        <v>745937</v>
      </c>
      <c r="L176" s="832">
        <v>101</v>
      </c>
      <c r="M176" s="832">
        <f t="shared" si="65"/>
        <v>7385.5148514851489</v>
      </c>
      <c r="N176" s="730">
        <v>8800</v>
      </c>
      <c r="O176" s="730"/>
      <c r="P176" s="309" t="s">
        <v>544</v>
      </c>
      <c r="Q176" s="849">
        <v>40723</v>
      </c>
      <c r="R176" s="848"/>
      <c r="S176" s="317">
        <f>L176</f>
        <v>101</v>
      </c>
      <c r="T176" s="881">
        <v>6026</v>
      </c>
      <c r="U176" s="8">
        <f t="shared" si="66"/>
        <v>608626</v>
      </c>
      <c r="V176" s="471"/>
      <c r="W176" s="849"/>
      <c r="X176" s="879"/>
      <c r="Y176" s="879"/>
      <c r="Z176" s="8">
        <f t="shared" si="67"/>
        <v>0</v>
      </c>
    </row>
    <row r="177" spans="1:26">
      <c r="A177" s="831">
        <f t="shared" si="60"/>
        <v>160</v>
      </c>
      <c r="B177" s="309" t="s">
        <v>1009</v>
      </c>
      <c r="C177" s="25">
        <f t="shared" ref="C177:C180" si="69">U177</f>
        <v>620678</v>
      </c>
      <c r="D177" s="832">
        <f t="shared" si="64"/>
        <v>49082.224171465619</v>
      </c>
      <c r="E177" s="832">
        <f t="shared" si="64"/>
        <v>12236.184737424202</v>
      </c>
      <c r="F177" s="832">
        <f t="shared" si="64"/>
        <v>56801.037336486028</v>
      </c>
      <c r="G177" s="832">
        <f t="shared" si="64"/>
        <v>6532.2764196636281</v>
      </c>
      <c r="H177" s="832">
        <f t="shared" si="64"/>
        <v>2946.1118950459559</v>
      </c>
      <c r="I177" s="832">
        <f t="shared" si="64"/>
        <v>12431.983333968956</v>
      </c>
      <c r="J177" s="376"/>
      <c r="K177" s="875">
        <f t="shared" si="59"/>
        <v>760708</v>
      </c>
      <c r="L177" s="832">
        <v>103</v>
      </c>
      <c r="M177" s="832">
        <f t="shared" si="65"/>
        <v>7385.5145631067962</v>
      </c>
      <c r="N177" s="730">
        <v>7630</v>
      </c>
      <c r="O177" s="730"/>
      <c r="P177" s="309" t="s">
        <v>544</v>
      </c>
      <c r="Q177" s="849">
        <v>40723</v>
      </c>
      <c r="R177" s="848"/>
      <c r="S177" s="317">
        <f>L177</f>
        <v>103</v>
      </c>
      <c r="T177" s="881">
        <v>6026</v>
      </c>
      <c r="U177" s="8">
        <f t="shared" si="66"/>
        <v>620678</v>
      </c>
      <c r="V177" s="471"/>
      <c r="W177" s="849"/>
      <c r="X177" s="879"/>
      <c r="Y177" s="879"/>
      <c r="Z177" s="8">
        <f t="shared" si="67"/>
        <v>0</v>
      </c>
    </row>
    <row r="178" spans="1:26">
      <c r="A178" s="831">
        <f t="shared" si="60"/>
        <v>161</v>
      </c>
      <c r="B178" s="309" t="s">
        <v>885</v>
      </c>
      <c r="C178" s="25">
        <f t="shared" si="69"/>
        <v>1653190</v>
      </c>
      <c r="D178" s="832">
        <f t="shared" si="64"/>
        <v>51941.382861065555</v>
      </c>
      <c r="E178" s="832">
        <f t="shared" si="64"/>
        <v>12948.972197856679</v>
      </c>
      <c r="F178" s="832">
        <f t="shared" si="64"/>
        <v>60109.835627931818</v>
      </c>
      <c r="G178" s="832">
        <f t="shared" si="64"/>
        <v>6912.7973761488884</v>
      </c>
      <c r="H178" s="832">
        <f t="shared" si="64"/>
        <v>3117.7300636894092</v>
      </c>
      <c r="I178" s="832">
        <f t="shared" si="64"/>
        <v>13156.176537889478</v>
      </c>
      <c r="J178" s="376"/>
      <c r="K178" s="875">
        <f t="shared" si="59"/>
        <v>1801377</v>
      </c>
      <c r="L178" s="832">
        <v>109</v>
      </c>
      <c r="M178" s="832">
        <f t="shared" si="65"/>
        <v>16526.394495412846</v>
      </c>
      <c r="N178" s="730">
        <v>18940</v>
      </c>
      <c r="O178" s="730"/>
      <c r="P178" s="40" t="s">
        <v>681</v>
      </c>
      <c r="Q178" s="849">
        <v>40723</v>
      </c>
      <c r="R178" s="848"/>
      <c r="S178" s="317">
        <v>55</v>
      </c>
      <c r="T178" s="881">
        <v>30058</v>
      </c>
      <c r="U178" s="8">
        <f t="shared" si="66"/>
        <v>1653190</v>
      </c>
      <c r="V178" s="471"/>
      <c r="W178" s="849"/>
      <c r="X178" s="879"/>
      <c r="Y178" s="879"/>
      <c r="Z178" s="8">
        <f t="shared" si="67"/>
        <v>0</v>
      </c>
    </row>
    <row r="179" spans="1:26">
      <c r="A179" s="831">
        <f t="shared" si="60"/>
        <v>162</v>
      </c>
      <c r="B179" s="309" t="s">
        <v>1011</v>
      </c>
      <c r="C179" s="25">
        <f t="shared" si="69"/>
        <v>2104544</v>
      </c>
      <c r="D179" s="832">
        <f t="shared" si="64"/>
        <v>49558.750619732273</v>
      </c>
      <c r="E179" s="832">
        <f t="shared" si="64"/>
        <v>12354.982647496281</v>
      </c>
      <c r="F179" s="832">
        <f t="shared" si="64"/>
        <v>57352.503718393658</v>
      </c>
      <c r="G179" s="832">
        <f t="shared" si="64"/>
        <v>6595.6965790778386</v>
      </c>
      <c r="H179" s="832">
        <f t="shared" si="64"/>
        <v>2974.714923153198</v>
      </c>
      <c r="I179" s="832">
        <f t="shared" si="64"/>
        <v>12552.682201289042</v>
      </c>
      <c r="J179" s="376"/>
      <c r="K179" s="875">
        <f t="shared" si="59"/>
        <v>2245933</v>
      </c>
      <c r="L179" s="832">
        <v>104</v>
      </c>
      <c r="M179" s="832">
        <f t="shared" si="65"/>
        <v>21595.509615384617</v>
      </c>
      <c r="N179" s="730">
        <v>23100</v>
      </c>
      <c r="O179" s="730"/>
      <c r="P179" s="191" t="s">
        <v>637</v>
      </c>
      <c r="Q179" s="849">
        <v>40723</v>
      </c>
      <c r="R179" s="848"/>
      <c r="S179" s="907">
        <v>104</v>
      </c>
      <c r="T179" s="305">
        <v>20236</v>
      </c>
      <c r="U179" s="8">
        <f t="shared" si="66"/>
        <v>2104544</v>
      </c>
      <c r="V179" s="471"/>
      <c r="W179" s="849"/>
      <c r="X179" s="879"/>
      <c r="Y179" s="879"/>
      <c r="Z179" s="8">
        <f t="shared" si="67"/>
        <v>0</v>
      </c>
    </row>
    <row r="180" spans="1:26">
      <c r="A180" s="831">
        <f t="shared" si="60"/>
        <v>163</v>
      </c>
      <c r="B180" s="309" t="s">
        <v>973</v>
      </c>
      <c r="C180" s="25">
        <f t="shared" si="69"/>
        <v>4688228</v>
      </c>
      <c r="D180" s="832">
        <f t="shared" si="64"/>
        <v>370737.57675145875</v>
      </c>
      <c r="E180" s="832">
        <f t="shared" si="64"/>
        <v>92424.774036077957</v>
      </c>
      <c r="F180" s="832">
        <f t="shared" si="64"/>
        <v>429040.84512413718</v>
      </c>
      <c r="G180" s="832">
        <f t="shared" si="64"/>
        <v>49340.884024255371</v>
      </c>
      <c r="H180" s="832">
        <f t="shared" si="64"/>
        <v>22253.1558674345</v>
      </c>
      <c r="I180" s="832">
        <f t="shared" si="64"/>
        <v>93903.71877502765</v>
      </c>
      <c r="J180" s="376"/>
      <c r="K180" s="875">
        <f t="shared" si="59"/>
        <v>5745929</v>
      </c>
      <c r="L180" s="832">
        <v>778</v>
      </c>
      <c r="M180" s="832">
        <f t="shared" si="65"/>
        <v>7385.5128534704372</v>
      </c>
      <c r="N180" s="730">
        <v>7229</v>
      </c>
      <c r="O180" s="730"/>
      <c r="P180" s="309" t="s">
        <v>544</v>
      </c>
      <c r="Q180" s="849">
        <v>40724</v>
      </c>
      <c r="R180" s="848"/>
      <c r="S180" s="317">
        <f>L180</f>
        <v>778</v>
      </c>
      <c r="T180" s="881">
        <v>6026</v>
      </c>
      <c r="U180" s="8">
        <f t="shared" si="66"/>
        <v>4688228</v>
      </c>
      <c r="V180" s="471"/>
      <c r="W180" s="849"/>
      <c r="X180" s="879"/>
      <c r="Y180" s="879"/>
      <c r="Z180" s="8">
        <f t="shared" si="67"/>
        <v>0</v>
      </c>
    </row>
    <row r="181" spans="1:26" s="853" customFormat="1">
      <c r="A181" s="831"/>
      <c r="B181" s="861"/>
      <c r="C181" s="862"/>
      <c r="D181" s="863"/>
      <c r="E181" s="864"/>
      <c r="F181" s="864"/>
      <c r="G181" s="316"/>
      <c r="H181" s="864"/>
      <c r="I181" s="495"/>
      <c r="J181" s="475"/>
      <c r="K181" s="863"/>
      <c r="L181" s="866"/>
      <c r="M181" s="864"/>
      <c r="N181" s="730"/>
      <c r="O181" s="730"/>
      <c r="P181" s="471"/>
      <c r="Q181" s="849"/>
      <c r="R181" s="848"/>
      <c r="S181" s="915"/>
      <c r="T181" s="881"/>
      <c r="U181" s="25"/>
      <c r="V181" s="471"/>
      <c r="W181" s="849"/>
      <c r="X181" s="881"/>
      <c r="Y181" s="881"/>
      <c r="Z181" s="867"/>
    </row>
    <row r="182" spans="1:26" s="828" customFormat="1">
      <c r="A182" s="833"/>
      <c r="B182" s="834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2"/>
      <c r="O182" s="842"/>
      <c r="P182" s="854"/>
      <c r="Q182" s="855"/>
      <c r="R182" s="856"/>
      <c r="S182" s="908"/>
      <c r="T182" s="27"/>
      <c r="U182" s="47">
        <f>SUM(U18:U181)</f>
        <v>259568928</v>
      </c>
      <c r="V182" s="854"/>
      <c r="W182" s="855"/>
      <c r="X182" s="868"/>
      <c r="Y182" s="27"/>
      <c r="Z182" s="47">
        <f>SUM(Z18:Z181)</f>
        <v>3115000</v>
      </c>
    </row>
    <row r="183" spans="1:26" s="828" customFormat="1">
      <c r="A183" s="835"/>
      <c r="B183" s="836"/>
      <c r="C183" s="829"/>
      <c r="D183" s="829"/>
      <c r="E183" s="829"/>
      <c r="F183" s="829"/>
      <c r="G183" s="829"/>
      <c r="H183" s="829"/>
      <c r="I183" s="829"/>
      <c r="J183" s="473"/>
      <c r="K183" s="829">
        <v>324946305</v>
      </c>
      <c r="L183" s="829"/>
      <c r="M183" s="829"/>
      <c r="N183" s="842"/>
      <c r="O183" s="842"/>
      <c r="P183" s="474"/>
      <c r="Q183" s="857"/>
      <c r="R183" s="858"/>
      <c r="S183" s="905"/>
      <c r="T183" s="845"/>
      <c r="U183" s="859"/>
      <c r="V183" s="474"/>
      <c r="W183" s="857"/>
      <c r="X183" s="845"/>
      <c r="Y183" s="845"/>
      <c r="Z183" s="869"/>
    </row>
    <row r="184" spans="1:26" s="828" customFormat="1">
      <c r="A184" s="835"/>
      <c r="B184" s="836"/>
      <c r="C184" s="829"/>
      <c r="D184" s="829"/>
      <c r="E184" s="829"/>
      <c r="F184" s="829"/>
      <c r="G184" s="829"/>
      <c r="H184" s="829"/>
      <c r="I184" s="829"/>
      <c r="J184" s="473"/>
      <c r="K184" s="829"/>
      <c r="L184" s="829"/>
      <c r="M184" s="829"/>
      <c r="N184" s="842"/>
      <c r="O184" s="842"/>
      <c r="P184" s="474"/>
      <c r="Q184" s="857"/>
      <c r="R184" s="858"/>
      <c r="S184" s="905"/>
      <c r="T184" s="845"/>
      <c r="U184" s="859"/>
      <c r="V184" s="474"/>
      <c r="W184" s="857"/>
      <c r="X184" s="845"/>
      <c r="Y184" s="845"/>
      <c r="Z184" s="869"/>
    </row>
    <row r="185" spans="1:26" s="828" customFormat="1">
      <c r="A185" s="835"/>
      <c r="B185" s="836"/>
      <c r="C185" s="829"/>
      <c r="D185" s="829"/>
      <c r="E185" s="829"/>
      <c r="F185" s="829"/>
      <c r="G185" s="829"/>
      <c r="H185" s="829"/>
      <c r="I185" s="829"/>
      <c r="J185" s="473"/>
      <c r="K185" s="829">
        <f>K183-K182</f>
        <v>29729590</v>
      </c>
      <c r="L185" s="829"/>
      <c r="M185" s="829"/>
      <c r="N185" s="842"/>
      <c r="O185" s="842"/>
      <c r="P185" s="825"/>
      <c r="Q185" s="857"/>
      <c r="R185" s="858"/>
      <c r="S185" s="905"/>
      <c r="T185" s="845"/>
      <c r="U185" s="869"/>
      <c r="V185" s="474"/>
      <c r="W185" s="857"/>
      <c r="X185" s="845"/>
      <c r="Y185" s="845"/>
      <c r="Z185" s="869"/>
    </row>
    <row r="186" spans="1:26" s="828" customFormat="1">
      <c r="A186" s="835"/>
      <c r="B186" s="836"/>
      <c r="C186" s="829"/>
      <c r="D186" s="829"/>
      <c r="E186" s="829"/>
      <c r="F186" s="829"/>
      <c r="G186" s="829"/>
      <c r="H186" s="829"/>
      <c r="I186" s="829"/>
      <c r="J186" s="473"/>
      <c r="K186" s="829"/>
      <c r="L186" s="829"/>
      <c r="M186" s="829"/>
      <c r="N186" s="842"/>
      <c r="O186" s="842"/>
      <c r="P186" s="825"/>
      <c r="Q186" s="857"/>
      <c r="R186" s="858"/>
      <c r="S186" s="905"/>
      <c r="T186" s="845"/>
      <c r="U186" s="869"/>
      <c r="V186" s="474"/>
      <c r="W186" s="857"/>
      <c r="X186" s="845"/>
      <c r="Y186" s="845"/>
      <c r="Z186" s="869"/>
    </row>
    <row r="187" spans="1:26">
      <c r="P187" s="474"/>
      <c r="Q187" s="857"/>
      <c r="R187" s="858"/>
      <c r="S187" s="905"/>
      <c r="T187" s="845"/>
      <c r="U187" s="859"/>
      <c r="V187" s="474"/>
      <c r="W187" s="857"/>
      <c r="X187" s="845"/>
      <c r="Y187" s="845"/>
      <c r="Z187" s="869"/>
    </row>
    <row r="188" spans="1:26">
      <c r="P188" s="474"/>
      <c r="Q188" s="857"/>
      <c r="R188" s="858"/>
      <c r="S188" s="905"/>
      <c r="T188" s="845"/>
      <c r="U188" s="859"/>
      <c r="V188" s="474"/>
      <c r="W188" s="857"/>
      <c r="X188" s="845"/>
      <c r="Y188" s="845"/>
      <c r="Z188" s="869"/>
    </row>
    <row r="189" spans="1:26">
      <c r="P189" s="474"/>
      <c r="Q189" s="857"/>
      <c r="R189" s="858"/>
      <c r="S189" s="905"/>
      <c r="T189" s="845"/>
      <c r="U189" s="859"/>
      <c r="V189" s="474"/>
      <c r="W189" s="857"/>
      <c r="X189" s="845"/>
      <c r="Y189" s="845"/>
      <c r="Z189" s="869"/>
    </row>
    <row r="190" spans="1:26">
      <c r="P190" s="474"/>
      <c r="Q190" s="857"/>
      <c r="R190" s="858"/>
      <c r="S190" s="905"/>
      <c r="T190" s="845"/>
      <c r="U190" s="859"/>
      <c r="V190" s="474"/>
      <c r="W190" s="857"/>
      <c r="X190" s="845"/>
      <c r="Y190" s="845"/>
      <c r="Z190" s="869"/>
    </row>
    <row r="191" spans="1:26">
      <c r="P191" s="474"/>
      <c r="Q191" s="857"/>
      <c r="R191" s="858"/>
      <c r="S191" s="905"/>
      <c r="T191" s="845"/>
      <c r="U191" s="859"/>
      <c r="V191" s="474"/>
      <c r="W191" s="857"/>
      <c r="X191" s="845"/>
      <c r="Y191" s="845"/>
      <c r="Z191" s="869"/>
    </row>
    <row r="192" spans="1:26" ht="18" customHeight="1">
      <c r="A192" s="828" t="s">
        <v>271</v>
      </c>
      <c r="B192" s="828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2"/>
      <c r="O192" s="842"/>
      <c r="P192" s="474"/>
      <c r="Q192" s="857"/>
      <c r="R192" s="858"/>
      <c r="S192" s="905"/>
      <c r="T192" s="845"/>
      <c r="U192" s="859"/>
      <c r="V192" s="474"/>
      <c r="W192" s="857"/>
      <c r="X192" s="845"/>
      <c r="Y192" s="845"/>
      <c r="Z192" s="869"/>
    </row>
    <row r="193" spans="1:26" ht="18.75" customHeight="1">
      <c r="A193" s="829" t="s">
        <v>839</v>
      </c>
      <c r="B193" s="829"/>
      <c r="C193" s="829"/>
      <c r="D193" s="829"/>
      <c r="E193" s="829"/>
      <c r="F193" s="829"/>
      <c r="G193" s="829"/>
      <c r="H193" s="829"/>
      <c r="I193" s="829"/>
      <c r="J193" s="460"/>
      <c r="K193" s="829"/>
      <c r="L193" s="829"/>
      <c r="M193" s="829"/>
      <c r="N193" s="842"/>
      <c r="O193" s="842"/>
      <c r="P193" s="474"/>
      <c r="Q193" s="857"/>
      <c r="R193" s="858"/>
      <c r="S193" s="905"/>
      <c r="T193" s="845"/>
      <c r="U193" s="859"/>
      <c r="V193" s="474"/>
      <c r="W193" s="857"/>
      <c r="X193" s="845"/>
      <c r="Y193" s="845"/>
      <c r="Z193" s="869"/>
    </row>
    <row r="194" spans="1:26" ht="12.75" customHeight="1">
      <c r="A194" s="885"/>
      <c r="B194" s="877"/>
      <c r="C194" s="877"/>
      <c r="D194" s="877"/>
      <c r="E194" s="877"/>
      <c r="F194" s="877"/>
      <c r="G194" s="877"/>
      <c r="H194" s="877"/>
      <c r="I194" s="877"/>
      <c r="J194" s="462"/>
      <c r="K194" s="877"/>
      <c r="L194" s="844"/>
      <c r="M194" s="877"/>
      <c r="N194" s="842"/>
      <c r="O194" s="842"/>
      <c r="P194" s="474"/>
      <c r="Q194" s="857"/>
      <c r="R194" s="858"/>
      <c r="S194" s="905"/>
      <c r="T194" s="845"/>
      <c r="U194" s="859"/>
      <c r="V194" s="474"/>
      <c r="W194" s="857"/>
      <c r="X194" s="845"/>
      <c r="Y194" s="845"/>
      <c r="Z194" s="837"/>
    </row>
    <row r="195" spans="1:26" s="468" customFormat="1" ht="30.75" customHeight="1">
      <c r="A195" s="913" t="s">
        <v>35</v>
      </c>
      <c r="B195" s="463" t="s">
        <v>272</v>
      </c>
      <c r="C195" s="464" t="s">
        <v>276</v>
      </c>
      <c r="D195" s="464" t="s">
        <v>852</v>
      </c>
      <c r="E195" s="464" t="s">
        <v>277</v>
      </c>
      <c r="F195" s="464" t="s">
        <v>836</v>
      </c>
      <c r="G195" s="464" t="s">
        <v>278</v>
      </c>
      <c r="H195" s="465" t="s">
        <v>279</v>
      </c>
      <c r="I195" s="464" t="s">
        <v>835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2"/>
      <c r="S195" s="901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1">
        <f>IF(B196&lt;&gt;"",ROW()-(ROW()-1),"")</f>
        <v>1</v>
      </c>
      <c r="B196" s="309" t="s">
        <v>1051</v>
      </c>
      <c r="C196" s="25">
        <f>U196</f>
        <v>747224</v>
      </c>
      <c r="D196" s="832">
        <f t="shared" ref="D196:I205" si="70">IF($L$350&lt;&gt;0,D$350/$L$350*$L196,0)</f>
        <v>89944.470152707087</v>
      </c>
      <c r="E196" s="832">
        <f t="shared" si="70"/>
        <v>23726.834798704305</v>
      </c>
      <c r="F196" s="832">
        <f t="shared" si="70"/>
        <v>50356.035631652012</v>
      </c>
      <c r="G196" s="832">
        <f t="shared" si="70"/>
        <v>9149.9490976399811</v>
      </c>
      <c r="H196" s="832">
        <f t="shared" si="70"/>
        <v>87266.697516581829</v>
      </c>
      <c r="I196" s="832">
        <f t="shared" si="70"/>
        <v>15133.455961746105</v>
      </c>
      <c r="J196" s="376"/>
      <c r="K196" s="25">
        <f>SUM(C196:I196)+1</f>
        <v>1022802.4431590312</v>
      </c>
      <c r="L196" s="832">
        <v>124</v>
      </c>
      <c r="M196" s="832">
        <f>IF(L196&lt;&gt;"",K196/L196,"")</f>
        <v>8248.4067996696067</v>
      </c>
      <c r="N196" s="730">
        <v>10748</v>
      </c>
      <c r="O196" s="730"/>
      <c r="P196" s="309" t="s">
        <v>544</v>
      </c>
      <c r="Q196" s="847">
        <v>40739</v>
      </c>
      <c r="R196" s="848"/>
      <c r="S196" s="317">
        <f>L196</f>
        <v>124</v>
      </c>
      <c r="T196" s="881">
        <v>6026</v>
      </c>
      <c r="U196" s="25">
        <f t="shared" ref="U196:U197" si="71">ROUND(S196*T196,0)</f>
        <v>747224</v>
      </c>
      <c r="V196" s="469" t="s">
        <v>453</v>
      </c>
      <c r="W196" s="849">
        <v>40725</v>
      </c>
      <c r="X196" s="881">
        <v>50</v>
      </c>
      <c r="Y196" s="870">
        <v>23500</v>
      </c>
      <c r="Z196" s="25">
        <f t="shared" ref="Z196:Z349" si="72">ROUND(X196*Y196,0)</f>
        <v>1175000</v>
      </c>
    </row>
    <row r="197" spans="1:26">
      <c r="A197" s="831">
        <f>IF(B197&lt;&gt;"",A196+1,"")</f>
        <v>2</v>
      </c>
      <c r="B197" s="309" t="s">
        <v>1052</v>
      </c>
      <c r="C197" s="25">
        <f t="shared" ref="C197:C243" si="73">U197</f>
        <v>10949708</v>
      </c>
      <c r="D197" s="832">
        <f t="shared" si="70"/>
        <v>937163.35030078678</v>
      </c>
      <c r="E197" s="832">
        <f t="shared" si="70"/>
        <v>247218.31096714485</v>
      </c>
      <c r="F197" s="832">
        <f t="shared" si="70"/>
        <v>524677.40351689036</v>
      </c>
      <c r="G197" s="832">
        <f t="shared" si="70"/>
        <v>95336.56640444239</v>
      </c>
      <c r="H197" s="832">
        <f t="shared" si="70"/>
        <v>909262.68702761072</v>
      </c>
      <c r="I197" s="832">
        <f t="shared" si="70"/>
        <v>157680.84760141908</v>
      </c>
      <c r="J197" s="376"/>
      <c r="K197" s="25">
        <f t="shared" ref="K197:K205" si="74">SUM(C197:I197)+1</f>
        <v>13821048.165818296</v>
      </c>
      <c r="L197" s="832">
        <v>1292</v>
      </c>
      <c r="M197" s="832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49">
        <v>40739</v>
      </c>
      <c r="R197" s="848"/>
      <c r="S197" s="317">
        <v>487</v>
      </c>
      <c r="T197" s="881">
        <v>22484</v>
      </c>
      <c r="U197" s="25">
        <f t="shared" si="71"/>
        <v>10949708</v>
      </c>
      <c r="V197" s="469" t="s">
        <v>453</v>
      </c>
      <c r="W197" s="849">
        <v>40745</v>
      </c>
      <c r="X197" s="881">
        <v>50</v>
      </c>
      <c r="Y197" s="881">
        <v>24000</v>
      </c>
      <c r="Z197" s="25">
        <f t="shared" si="72"/>
        <v>1200000</v>
      </c>
    </row>
    <row r="198" spans="1:26">
      <c r="A198" s="831">
        <f t="shared" ref="A198:A261" si="76">IF(B198&lt;&gt;"",A197+1,"")</f>
        <v>3</v>
      </c>
      <c r="B198" s="309" t="s">
        <v>1053</v>
      </c>
      <c r="C198" s="25">
        <f t="shared" si="73"/>
        <v>428805</v>
      </c>
      <c r="D198" s="832">
        <f t="shared" si="70"/>
        <v>19584.683017121704</v>
      </c>
      <c r="E198" s="832">
        <f t="shared" si="70"/>
        <v>5166.3269319759374</v>
      </c>
      <c r="F198" s="832">
        <f t="shared" si="70"/>
        <v>10964.62066173068</v>
      </c>
      <c r="G198" s="832">
        <f t="shared" si="70"/>
        <v>1992.3276260990283</v>
      </c>
      <c r="H198" s="832">
        <f t="shared" si="70"/>
        <v>19001.619620546044</v>
      </c>
      <c r="I198" s="832">
        <f t="shared" si="70"/>
        <v>3295.1879916705229</v>
      </c>
      <c r="J198" s="376"/>
      <c r="K198" s="25">
        <f t="shared" si="74"/>
        <v>488810.76584914397</v>
      </c>
      <c r="L198" s="832">
        <v>27</v>
      </c>
      <c r="M198" s="832">
        <f t="shared" si="75"/>
        <v>18104.102438857182</v>
      </c>
      <c r="N198" s="730">
        <v>18287</v>
      </c>
      <c r="O198" s="730"/>
      <c r="P198" s="40" t="s">
        <v>693</v>
      </c>
      <c r="Q198" s="849">
        <v>40739</v>
      </c>
      <c r="R198" s="848"/>
      <c r="S198" s="317">
        <v>13</v>
      </c>
      <c r="T198" s="881">
        <v>32985</v>
      </c>
      <c r="U198" s="25">
        <f t="shared" ref="U198:U349" si="77">ROUND(S198*T198,0)</f>
        <v>428805</v>
      </c>
      <c r="V198" s="471" t="s">
        <v>400</v>
      </c>
      <c r="W198" s="849">
        <v>40725</v>
      </c>
      <c r="X198" s="881">
        <v>28</v>
      </c>
      <c r="Y198" s="879">
        <v>42000</v>
      </c>
      <c r="Z198" s="25">
        <f t="shared" si="72"/>
        <v>1176000</v>
      </c>
    </row>
    <row r="199" spans="1:26">
      <c r="A199" s="831">
        <f t="shared" si="76"/>
        <v>4</v>
      </c>
      <c r="B199" s="309" t="s">
        <v>1054</v>
      </c>
      <c r="C199" s="25">
        <f t="shared" si="73"/>
        <v>266940</v>
      </c>
      <c r="D199" s="832">
        <f t="shared" si="70"/>
        <v>87043.035631652019</v>
      </c>
      <c r="E199" s="832">
        <f t="shared" si="70"/>
        <v>22961.453031004166</v>
      </c>
      <c r="F199" s="832">
        <f t="shared" si="70"/>
        <v>48731.647385469689</v>
      </c>
      <c r="G199" s="832">
        <f t="shared" si="70"/>
        <v>8854.789449329015</v>
      </c>
      <c r="H199" s="832">
        <f t="shared" si="70"/>
        <v>84451.642757982423</v>
      </c>
      <c r="I199" s="832">
        <f t="shared" si="70"/>
        <v>14645.279962980101</v>
      </c>
      <c r="J199" s="376"/>
      <c r="K199" s="25">
        <f t="shared" si="74"/>
        <v>533628.84821841738</v>
      </c>
      <c r="L199" s="832">
        <v>120</v>
      </c>
      <c r="M199" s="832">
        <f t="shared" si="75"/>
        <v>4446.9070684868111</v>
      </c>
      <c r="N199" s="730">
        <v>4504</v>
      </c>
      <c r="O199" s="730"/>
      <c r="P199" s="191" t="s">
        <v>452</v>
      </c>
      <c r="Q199" s="849">
        <v>40739</v>
      </c>
      <c r="R199" s="848"/>
      <c r="S199" s="317">
        <f>L199/2</f>
        <v>60</v>
      </c>
      <c r="T199" s="881">
        <f>4449</f>
        <v>4449</v>
      </c>
      <c r="U199" s="25">
        <f t="shared" si="77"/>
        <v>266940</v>
      </c>
      <c r="V199" s="471" t="s">
        <v>540</v>
      </c>
      <c r="W199" s="849">
        <v>40725</v>
      </c>
      <c r="X199" s="881">
        <v>6413.5</v>
      </c>
      <c r="Y199" s="881">
        <v>220</v>
      </c>
      <c r="Z199" s="25">
        <f t="shared" si="72"/>
        <v>1410970</v>
      </c>
    </row>
    <row r="200" spans="1:26">
      <c r="A200" s="831">
        <f>IF(B200&lt;&gt;"",A199+1,"")</f>
        <v>5</v>
      </c>
      <c r="B200" s="309" t="s">
        <v>1055</v>
      </c>
      <c r="C200" s="25">
        <f t="shared" si="73"/>
        <v>266940</v>
      </c>
      <c r="D200" s="832">
        <f t="shared" si="70"/>
        <v>435215.17815826007</v>
      </c>
      <c r="E200" s="832">
        <f t="shared" si="70"/>
        <v>114807.26515502084</v>
      </c>
      <c r="F200" s="832">
        <f t="shared" si="70"/>
        <v>243658.23692734845</v>
      </c>
      <c r="G200" s="832">
        <f t="shared" si="70"/>
        <v>44273.947246645075</v>
      </c>
      <c r="H200" s="832">
        <f t="shared" si="70"/>
        <v>422258.21378991212</v>
      </c>
      <c r="I200" s="832">
        <f t="shared" si="70"/>
        <v>73226.399814900506</v>
      </c>
      <c r="J200" s="376"/>
      <c r="K200" s="25">
        <f t="shared" si="74"/>
        <v>1600380.2410920872</v>
      </c>
      <c r="L200" s="832">
        <v>600</v>
      </c>
      <c r="M200" s="832">
        <f t="shared" si="75"/>
        <v>2667.3004018201455</v>
      </c>
      <c r="N200" s="730">
        <v>2538</v>
      </c>
      <c r="O200" s="730"/>
      <c r="P200" s="191" t="s">
        <v>452</v>
      </c>
      <c r="Q200" s="849">
        <v>40739</v>
      </c>
      <c r="R200" s="848"/>
      <c r="S200" s="317">
        <f>L200/10</f>
        <v>60</v>
      </c>
      <c r="T200" s="881">
        <f>4449</f>
        <v>4449</v>
      </c>
      <c r="U200" s="25">
        <f t="shared" si="77"/>
        <v>266940</v>
      </c>
      <c r="V200" s="471"/>
      <c r="W200" s="849"/>
      <c r="X200" s="881"/>
      <c r="Y200" s="881"/>
      <c r="Z200" s="25">
        <f t="shared" si="72"/>
        <v>0</v>
      </c>
    </row>
    <row r="201" spans="1:26">
      <c r="A201" s="831">
        <f t="shared" si="76"/>
        <v>6</v>
      </c>
      <c r="B201" s="309" t="s">
        <v>1056</v>
      </c>
      <c r="C201" s="25">
        <f t="shared" si="73"/>
        <v>78064</v>
      </c>
      <c r="D201" s="832">
        <f t="shared" si="70"/>
        <v>123310.96714484037</v>
      </c>
      <c r="E201" s="832">
        <f t="shared" si="70"/>
        <v>32528.725127255901</v>
      </c>
      <c r="F201" s="832">
        <f t="shared" si="70"/>
        <v>69036.500462748721</v>
      </c>
      <c r="G201" s="832">
        <f t="shared" si="70"/>
        <v>12544.285053216105</v>
      </c>
      <c r="H201" s="832">
        <f t="shared" si="70"/>
        <v>119639.8272404751</v>
      </c>
      <c r="I201" s="832">
        <f t="shared" si="70"/>
        <v>20747.479947555144</v>
      </c>
      <c r="J201" s="376"/>
      <c r="K201" s="25">
        <f t="shared" si="74"/>
        <v>455872.78497609135</v>
      </c>
      <c r="L201" s="832">
        <v>170</v>
      </c>
      <c r="M201" s="832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49">
        <v>40739</v>
      </c>
      <c r="R201" s="848"/>
      <c r="S201" s="317">
        <f>L201/10</f>
        <v>17</v>
      </c>
      <c r="T201" s="881">
        <v>4592</v>
      </c>
      <c r="U201" s="25">
        <f t="shared" si="77"/>
        <v>78064</v>
      </c>
      <c r="V201" s="471"/>
      <c r="W201" s="849"/>
      <c r="X201" s="881"/>
      <c r="Y201" s="881"/>
      <c r="Z201" s="25"/>
    </row>
    <row r="202" spans="1:26">
      <c r="A202" s="831">
        <f t="shared" si="76"/>
        <v>7</v>
      </c>
      <c r="B202" s="309" t="s">
        <v>1057</v>
      </c>
      <c r="C202" s="25">
        <f t="shared" si="73"/>
        <v>444897</v>
      </c>
      <c r="D202" s="832">
        <f t="shared" si="70"/>
        <v>72535.863026376683</v>
      </c>
      <c r="E202" s="832">
        <f t="shared" si="70"/>
        <v>19134.544192503472</v>
      </c>
      <c r="F202" s="832">
        <f t="shared" si="70"/>
        <v>40609.706154558073</v>
      </c>
      <c r="G202" s="832">
        <f t="shared" si="70"/>
        <v>7378.9912077741792</v>
      </c>
      <c r="H202" s="832">
        <f t="shared" si="70"/>
        <v>70376.368964985348</v>
      </c>
      <c r="I202" s="832">
        <f t="shared" si="70"/>
        <v>12204.399969150085</v>
      </c>
      <c r="J202" s="376"/>
      <c r="K202" s="25">
        <f t="shared" si="74"/>
        <v>667137.87351534783</v>
      </c>
      <c r="L202" s="832">
        <v>100</v>
      </c>
      <c r="M202" s="832">
        <f t="shared" si="78"/>
        <v>6671.3787351534784</v>
      </c>
      <c r="N202" s="730">
        <v>6577</v>
      </c>
      <c r="O202" s="730"/>
      <c r="P202" s="191" t="s">
        <v>452</v>
      </c>
      <c r="Q202" s="849">
        <v>40739</v>
      </c>
      <c r="R202" s="848"/>
      <c r="S202" s="317">
        <f>L202</f>
        <v>100</v>
      </c>
      <c r="T202" s="881">
        <v>4448.97</v>
      </c>
      <c r="U202" s="25">
        <f t="shared" si="77"/>
        <v>444897</v>
      </c>
      <c r="V202" s="471"/>
      <c r="W202" s="849"/>
      <c r="X202" s="881"/>
      <c r="Y202" s="881"/>
      <c r="Z202" s="25"/>
    </row>
    <row r="203" spans="1:26">
      <c r="A203" s="831">
        <f t="shared" si="76"/>
        <v>8</v>
      </c>
      <c r="B203" s="309" t="s">
        <v>1057</v>
      </c>
      <c r="C203" s="25">
        <f t="shared" si="73"/>
        <v>26694</v>
      </c>
      <c r="D203" s="832">
        <f t="shared" si="70"/>
        <v>43521.51781582601</v>
      </c>
      <c r="E203" s="832">
        <f t="shared" si="70"/>
        <v>11480.726515502083</v>
      </c>
      <c r="F203" s="832">
        <f t="shared" si="70"/>
        <v>24365.823692734844</v>
      </c>
      <c r="G203" s="832">
        <f t="shared" si="70"/>
        <v>4427.3947246645075</v>
      </c>
      <c r="H203" s="832">
        <f t="shared" si="70"/>
        <v>42225.821378991212</v>
      </c>
      <c r="I203" s="832">
        <f t="shared" si="70"/>
        <v>7322.6399814900506</v>
      </c>
      <c r="J203" s="376"/>
      <c r="K203" s="25">
        <f t="shared" si="74"/>
        <v>160038.92410920869</v>
      </c>
      <c r="L203" s="832">
        <v>60</v>
      </c>
      <c r="M203" s="832">
        <f t="shared" si="78"/>
        <v>2667.3154018201449</v>
      </c>
      <c r="N203" s="730">
        <v>2711</v>
      </c>
      <c r="O203" s="730"/>
      <c r="P203" s="191" t="s">
        <v>452</v>
      </c>
      <c r="Q203" s="849">
        <v>40739</v>
      </c>
      <c r="R203" s="848"/>
      <c r="S203" s="317">
        <f>L203/10</f>
        <v>6</v>
      </c>
      <c r="T203" s="881">
        <f>4449</f>
        <v>4449</v>
      </c>
      <c r="U203" s="25">
        <f t="shared" si="77"/>
        <v>26694</v>
      </c>
      <c r="V203" s="471"/>
      <c r="W203" s="849"/>
      <c r="X203" s="881"/>
      <c r="Y203" s="881"/>
      <c r="Z203" s="25"/>
    </row>
    <row r="204" spans="1:26">
      <c r="A204" s="831">
        <f t="shared" si="76"/>
        <v>9</v>
      </c>
      <c r="B204" s="309" t="s">
        <v>806</v>
      </c>
      <c r="C204" s="25">
        <f t="shared" si="73"/>
        <v>71925</v>
      </c>
      <c r="D204" s="832">
        <f t="shared" si="70"/>
        <v>4352.151781582601</v>
      </c>
      <c r="E204" s="832">
        <f t="shared" si="70"/>
        <v>1148.0726515502083</v>
      </c>
      <c r="F204" s="832">
        <f t="shared" si="70"/>
        <v>2436.5823692734843</v>
      </c>
      <c r="G204" s="832">
        <f t="shared" si="70"/>
        <v>442.73947246645071</v>
      </c>
      <c r="H204" s="832">
        <f t="shared" si="70"/>
        <v>4222.5821378991213</v>
      </c>
      <c r="I204" s="832">
        <f t="shared" si="70"/>
        <v>732.26399814900503</v>
      </c>
      <c r="J204" s="376"/>
      <c r="K204" s="25">
        <f t="shared" si="74"/>
        <v>85260.39241092086</v>
      </c>
      <c r="L204" s="832">
        <v>6</v>
      </c>
      <c r="M204" s="832">
        <f t="shared" si="78"/>
        <v>14210.065401820144</v>
      </c>
      <c r="N204" s="730">
        <v>17330</v>
      </c>
      <c r="O204" s="730"/>
      <c r="P204" s="40" t="s">
        <v>691</v>
      </c>
      <c r="Q204" s="849">
        <v>40741</v>
      </c>
      <c r="R204" s="848"/>
      <c r="S204" s="317">
        <f>L204/2</f>
        <v>3</v>
      </c>
      <c r="T204" s="881">
        <v>23975</v>
      </c>
      <c r="U204" s="25">
        <f t="shared" si="77"/>
        <v>71925</v>
      </c>
      <c r="V204" s="471"/>
      <c r="W204" s="849"/>
      <c r="X204" s="881"/>
      <c r="Y204" s="881"/>
      <c r="Z204" s="25"/>
    </row>
    <row r="205" spans="1:26">
      <c r="A205" s="831">
        <f t="shared" si="76"/>
        <v>10</v>
      </c>
      <c r="B205" s="309" t="s">
        <v>807</v>
      </c>
      <c r="C205" s="25">
        <f t="shared" si="73"/>
        <v>799900</v>
      </c>
      <c r="D205" s="832">
        <f t="shared" si="70"/>
        <v>36267.931513188341</v>
      </c>
      <c r="E205" s="832">
        <f t="shared" si="70"/>
        <v>9567.272096251736</v>
      </c>
      <c r="F205" s="832">
        <f t="shared" si="70"/>
        <v>20304.853077279036</v>
      </c>
      <c r="G205" s="832">
        <f t="shared" si="70"/>
        <v>3689.4956038870896</v>
      </c>
      <c r="H205" s="832">
        <f t="shared" si="70"/>
        <v>35188.184482492674</v>
      </c>
      <c r="I205" s="832">
        <f t="shared" si="70"/>
        <v>6102.1999845750424</v>
      </c>
      <c r="J205" s="376"/>
      <c r="K205" s="25">
        <f t="shared" si="74"/>
        <v>911020.93675767386</v>
      </c>
      <c r="L205" s="832">
        <v>50</v>
      </c>
      <c r="M205" s="832">
        <f t="shared" si="78"/>
        <v>18220.418735153478</v>
      </c>
      <c r="N205" s="730">
        <v>19814</v>
      </c>
      <c r="O205" s="730"/>
      <c r="P205" s="191" t="s">
        <v>464</v>
      </c>
      <c r="Q205" s="849">
        <v>40741</v>
      </c>
      <c r="R205" s="848"/>
      <c r="S205" s="317">
        <v>50</v>
      </c>
      <c r="T205" s="881">
        <v>15998</v>
      </c>
      <c r="U205" s="25">
        <f t="shared" si="77"/>
        <v>799900</v>
      </c>
      <c r="V205" s="471"/>
      <c r="W205" s="849"/>
      <c r="X205" s="881"/>
      <c r="Y205" s="881"/>
      <c r="Z205" s="25"/>
    </row>
    <row r="206" spans="1:26">
      <c r="A206" s="831">
        <f t="shared" si="76"/>
        <v>11</v>
      </c>
      <c r="B206" s="309" t="s">
        <v>1058</v>
      </c>
      <c r="C206" s="25">
        <f t="shared" si="73"/>
        <v>2166626</v>
      </c>
      <c r="D206" s="832">
        <f t="shared" ref="D206:I215" si="79">IF($L$350&lt;&gt;0,D$350/$L$350*$L206,0)</f>
        <v>87768.39426191579</v>
      </c>
      <c r="E206" s="832">
        <f t="shared" si="79"/>
        <v>23152.7984729292</v>
      </c>
      <c r="F206" s="832">
        <f t="shared" si="79"/>
        <v>49137.74444701527</v>
      </c>
      <c r="G206" s="832">
        <f t="shared" si="79"/>
        <v>8928.579361406757</v>
      </c>
      <c r="H206" s="832">
        <f t="shared" si="79"/>
        <v>85155.406447632282</v>
      </c>
      <c r="I206" s="832">
        <f t="shared" si="79"/>
        <v>14767.323962671602</v>
      </c>
      <c r="J206" s="376"/>
      <c r="K206" s="25">
        <f t="shared" ref="K206:K260" si="80">SUM(C206:I206)</f>
        <v>2435536.2469535707</v>
      </c>
      <c r="L206" s="832">
        <v>121</v>
      </c>
      <c r="M206" s="832">
        <f t="shared" si="78"/>
        <v>20128.398735153478</v>
      </c>
      <c r="N206" s="730">
        <v>21646</v>
      </c>
      <c r="O206" s="730"/>
      <c r="P206" s="40" t="s">
        <v>655</v>
      </c>
      <c r="Q206" s="849">
        <v>40741</v>
      </c>
      <c r="R206" s="848"/>
      <c r="S206" s="317">
        <f>L206/2</f>
        <v>60.5</v>
      </c>
      <c r="T206" s="881">
        <v>35812</v>
      </c>
      <c r="U206" s="25">
        <f t="shared" si="77"/>
        <v>2166626</v>
      </c>
      <c r="V206" s="471"/>
      <c r="W206" s="849"/>
      <c r="X206" s="881"/>
      <c r="Y206" s="881"/>
      <c r="Z206" s="25"/>
    </row>
    <row r="207" spans="1:26">
      <c r="A207" s="831">
        <f t="shared" si="76"/>
        <v>12</v>
      </c>
      <c r="B207" s="309" t="s">
        <v>808</v>
      </c>
      <c r="C207" s="25">
        <f t="shared" si="73"/>
        <v>1342356</v>
      </c>
      <c r="D207" s="832">
        <f t="shared" si="79"/>
        <v>60204.766311892643</v>
      </c>
      <c r="E207" s="832">
        <f t="shared" si="79"/>
        <v>15881.671679777883</v>
      </c>
      <c r="F207" s="832">
        <f t="shared" si="79"/>
        <v>33706.056108283199</v>
      </c>
      <c r="G207" s="832">
        <f t="shared" si="79"/>
        <v>6124.5627024525684</v>
      </c>
      <c r="H207" s="832">
        <f t="shared" si="79"/>
        <v>58412.386240937842</v>
      </c>
      <c r="I207" s="832">
        <f t="shared" si="79"/>
        <v>10129.65197439457</v>
      </c>
      <c r="J207" s="376"/>
      <c r="K207" s="25">
        <f t="shared" si="80"/>
        <v>1526815.0950177384</v>
      </c>
      <c r="L207" s="832">
        <v>83</v>
      </c>
      <c r="M207" s="832">
        <f t="shared" si="78"/>
        <v>18395.362590575161</v>
      </c>
      <c r="N207" s="730">
        <v>19248</v>
      </c>
      <c r="O207" s="730"/>
      <c r="P207" s="191" t="s">
        <v>553</v>
      </c>
      <c r="Q207" s="849">
        <v>40741</v>
      </c>
      <c r="R207" s="848"/>
      <c r="S207" s="317">
        <v>83</v>
      </c>
      <c r="T207" s="881">
        <v>16172.963855421687</v>
      </c>
      <c r="U207" s="25">
        <f t="shared" si="77"/>
        <v>1342356</v>
      </c>
      <c r="V207" s="471"/>
      <c r="W207" s="849"/>
      <c r="X207" s="881"/>
      <c r="Y207" s="881"/>
      <c r="Z207" s="25"/>
    </row>
    <row r="208" spans="1:26">
      <c r="A208" s="831">
        <f t="shared" si="76"/>
        <v>13</v>
      </c>
      <c r="B208" s="309" t="s">
        <v>809</v>
      </c>
      <c r="C208" s="25">
        <f t="shared" si="73"/>
        <v>8087</v>
      </c>
      <c r="D208" s="832">
        <f t="shared" si="79"/>
        <v>725.35863026376683</v>
      </c>
      <c r="E208" s="832">
        <f t="shared" si="79"/>
        <v>191.34544192503472</v>
      </c>
      <c r="F208" s="832">
        <f t="shared" si="79"/>
        <v>406.09706154558074</v>
      </c>
      <c r="G208" s="832">
        <f t="shared" si="79"/>
        <v>73.789912077741789</v>
      </c>
      <c r="H208" s="832">
        <f t="shared" si="79"/>
        <v>703.76368964985352</v>
      </c>
      <c r="I208" s="832">
        <f t="shared" si="79"/>
        <v>122.04399969150084</v>
      </c>
      <c r="J208" s="376"/>
      <c r="K208" s="25">
        <f t="shared" si="80"/>
        <v>10309.398735153478</v>
      </c>
      <c r="L208" s="832">
        <v>1</v>
      </c>
      <c r="M208" s="832">
        <f t="shared" si="78"/>
        <v>10309.398735153478</v>
      </c>
      <c r="N208" s="730">
        <v>14591</v>
      </c>
      <c r="O208" s="730"/>
      <c r="P208" s="191" t="s">
        <v>553</v>
      </c>
      <c r="Q208" s="849">
        <v>40741</v>
      </c>
      <c r="R208" s="848"/>
      <c r="S208" s="317">
        <f t="shared" ref="S208:S214" si="81">L208/2</f>
        <v>0.5</v>
      </c>
      <c r="T208" s="881">
        <v>16173</v>
      </c>
      <c r="U208" s="25">
        <f t="shared" si="77"/>
        <v>8087</v>
      </c>
      <c r="V208" s="471"/>
      <c r="W208" s="849"/>
      <c r="X208" s="881"/>
      <c r="Y208" s="881"/>
      <c r="Z208" s="25"/>
    </row>
    <row r="209" spans="1:26">
      <c r="A209" s="831">
        <f t="shared" si="76"/>
        <v>14</v>
      </c>
      <c r="B209" s="309" t="s">
        <v>1059</v>
      </c>
      <c r="C209" s="25">
        <f t="shared" si="73"/>
        <v>1432480</v>
      </c>
      <c r="D209" s="832">
        <f t="shared" si="79"/>
        <v>58028.690421101346</v>
      </c>
      <c r="E209" s="832">
        <f t="shared" si="79"/>
        <v>15307.635354002778</v>
      </c>
      <c r="F209" s="832">
        <f t="shared" si="79"/>
        <v>32487.76492364646</v>
      </c>
      <c r="G209" s="832">
        <f t="shared" si="79"/>
        <v>5903.1929662193434</v>
      </c>
      <c r="H209" s="832">
        <f t="shared" si="79"/>
        <v>56301.09517198828</v>
      </c>
      <c r="I209" s="832">
        <f t="shared" si="79"/>
        <v>9763.5199753200668</v>
      </c>
      <c r="J209" s="376"/>
      <c r="K209" s="25">
        <f t="shared" si="80"/>
        <v>1610271.8988122779</v>
      </c>
      <c r="L209" s="832">
        <v>80</v>
      </c>
      <c r="M209" s="832">
        <f t="shared" si="78"/>
        <v>20128.398735153474</v>
      </c>
      <c r="N209" s="730">
        <v>20979</v>
      </c>
      <c r="O209" s="730"/>
      <c r="P209" s="40" t="s">
        <v>655</v>
      </c>
      <c r="Q209" s="849">
        <v>40741</v>
      </c>
      <c r="R209" s="848"/>
      <c r="S209" s="317">
        <f t="shared" si="81"/>
        <v>40</v>
      </c>
      <c r="T209" s="881">
        <v>35812</v>
      </c>
      <c r="U209" s="25">
        <f t="shared" si="77"/>
        <v>1432480</v>
      </c>
      <c r="V209" s="471"/>
      <c r="W209" s="849"/>
      <c r="X209" s="881"/>
      <c r="Y209" s="881"/>
      <c r="Z209" s="25"/>
    </row>
    <row r="210" spans="1:26">
      <c r="A210" s="831">
        <f t="shared" si="76"/>
        <v>15</v>
      </c>
      <c r="B210" s="309" t="s">
        <v>1060</v>
      </c>
      <c r="C210" s="25">
        <f t="shared" si="73"/>
        <v>2307162</v>
      </c>
      <c r="D210" s="832">
        <f t="shared" si="79"/>
        <v>113155.94632114762</v>
      </c>
      <c r="E210" s="832">
        <f t="shared" si="79"/>
        <v>29849.888940305416</v>
      </c>
      <c r="F210" s="832">
        <f t="shared" si="79"/>
        <v>63351.141601110598</v>
      </c>
      <c r="G210" s="832">
        <f t="shared" si="79"/>
        <v>11511.226284127719</v>
      </c>
      <c r="H210" s="832">
        <f t="shared" si="79"/>
        <v>109787.13558537715</v>
      </c>
      <c r="I210" s="832">
        <f t="shared" si="79"/>
        <v>19038.863951874133</v>
      </c>
      <c r="J210" s="376"/>
      <c r="K210" s="25">
        <f t="shared" si="80"/>
        <v>2653856.2026839424</v>
      </c>
      <c r="L210" s="832">
        <v>156</v>
      </c>
      <c r="M210" s="832">
        <f t="shared" si="78"/>
        <v>17011.898735153478</v>
      </c>
      <c r="N210" s="730">
        <v>18287</v>
      </c>
      <c r="O210" s="730"/>
      <c r="P210" s="191" t="s">
        <v>630</v>
      </c>
      <c r="Q210" s="849">
        <v>40741</v>
      </c>
      <c r="R210" s="848"/>
      <c r="S210" s="317">
        <f t="shared" si="81"/>
        <v>78</v>
      </c>
      <c r="T210" s="881">
        <v>29579</v>
      </c>
      <c r="U210" s="25">
        <f t="shared" si="77"/>
        <v>2307162</v>
      </c>
      <c r="V210" s="471"/>
      <c r="W210" s="849"/>
      <c r="X210" s="881"/>
      <c r="Y210" s="881"/>
      <c r="Z210" s="25"/>
    </row>
    <row r="211" spans="1:26">
      <c r="A211" s="831">
        <f>IF(B211&lt;&gt;"",A210+1,"")</f>
        <v>16</v>
      </c>
      <c r="B211" s="309" t="s">
        <v>1061</v>
      </c>
      <c r="C211" s="25">
        <f t="shared" si="73"/>
        <v>3233915</v>
      </c>
      <c r="D211" s="832">
        <f t="shared" si="79"/>
        <v>442468.76446089777</v>
      </c>
      <c r="E211" s="832">
        <f t="shared" si="79"/>
        <v>116720.71957427118</v>
      </c>
      <c r="F211" s="832">
        <f t="shared" si="79"/>
        <v>247719.20754280424</v>
      </c>
      <c r="G211" s="832">
        <f t="shared" si="79"/>
        <v>45011.846367422491</v>
      </c>
      <c r="H211" s="832">
        <f t="shared" si="79"/>
        <v>429295.85068641067</v>
      </c>
      <c r="I211" s="832">
        <f t="shared" si="79"/>
        <v>74446.839811815516</v>
      </c>
      <c r="J211" s="376"/>
      <c r="K211" s="25">
        <f t="shared" si="80"/>
        <v>4589578.2284436226</v>
      </c>
      <c r="L211" s="832">
        <v>610</v>
      </c>
      <c r="M211" s="832">
        <f t="shared" si="78"/>
        <v>7523.8987351534797</v>
      </c>
      <c r="N211" s="730">
        <v>9338</v>
      </c>
      <c r="O211" s="730"/>
      <c r="P211" s="191" t="s">
        <v>584</v>
      </c>
      <c r="Q211" s="849">
        <v>40741</v>
      </c>
      <c r="R211" s="848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49"/>
      <c r="X211" s="881"/>
      <c r="Y211" s="881"/>
      <c r="Z211" s="25"/>
    </row>
    <row r="212" spans="1:26">
      <c r="A212" s="831">
        <f t="shared" si="76"/>
        <v>17</v>
      </c>
      <c r="B212" s="309" t="s">
        <v>1062</v>
      </c>
      <c r="C212" s="25">
        <f t="shared" si="73"/>
        <v>848208</v>
      </c>
      <c r="D212" s="832">
        <f t="shared" si="79"/>
        <v>118958.81536325776</v>
      </c>
      <c r="E212" s="832">
        <f t="shared" si="79"/>
        <v>31380.652475705694</v>
      </c>
      <c r="F212" s="832">
        <f t="shared" si="79"/>
        <v>66599.918093475237</v>
      </c>
      <c r="G212" s="832">
        <f t="shared" si="79"/>
        <v>12101.545580749653</v>
      </c>
      <c r="H212" s="832">
        <f t="shared" si="79"/>
        <v>115417.24510257598</v>
      </c>
      <c r="I212" s="832">
        <f t="shared" si="79"/>
        <v>20015.215949406138</v>
      </c>
      <c r="J212" s="376"/>
      <c r="K212" s="25">
        <f t="shared" si="80"/>
        <v>1212681.3925651705</v>
      </c>
      <c r="L212" s="832">
        <v>164</v>
      </c>
      <c r="M212" s="832">
        <f t="shared" si="78"/>
        <v>7394.3987351534788</v>
      </c>
      <c r="N212" s="730">
        <v>7868</v>
      </c>
      <c r="O212" s="730"/>
      <c r="P212" s="191" t="s">
        <v>643</v>
      </c>
      <c r="Q212" s="849">
        <v>40744</v>
      </c>
      <c r="R212" s="848"/>
      <c r="S212" s="317">
        <f t="shared" si="81"/>
        <v>82</v>
      </c>
      <c r="T212" s="881">
        <v>10344</v>
      </c>
      <c r="U212" s="25">
        <f t="shared" si="77"/>
        <v>848208</v>
      </c>
      <c r="V212" s="471"/>
      <c r="W212" s="849"/>
      <c r="X212" s="881"/>
      <c r="Y212" s="881"/>
      <c r="Z212" s="25"/>
    </row>
    <row r="213" spans="1:26">
      <c r="A213" s="831">
        <f t="shared" si="76"/>
        <v>18</v>
      </c>
      <c r="B213" s="309" t="s">
        <v>1063</v>
      </c>
      <c r="C213" s="25">
        <f t="shared" si="73"/>
        <v>5172</v>
      </c>
      <c r="D213" s="832">
        <f t="shared" si="79"/>
        <v>725.35863026376683</v>
      </c>
      <c r="E213" s="832">
        <f t="shared" si="79"/>
        <v>191.34544192503472</v>
      </c>
      <c r="F213" s="832">
        <f t="shared" si="79"/>
        <v>406.09706154558074</v>
      </c>
      <c r="G213" s="832">
        <f t="shared" si="79"/>
        <v>73.789912077741789</v>
      </c>
      <c r="H213" s="832">
        <f t="shared" si="79"/>
        <v>703.76368964985352</v>
      </c>
      <c r="I213" s="832">
        <f t="shared" si="79"/>
        <v>122.04399969150084</v>
      </c>
      <c r="J213" s="376"/>
      <c r="K213" s="25">
        <f t="shared" si="80"/>
        <v>7394.3987351534788</v>
      </c>
      <c r="L213" s="832">
        <v>1</v>
      </c>
      <c r="M213" s="832">
        <f t="shared" si="78"/>
        <v>7394.3987351534788</v>
      </c>
      <c r="N213" s="730">
        <v>8450</v>
      </c>
      <c r="O213" s="730"/>
      <c r="P213" s="191" t="s">
        <v>643</v>
      </c>
      <c r="Q213" s="849">
        <v>40744</v>
      </c>
      <c r="R213" s="848"/>
      <c r="S213" s="317">
        <f t="shared" si="81"/>
        <v>0.5</v>
      </c>
      <c r="T213" s="881">
        <v>10344</v>
      </c>
      <c r="U213" s="25">
        <f t="shared" si="77"/>
        <v>5172</v>
      </c>
      <c r="V213" s="471"/>
      <c r="W213" s="849"/>
      <c r="X213" s="881"/>
      <c r="Y213" s="881"/>
      <c r="Z213" s="25"/>
    </row>
    <row r="214" spans="1:26">
      <c r="A214" s="831">
        <f t="shared" si="76"/>
        <v>19</v>
      </c>
      <c r="B214" s="309" t="s">
        <v>1064</v>
      </c>
      <c r="C214" s="25">
        <f t="shared" si="73"/>
        <v>2225</v>
      </c>
      <c r="D214" s="832">
        <f t="shared" si="79"/>
        <v>725.35863026376683</v>
      </c>
      <c r="E214" s="832">
        <f t="shared" si="79"/>
        <v>191.34544192503472</v>
      </c>
      <c r="F214" s="832">
        <f t="shared" si="79"/>
        <v>406.09706154558074</v>
      </c>
      <c r="G214" s="832">
        <f t="shared" si="79"/>
        <v>73.789912077741789</v>
      </c>
      <c r="H214" s="832">
        <f t="shared" si="79"/>
        <v>703.76368964985352</v>
      </c>
      <c r="I214" s="832">
        <f t="shared" si="79"/>
        <v>122.04399969150084</v>
      </c>
      <c r="J214" s="376"/>
      <c r="K214" s="25">
        <f t="shared" si="80"/>
        <v>4447.3987351534788</v>
      </c>
      <c r="L214" s="832">
        <v>1</v>
      </c>
      <c r="M214" s="832">
        <f t="shared" si="78"/>
        <v>4447.3987351534788</v>
      </c>
      <c r="N214" s="730">
        <v>4751</v>
      </c>
      <c r="O214" s="730"/>
      <c r="P214" s="191" t="s">
        <v>452</v>
      </c>
      <c r="Q214" s="849">
        <v>40744</v>
      </c>
      <c r="R214" s="848"/>
      <c r="S214" s="317">
        <f t="shared" si="81"/>
        <v>0.5</v>
      </c>
      <c r="T214" s="881">
        <f>4449</f>
        <v>4449</v>
      </c>
      <c r="U214" s="25">
        <f t="shared" si="77"/>
        <v>2225</v>
      </c>
      <c r="V214" s="471"/>
      <c r="W214" s="849"/>
      <c r="X214" s="881"/>
      <c r="Y214" s="881"/>
      <c r="Z214" s="25"/>
    </row>
    <row r="215" spans="1:26">
      <c r="A215" s="831">
        <f t="shared" si="76"/>
        <v>20</v>
      </c>
      <c r="B215" s="309" t="s">
        <v>1065</v>
      </c>
      <c r="C215" s="25">
        <f t="shared" si="73"/>
        <v>4449</v>
      </c>
      <c r="D215" s="832">
        <f t="shared" si="79"/>
        <v>725.35863026376683</v>
      </c>
      <c r="E215" s="832">
        <f t="shared" si="79"/>
        <v>191.34544192503472</v>
      </c>
      <c r="F215" s="832">
        <f t="shared" si="79"/>
        <v>406.09706154558074</v>
      </c>
      <c r="G215" s="832">
        <f t="shared" si="79"/>
        <v>73.789912077741789</v>
      </c>
      <c r="H215" s="832">
        <f t="shared" si="79"/>
        <v>703.76368964985352</v>
      </c>
      <c r="I215" s="832">
        <f t="shared" si="79"/>
        <v>122.04399969150084</v>
      </c>
      <c r="J215" s="376"/>
      <c r="K215" s="25">
        <f t="shared" si="80"/>
        <v>6671.3987351534788</v>
      </c>
      <c r="L215" s="832">
        <v>1</v>
      </c>
      <c r="M215" s="832">
        <f t="shared" si="78"/>
        <v>6671.3987351534788</v>
      </c>
      <c r="N215" s="730">
        <v>6560</v>
      </c>
      <c r="O215" s="730"/>
      <c r="P215" s="191" t="s">
        <v>452</v>
      </c>
      <c r="Q215" s="849">
        <v>40744</v>
      </c>
      <c r="R215" s="848"/>
      <c r="S215" s="317">
        <f>L215</f>
        <v>1</v>
      </c>
      <c r="T215" s="881">
        <f>4449</f>
        <v>4449</v>
      </c>
      <c r="U215" s="25">
        <f t="shared" si="77"/>
        <v>4449</v>
      </c>
      <c r="V215" s="471"/>
      <c r="W215" s="849"/>
      <c r="X215" s="881"/>
      <c r="Y215" s="881"/>
      <c r="Z215" s="25"/>
    </row>
    <row r="216" spans="1:26">
      <c r="A216" s="831">
        <f t="shared" si="76"/>
        <v>21</v>
      </c>
      <c r="B216" s="309" t="s">
        <v>1066</v>
      </c>
      <c r="C216" s="25">
        <f t="shared" si="73"/>
        <v>33741</v>
      </c>
      <c r="D216" s="832">
        <f t="shared" ref="D216:I225" si="82">IF($L$350&lt;&gt;0,D$350/$L$350*$L216,0)</f>
        <v>4352.151781582601</v>
      </c>
      <c r="E216" s="832">
        <f t="shared" si="82"/>
        <v>1148.0726515502083</v>
      </c>
      <c r="F216" s="832">
        <f t="shared" si="82"/>
        <v>2436.5823692734843</v>
      </c>
      <c r="G216" s="832">
        <f t="shared" si="82"/>
        <v>442.73947246645071</v>
      </c>
      <c r="H216" s="832">
        <f t="shared" si="82"/>
        <v>4222.5821378991213</v>
      </c>
      <c r="I216" s="832">
        <f t="shared" si="82"/>
        <v>732.26399814900503</v>
      </c>
      <c r="J216" s="376"/>
      <c r="K216" s="25">
        <f t="shared" si="80"/>
        <v>47075.392410920875</v>
      </c>
      <c r="L216" s="832">
        <v>6</v>
      </c>
      <c r="M216" s="832">
        <f t="shared" si="78"/>
        <v>7845.8987351534788</v>
      </c>
      <c r="N216" s="730">
        <v>9594</v>
      </c>
      <c r="O216" s="730"/>
      <c r="P216" s="191" t="s">
        <v>617</v>
      </c>
      <c r="Q216" s="849">
        <v>40744</v>
      </c>
      <c r="R216" s="848"/>
      <c r="S216" s="317">
        <v>3</v>
      </c>
      <c r="T216" s="881">
        <v>11247</v>
      </c>
      <c r="U216" s="25">
        <f t="shared" si="77"/>
        <v>33741</v>
      </c>
      <c r="V216" s="471"/>
      <c r="W216" s="849"/>
      <c r="X216" s="881"/>
      <c r="Y216" s="881"/>
      <c r="Z216" s="25"/>
    </row>
    <row r="217" spans="1:26">
      <c r="A217" s="831">
        <f t="shared" si="76"/>
        <v>22</v>
      </c>
      <c r="B217" s="309" t="s">
        <v>1067</v>
      </c>
      <c r="C217" s="25">
        <f t="shared" si="73"/>
        <v>4449</v>
      </c>
      <c r="D217" s="832">
        <f t="shared" si="82"/>
        <v>725.35863026376683</v>
      </c>
      <c r="E217" s="832">
        <f t="shared" si="82"/>
        <v>191.34544192503472</v>
      </c>
      <c r="F217" s="832">
        <f t="shared" si="82"/>
        <v>406.09706154558074</v>
      </c>
      <c r="G217" s="832">
        <f t="shared" si="82"/>
        <v>73.789912077741789</v>
      </c>
      <c r="H217" s="832">
        <f t="shared" si="82"/>
        <v>703.76368964985352</v>
      </c>
      <c r="I217" s="832">
        <f t="shared" si="82"/>
        <v>122.04399969150084</v>
      </c>
      <c r="J217" s="376"/>
      <c r="K217" s="25">
        <f t="shared" si="80"/>
        <v>6671.3987351534788</v>
      </c>
      <c r="L217" s="832">
        <v>1</v>
      </c>
      <c r="M217" s="832">
        <f t="shared" si="78"/>
        <v>6671.3987351534788</v>
      </c>
      <c r="N217" s="730">
        <v>7094</v>
      </c>
      <c r="O217" s="730"/>
      <c r="P217" s="191" t="s">
        <v>452</v>
      </c>
      <c r="Q217" s="849">
        <v>40744</v>
      </c>
      <c r="R217" s="848"/>
      <c r="S217" s="317">
        <f>L217</f>
        <v>1</v>
      </c>
      <c r="T217" s="881">
        <f>4449</f>
        <v>4449</v>
      </c>
      <c r="U217" s="25">
        <f t="shared" si="77"/>
        <v>4449</v>
      </c>
      <c r="V217" s="471"/>
      <c r="W217" s="849"/>
      <c r="X217" s="881"/>
      <c r="Y217" s="881"/>
      <c r="Z217" s="25"/>
    </row>
    <row r="218" spans="1:26">
      <c r="A218" s="831">
        <f t="shared" si="76"/>
        <v>23</v>
      </c>
      <c r="B218" s="309" t="s">
        <v>810</v>
      </c>
      <c r="C218" s="25">
        <f t="shared" si="73"/>
        <v>18078</v>
      </c>
      <c r="D218" s="832">
        <f t="shared" si="82"/>
        <v>2176.0758907913005</v>
      </c>
      <c r="E218" s="832">
        <f t="shared" si="82"/>
        <v>574.03632577510416</v>
      </c>
      <c r="F218" s="832">
        <f t="shared" si="82"/>
        <v>1218.2911846367422</v>
      </c>
      <c r="G218" s="832">
        <f t="shared" si="82"/>
        <v>221.36973623322535</v>
      </c>
      <c r="H218" s="832">
        <f t="shared" si="82"/>
        <v>2111.2910689495607</v>
      </c>
      <c r="I218" s="832">
        <f t="shared" si="82"/>
        <v>366.13199907450252</v>
      </c>
      <c r="J218" s="376"/>
      <c r="K218" s="25">
        <f t="shared" si="80"/>
        <v>24745.196205460437</v>
      </c>
      <c r="L218" s="832">
        <v>3</v>
      </c>
      <c r="M218" s="832">
        <f t="shared" si="78"/>
        <v>8248.3987351534797</v>
      </c>
      <c r="N218" s="730">
        <v>9263</v>
      </c>
      <c r="O218" s="730"/>
      <c r="P218" s="309" t="s">
        <v>544</v>
      </c>
      <c r="Q218" s="849">
        <v>40744</v>
      </c>
      <c r="R218" s="848"/>
      <c r="S218" s="317">
        <f>L218</f>
        <v>3</v>
      </c>
      <c r="T218" s="881">
        <v>6026</v>
      </c>
      <c r="U218" s="25">
        <f t="shared" si="77"/>
        <v>18078</v>
      </c>
      <c r="V218" s="471"/>
      <c r="W218" s="849"/>
      <c r="X218" s="881"/>
      <c r="Y218" s="881"/>
      <c r="Z218" s="25"/>
    </row>
    <row r="219" spans="1:26">
      <c r="A219" s="831">
        <f t="shared" si="76"/>
        <v>24</v>
      </c>
      <c r="B219" s="309" t="s">
        <v>811</v>
      </c>
      <c r="C219" s="25">
        <f t="shared" si="73"/>
        <v>78540</v>
      </c>
      <c r="D219" s="832">
        <f t="shared" si="82"/>
        <v>8704.3035631652019</v>
      </c>
      <c r="E219" s="832">
        <f t="shared" si="82"/>
        <v>2296.1453031004166</v>
      </c>
      <c r="F219" s="832">
        <f t="shared" si="82"/>
        <v>4873.1647385469687</v>
      </c>
      <c r="G219" s="832">
        <f t="shared" si="82"/>
        <v>885.47894493290141</v>
      </c>
      <c r="H219" s="832">
        <f t="shared" si="82"/>
        <v>8445.1642757982427</v>
      </c>
      <c r="I219" s="832">
        <f t="shared" si="82"/>
        <v>1464.5279962980101</v>
      </c>
      <c r="J219" s="376"/>
      <c r="K219" s="25">
        <f t="shared" si="80"/>
        <v>105208.78482184175</v>
      </c>
      <c r="L219" s="832">
        <v>12</v>
      </c>
      <c r="M219" s="832">
        <f t="shared" si="78"/>
        <v>8767.3987351534797</v>
      </c>
      <c r="N219" s="730">
        <v>10595</v>
      </c>
      <c r="O219" s="730"/>
      <c r="P219" s="40" t="s">
        <v>667</v>
      </c>
      <c r="Q219" s="849">
        <v>40744</v>
      </c>
      <c r="R219" s="848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49"/>
      <c r="X219" s="881"/>
      <c r="Y219" s="881"/>
      <c r="Z219" s="25"/>
    </row>
    <row r="220" spans="1:26">
      <c r="A220" s="831">
        <f t="shared" si="76"/>
        <v>25</v>
      </c>
      <c r="B220" s="309" t="s">
        <v>812</v>
      </c>
      <c r="C220" s="25">
        <f t="shared" si="73"/>
        <v>40757</v>
      </c>
      <c r="D220" s="832">
        <f t="shared" si="82"/>
        <v>3626.7931513188341</v>
      </c>
      <c r="E220" s="832">
        <f t="shared" si="82"/>
        <v>956.7272096251736</v>
      </c>
      <c r="F220" s="832">
        <f t="shared" si="82"/>
        <v>2030.4853077279038</v>
      </c>
      <c r="G220" s="832">
        <f t="shared" si="82"/>
        <v>368.94956038870896</v>
      </c>
      <c r="H220" s="832">
        <f t="shared" si="82"/>
        <v>3518.8184482492675</v>
      </c>
      <c r="I220" s="832">
        <f t="shared" si="82"/>
        <v>610.21999845750418</v>
      </c>
      <c r="J220" s="376"/>
      <c r="K220" s="25">
        <f t="shared" si="80"/>
        <v>51868.9936757674</v>
      </c>
      <c r="L220" s="832">
        <v>5</v>
      </c>
      <c r="M220" s="832">
        <f t="shared" si="78"/>
        <v>10373.798735153479</v>
      </c>
      <c r="N220" s="730">
        <v>11321</v>
      </c>
      <c r="O220" s="730"/>
      <c r="P220" s="40" t="s">
        <v>666</v>
      </c>
      <c r="Q220" s="849">
        <v>40745</v>
      </c>
      <c r="R220" s="848"/>
      <c r="S220" s="317">
        <f>L220/2</f>
        <v>2.5</v>
      </c>
      <c r="T220" s="881">
        <v>16302.8</v>
      </c>
      <c r="U220" s="25">
        <f t="shared" si="77"/>
        <v>40757</v>
      </c>
      <c r="V220" s="471"/>
      <c r="W220" s="849"/>
      <c r="X220" s="881"/>
      <c r="Y220" s="881"/>
      <c r="Z220" s="25"/>
    </row>
    <row r="221" spans="1:26">
      <c r="A221" s="831">
        <f t="shared" si="76"/>
        <v>26</v>
      </c>
      <c r="B221" s="309" t="s">
        <v>813</v>
      </c>
      <c r="C221" s="25">
        <f t="shared" si="73"/>
        <v>8152</v>
      </c>
      <c r="D221" s="832">
        <f t="shared" si="82"/>
        <v>725.35863026376683</v>
      </c>
      <c r="E221" s="832">
        <f t="shared" si="82"/>
        <v>191.34544192503472</v>
      </c>
      <c r="F221" s="832">
        <f t="shared" si="82"/>
        <v>406.09706154558074</v>
      </c>
      <c r="G221" s="832">
        <f t="shared" si="82"/>
        <v>73.789912077741789</v>
      </c>
      <c r="H221" s="832">
        <f t="shared" si="82"/>
        <v>703.76368964985352</v>
      </c>
      <c r="I221" s="832">
        <f t="shared" si="82"/>
        <v>122.04399969150084</v>
      </c>
      <c r="J221" s="376"/>
      <c r="K221" s="25">
        <f t="shared" si="80"/>
        <v>10374.398735153478</v>
      </c>
      <c r="L221" s="832">
        <v>1</v>
      </c>
      <c r="M221" s="832">
        <f t="shared" si="78"/>
        <v>10374.398735153478</v>
      </c>
      <c r="N221" s="730">
        <v>10253</v>
      </c>
      <c r="O221" s="730"/>
      <c r="P221" s="40" t="s">
        <v>666</v>
      </c>
      <c r="Q221" s="849">
        <v>40745</v>
      </c>
      <c r="R221" s="848"/>
      <c r="S221" s="317">
        <f>L221/2</f>
        <v>0.5</v>
      </c>
      <c r="T221" s="881">
        <v>16303</v>
      </c>
      <c r="U221" s="25">
        <f t="shared" si="77"/>
        <v>8152</v>
      </c>
      <c r="V221" s="471"/>
      <c r="W221" s="849"/>
      <c r="X221" s="881"/>
      <c r="Y221" s="881"/>
      <c r="Z221" s="25"/>
    </row>
    <row r="222" spans="1:26">
      <c r="A222" s="831">
        <f t="shared" si="76"/>
        <v>27</v>
      </c>
      <c r="B222" s="309" t="s">
        <v>814</v>
      </c>
      <c r="C222" s="25">
        <f t="shared" si="73"/>
        <v>8087</v>
      </c>
      <c r="D222" s="832">
        <f t="shared" si="82"/>
        <v>725.35863026376683</v>
      </c>
      <c r="E222" s="832">
        <f t="shared" si="82"/>
        <v>191.34544192503472</v>
      </c>
      <c r="F222" s="832">
        <f t="shared" si="82"/>
        <v>406.09706154558074</v>
      </c>
      <c r="G222" s="832">
        <f t="shared" si="82"/>
        <v>73.789912077741789</v>
      </c>
      <c r="H222" s="832">
        <f t="shared" si="82"/>
        <v>703.76368964985352</v>
      </c>
      <c r="I222" s="832">
        <f t="shared" si="82"/>
        <v>122.04399969150084</v>
      </c>
      <c r="J222" s="376"/>
      <c r="K222" s="25">
        <f t="shared" si="80"/>
        <v>10309.398735153478</v>
      </c>
      <c r="L222" s="832">
        <v>1</v>
      </c>
      <c r="M222" s="832">
        <f t="shared" si="78"/>
        <v>10309.398735153478</v>
      </c>
      <c r="N222" s="730">
        <v>12564</v>
      </c>
      <c r="O222" s="730"/>
      <c r="P222" s="191" t="s">
        <v>553</v>
      </c>
      <c r="Q222" s="849">
        <v>40745</v>
      </c>
      <c r="R222" s="848"/>
      <c r="S222" s="317">
        <f>L222/2</f>
        <v>0.5</v>
      </c>
      <c r="T222" s="881">
        <v>16173</v>
      </c>
      <c r="U222" s="25">
        <f t="shared" si="77"/>
        <v>8087</v>
      </c>
      <c r="V222" s="471"/>
      <c r="W222" s="849"/>
      <c r="X222" s="881"/>
      <c r="Y222" s="881"/>
      <c r="Z222" s="25"/>
    </row>
    <row r="223" spans="1:26">
      <c r="A223" s="831">
        <f t="shared" si="76"/>
        <v>28</v>
      </c>
      <c r="B223" s="309" t="s">
        <v>1068</v>
      </c>
      <c r="C223" s="25">
        <f t="shared" si="73"/>
        <v>215154</v>
      </c>
      <c r="D223" s="832">
        <f t="shared" si="82"/>
        <v>13056.455344747803</v>
      </c>
      <c r="E223" s="832">
        <f t="shared" si="82"/>
        <v>3444.217954650625</v>
      </c>
      <c r="F223" s="832">
        <f t="shared" si="82"/>
        <v>7309.7471078204535</v>
      </c>
      <c r="G223" s="832">
        <f t="shared" si="82"/>
        <v>1328.2184173993521</v>
      </c>
      <c r="H223" s="832">
        <f t="shared" si="82"/>
        <v>12667.746413697363</v>
      </c>
      <c r="I223" s="832">
        <f t="shared" si="82"/>
        <v>2196.791994447015</v>
      </c>
      <c r="J223" s="376"/>
      <c r="K223" s="25">
        <f t="shared" si="80"/>
        <v>255157.17723276262</v>
      </c>
      <c r="L223" s="832">
        <v>18</v>
      </c>
      <c r="M223" s="832">
        <f t="shared" si="78"/>
        <v>14175.39873515348</v>
      </c>
      <c r="N223" s="730">
        <v>14438</v>
      </c>
      <c r="O223" s="730"/>
      <c r="P223" s="40" t="s">
        <v>687</v>
      </c>
      <c r="Q223" s="849">
        <v>40745</v>
      </c>
      <c r="R223" s="848"/>
      <c r="S223" s="317">
        <v>9</v>
      </c>
      <c r="T223" s="881">
        <v>23906</v>
      </c>
      <c r="U223" s="25">
        <f t="shared" si="77"/>
        <v>215154</v>
      </c>
      <c r="V223" s="471"/>
      <c r="W223" s="849"/>
      <c r="X223" s="881"/>
      <c r="Y223" s="881"/>
      <c r="Z223" s="25"/>
    </row>
    <row r="224" spans="1:26">
      <c r="A224" s="831">
        <f t="shared" si="76"/>
        <v>29</v>
      </c>
      <c r="B224" s="309" t="s">
        <v>815</v>
      </c>
      <c r="C224" s="25">
        <f t="shared" si="73"/>
        <v>1892898</v>
      </c>
      <c r="D224" s="832">
        <f t="shared" si="82"/>
        <v>120409.53262378529</v>
      </c>
      <c r="E224" s="832">
        <f t="shared" si="82"/>
        <v>31763.343359555765</v>
      </c>
      <c r="F224" s="832">
        <f t="shared" si="82"/>
        <v>67412.112216566398</v>
      </c>
      <c r="G224" s="832">
        <f t="shared" si="82"/>
        <v>12249.125404905137</v>
      </c>
      <c r="H224" s="832">
        <f t="shared" si="82"/>
        <v>116824.77248187568</v>
      </c>
      <c r="I224" s="832">
        <f t="shared" si="82"/>
        <v>20259.30394878914</v>
      </c>
      <c r="J224" s="376"/>
      <c r="K224" s="25">
        <f t="shared" si="80"/>
        <v>2261816.1900354773</v>
      </c>
      <c r="L224" s="832">
        <v>166</v>
      </c>
      <c r="M224" s="832">
        <f t="shared" si="78"/>
        <v>13625.398735153478</v>
      </c>
      <c r="N224" s="730">
        <v>15618</v>
      </c>
      <c r="O224" s="730"/>
      <c r="P224" s="191" t="s">
        <v>558</v>
      </c>
      <c r="Q224" s="849">
        <v>40745</v>
      </c>
      <c r="R224" s="848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49"/>
      <c r="X224" s="881"/>
      <c r="Y224" s="881"/>
      <c r="Z224" s="25"/>
    </row>
    <row r="225" spans="1:26">
      <c r="A225" s="831">
        <f t="shared" si="76"/>
        <v>30</v>
      </c>
      <c r="B225" s="309" t="s">
        <v>1069</v>
      </c>
      <c r="C225" s="25">
        <f t="shared" si="73"/>
        <v>14280</v>
      </c>
      <c r="D225" s="832">
        <f t="shared" si="82"/>
        <v>1450.7172605275337</v>
      </c>
      <c r="E225" s="832">
        <f t="shared" si="82"/>
        <v>382.69088385006944</v>
      </c>
      <c r="F225" s="832">
        <f t="shared" si="82"/>
        <v>812.19412309116149</v>
      </c>
      <c r="G225" s="832">
        <f t="shared" si="82"/>
        <v>147.57982415548358</v>
      </c>
      <c r="H225" s="832">
        <f t="shared" si="82"/>
        <v>1407.527379299707</v>
      </c>
      <c r="I225" s="832">
        <f t="shared" si="82"/>
        <v>244.08799938300169</v>
      </c>
      <c r="J225" s="376"/>
      <c r="K225" s="25">
        <f t="shared" si="80"/>
        <v>18724.797470306956</v>
      </c>
      <c r="L225" s="832">
        <v>2</v>
      </c>
      <c r="M225" s="832">
        <f t="shared" si="78"/>
        <v>9362.3987351534779</v>
      </c>
      <c r="N225" s="730">
        <v>10026</v>
      </c>
      <c r="O225" s="730"/>
      <c r="P225" s="40" t="s">
        <v>669</v>
      </c>
      <c r="Q225" s="849">
        <v>40745</v>
      </c>
      <c r="R225" s="848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49"/>
      <c r="X225" s="881"/>
      <c r="Y225" s="881"/>
      <c r="Z225" s="25"/>
    </row>
    <row r="226" spans="1:26">
      <c r="A226" s="831">
        <f t="shared" si="76"/>
        <v>31</v>
      </c>
      <c r="B226" s="309" t="s">
        <v>1070</v>
      </c>
      <c r="C226" s="25">
        <f t="shared" si="73"/>
        <v>8152</v>
      </c>
      <c r="D226" s="832">
        <f t="shared" ref="D226:I235" si="83">IF($L$350&lt;&gt;0,D$350/$L$350*$L226,0)</f>
        <v>725.35863026376683</v>
      </c>
      <c r="E226" s="832">
        <f t="shared" si="83"/>
        <v>191.34544192503472</v>
      </c>
      <c r="F226" s="832">
        <f t="shared" si="83"/>
        <v>406.09706154558074</v>
      </c>
      <c r="G226" s="832">
        <f t="shared" si="83"/>
        <v>73.789912077741789</v>
      </c>
      <c r="H226" s="832">
        <f t="shared" si="83"/>
        <v>703.76368964985352</v>
      </c>
      <c r="I226" s="832">
        <f t="shared" si="83"/>
        <v>122.04399969150084</v>
      </c>
      <c r="J226" s="376"/>
      <c r="K226" s="25">
        <f t="shared" si="80"/>
        <v>10374.398735153478</v>
      </c>
      <c r="L226" s="832">
        <v>1</v>
      </c>
      <c r="M226" s="832">
        <f t="shared" si="78"/>
        <v>10374.398735153478</v>
      </c>
      <c r="N226" s="730">
        <v>10723</v>
      </c>
      <c r="O226" s="730"/>
      <c r="P226" s="40" t="s">
        <v>666</v>
      </c>
      <c r="Q226" s="849">
        <v>40745</v>
      </c>
      <c r="R226" s="848"/>
      <c r="S226" s="317">
        <f t="shared" ref="S226" si="84">L226/2</f>
        <v>0.5</v>
      </c>
      <c r="T226" s="881">
        <v>16303</v>
      </c>
      <c r="U226" s="25">
        <f t="shared" si="77"/>
        <v>8152</v>
      </c>
      <c r="V226" s="471"/>
      <c r="W226" s="849"/>
      <c r="X226" s="881"/>
      <c r="Y226" s="881"/>
      <c r="Z226" s="25"/>
    </row>
    <row r="227" spans="1:26">
      <c r="A227" s="831">
        <f t="shared" si="76"/>
        <v>32</v>
      </c>
      <c r="B227" s="309" t="s">
        <v>816</v>
      </c>
      <c r="C227" s="25">
        <f t="shared" si="73"/>
        <v>42412</v>
      </c>
      <c r="D227" s="832">
        <f t="shared" si="83"/>
        <v>2901.4345210550673</v>
      </c>
      <c r="E227" s="832">
        <f t="shared" si="83"/>
        <v>765.38176770013888</v>
      </c>
      <c r="F227" s="832">
        <f t="shared" si="83"/>
        <v>1624.388246182323</v>
      </c>
      <c r="G227" s="832">
        <f t="shared" si="83"/>
        <v>295.15964831096716</v>
      </c>
      <c r="H227" s="832">
        <f t="shared" si="83"/>
        <v>2815.0547585994141</v>
      </c>
      <c r="I227" s="832">
        <f t="shared" si="83"/>
        <v>488.17599876600337</v>
      </c>
      <c r="J227" s="376"/>
      <c r="K227" s="25">
        <f t="shared" si="80"/>
        <v>51301.594940613912</v>
      </c>
      <c r="L227" s="832">
        <v>4</v>
      </c>
      <c r="M227" s="832">
        <f t="shared" si="78"/>
        <v>12825.398735153478</v>
      </c>
      <c r="N227" s="730">
        <v>14010</v>
      </c>
      <c r="O227" s="730"/>
      <c r="P227" s="191" t="s">
        <v>584</v>
      </c>
      <c r="Q227" s="849">
        <v>40745</v>
      </c>
      <c r="R227" s="848"/>
      <c r="S227" s="317">
        <f>L227</f>
        <v>4</v>
      </c>
      <c r="T227" s="881">
        <v>10603</v>
      </c>
      <c r="U227" s="25">
        <f t="shared" si="77"/>
        <v>42412</v>
      </c>
      <c r="V227" s="471"/>
      <c r="W227" s="849"/>
      <c r="X227" s="881"/>
      <c r="Y227" s="881"/>
      <c r="Z227" s="25"/>
    </row>
    <row r="228" spans="1:26">
      <c r="A228" s="831">
        <f t="shared" si="76"/>
        <v>33</v>
      </c>
      <c r="B228" s="309" t="s">
        <v>1071</v>
      </c>
      <c r="C228" s="25">
        <f t="shared" si="73"/>
        <v>35574</v>
      </c>
      <c r="D228" s="832">
        <f t="shared" si="83"/>
        <v>2176.0758907913005</v>
      </c>
      <c r="E228" s="832">
        <f t="shared" si="83"/>
        <v>574.03632577510416</v>
      </c>
      <c r="F228" s="832">
        <f t="shared" si="83"/>
        <v>1218.2911846367422</v>
      </c>
      <c r="G228" s="832">
        <f t="shared" si="83"/>
        <v>221.36973623322535</v>
      </c>
      <c r="H228" s="832">
        <f t="shared" si="83"/>
        <v>2111.2910689495607</v>
      </c>
      <c r="I228" s="832">
        <f t="shared" si="83"/>
        <v>366.13199907450252</v>
      </c>
      <c r="J228" s="376"/>
      <c r="K228" s="25">
        <f t="shared" si="80"/>
        <v>42241.19620546043</v>
      </c>
      <c r="L228" s="832">
        <v>3</v>
      </c>
      <c r="M228" s="832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49">
        <v>40745</v>
      </c>
      <c r="R228" s="848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49"/>
      <c r="X228" s="881"/>
      <c r="Y228" s="881"/>
      <c r="Z228" s="25"/>
    </row>
    <row r="229" spans="1:26">
      <c r="A229" s="831">
        <f t="shared" si="76"/>
        <v>34</v>
      </c>
      <c r="B229" s="309" t="s">
        <v>817</v>
      </c>
      <c r="C229" s="25">
        <f t="shared" si="73"/>
        <v>35574</v>
      </c>
      <c r="D229" s="832">
        <f t="shared" si="83"/>
        <v>2176.0758907913005</v>
      </c>
      <c r="E229" s="832">
        <f t="shared" si="83"/>
        <v>574.03632577510416</v>
      </c>
      <c r="F229" s="832">
        <f t="shared" si="83"/>
        <v>1218.2911846367422</v>
      </c>
      <c r="G229" s="832">
        <f t="shared" si="83"/>
        <v>221.36973623322535</v>
      </c>
      <c r="H229" s="832">
        <f t="shared" si="83"/>
        <v>2111.2910689495607</v>
      </c>
      <c r="I229" s="832">
        <f t="shared" si="83"/>
        <v>366.13199907450252</v>
      </c>
      <c r="J229" s="376"/>
      <c r="K229" s="25">
        <f t="shared" si="80"/>
        <v>42241.19620546043</v>
      </c>
      <c r="L229" s="832">
        <v>3</v>
      </c>
      <c r="M229" s="832">
        <f t="shared" si="85"/>
        <v>14080.398735153476</v>
      </c>
      <c r="N229" s="730">
        <v>16284</v>
      </c>
      <c r="O229" s="730"/>
      <c r="P229" s="191" t="s">
        <v>557</v>
      </c>
      <c r="Q229" s="849">
        <v>40745</v>
      </c>
      <c r="R229" s="848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49"/>
      <c r="X229" s="881"/>
      <c r="Y229" s="881"/>
      <c r="Z229" s="25"/>
    </row>
    <row r="230" spans="1:26">
      <c r="A230" s="831">
        <f t="shared" si="76"/>
        <v>35</v>
      </c>
      <c r="B230" s="309" t="s">
        <v>1072</v>
      </c>
      <c r="C230" s="25">
        <f t="shared" si="73"/>
        <v>1231524</v>
      </c>
      <c r="D230" s="832">
        <f t="shared" si="83"/>
        <v>77613.373438223047</v>
      </c>
      <c r="E230" s="832">
        <f t="shared" si="83"/>
        <v>20473.962285978716</v>
      </c>
      <c r="F230" s="832">
        <f t="shared" si="83"/>
        <v>43452.385585377138</v>
      </c>
      <c r="G230" s="832">
        <f t="shared" si="83"/>
        <v>7895.5205923183712</v>
      </c>
      <c r="H230" s="832">
        <f t="shared" si="83"/>
        <v>75302.714792534331</v>
      </c>
      <c r="I230" s="832">
        <f t="shared" si="83"/>
        <v>13058.707966990591</v>
      </c>
      <c r="J230" s="376"/>
      <c r="K230" s="25">
        <f t="shared" si="80"/>
        <v>1469320.6646614221</v>
      </c>
      <c r="L230" s="832">
        <v>107</v>
      </c>
      <c r="M230" s="832">
        <f t="shared" si="85"/>
        <v>13731.968828611421</v>
      </c>
      <c r="N230" s="730">
        <v>16832</v>
      </c>
      <c r="O230" s="730"/>
      <c r="P230" s="191" t="s">
        <v>558</v>
      </c>
      <c r="Q230" s="849">
        <v>40745</v>
      </c>
      <c r="R230" s="848"/>
      <c r="S230" s="317">
        <v>54</v>
      </c>
      <c r="T230" s="264">
        <v>22806</v>
      </c>
      <c r="U230" s="25">
        <f>ROUND(S230*T230,0)</f>
        <v>1231524</v>
      </c>
      <c r="V230" s="471"/>
      <c r="W230" s="849"/>
      <c r="X230" s="881"/>
      <c r="Y230" s="881"/>
      <c r="Z230" s="25"/>
    </row>
    <row r="231" spans="1:26">
      <c r="A231" s="831">
        <f>IF(B231&lt;&gt;"",A230+1,"")</f>
        <v>36</v>
      </c>
      <c r="B231" s="309" t="s">
        <v>1073</v>
      </c>
      <c r="C231" s="25">
        <f t="shared" si="73"/>
        <v>695893</v>
      </c>
      <c r="D231" s="832">
        <f t="shared" si="83"/>
        <v>60204.766311892643</v>
      </c>
      <c r="E231" s="832">
        <f t="shared" si="83"/>
        <v>15881.671679777883</v>
      </c>
      <c r="F231" s="832">
        <f t="shared" si="83"/>
        <v>33706.056108283199</v>
      </c>
      <c r="G231" s="832">
        <f t="shared" si="83"/>
        <v>6124.5627024525684</v>
      </c>
      <c r="H231" s="832">
        <f t="shared" si="83"/>
        <v>58412.386240937842</v>
      </c>
      <c r="I231" s="832">
        <f t="shared" si="83"/>
        <v>10129.65197439457</v>
      </c>
      <c r="J231" s="376"/>
      <c r="K231" s="25">
        <f t="shared" si="80"/>
        <v>880352.09501773876</v>
      </c>
      <c r="L231" s="832">
        <v>83</v>
      </c>
      <c r="M231" s="832">
        <f t="shared" si="85"/>
        <v>10606.651747201671</v>
      </c>
      <c r="N231" s="730">
        <v>11079</v>
      </c>
      <c r="O231" s="730"/>
      <c r="P231" s="191" t="s">
        <v>616</v>
      </c>
      <c r="Q231" s="849">
        <v>40745</v>
      </c>
      <c r="R231" s="848"/>
      <c r="S231" s="317">
        <v>41</v>
      </c>
      <c r="T231" s="881">
        <v>16973</v>
      </c>
      <c r="U231" s="25">
        <f>ROUND(S231*T231,0)</f>
        <v>695893</v>
      </c>
      <c r="V231" s="471"/>
      <c r="W231" s="849"/>
      <c r="X231" s="881"/>
      <c r="Y231" s="881"/>
      <c r="Z231" s="25"/>
    </row>
    <row r="232" spans="1:26">
      <c r="A232" s="831">
        <f t="shared" si="76"/>
        <v>37</v>
      </c>
      <c r="B232" s="309" t="s">
        <v>1074</v>
      </c>
      <c r="C232" s="25">
        <f t="shared" si="73"/>
        <v>263772</v>
      </c>
      <c r="D232" s="832">
        <f t="shared" si="83"/>
        <v>36993.290143452105</v>
      </c>
      <c r="E232" s="832">
        <f t="shared" si="83"/>
        <v>9758.6175381767716</v>
      </c>
      <c r="F232" s="832">
        <f t="shared" si="83"/>
        <v>20710.950138824617</v>
      </c>
      <c r="G232" s="832">
        <f t="shared" si="83"/>
        <v>3763.2855159648311</v>
      </c>
      <c r="H232" s="832">
        <f t="shared" si="83"/>
        <v>35891.948172142533</v>
      </c>
      <c r="I232" s="832">
        <f t="shared" si="83"/>
        <v>6224.2439842665426</v>
      </c>
      <c r="J232" s="376"/>
      <c r="K232" s="25">
        <f t="shared" si="80"/>
        <v>377114.33549282746</v>
      </c>
      <c r="L232" s="832">
        <v>51</v>
      </c>
      <c r="M232" s="832">
        <f t="shared" si="85"/>
        <v>7394.3987351534797</v>
      </c>
      <c r="N232" s="730">
        <v>8450</v>
      </c>
      <c r="O232" s="730"/>
      <c r="P232" s="191" t="s">
        <v>643</v>
      </c>
      <c r="Q232" s="849">
        <v>40745</v>
      </c>
      <c r="R232" s="848"/>
      <c r="S232" s="317">
        <f>L232/2</f>
        <v>25.5</v>
      </c>
      <c r="T232" s="881">
        <v>10344</v>
      </c>
      <c r="U232" s="25">
        <f t="shared" si="77"/>
        <v>263772</v>
      </c>
      <c r="V232" s="471"/>
      <c r="W232" s="849"/>
      <c r="X232" s="881"/>
      <c r="Y232" s="881"/>
      <c r="Z232" s="25"/>
    </row>
    <row r="233" spans="1:26">
      <c r="A233" s="831">
        <f t="shared" si="76"/>
        <v>38</v>
      </c>
      <c r="B233" s="309" t="s">
        <v>1066</v>
      </c>
      <c r="C233" s="25">
        <f t="shared" si="73"/>
        <v>542340</v>
      </c>
      <c r="D233" s="832">
        <f t="shared" si="83"/>
        <v>65282.276723739014</v>
      </c>
      <c r="E233" s="832">
        <f t="shared" si="83"/>
        <v>17221.089773253123</v>
      </c>
      <c r="F233" s="832">
        <f t="shared" si="83"/>
        <v>36548.735539102265</v>
      </c>
      <c r="G233" s="832">
        <f t="shared" si="83"/>
        <v>6641.0920869967613</v>
      </c>
      <c r="H233" s="832">
        <f t="shared" si="83"/>
        <v>63338.732068486817</v>
      </c>
      <c r="I233" s="832">
        <f t="shared" si="83"/>
        <v>10983.959972235076</v>
      </c>
      <c r="J233" s="376"/>
      <c r="K233" s="25">
        <f t="shared" si="80"/>
        <v>742355.88616381295</v>
      </c>
      <c r="L233" s="832">
        <v>90</v>
      </c>
      <c r="M233" s="832">
        <f t="shared" si="85"/>
        <v>8248.3987351534779</v>
      </c>
      <c r="N233" s="730">
        <v>9594</v>
      </c>
      <c r="O233" s="730"/>
      <c r="P233" s="309" t="s">
        <v>544</v>
      </c>
      <c r="Q233" s="849">
        <v>40745</v>
      </c>
      <c r="R233" s="848"/>
      <c r="S233" s="317">
        <f>L233</f>
        <v>90</v>
      </c>
      <c r="T233" s="881">
        <v>6026</v>
      </c>
      <c r="U233" s="25">
        <f t="shared" si="77"/>
        <v>542340</v>
      </c>
      <c r="V233" s="471"/>
      <c r="W233" s="849"/>
      <c r="X233" s="881"/>
      <c r="Y233" s="881"/>
      <c r="Z233" s="25"/>
    </row>
    <row r="234" spans="1:26">
      <c r="A234" s="831">
        <f t="shared" si="76"/>
        <v>39</v>
      </c>
      <c r="B234" s="309" t="s">
        <v>1068</v>
      </c>
      <c r="C234" s="25">
        <f t="shared" si="73"/>
        <v>7187425</v>
      </c>
      <c r="D234" s="832">
        <f t="shared" si="83"/>
        <v>485264.92364646</v>
      </c>
      <c r="E234" s="832">
        <f t="shared" si="83"/>
        <v>128010.10064784823</v>
      </c>
      <c r="F234" s="832">
        <f t="shared" si="83"/>
        <v>271678.93417399353</v>
      </c>
      <c r="G234" s="832">
        <f t="shared" si="83"/>
        <v>49365.451180009259</v>
      </c>
      <c r="H234" s="832">
        <f t="shared" si="83"/>
        <v>470817.90837575198</v>
      </c>
      <c r="I234" s="832">
        <f t="shared" si="83"/>
        <v>81647.435793614059</v>
      </c>
      <c r="J234" s="376"/>
      <c r="K234" s="25">
        <f t="shared" si="80"/>
        <v>8674209.7538176775</v>
      </c>
      <c r="L234" s="832">
        <v>669</v>
      </c>
      <c r="M234" s="832">
        <f t="shared" si="85"/>
        <v>12965.933862208785</v>
      </c>
      <c r="N234" s="730">
        <v>14438</v>
      </c>
      <c r="O234" s="730"/>
      <c r="P234" s="191" t="s">
        <v>696</v>
      </c>
      <c r="Q234" s="849">
        <v>40745</v>
      </c>
      <c r="R234" s="848"/>
      <c r="S234" s="317">
        <v>335</v>
      </c>
      <c r="T234" s="909">
        <v>21455</v>
      </c>
      <c r="U234" s="25">
        <f t="shared" si="77"/>
        <v>7187425</v>
      </c>
      <c r="V234" s="471"/>
      <c r="W234" s="849"/>
      <c r="X234" s="881"/>
      <c r="Y234" s="881"/>
      <c r="Z234" s="25"/>
    </row>
    <row r="235" spans="1:26">
      <c r="A235" s="831">
        <f>IF(B235&lt;&gt;"",A234+1,"")</f>
        <v>40</v>
      </c>
      <c r="B235" s="309" t="s">
        <v>811</v>
      </c>
      <c r="C235" s="25">
        <f t="shared" si="73"/>
        <v>1060576</v>
      </c>
      <c r="D235" s="832">
        <f t="shared" si="83"/>
        <v>127663.11892642296</v>
      </c>
      <c r="E235" s="832">
        <f t="shared" si="83"/>
        <v>33676.797778806111</v>
      </c>
      <c r="F235" s="832">
        <f t="shared" si="83"/>
        <v>71473.082832022206</v>
      </c>
      <c r="G235" s="832">
        <f t="shared" si="83"/>
        <v>12987.024525682555</v>
      </c>
      <c r="H235" s="832">
        <f t="shared" si="83"/>
        <v>123862.40937837421</v>
      </c>
      <c r="I235" s="832">
        <f t="shared" si="83"/>
        <v>21479.743945704147</v>
      </c>
      <c r="J235" s="376"/>
      <c r="K235" s="25">
        <f t="shared" si="80"/>
        <v>1451718.1773870119</v>
      </c>
      <c r="L235" s="832">
        <v>176</v>
      </c>
      <c r="M235" s="832">
        <f t="shared" si="85"/>
        <v>8248.3987351534761</v>
      </c>
      <c r="N235" s="730">
        <v>10595</v>
      </c>
      <c r="O235" s="730"/>
      <c r="P235" s="309" t="s">
        <v>544</v>
      </c>
      <c r="Q235" s="849">
        <v>40745</v>
      </c>
      <c r="R235" s="848"/>
      <c r="S235" s="317">
        <f>L235</f>
        <v>176</v>
      </c>
      <c r="T235" s="881">
        <v>6026</v>
      </c>
      <c r="U235" s="25">
        <f t="shared" si="77"/>
        <v>1060576</v>
      </c>
      <c r="V235" s="471"/>
      <c r="W235" s="849"/>
      <c r="X235" s="881"/>
      <c r="Y235" s="881"/>
      <c r="Z235" s="25"/>
    </row>
    <row r="236" spans="1:26">
      <c r="A236" s="831">
        <f t="shared" si="76"/>
        <v>41</v>
      </c>
      <c r="B236" s="309" t="s">
        <v>1061</v>
      </c>
      <c r="C236" s="25">
        <f t="shared" si="73"/>
        <v>301300</v>
      </c>
      <c r="D236" s="832">
        <f t="shared" ref="D236:I245" si="86">IF($L$350&lt;&gt;0,D$350/$L$350*$L236,0)</f>
        <v>36267.931513188341</v>
      </c>
      <c r="E236" s="832">
        <f t="shared" si="86"/>
        <v>9567.272096251736</v>
      </c>
      <c r="F236" s="832">
        <f t="shared" si="86"/>
        <v>20304.853077279036</v>
      </c>
      <c r="G236" s="832">
        <f t="shared" si="86"/>
        <v>3689.4956038870896</v>
      </c>
      <c r="H236" s="832">
        <f t="shared" si="86"/>
        <v>35188.184482492674</v>
      </c>
      <c r="I236" s="832">
        <f t="shared" si="86"/>
        <v>6102.1999845750424</v>
      </c>
      <c r="J236" s="376"/>
      <c r="K236" s="25">
        <f t="shared" si="80"/>
        <v>412419.93675767392</v>
      </c>
      <c r="L236" s="832">
        <v>50</v>
      </c>
      <c r="M236" s="832">
        <f t="shared" si="85"/>
        <v>8248.3987351534779</v>
      </c>
      <c r="N236" s="730">
        <v>9793</v>
      </c>
      <c r="O236" s="730"/>
      <c r="P236" s="309" t="s">
        <v>544</v>
      </c>
      <c r="Q236" s="849">
        <v>40746</v>
      </c>
      <c r="R236" s="848"/>
      <c r="S236" s="317">
        <f>L236</f>
        <v>50</v>
      </c>
      <c r="T236" s="881">
        <v>6026</v>
      </c>
      <c r="U236" s="25">
        <f t="shared" si="77"/>
        <v>301300</v>
      </c>
      <c r="V236" s="471"/>
      <c r="W236" s="849"/>
      <c r="X236" s="881"/>
      <c r="Y236" s="881"/>
      <c r="Z236" s="25"/>
    </row>
    <row r="237" spans="1:26">
      <c r="A237" s="831">
        <f t="shared" si="76"/>
        <v>42</v>
      </c>
      <c r="B237" s="309" t="s">
        <v>816</v>
      </c>
      <c r="C237" s="25">
        <f t="shared" si="73"/>
        <v>544824</v>
      </c>
      <c r="D237" s="832">
        <f t="shared" si="86"/>
        <v>33366.496992133274</v>
      </c>
      <c r="E237" s="832">
        <f t="shared" si="86"/>
        <v>8801.8903285515971</v>
      </c>
      <c r="F237" s="832">
        <f t="shared" si="86"/>
        <v>18680.464831096713</v>
      </c>
      <c r="G237" s="832">
        <f t="shared" si="86"/>
        <v>3394.3359555761222</v>
      </c>
      <c r="H237" s="832">
        <f t="shared" si="86"/>
        <v>32373.12972389326</v>
      </c>
      <c r="I237" s="832">
        <f t="shared" si="86"/>
        <v>5614.023985809039</v>
      </c>
      <c r="J237" s="376"/>
      <c r="K237" s="25">
        <f t="shared" si="80"/>
        <v>647054.34181706014</v>
      </c>
      <c r="L237" s="832">
        <v>46</v>
      </c>
      <c r="M237" s="832">
        <f t="shared" si="85"/>
        <v>14066.398735153482</v>
      </c>
      <c r="N237" s="730">
        <v>14010</v>
      </c>
      <c r="O237" s="730"/>
      <c r="P237" s="40" t="s">
        <v>689</v>
      </c>
      <c r="Q237" s="849">
        <v>40746</v>
      </c>
      <c r="R237" s="848"/>
      <c r="S237" s="317">
        <v>23</v>
      </c>
      <c r="T237" s="909">
        <v>23688</v>
      </c>
      <c r="U237" s="25">
        <f t="shared" si="77"/>
        <v>544824</v>
      </c>
      <c r="V237" s="471"/>
      <c r="W237" s="849"/>
      <c r="X237" s="881"/>
      <c r="Y237" s="881"/>
      <c r="Z237" s="25"/>
    </row>
    <row r="238" spans="1:26">
      <c r="A238" s="831">
        <f t="shared" si="76"/>
        <v>43</v>
      </c>
      <c r="B238" s="309" t="s">
        <v>1075</v>
      </c>
      <c r="C238" s="25">
        <f t="shared" si="73"/>
        <v>577082</v>
      </c>
      <c r="D238" s="832">
        <f t="shared" si="86"/>
        <v>49324.386857936144</v>
      </c>
      <c r="E238" s="832">
        <f t="shared" si="86"/>
        <v>13011.490050902361</v>
      </c>
      <c r="F238" s="832">
        <f t="shared" si="86"/>
        <v>27614.600185099491</v>
      </c>
      <c r="G238" s="832">
        <f t="shared" si="86"/>
        <v>5017.7140212864415</v>
      </c>
      <c r="H238" s="832">
        <f t="shared" si="86"/>
        <v>47855.930896190039</v>
      </c>
      <c r="I238" s="832">
        <f t="shared" si="86"/>
        <v>8298.9919790220574</v>
      </c>
      <c r="J238" s="376"/>
      <c r="K238" s="25">
        <f t="shared" si="80"/>
        <v>728205.11399043654</v>
      </c>
      <c r="L238" s="832">
        <v>68</v>
      </c>
      <c r="M238" s="832">
        <f t="shared" si="85"/>
        <v>10708.898735153478</v>
      </c>
      <c r="N238" s="730">
        <v>11067</v>
      </c>
      <c r="O238" s="730"/>
      <c r="P238" s="191" t="s">
        <v>616</v>
      </c>
      <c r="Q238" s="849">
        <v>40746</v>
      </c>
      <c r="R238" s="848"/>
      <c r="S238" s="317">
        <f t="shared" ref="S238" si="87">L238/2</f>
        <v>34</v>
      </c>
      <c r="T238" s="881">
        <v>16973</v>
      </c>
      <c r="U238" s="25">
        <f t="shared" si="77"/>
        <v>577082</v>
      </c>
      <c r="V238" s="471"/>
      <c r="W238" s="849"/>
      <c r="X238" s="881"/>
      <c r="Y238" s="881"/>
      <c r="Z238" s="25"/>
    </row>
    <row r="239" spans="1:26">
      <c r="A239" s="831">
        <f t="shared" si="76"/>
        <v>44</v>
      </c>
      <c r="B239" s="309" t="s">
        <v>818</v>
      </c>
      <c r="C239" s="25">
        <f t="shared" si="73"/>
        <v>570150</v>
      </c>
      <c r="D239" s="832">
        <f t="shared" si="86"/>
        <v>36267.931513188341</v>
      </c>
      <c r="E239" s="832">
        <f t="shared" si="86"/>
        <v>9567.272096251736</v>
      </c>
      <c r="F239" s="832">
        <f t="shared" si="86"/>
        <v>20304.853077279036</v>
      </c>
      <c r="G239" s="832">
        <f t="shared" si="86"/>
        <v>3689.4956038870896</v>
      </c>
      <c r="H239" s="832">
        <f t="shared" si="86"/>
        <v>35188.184482492674</v>
      </c>
      <c r="I239" s="832">
        <f t="shared" si="86"/>
        <v>6102.1999845750424</v>
      </c>
      <c r="J239" s="376"/>
      <c r="K239" s="25">
        <f t="shared" si="80"/>
        <v>681269.93675767386</v>
      </c>
      <c r="L239" s="832">
        <v>50</v>
      </c>
      <c r="M239" s="832">
        <f t="shared" si="85"/>
        <v>13625.398735153478</v>
      </c>
      <c r="N239" s="730">
        <v>16713</v>
      </c>
      <c r="O239" s="730"/>
      <c r="P239" s="191" t="s">
        <v>558</v>
      </c>
      <c r="Q239" s="849">
        <v>40746</v>
      </c>
      <c r="R239" s="848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49"/>
      <c r="X239" s="881"/>
      <c r="Y239" s="881"/>
      <c r="Z239" s="25"/>
    </row>
    <row r="240" spans="1:26">
      <c r="A240" s="831">
        <f t="shared" si="76"/>
        <v>45</v>
      </c>
      <c r="B240" s="309" t="s">
        <v>819</v>
      </c>
      <c r="C240" s="25">
        <f t="shared" si="73"/>
        <v>16303</v>
      </c>
      <c r="D240" s="832">
        <f t="shared" si="86"/>
        <v>1450.7172605275337</v>
      </c>
      <c r="E240" s="832">
        <f t="shared" si="86"/>
        <v>382.69088385006944</v>
      </c>
      <c r="F240" s="832">
        <f t="shared" si="86"/>
        <v>812.19412309116149</v>
      </c>
      <c r="G240" s="832">
        <f t="shared" si="86"/>
        <v>147.57982415548358</v>
      </c>
      <c r="H240" s="832">
        <f t="shared" si="86"/>
        <v>1407.527379299707</v>
      </c>
      <c r="I240" s="832">
        <f t="shared" si="86"/>
        <v>244.08799938300169</v>
      </c>
      <c r="J240" s="376"/>
      <c r="K240" s="25">
        <f t="shared" si="80"/>
        <v>20747.797470306956</v>
      </c>
      <c r="L240" s="832">
        <v>2</v>
      </c>
      <c r="M240" s="832">
        <f t="shared" si="85"/>
        <v>10373.898735153478</v>
      </c>
      <c r="N240" s="730">
        <v>12207</v>
      </c>
      <c r="O240" s="730"/>
      <c r="P240" s="40" t="s">
        <v>666</v>
      </c>
      <c r="Q240" s="849">
        <v>40746</v>
      </c>
      <c r="R240" s="848"/>
      <c r="S240" s="317">
        <f>L240/2</f>
        <v>1</v>
      </c>
      <c r="T240" s="881">
        <v>16303</v>
      </c>
      <c r="U240" s="25">
        <f t="shared" si="77"/>
        <v>16303</v>
      </c>
      <c r="V240" s="471"/>
      <c r="W240" s="849"/>
      <c r="X240" s="881"/>
      <c r="Y240" s="881"/>
      <c r="Z240" s="25"/>
    </row>
    <row r="241" spans="1:26">
      <c r="A241" s="831">
        <f t="shared" si="76"/>
        <v>46</v>
      </c>
      <c r="B241" s="309" t="s">
        <v>1076</v>
      </c>
      <c r="C241" s="25">
        <f t="shared" si="73"/>
        <v>11858</v>
      </c>
      <c r="D241" s="832">
        <f t="shared" si="86"/>
        <v>725.35863026376683</v>
      </c>
      <c r="E241" s="832">
        <f t="shared" si="86"/>
        <v>191.34544192503472</v>
      </c>
      <c r="F241" s="832">
        <f t="shared" si="86"/>
        <v>406.09706154558074</v>
      </c>
      <c r="G241" s="832">
        <f t="shared" si="86"/>
        <v>73.789912077741789</v>
      </c>
      <c r="H241" s="832">
        <f t="shared" si="86"/>
        <v>703.76368964985352</v>
      </c>
      <c r="I241" s="832">
        <f t="shared" si="86"/>
        <v>122.04399969150084</v>
      </c>
      <c r="J241" s="376"/>
      <c r="K241" s="25">
        <f t="shared" si="80"/>
        <v>14080.398735153478</v>
      </c>
      <c r="L241" s="832">
        <v>1</v>
      </c>
      <c r="M241" s="832">
        <f t="shared" si="85"/>
        <v>14080.398735153478</v>
      </c>
      <c r="N241" s="730">
        <v>13099</v>
      </c>
      <c r="O241" s="730"/>
      <c r="P241" s="191" t="s">
        <v>557</v>
      </c>
      <c r="Q241" s="849">
        <v>40746</v>
      </c>
      <c r="R241" s="848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49"/>
      <c r="X241" s="881"/>
      <c r="Y241" s="881"/>
      <c r="Z241" s="25"/>
    </row>
    <row r="242" spans="1:26">
      <c r="A242" s="831">
        <f t="shared" si="76"/>
        <v>47</v>
      </c>
      <c r="B242" s="309" t="s">
        <v>820</v>
      </c>
      <c r="C242" s="25">
        <f t="shared" si="73"/>
        <v>40757</v>
      </c>
      <c r="D242" s="832">
        <f t="shared" si="86"/>
        <v>3626.7931513188341</v>
      </c>
      <c r="E242" s="832">
        <f t="shared" si="86"/>
        <v>956.7272096251736</v>
      </c>
      <c r="F242" s="832">
        <f t="shared" si="86"/>
        <v>2030.4853077279038</v>
      </c>
      <c r="G242" s="832">
        <f t="shared" si="86"/>
        <v>368.94956038870896</v>
      </c>
      <c r="H242" s="832">
        <f t="shared" si="86"/>
        <v>3518.8184482492675</v>
      </c>
      <c r="I242" s="832">
        <f t="shared" si="86"/>
        <v>610.21999845750418</v>
      </c>
      <c r="J242" s="376"/>
      <c r="K242" s="25">
        <f t="shared" si="80"/>
        <v>51868.9936757674</v>
      </c>
      <c r="L242" s="832">
        <v>5</v>
      </c>
      <c r="M242" s="832">
        <f t="shared" si="85"/>
        <v>10373.798735153479</v>
      </c>
      <c r="N242" s="730">
        <v>12179</v>
      </c>
      <c r="O242" s="730"/>
      <c r="P242" s="40" t="s">
        <v>666</v>
      </c>
      <c r="Q242" s="849">
        <v>40746</v>
      </c>
      <c r="R242" s="848"/>
      <c r="S242" s="317">
        <f>L242/2</f>
        <v>2.5</v>
      </c>
      <c r="T242" s="881">
        <v>16302.8</v>
      </c>
      <c r="U242" s="25">
        <f t="shared" si="77"/>
        <v>40757</v>
      </c>
      <c r="V242" s="471"/>
      <c r="W242" s="849"/>
      <c r="X242" s="881"/>
      <c r="Y242" s="881"/>
      <c r="Z242" s="25"/>
    </row>
    <row r="243" spans="1:26">
      <c r="A243" s="831">
        <f t="shared" si="76"/>
        <v>48</v>
      </c>
      <c r="B243" s="309" t="s">
        <v>813</v>
      </c>
      <c r="C243" s="25">
        <f t="shared" si="73"/>
        <v>43608</v>
      </c>
      <c r="D243" s="832">
        <f t="shared" si="86"/>
        <v>4352.151781582601</v>
      </c>
      <c r="E243" s="832">
        <f t="shared" si="86"/>
        <v>1148.0726515502083</v>
      </c>
      <c r="F243" s="832">
        <f t="shared" si="86"/>
        <v>2436.5823692734843</v>
      </c>
      <c r="G243" s="832">
        <f t="shared" si="86"/>
        <v>442.73947246645071</v>
      </c>
      <c r="H243" s="832">
        <f t="shared" si="86"/>
        <v>4222.5821378991213</v>
      </c>
      <c r="I243" s="832">
        <f t="shared" si="86"/>
        <v>732.26399814900503</v>
      </c>
      <c r="J243" s="376"/>
      <c r="K243" s="25">
        <f t="shared" si="80"/>
        <v>56942.392410920875</v>
      </c>
      <c r="L243" s="832">
        <v>6</v>
      </c>
      <c r="M243" s="832">
        <f t="shared" si="85"/>
        <v>9490.3987351534797</v>
      </c>
      <c r="N243" s="730">
        <v>10253</v>
      </c>
      <c r="O243" s="730"/>
      <c r="P243" s="191" t="s">
        <v>588</v>
      </c>
      <c r="Q243" s="849">
        <v>40746</v>
      </c>
      <c r="R243" s="848"/>
      <c r="S243" s="317">
        <f>L243</f>
        <v>6</v>
      </c>
      <c r="T243" s="264">
        <v>7268</v>
      </c>
      <c r="U243" s="25">
        <f t="shared" si="77"/>
        <v>43608</v>
      </c>
      <c r="V243" s="471"/>
      <c r="W243" s="849"/>
      <c r="X243" s="881"/>
      <c r="Y243" s="881"/>
      <c r="Z243" s="25"/>
    </row>
    <row r="244" spans="1:26">
      <c r="A244" s="831">
        <f t="shared" si="76"/>
        <v>49</v>
      </c>
      <c r="B244" s="309" t="s">
        <v>1071</v>
      </c>
      <c r="C244" s="25">
        <f t="shared" ref="C244:C291" si="88">U244</f>
        <v>114030</v>
      </c>
      <c r="D244" s="832">
        <f t="shared" si="86"/>
        <v>7253.5863026376683</v>
      </c>
      <c r="E244" s="832">
        <f t="shared" si="86"/>
        <v>1913.4544192503472</v>
      </c>
      <c r="F244" s="832">
        <f t="shared" si="86"/>
        <v>4060.9706154558075</v>
      </c>
      <c r="G244" s="832">
        <f t="shared" si="86"/>
        <v>737.89912077741792</v>
      </c>
      <c r="H244" s="832">
        <f t="shared" si="86"/>
        <v>7037.636896498535</v>
      </c>
      <c r="I244" s="832">
        <f t="shared" si="86"/>
        <v>1220.4399969150084</v>
      </c>
      <c r="J244" s="376"/>
      <c r="K244" s="25">
        <f t="shared" si="80"/>
        <v>136253.9873515348</v>
      </c>
      <c r="L244" s="832">
        <v>10</v>
      </c>
      <c r="M244" s="832">
        <f t="shared" si="85"/>
        <v>13625.39873515348</v>
      </c>
      <c r="N244" s="730">
        <v>15053</v>
      </c>
      <c r="O244" s="730"/>
      <c r="P244" s="191" t="s">
        <v>558</v>
      </c>
      <c r="Q244" s="849">
        <v>40747</v>
      </c>
      <c r="R244" s="848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49"/>
      <c r="X244" s="881"/>
      <c r="Y244" s="881"/>
      <c r="Z244" s="25"/>
    </row>
    <row r="245" spans="1:26">
      <c r="A245" s="831">
        <f t="shared" si="76"/>
        <v>50</v>
      </c>
      <c r="B245" s="309" t="s">
        <v>1059</v>
      </c>
      <c r="C245" s="25">
        <f t="shared" si="88"/>
        <v>2672480</v>
      </c>
      <c r="D245" s="832">
        <f t="shared" si="86"/>
        <v>116057.38084220269</v>
      </c>
      <c r="E245" s="832">
        <f t="shared" si="86"/>
        <v>30615.270708005555</v>
      </c>
      <c r="F245" s="832">
        <f t="shared" si="86"/>
        <v>64975.529847292921</v>
      </c>
      <c r="G245" s="832">
        <f t="shared" si="86"/>
        <v>11806.385932438687</v>
      </c>
      <c r="H245" s="832">
        <f t="shared" si="86"/>
        <v>112602.19034397656</v>
      </c>
      <c r="I245" s="832">
        <f t="shared" si="86"/>
        <v>19527.039950640134</v>
      </c>
      <c r="J245" s="376"/>
      <c r="K245" s="25">
        <f t="shared" si="80"/>
        <v>3028063.7976245559</v>
      </c>
      <c r="L245" s="832">
        <v>160</v>
      </c>
      <c r="M245" s="832">
        <f t="shared" si="85"/>
        <v>18925.398735153474</v>
      </c>
      <c r="N245" s="730">
        <v>20976</v>
      </c>
      <c r="O245" s="730"/>
      <c r="P245" s="40" t="s">
        <v>692</v>
      </c>
      <c r="Q245" s="849">
        <v>40747</v>
      </c>
      <c r="R245" s="848"/>
      <c r="S245" s="317">
        <v>160</v>
      </c>
      <c r="T245" s="881">
        <v>16703</v>
      </c>
      <c r="U245" s="25">
        <f t="shared" si="77"/>
        <v>2672480</v>
      </c>
      <c r="V245" s="471"/>
      <c r="W245" s="849"/>
      <c r="X245" s="881"/>
      <c r="Y245" s="881"/>
      <c r="Z245" s="25"/>
    </row>
    <row r="246" spans="1:26">
      <c r="A246" s="831">
        <f t="shared" si="76"/>
        <v>51</v>
      </c>
      <c r="B246" s="309" t="s">
        <v>821</v>
      </c>
      <c r="C246" s="25">
        <f t="shared" si="88"/>
        <v>124572</v>
      </c>
      <c r="D246" s="832">
        <f t="shared" ref="D246:I255" si="89">IF($L$350&lt;&gt;0,D$350/$L$350*$L246,0)</f>
        <v>39894.724664507172</v>
      </c>
      <c r="E246" s="832">
        <f t="shared" si="89"/>
        <v>10523.999305876911</v>
      </c>
      <c r="F246" s="832">
        <f t="shared" si="89"/>
        <v>22335.33838500694</v>
      </c>
      <c r="G246" s="832">
        <f t="shared" si="89"/>
        <v>4058.4451642757986</v>
      </c>
      <c r="H246" s="832">
        <f t="shared" si="89"/>
        <v>38707.002930741946</v>
      </c>
      <c r="I246" s="832">
        <f t="shared" si="89"/>
        <v>6712.419983032546</v>
      </c>
      <c r="J246" s="376"/>
      <c r="K246" s="25">
        <f t="shared" si="80"/>
        <v>246803.93043344127</v>
      </c>
      <c r="L246" s="832">
        <v>55</v>
      </c>
      <c r="M246" s="832">
        <f t="shared" si="85"/>
        <v>4487.3441896989325</v>
      </c>
      <c r="N246" s="730">
        <v>4422</v>
      </c>
      <c r="O246" s="730"/>
      <c r="P246" s="191" t="s">
        <v>452</v>
      </c>
      <c r="Q246" s="849">
        <v>40747</v>
      </c>
      <c r="R246" s="848"/>
      <c r="S246" s="317">
        <v>28</v>
      </c>
      <c r="T246" s="881">
        <f>4449</f>
        <v>4449</v>
      </c>
      <c r="U246" s="25">
        <f t="shared" si="77"/>
        <v>124572</v>
      </c>
      <c r="V246" s="471"/>
      <c r="W246" s="849"/>
      <c r="X246" s="881"/>
      <c r="Y246" s="881"/>
      <c r="Z246" s="25"/>
    </row>
    <row r="247" spans="1:26">
      <c r="A247" s="831">
        <f t="shared" si="76"/>
        <v>52</v>
      </c>
      <c r="B247" s="309" t="s">
        <v>814</v>
      </c>
      <c r="C247" s="25">
        <f t="shared" si="88"/>
        <v>65210</v>
      </c>
      <c r="D247" s="832">
        <f t="shared" si="89"/>
        <v>5802.8690421101346</v>
      </c>
      <c r="E247" s="832">
        <f t="shared" si="89"/>
        <v>1530.7635354002778</v>
      </c>
      <c r="F247" s="832">
        <f t="shared" si="89"/>
        <v>3248.7764923646459</v>
      </c>
      <c r="G247" s="832">
        <f t="shared" si="89"/>
        <v>590.31929662193431</v>
      </c>
      <c r="H247" s="832">
        <f t="shared" si="89"/>
        <v>5630.1095171988281</v>
      </c>
      <c r="I247" s="832">
        <f t="shared" si="89"/>
        <v>976.35199753200675</v>
      </c>
      <c r="J247" s="376"/>
      <c r="K247" s="25">
        <f t="shared" si="80"/>
        <v>82989.189881227823</v>
      </c>
      <c r="L247" s="832">
        <v>8</v>
      </c>
      <c r="M247" s="832">
        <f t="shared" si="85"/>
        <v>10373.648735153478</v>
      </c>
      <c r="N247" s="730">
        <v>12564</v>
      </c>
      <c r="O247" s="730"/>
      <c r="P247" s="40" t="s">
        <v>666</v>
      </c>
      <c r="Q247" s="849">
        <v>40747</v>
      </c>
      <c r="R247" s="848"/>
      <c r="S247" s="317">
        <f>L247/2</f>
        <v>4</v>
      </c>
      <c r="T247" s="881">
        <v>16302.5</v>
      </c>
      <c r="U247" s="25">
        <f t="shared" si="77"/>
        <v>65210</v>
      </c>
      <c r="V247" s="471"/>
      <c r="W247" s="849"/>
      <c r="X247" s="881"/>
      <c r="Y247" s="881"/>
      <c r="Z247" s="25"/>
    </row>
    <row r="248" spans="1:26">
      <c r="A248" s="831">
        <f t="shared" si="76"/>
        <v>53</v>
      </c>
      <c r="B248" s="309" t="s">
        <v>822</v>
      </c>
      <c r="C248" s="25">
        <f t="shared" si="88"/>
        <v>2225</v>
      </c>
      <c r="D248" s="832">
        <f t="shared" si="89"/>
        <v>725.35863026376683</v>
      </c>
      <c r="E248" s="832">
        <f t="shared" si="89"/>
        <v>191.34544192503472</v>
      </c>
      <c r="F248" s="832">
        <f t="shared" si="89"/>
        <v>406.09706154558074</v>
      </c>
      <c r="G248" s="832">
        <f t="shared" si="89"/>
        <v>73.789912077741789</v>
      </c>
      <c r="H248" s="832">
        <f t="shared" si="89"/>
        <v>703.76368964985352</v>
      </c>
      <c r="I248" s="832">
        <f t="shared" si="89"/>
        <v>122.04399969150084</v>
      </c>
      <c r="J248" s="376"/>
      <c r="K248" s="25">
        <f t="shared" si="80"/>
        <v>4447.3987351534788</v>
      </c>
      <c r="L248" s="832">
        <v>1</v>
      </c>
      <c r="M248" s="832">
        <f t="shared" si="85"/>
        <v>4447.3987351534788</v>
      </c>
      <c r="N248" s="730">
        <v>5210</v>
      </c>
      <c r="O248" s="730"/>
      <c r="P248" s="191" t="s">
        <v>452</v>
      </c>
      <c r="Q248" s="849">
        <v>40747</v>
      </c>
      <c r="R248" s="848"/>
      <c r="S248" s="317">
        <f>L248/2</f>
        <v>0.5</v>
      </c>
      <c r="T248" s="881">
        <f>4449</f>
        <v>4449</v>
      </c>
      <c r="U248" s="25">
        <f t="shared" si="77"/>
        <v>2225</v>
      </c>
      <c r="V248" s="471"/>
      <c r="W248" s="849"/>
      <c r="X248" s="881"/>
      <c r="Y248" s="881"/>
      <c r="Z248" s="25"/>
    </row>
    <row r="249" spans="1:26">
      <c r="A249" s="831">
        <f t="shared" si="76"/>
        <v>54</v>
      </c>
      <c r="B249" s="309" t="s">
        <v>1067</v>
      </c>
      <c r="C249" s="25">
        <f t="shared" si="88"/>
        <v>4449</v>
      </c>
      <c r="D249" s="832">
        <f t="shared" si="89"/>
        <v>725.35863026376683</v>
      </c>
      <c r="E249" s="832">
        <f t="shared" si="89"/>
        <v>191.34544192503472</v>
      </c>
      <c r="F249" s="832">
        <f t="shared" si="89"/>
        <v>406.09706154558074</v>
      </c>
      <c r="G249" s="832">
        <f t="shared" si="89"/>
        <v>73.789912077741789</v>
      </c>
      <c r="H249" s="832">
        <f t="shared" si="89"/>
        <v>703.76368964985352</v>
      </c>
      <c r="I249" s="832">
        <f t="shared" si="89"/>
        <v>122.04399969150084</v>
      </c>
      <c r="J249" s="376"/>
      <c r="K249" s="25">
        <f t="shared" si="80"/>
        <v>6671.3987351534788</v>
      </c>
      <c r="L249" s="832">
        <v>1</v>
      </c>
      <c r="M249" s="832">
        <f t="shared" si="85"/>
        <v>6671.3987351534788</v>
      </c>
      <c r="N249" s="730">
        <v>7094</v>
      </c>
      <c r="O249" s="730"/>
      <c r="P249" s="191" t="s">
        <v>452</v>
      </c>
      <c r="Q249" s="849">
        <v>40747</v>
      </c>
      <c r="R249" s="848"/>
      <c r="S249" s="317">
        <f>L249</f>
        <v>1</v>
      </c>
      <c r="T249" s="881">
        <f>4449</f>
        <v>4449</v>
      </c>
      <c r="U249" s="25">
        <f t="shared" si="77"/>
        <v>4449</v>
      </c>
      <c r="V249" s="471"/>
      <c r="W249" s="849"/>
      <c r="X249" s="881"/>
      <c r="Y249" s="881"/>
      <c r="Z249" s="25"/>
    </row>
    <row r="250" spans="1:26">
      <c r="A250" s="831">
        <f t="shared" si="76"/>
        <v>55</v>
      </c>
      <c r="B250" s="309" t="s">
        <v>810</v>
      </c>
      <c r="C250" s="25">
        <f t="shared" si="88"/>
        <v>12052</v>
      </c>
      <c r="D250" s="832">
        <f t="shared" si="89"/>
        <v>1450.7172605275337</v>
      </c>
      <c r="E250" s="832">
        <f t="shared" si="89"/>
        <v>382.69088385006944</v>
      </c>
      <c r="F250" s="832">
        <f t="shared" si="89"/>
        <v>812.19412309116149</v>
      </c>
      <c r="G250" s="832">
        <f t="shared" si="89"/>
        <v>147.57982415548358</v>
      </c>
      <c r="H250" s="832">
        <f t="shared" si="89"/>
        <v>1407.527379299707</v>
      </c>
      <c r="I250" s="832">
        <f t="shared" si="89"/>
        <v>244.08799938300169</v>
      </c>
      <c r="J250" s="376"/>
      <c r="K250" s="25">
        <f t="shared" si="80"/>
        <v>16496.797470306956</v>
      </c>
      <c r="L250" s="832">
        <v>2</v>
      </c>
      <c r="M250" s="832">
        <f t="shared" si="85"/>
        <v>8248.3987351534779</v>
      </c>
      <c r="N250" s="730">
        <v>9263</v>
      </c>
      <c r="O250" s="730"/>
      <c r="P250" s="309" t="s">
        <v>544</v>
      </c>
      <c r="Q250" s="849">
        <v>40747</v>
      </c>
      <c r="R250" s="848"/>
      <c r="S250" s="317">
        <f>L250</f>
        <v>2</v>
      </c>
      <c r="T250" s="881">
        <v>6026</v>
      </c>
      <c r="U250" s="25">
        <f t="shared" si="77"/>
        <v>12052</v>
      </c>
      <c r="V250" s="471"/>
      <c r="W250" s="849"/>
      <c r="X250" s="881"/>
      <c r="Y250" s="881"/>
      <c r="Z250" s="25"/>
    </row>
    <row r="251" spans="1:26">
      <c r="A251" s="831">
        <f t="shared" si="76"/>
        <v>56</v>
      </c>
      <c r="B251" s="309" t="s">
        <v>812</v>
      </c>
      <c r="C251" s="25">
        <f t="shared" si="88"/>
        <v>16303</v>
      </c>
      <c r="D251" s="832">
        <f t="shared" si="89"/>
        <v>1450.7172605275337</v>
      </c>
      <c r="E251" s="832">
        <f t="shared" si="89"/>
        <v>382.69088385006944</v>
      </c>
      <c r="F251" s="832">
        <f t="shared" si="89"/>
        <v>812.19412309116149</v>
      </c>
      <c r="G251" s="832">
        <f t="shared" si="89"/>
        <v>147.57982415548358</v>
      </c>
      <c r="H251" s="832">
        <f t="shared" si="89"/>
        <v>1407.527379299707</v>
      </c>
      <c r="I251" s="832">
        <f t="shared" si="89"/>
        <v>244.08799938300169</v>
      </c>
      <c r="J251" s="376"/>
      <c r="K251" s="25">
        <f t="shared" si="80"/>
        <v>20747.797470306956</v>
      </c>
      <c r="L251" s="832">
        <v>2</v>
      </c>
      <c r="M251" s="832">
        <f t="shared" si="85"/>
        <v>10373.898735153478</v>
      </c>
      <c r="N251" s="730">
        <v>11321</v>
      </c>
      <c r="O251" s="730"/>
      <c r="P251" s="40" t="s">
        <v>666</v>
      </c>
      <c r="Q251" s="849">
        <v>40747</v>
      </c>
      <c r="R251" s="848"/>
      <c r="S251" s="317">
        <f>L251/2</f>
        <v>1</v>
      </c>
      <c r="T251" s="881">
        <v>16303</v>
      </c>
      <c r="U251" s="25">
        <f t="shared" si="77"/>
        <v>16303</v>
      </c>
      <c r="V251" s="471"/>
      <c r="W251" s="849"/>
      <c r="X251" s="881"/>
      <c r="Y251" s="881"/>
      <c r="Z251" s="25"/>
    </row>
    <row r="252" spans="1:26">
      <c r="A252" s="831">
        <f t="shared" si="76"/>
        <v>57</v>
      </c>
      <c r="B252" s="309" t="s">
        <v>823</v>
      </c>
      <c r="C252" s="25">
        <f t="shared" si="88"/>
        <v>48939</v>
      </c>
      <c r="D252" s="832">
        <f t="shared" si="89"/>
        <v>7978.9449329014351</v>
      </c>
      <c r="E252" s="832">
        <f t="shared" si="89"/>
        <v>2104.7998611753819</v>
      </c>
      <c r="F252" s="832">
        <f t="shared" si="89"/>
        <v>4467.0676770013879</v>
      </c>
      <c r="G252" s="832">
        <f t="shared" si="89"/>
        <v>811.68903285515967</v>
      </c>
      <c r="H252" s="832">
        <f t="shared" si="89"/>
        <v>7741.4005861483884</v>
      </c>
      <c r="I252" s="832">
        <f t="shared" si="89"/>
        <v>1342.4839966065092</v>
      </c>
      <c r="J252" s="376"/>
      <c r="K252" s="25">
        <f t="shared" si="80"/>
        <v>73385.386086688246</v>
      </c>
      <c r="L252" s="832">
        <v>11</v>
      </c>
      <c r="M252" s="832">
        <f t="shared" si="85"/>
        <v>6671.398735153477</v>
      </c>
      <c r="N252" s="730">
        <v>7348</v>
      </c>
      <c r="O252" s="730"/>
      <c r="P252" s="191" t="s">
        <v>452</v>
      </c>
      <c r="Q252" s="849">
        <v>40748</v>
      </c>
      <c r="R252" s="848"/>
      <c r="S252" s="317">
        <f>L252</f>
        <v>11</v>
      </c>
      <c r="T252" s="881">
        <f>4449</f>
        <v>4449</v>
      </c>
      <c r="U252" s="25">
        <f t="shared" si="77"/>
        <v>48939</v>
      </c>
      <c r="V252" s="471"/>
      <c r="W252" s="849"/>
      <c r="X252" s="881"/>
      <c r="Y252" s="881"/>
      <c r="Z252" s="25"/>
    </row>
    <row r="253" spans="1:26">
      <c r="A253" s="831">
        <f t="shared" si="76"/>
        <v>58</v>
      </c>
      <c r="B253" s="309" t="s">
        <v>824</v>
      </c>
      <c r="C253" s="25">
        <f t="shared" si="88"/>
        <v>11858</v>
      </c>
      <c r="D253" s="832">
        <f t="shared" si="89"/>
        <v>725.35863026376683</v>
      </c>
      <c r="E253" s="832">
        <f t="shared" si="89"/>
        <v>191.34544192503472</v>
      </c>
      <c r="F253" s="832">
        <f t="shared" si="89"/>
        <v>406.09706154558074</v>
      </c>
      <c r="G253" s="832">
        <f t="shared" si="89"/>
        <v>73.789912077741789</v>
      </c>
      <c r="H253" s="832">
        <f t="shared" si="89"/>
        <v>703.76368964985352</v>
      </c>
      <c r="I253" s="832">
        <f t="shared" si="89"/>
        <v>122.04399969150084</v>
      </c>
      <c r="J253" s="376"/>
      <c r="K253" s="25">
        <f t="shared" si="80"/>
        <v>14080.398735153478</v>
      </c>
      <c r="L253" s="832">
        <v>1</v>
      </c>
      <c r="M253" s="832">
        <f t="shared" si="85"/>
        <v>14080.398735153478</v>
      </c>
      <c r="N253" s="730">
        <v>15136</v>
      </c>
      <c r="O253" s="730"/>
      <c r="P253" s="191" t="s">
        <v>557</v>
      </c>
      <c r="Q253" s="849">
        <v>40748</v>
      </c>
      <c r="R253" s="848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49"/>
      <c r="X253" s="881"/>
      <c r="Y253" s="881"/>
      <c r="Z253" s="25"/>
    </row>
    <row r="254" spans="1:26">
      <c r="A254" s="831">
        <f t="shared" si="76"/>
        <v>59</v>
      </c>
      <c r="B254" s="309" t="s">
        <v>1077</v>
      </c>
      <c r="C254" s="25">
        <f t="shared" si="88"/>
        <v>71925</v>
      </c>
      <c r="D254" s="832">
        <f t="shared" si="89"/>
        <v>3626.7931513188341</v>
      </c>
      <c r="E254" s="832">
        <f t="shared" si="89"/>
        <v>956.7272096251736</v>
      </c>
      <c r="F254" s="832">
        <f t="shared" si="89"/>
        <v>2030.4853077279038</v>
      </c>
      <c r="G254" s="832">
        <f t="shared" si="89"/>
        <v>368.94956038870896</v>
      </c>
      <c r="H254" s="832">
        <f t="shared" si="89"/>
        <v>3518.8184482492675</v>
      </c>
      <c r="I254" s="832">
        <f t="shared" si="89"/>
        <v>610.21999845750418</v>
      </c>
      <c r="J254" s="376"/>
      <c r="K254" s="25">
        <f t="shared" si="80"/>
        <v>83036.993675767371</v>
      </c>
      <c r="L254" s="832">
        <v>5</v>
      </c>
      <c r="M254" s="832">
        <f t="shared" si="85"/>
        <v>16607.398735153474</v>
      </c>
      <c r="N254" s="730">
        <v>17837</v>
      </c>
      <c r="O254" s="730"/>
      <c r="P254" s="40" t="s">
        <v>691</v>
      </c>
      <c r="Q254" s="849">
        <v>40748</v>
      </c>
      <c r="R254" s="848"/>
      <c r="S254" s="317">
        <v>3</v>
      </c>
      <c r="T254" s="881">
        <v>23975</v>
      </c>
      <c r="U254" s="25">
        <f t="shared" si="77"/>
        <v>71925</v>
      </c>
      <c r="V254" s="471"/>
      <c r="W254" s="849"/>
      <c r="X254" s="881"/>
      <c r="Y254" s="881"/>
      <c r="Z254" s="25"/>
    </row>
    <row r="255" spans="1:26">
      <c r="A255" s="831">
        <f t="shared" si="76"/>
        <v>60</v>
      </c>
      <c r="B255" s="309" t="s">
        <v>1069</v>
      </c>
      <c r="C255" s="25">
        <f t="shared" si="88"/>
        <v>7268</v>
      </c>
      <c r="D255" s="832">
        <f t="shared" si="89"/>
        <v>725.35863026376683</v>
      </c>
      <c r="E255" s="832">
        <f t="shared" si="89"/>
        <v>191.34544192503472</v>
      </c>
      <c r="F255" s="832">
        <f t="shared" si="89"/>
        <v>406.09706154558074</v>
      </c>
      <c r="G255" s="832">
        <f t="shared" si="89"/>
        <v>73.789912077741789</v>
      </c>
      <c r="H255" s="832">
        <f t="shared" si="89"/>
        <v>703.76368964985352</v>
      </c>
      <c r="I255" s="832">
        <f t="shared" si="89"/>
        <v>122.04399969150084</v>
      </c>
      <c r="J255" s="376"/>
      <c r="K255" s="25">
        <f t="shared" si="80"/>
        <v>9490.3987351534779</v>
      </c>
      <c r="L255" s="832">
        <v>1</v>
      </c>
      <c r="M255" s="832">
        <f t="shared" si="85"/>
        <v>9490.3987351534779</v>
      </c>
      <c r="N255" s="730">
        <v>10026</v>
      </c>
      <c r="O255" s="730"/>
      <c r="P255" s="191" t="s">
        <v>588</v>
      </c>
      <c r="Q255" s="849">
        <v>40748</v>
      </c>
      <c r="R255" s="848"/>
      <c r="S255" s="317">
        <f>L255</f>
        <v>1</v>
      </c>
      <c r="T255" s="264">
        <v>7268</v>
      </c>
      <c r="U255" s="25">
        <f t="shared" si="77"/>
        <v>7268</v>
      </c>
      <c r="V255" s="471"/>
      <c r="W255" s="849"/>
      <c r="X255" s="881"/>
      <c r="Y255" s="881"/>
      <c r="Z255" s="25"/>
    </row>
    <row r="256" spans="1:26">
      <c r="A256" s="831">
        <f t="shared" si="76"/>
        <v>61</v>
      </c>
      <c r="B256" s="309" t="s">
        <v>1070</v>
      </c>
      <c r="C256" s="25">
        <f t="shared" si="88"/>
        <v>8152</v>
      </c>
      <c r="D256" s="832">
        <f t="shared" ref="D256:I265" si="90">IF($L$350&lt;&gt;0,D$350/$L$350*$L256,0)</f>
        <v>725.35863026376683</v>
      </c>
      <c r="E256" s="832">
        <f t="shared" si="90"/>
        <v>191.34544192503472</v>
      </c>
      <c r="F256" s="832">
        <f t="shared" si="90"/>
        <v>406.09706154558074</v>
      </c>
      <c r="G256" s="832">
        <f t="shared" si="90"/>
        <v>73.789912077741789</v>
      </c>
      <c r="H256" s="832">
        <f t="shared" si="90"/>
        <v>703.76368964985352</v>
      </c>
      <c r="I256" s="832">
        <f t="shared" si="90"/>
        <v>122.04399969150084</v>
      </c>
      <c r="J256" s="376"/>
      <c r="K256" s="25">
        <f t="shared" si="80"/>
        <v>10374.398735153478</v>
      </c>
      <c r="L256" s="832">
        <v>1</v>
      </c>
      <c r="M256" s="832">
        <f t="shared" si="85"/>
        <v>10374.398735153478</v>
      </c>
      <c r="N256" s="730">
        <v>10723</v>
      </c>
      <c r="O256" s="730"/>
      <c r="P256" s="40" t="s">
        <v>666</v>
      </c>
      <c r="Q256" s="849">
        <v>40748</v>
      </c>
      <c r="R256" s="848"/>
      <c r="S256" s="317">
        <f t="shared" ref="S256" si="91">L256/2</f>
        <v>0.5</v>
      </c>
      <c r="T256" s="881">
        <v>16303</v>
      </c>
      <c r="U256" s="25">
        <f t="shared" si="77"/>
        <v>8152</v>
      </c>
      <c r="V256" s="471"/>
      <c r="W256" s="849"/>
      <c r="X256" s="881"/>
      <c r="Y256" s="881"/>
      <c r="Z256" s="25"/>
    </row>
    <row r="257" spans="1:26">
      <c r="A257" s="831">
        <f t="shared" si="76"/>
        <v>62</v>
      </c>
      <c r="B257" s="309" t="s">
        <v>1078</v>
      </c>
      <c r="C257" s="25">
        <f t="shared" si="88"/>
        <v>1335180</v>
      </c>
      <c r="D257" s="832">
        <f t="shared" si="90"/>
        <v>78338.732068486817</v>
      </c>
      <c r="E257" s="832">
        <f t="shared" si="90"/>
        <v>20665.30772790375</v>
      </c>
      <c r="F257" s="832">
        <f t="shared" si="90"/>
        <v>43858.482646922719</v>
      </c>
      <c r="G257" s="832">
        <f t="shared" si="90"/>
        <v>7969.3105043961132</v>
      </c>
      <c r="H257" s="832">
        <f t="shared" si="90"/>
        <v>76006.478482184175</v>
      </c>
      <c r="I257" s="832">
        <f t="shared" si="90"/>
        <v>13180.751966682092</v>
      </c>
      <c r="J257" s="376"/>
      <c r="K257" s="25">
        <f t="shared" si="80"/>
        <v>1575199.0633965759</v>
      </c>
      <c r="L257" s="832">
        <v>108</v>
      </c>
      <c r="M257" s="832">
        <f t="shared" si="85"/>
        <v>14585.176512931257</v>
      </c>
      <c r="N257" s="730">
        <v>17100</v>
      </c>
      <c r="O257" s="730"/>
      <c r="P257" s="40" t="s">
        <v>665</v>
      </c>
      <c r="Q257" s="849">
        <v>40749</v>
      </c>
      <c r="R257" s="848"/>
      <c r="S257" s="317">
        <v>55</v>
      </c>
      <c r="T257" s="881">
        <v>24276</v>
      </c>
      <c r="U257" s="25">
        <f t="shared" si="77"/>
        <v>1335180</v>
      </c>
      <c r="V257" s="471"/>
      <c r="W257" s="849"/>
      <c r="X257" s="881"/>
      <c r="Y257" s="881"/>
      <c r="Z257" s="25"/>
    </row>
    <row r="258" spans="1:26">
      <c r="A258" s="831">
        <f t="shared" si="76"/>
        <v>63</v>
      </c>
      <c r="B258" s="309" t="s">
        <v>1079</v>
      </c>
      <c r="C258" s="25">
        <f t="shared" si="88"/>
        <v>1599773</v>
      </c>
      <c r="D258" s="832">
        <f t="shared" si="90"/>
        <v>70359.787135585386</v>
      </c>
      <c r="E258" s="832">
        <f t="shared" si="90"/>
        <v>18560.507866728367</v>
      </c>
      <c r="F258" s="832">
        <f t="shared" si="90"/>
        <v>39391.41496992133</v>
      </c>
      <c r="G258" s="832">
        <f t="shared" si="90"/>
        <v>7157.6214715409533</v>
      </c>
      <c r="H258" s="832">
        <f t="shared" si="90"/>
        <v>68265.077896035786</v>
      </c>
      <c r="I258" s="832">
        <f t="shared" si="90"/>
        <v>11838.267970075582</v>
      </c>
      <c r="J258" s="376"/>
      <c r="K258" s="25">
        <f t="shared" si="80"/>
        <v>1815345.6773098875</v>
      </c>
      <c r="L258" s="832">
        <v>97</v>
      </c>
      <c r="M258" s="832">
        <f t="shared" si="85"/>
        <v>18714.903889792655</v>
      </c>
      <c r="N258" s="730">
        <v>19690</v>
      </c>
      <c r="O258" s="730"/>
      <c r="P258" s="40" t="s">
        <v>693</v>
      </c>
      <c r="Q258" s="849">
        <v>40749</v>
      </c>
      <c r="R258" s="848"/>
      <c r="S258" s="317">
        <f>L258/2</f>
        <v>48.5</v>
      </c>
      <c r="T258" s="881">
        <v>32985</v>
      </c>
      <c r="U258" s="25">
        <f t="shared" si="77"/>
        <v>1599773</v>
      </c>
      <c r="V258" s="471"/>
      <c r="W258" s="849"/>
      <c r="X258" s="881"/>
      <c r="Y258" s="881"/>
      <c r="Z258" s="25"/>
    </row>
    <row r="259" spans="1:26">
      <c r="A259" s="831">
        <f t="shared" si="76"/>
        <v>64</v>
      </c>
      <c r="B259" s="309" t="s">
        <v>1080</v>
      </c>
      <c r="C259" s="25">
        <f t="shared" si="88"/>
        <v>984830</v>
      </c>
      <c r="D259" s="832">
        <f t="shared" si="90"/>
        <v>39894.724664507172</v>
      </c>
      <c r="E259" s="832">
        <f t="shared" si="90"/>
        <v>10523.999305876911</v>
      </c>
      <c r="F259" s="832">
        <f t="shared" si="90"/>
        <v>22335.33838500694</v>
      </c>
      <c r="G259" s="832">
        <f t="shared" si="90"/>
        <v>4058.4451642757986</v>
      </c>
      <c r="H259" s="832">
        <f t="shared" si="90"/>
        <v>38707.002930741946</v>
      </c>
      <c r="I259" s="832">
        <f t="shared" si="90"/>
        <v>6712.419983032546</v>
      </c>
      <c r="J259" s="376"/>
      <c r="K259" s="25">
        <f t="shared" si="80"/>
        <v>1107061.9304334414</v>
      </c>
      <c r="L259" s="832">
        <v>55</v>
      </c>
      <c r="M259" s="832">
        <f t="shared" si="85"/>
        <v>20128.398735153482</v>
      </c>
      <c r="N259" s="730">
        <v>23100</v>
      </c>
      <c r="O259" s="730"/>
      <c r="P259" s="40" t="s">
        <v>655</v>
      </c>
      <c r="Q259" s="849">
        <v>40749</v>
      </c>
      <c r="R259" s="848"/>
      <c r="S259" s="317">
        <f>L259/2</f>
        <v>27.5</v>
      </c>
      <c r="T259" s="881">
        <v>35812</v>
      </c>
      <c r="U259" s="25">
        <f t="shared" si="77"/>
        <v>984830</v>
      </c>
      <c r="V259" s="471"/>
      <c r="W259" s="849"/>
      <c r="X259" s="881"/>
      <c r="Y259" s="881"/>
      <c r="Z259" s="25"/>
    </row>
    <row r="260" spans="1:26">
      <c r="A260" s="831">
        <f t="shared" si="76"/>
        <v>65</v>
      </c>
      <c r="B260" s="309" t="s">
        <v>1081</v>
      </c>
      <c r="C260" s="25">
        <f t="shared" si="88"/>
        <v>2580828</v>
      </c>
      <c r="D260" s="832">
        <f t="shared" si="90"/>
        <v>361953.95650161966</v>
      </c>
      <c r="E260" s="832">
        <f t="shared" si="90"/>
        <v>95481.375520592323</v>
      </c>
      <c r="F260" s="832">
        <f t="shared" si="90"/>
        <v>202642.43371124478</v>
      </c>
      <c r="G260" s="832">
        <f t="shared" si="90"/>
        <v>36821.166126793156</v>
      </c>
      <c r="H260" s="832">
        <f t="shared" si="90"/>
        <v>351178.08113527688</v>
      </c>
      <c r="I260" s="832">
        <f t="shared" si="90"/>
        <v>60899.955846058918</v>
      </c>
      <c r="J260" s="376"/>
      <c r="K260" s="25">
        <f t="shared" si="80"/>
        <v>3689804.9688415863</v>
      </c>
      <c r="L260" s="832">
        <v>499</v>
      </c>
      <c r="M260" s="832">
        <f t="shared" si="85"/>
        <v>7394.3987351534797</v>
      </c>
      <c r="N260" s="730">
        <v>8100</v>
      </c>
      <c r="O260" s="730"/>
      <c r="P260" s="191" t="s">
        <v>643</v>
      </c>
      <c r="Q260" s="849">
        <v>40750</v>
      </c>
      <c r="R260" s="848"/>
      <c r="S260" s="317">
        <f>L260/2</f>
        <v>249.5</v>
      </c>
      <c r="T260" s="881">
        <v>10344</v>
      </c>
      <c r="U260" s="25">
        <f t="shared" si="77"/>
        <v>2580828</v>
      </c>
      <c r="V260" s="471"/>
      <c r="W260" s="849"/>
      <c r="X260" s="881"/>
      <c r="Y260" s="881"/>
      <c r="Z260" s="25"/>
    </row>
    <row r="261" spans="1:26">
      <c r="A261" s="831">
        <f t="shared" si="76"/>
        <v>66</v>
      </c>
      <c r="B261" s="309" t="s">
        <v>1082</v>
      </c>
      <c r="C261" s="25">
        <f t="shared" si="88"/>
        <v>7577130</v>
      </c>
      <c r="D261" s="832">
        <f t="shared" si="90"/>
        <v>710851.45765849145</v>
      </c>
      <c r="E261" s="832">
        <f t="shared" si="90"/>
        <v>187518.53308653404</v>
      </c>
      <c r="F261" s="832">
        <f t="shared" si="90"/>
        <v>397975.12031466916</v>
      </c>
      <c r="G261" s="832">
        <f t="shared" si="90"/>
        <v>72314.113836186953</v>
      </c>
      <c r="H261" s="832">
        <f t="shared" si="90"/>
        <v>689688.4158568565</v>
      </c>
      <c r="I261" s="832">
        <f t="shared" si="90"/>
        <v>119603.11969767083</v>
      </c>
      <c r="J261" s="376"/>
      <c r="K261" s="25">
        <f t="shared" ref="K261:K324" si="92">SUM(C261:I261)</f>
        <v>9755080.7604504097</v>
      </c>
      <c r="L261" s="832">
        <v>980</v>
      </c>
      <c r="M261" s="832">
        <f t="shared" si="85"/>
        <v>9954.164041275928</v>
      </c>
      <c r="N261" s="730">
        <v>11000</v>
      </c>
      <c r="O261" s="730"/>
      <c r="P261" s="40" t="s">
        <v>654</v>
      </c>
      <c r="Q261" s="849">
        <v>40764</v>
      </c>
      <c r="R261" s="848"/>
      <c r="S261" s="317">
        <v>330</v>
      </c>
      <c r="T261" s="881">
        <v>22961</v>
      </c>
      <c r="U261" s="25">
        <f t="shared" si="77"/>
        <v>7577130</v>
      </c>
      <c r="V261" s="471"/>
      <c r="W261" s="849"/>
      <c r="X261" s="881"/>
      <c r="Y261" s="881"/>
      <c r="Z261" s="25"/>
    </row>
    <row r="262" spans="1:26">
      <c r="A262" s="831">
        <f t="shared" ref="A262:A326" si="93">IF(B262&lt;&gt;"",A261+1,"")</f>
        <v>67</v>
      </c>
      <c r="B262" s="309" t="s">
        <v>1083</v>
      </c>
      <c r="C262" s="25">
        <f t="shared" si="88"/>
        <v>5370800</v>
      </c>
      <c r="D262" s="832">
        <f t="shared" si="90"/>
        <v>725358.63026376686</v>
      </c>
      <c r="E262" s="832">
        <f t="shared" si="90"/>
        <v>191345.44192503471</v>
      </c>
      <c r="F262" s="832">
        <f t="shared" si="90"/>
        <v>406097.06154558074</v>
      </c>
      <c r="G262" s="832">
        <f t="shared" si="90"/>
        <v>73789.912077741785</v>
      </c>
      <c r="H262" s="832">
        <f t="shared" si="90"/>
        <v>703763.68964985351</v>
      </c>
      <c r="I262" s="832">
        <f t="shared" si="90"/>
        <v>122043.99969150084</v>
      </c>
      <c r="J262" s="376"/>
      <c r="K262" s="25">
        <f t="shared" si="92"/>
        <v>7593198.7351534795</v>
      </c>
      <c r="L262" s="832">
        <v>1000</v>
      </c>
      <c r="M262" s="832">
        <f t="shared" si="85"/>
        <v>7593.1987351534799</v>
      </c>
      <c r="N262" s="730">
        <v>11000</v>
      </c>
      <c r="O262" s="730"/>
      <c r="P262" s="191" t="s">
        <v>609</v>
      </c>
      <c r="Q262" s="849">
        <v>40772</v>
      </c>
      <c r="R262" s="848"/>
      <c r="S262" s="317">
        <v>200</v>
      </c>
      <c r="T262" s="881">
        <v>26854</v>
      </c>
      <c r="U262" s="25">
        <f t="shared" si="77"/>
        <v>5370800</v>
      </c>
      <c r="V262" s="471"/>
      <c r="W262" s="849"/>
      <c r="X262" s="881"/>
      <c r="Y262" s="881"/>
      <c r="Z262" s="25"/>
    </row>
    <row r="263" spans="1:26">
      <c r="A263" s="831">
        <f t="shared" si="93"/>
        <v>68</v>
      </c>
      <c r="B263" s="309" t="s">
        <v>1106</v>
      </c>
      <c r="C263" s="25">
        <f t="shared" si="88"/>
        <v>62720</v>
      </c>
      <c r="D263" s="832">
        <f t="shared" si="90"/>
        <v>2901.4345210550673</v>
      </c>
      <c r="E263" s="832">
        <f t="shared" si="90"/>
        <v>765.38176770013888</v>
      </c>
      <c r="F263" s="832">
        <f t="shared" si="90"/>
        <v>1624.388246182323</v>
      </c>
      <c r="G263" s="832">
        <f t="shared" si="90"/>
        <v>295.15964831096716</v>
      </c>
      <c r="H263" s="832">
        <f t="shared" si="90"/>
        <v>2815.0547585994141</v>
      </c>
      <c r="I263" s="832">
        <f t="shared" si="90"/>
        <v>488.17599876600337</v>
      </c>
      <c r="J263" s="376"/>
      <c r="K263" s="25">
        <f t="shared" si="92"/>
        <v>71609.594940613912</v>
      </c>
      <c r="L263" s="832">
        <v>4</v>
      </c>
      <c r="M263" s="832">
        <f t="shared" si="85"/>
        <v>17902.398735153478</v>
      </c>
      <c r="N263" s="730">
        <v>17837</v>
      </c>
      <c r="O263" s="730"/>
      <c r="P263" s="40" t="s">
        <v>679</v>
      </c>
      <c r="Q263" s="849">
        <v>40772</v>
      </c>
      <c r="R263" s="848"/>
      <c r="S263" s="317">
        <v>2</v>
      </c>
      <c r="T263" s="881">
        <v>31360</v>
      </c>
      <c r="U263" s="25">
        <f t="shared" si="77"/>
        <v>62720</v>
      </c>
      <c r="V263" s="471"/>
      <c r="W263" s="849"/>
      <c r="X263" s="881"/>
      <c r="Y263" s="881"/>
      <c r="Z263" s="25"/>
    </row>
    <row r="264" spans="1:26">
      <c r="A264" s="831">
        <f t="shared" si="93"/>
        <v>69</v>
      </c>
      <c r="B264" s="309" t="s">
        <v>1107</v>
      </c>
      <c r="C264" s="25">
        <f t="shared" si="88"/>
        <v>4449</v>
      </c>
      <c r="D264" s="832">
        <f t="shared" si="90"/>
        <v>725.35863026376683</v>
      </c>
      <c r="E264" s="832">
        <f t="shared" si="90"/>
        <v>191.34544192503472</v>
      </c>
      <c r="F264" s="832">
        <f t="shared" si="90"/>
        <v>406.09706154558074</v>
      </c>
      <c r="G264" s="832">
        <f t="shared" si="90"/>
        <v>73.789912077741789</v>
      </c>
      <c r="H264" s="832">
        <f t="shared" si="90"/>
        <v>703.76368964985352</v>
      </c>
      <c r="I264" s="832">
        <f t="shared" si="90"/>
        <v>122.04399969150084</v>
      </c>
      <c r="J264" s="376"/>
      <c r="K264" s="25">
        <f t="shared" si="92"/>
        <v>6671.3987351534788</v>
      </c>
      <c r="L264" s="832">
        <v>1</v>
      </c>
      <c r="M264" s="832">
        <f t="shared" si="85"/>
        <v>6671.3987351534788</v>
      </c>
      <c r="N264" s="730">
        <v>7093</v>
      </c>
      <c r="O264" s="730"/>
      <c r="P264" s="191" t="s">
        <v>452</v>
      </c>
      <c r="Q264" s="849">
        <v>40772</v>
      </c>
      <c r="R264" s="848"/>
      <c r="S264" s="317">
        <f>L264</f>
        <v>1</v>
      </c>
      <c r="T264" s="881">
        <f>4449</f>
        <v>4449</v>
      </c>
      <c r="U264" s="25">
        <f t="shared" si="77"/>
        <v>4449</v>
      </c>
      <c r="V264" s="471"/>
      <c r="W264" s="849"/>
      <c r="X264" s="881"/>
      <c r="Y264" s="881"/>
      <c r="Z264" s="25"/>
    </row>
    <row r="265" spans="1:26">
      <c r="A265" s="831">
        <f t="shared" si="93"/>
        <v>70</v>
      </c>
      <c r="B265" s="309" t="s">
        <v>1108</v>
      </c>
      <c r="C265" s="25">
        <f t="shared" si="88"/>
        <v>26894</v>
      </c>
      <c r="D265" s="832">
        <f t="shared" si="90"/>
        <v>2176.0758907913005</v>
      </c>
      <c r="E265" s="832">
        <f t="shared" si="90"/>
        <v>574.03632577510416</v>
      </c>
      <c r="F265" s="832">
        <f t="shared" si="90"/>
        <v>1218.2911846367422</v>
      </c>
      <c r="G265" s="832">
        <f t="shared" si="90"/>
        <v>221.36973623322535</v>
      </c>
      <c r="H265" s="832">
        <f t="shared" si="90"/>
        <v>2111.2910689495607</v>
      </c>
      <c r="I265" s="832">
        <f t="shared" si="90"/>
        <v>366.13199907450252</v>
      </c>
      <c r="J265" s="376"/>
      <c r="K265" s="25">
        <f t="shared" si="92"/>
        <v>33561.196205460437</v>
      </c>
      <c r="L265" s="832">
        <v>3</v>
      </c>
      <c r="M265" s="832">
        <f t="shared" si="85"/>
        <v>11187.065401820146</v>
      </c>
      <c r="N265" s="730">
        <v>10253</v>
      </c>
      <c r="O265" s="730"/>
      <c r="P265" s="40" t="s">
        <v>664</v>
      </c>
      <c r="Q265" s="849">
        <v>40772</v>
      </c>
      <c r="R265" s="848"/>
      <c r="S265" s="317">
        <v>1</v>
      </c>
      <c r="T265" s="879">
        <v>26894</v>
      </c>
      <c r="U265" s="25">
        <f t="shared" si="77"/>
        <v>26894</v>
      </c>
      <c r="V265" s="471"/>
      <c r="W265" s="849"/>
      <c r="X265" s="881"/>
      <c r="Y265" s="881"/>
      <c r="Z265" s="25"/>
    </row>
    <row r="266" spans="1:26">
      <c r="A266" s="831">
        <f t="shared" si="93"/>
        <v>71</v>
      </c>
      <c r="B266" s="309" t="s">
        <v>1109</v>
      </c>
      <c r="C266" s="25">
        <f t="shared" si="88"/>
        <v>16173</v>
      </c>
      <c r="D266" s="832">
        <f t="shared" ref="D266:I275" si="94">IF($L$350&lt;&gt;0,D$350/$L$350*$L266,0)</f>
        <v>1450.7172605275337</v>
      </c>
      <c r="E266" s="832">
        <f t="shared" si="94"/>
        <v>382.69088385006944</v>
      </c>
      <c r="F266" s="832">
        <f t="shared" si="94"/>
        <v>812.19412309116149</v>
      </c>
      <c r="G266" s="832">
        <f t="shared" si="94"/>
        <v>147.57982415548358</v>
      </c>
      <c r="H266" s="832">
        <f t="shared" si="94"/>
        <v>1407.527379299707</v>
      </c>
      <c r="I266" s="832">
        <f t="shared" si="94"/>
        <v>244.08799938300169</v>
      </c>
      <c r="J266" s="376"/>
      <c r="K266" s="25">
        <f t="shared" si="92"/>
        <v>20617.797470306956</v>
      </c>
      <c r="L266" s="832">
        <v>2</v>
      </c>
      <c r="M266" s="832">
        <f t="shared" si="85"/>
        <v>10308.898735153478</v>
      </c>
      <c r="N266" s="730">
        <v>14881</v>
      </c>
      <c r="O266" s="730"/>
      <c r="P266" s="191" t="s">
        <v>553</v>
      </c>
      <c r="Q266" s="849">
        <v>40772</v>
      </c>
      <c r="R266" s="848"/>
      <c r="S266" s="317">
        <f t="shared" ref="S266:S267" si="95">L266/2</f>
        <v>1</v>
      </c>
      <c r="T266" s="881">
        <v>16173</v>
      </c>
      <c r="U266" s="25">
        <f t="shared" si="77"/>
        <v>16173</v>
      </c>
      <c r="V266" s="471"/>
      <c r="W266" s="849"/>
      <c r="X266" s="881"/>
      <c r="Y266" s="881"/>
      <c r="Z266" s="25"/>
    </row>
    <row r="267" spans="1:26">
      <c r="A267" s="831">
        <f>IF(B267&lt;&gt;"",A266+1,"")</f>
        <v>72</v>
      </c>
      <c r="B267" s="309" t="s">
        <v>1110</v>
      </c>
      <c r="C267" s="25">
        <f t="shared" si="88"/>
        <v>8087</v>
      </c>
      <c r="D267" s="832">
        <f t="shared" si="94"/>
        <v>725.35863026376683</v>
      </c>
      <c r="E267" s="832">
        <f t="shared" si="94"/>
        <v>191.34544192503472</v>
      </c>
      <c r="F267" s="832">
        <f t="shared" si="94"/>
        <v>406.09706154558074</v>
      </c>
      <c r="G267" s="832">
        <f t="shared" si="94"/>
        <v>73.789912077741789</v>
      </c>
      <c r="H267" s="832">
        <f t="shared" si="94"/>
        <v>703.76368964985352</v>
      </c>
      <c r="I267" s="832">
        <f t="shared" si="94"/>
        <v>122.04399969150084</v>
      </c>
      <c r="J267" s="376"/>
      <c r="K267" s="25">
        <f t="shared" si="92"/>
        <v>10309.398735153478</v>
      </c>
      <c r="L267" s="832">
        <v>1</v>
      </c>
      <c r="M267" s="832">
        <f t="shared" si="85"/>
        <v>10309.398735153478</v>
      </c>
      <c r="N267" s="730">
        <v>12207</v>
      </c>
      <c r="O267" s="730"/>
      <c r="P267" s="191" t="s">
        <v>553</v>
      </c>
      <c r="Q267" s="849">
        <v>40772</v>
      </c>
      <c r="R267" s="848"/>
      <c r="S267" s="317">
        <f t="shared" si="95"/>
        <v>0.5</v>
      </c>
      <c r="T267" s="881">
        <v>16173</v>
      </c>
      <c r="U267" s="25">
        <f t="shared" si="77"/>
        <v>8087</v>
      </c>
      <c r="V267" s="471"/>
      <c r="W267" s="849"/>
      <c r="X267" s="881"/>
      <c r="Y267" s="881"/>
      <c r="Z267" s="25"/>
    </row>
    <row r="268" spans="1:26">
      <c r="A268" s="831">
        <f t="shared" si="93"/>
        <v>73</v>
      </c>
      <c r="B268" s="309" t="s">
        <v>1111</v>
      </c>
      <c r="C268" s="25">
        <f t="shared" si="88"/>
        <v>7268</v>
      </c>
      <c r="D268" s="832">
        <f t="shared" si="94"/>
        <v>725.35863026376683</v>
      </c>
      <c r="E268" s="832">
        <f t="shared" si="94"/>
        <v>191.34544192503472</v>
      </c>
      <c r="F268" s="832">
        <f t="shared" si="94"/>
        <v>406.09706154558074</v>
      </c>
      <c r="G268" s="832">
        <f t="shared" si="94"/>
        <v>73.789912077741789</v>
      </c>
      <c r="H268" s="832">
        <f t="shared" si="94"/>
        <v>703.76368964985352</v>
      </c>
      <c r="I268" s="832">
        <f t="shared" si="94"/>
        <v>122.04399969150084</v>
      </c>
      <c r="J268" s="376"/>
      <c r="K268" s="25">
        <f t="shared" si="92"/>
        <v>9490.3987351534779</v>
      </c>
      <c r="L268" s="832">
        <v>1</v>
      </c>
      <c r="M268" s="832">
        <f t="shared" si="85"/>
        <v>9490.3987351534779</v>
      </c>
      <c r="N268" s="730">
        <v>10110</v>
      </c>
      <c r="O268" s="730"/>
      <c r="P268" s="191" t="s">
        <v>588</v>
      </c>
      <c r="Q268" s="849">
        <v>40772</v>
      </c>
      <c r="R268" s="848"/>
      <c r="S268" s="317">
        <f>L268</f>
        <v>1</v>
      </c>
      <c r="T268" s="264">
        <v>7268</v>
      </c>
      <c r="U268" s="25">
        <f t="shared" si="77"/>
        <v>7268</v>
      </c>
      <c r="V268" s="471"/>
      <c r="W268" s="849"/>
      <c r="X268" s="881"/>
      <c r="Y268" s="881"/>
      <c r="Z268" s="25"/>
    </row>
    <row r="269" spans="1:26">
      <c r="A269" s="831">
        <f t="shared" si="93"/>
        <v>74</v>
      </c>
      <c r="B269" s="309" t="s">
        <v>1112</v>
      </c>
      <c r="C269" s="25">
        <f t="shared" si="88"/>
        <v>16173</v>
      </c>
      <c r="D269" s="832">
        <f t="shared" si="94"/>
        <v>1450.7172605275337</v>
      </c>
      <c r="E269" s="832">
        <f t="shared" si="94"/>
        <v>382.69088385006944</v>
      </c>
      <c r="F269" s="832">
        <f t="shared" si="94"/>
        <v>812.19412309116149</v>
      </c>
      <c r="G269" s="832">
        <f t="shared" si="94"/>
        <v>147.57982415548358</v>
      </c>
      <c r="H269" s="832">
        <f t="shared" si="94"/>
        <v>1407.527379299707</v>
      </c>
      <c r="I269" s="832">
        <f t="shared" si="94"/>
        <v>244.08799938300169</v>
      </c>
      <c r="J269" s="376"/>
      <c r="K269" s="25">
        <f t="shared" si="92"/>
        <v>20617.797470306956</v>
      </c>
      <c r="L269" s="832">
        <v>2</v>
      </c>
      <c r="M269" s="832">
        <f t="shared" si="85"/>
        <v>10308.898735153478</v>
      </c>
      <c r="N269" s="730">
        <v>15053</v>
      </c>
      <c r="O269" s="730"/>
      <c r="P269" s="191" t="s">
        <v>553</v>
      </c>
      <c r="Q269" s="849">
        <v>40772</v>
      </c>
      <c r="R269" s="848"/>
      <c r="S269" s="317">
        <f>L269/2</f>
        <v>1</v>
      </c>
      <c r="T269" s="881">
        <v>16173</v>
      </c>
      <c r="U269" s="25">
        <f t="shared" si="77"/>
        <v>16173</v>
      </c>
      <c r="V269" s="471"/>
      <c r="W269" s="849"/>
      <c r="X269" s="881"/>
      <c r="Y269" s="881"/>
      <c r="Z269" s="25"/>
    </row>
    <row r="270" spans="1:26">
      <c r="A270" s="831">
        <f t="shared" si="93"/>
        <v>75</v>
      </c>
      <c r="B270" s="309" t="s">
        <v>1113</v>
      </c>
      <c r="C270" s="25">
        <f t="shared" si="88"/>
        <v>7509250</v>
      </c>
      <c r="D270" s="832">
        <f t="shared" si="94"/>
        <v>507751.04118463676</v>
      </c>
      <c r="E270" s="832">
        <f t="shared" si="94"/>
        <v>133941.80934752431</v>
      </c>
      <c r="F270" s="832">
        <f t="shared" si="94"/>
        <v>284267.94308190653</v>
      </c>
      <c r="G270" s="832">
        <f t="shared" si="94"/>
        <v>51652.938454419251</v>
      </c>
      <c r="H270" s="832">
        <f t="shared" si="94"/>
        <v>492634.58275489748</v>
      </c>
      <c r="I270" s="832">
        <f t="shared" si="94"/>
        <v>85430.799784050585</v>
      </c>
      <c r="J270" s="376"/>
      <c r="K270" s="25">
        <f t="shared" si="92"/>
        <v>9064929.1146074347</v>
      </c>
      <c r="L270" s="832">
        <v>700</v>
      </c>
      <c r="M270" s="832">
        <f t="shared" si="85"/>
        <v>12949.898735153478</v>
      </c>
      <c r="N270" s="730">
        <v>14438</v>
      </c>
      <c r="O270" s="730"/>
      <c r="P270" s="191" t="s">
        <v>696</v>
      </c>
      <c r="Q270" s="849">
        <v>40772</v>
      </c>
      <c r="R270" s="848"/>
      <c r="S270" s="317">
        <f>L270/2</f>
        <v>350</v>
      </c>
      <c r="T270" s="909">
        <v>21455</v>
      </c>
      <c r="U270" s="25">
        <f t="shared" si="77"/>
        <v>7509250</v>
      </c>
      <c r="V270" s="471"/>
      <c r="W270" s="849"/>
      <c r="X270" s="881"/>
      <c r="Y270" s="881"/>
      <c r="Z270" s="25"/>
    </row>
    <row r="271" spans="1:26">
      <c r="A271" s="831">
        <f t="shared" si="93"/>
        <v>76</v>
      </c>
      <c r="B271" s="309" t="s">
        <v>1114</v>
      </c>
      <c r="C271" s="25">
        <f t="shared" si="88"/>
        <v>738276</v>
      </c>
      <c r="D271" s="832">
        <f t="shared" si="94"/>
        <v>45697.593706617306</v>
      </c>
      <c r="E271" s="832">
        <f t="shared" si="94"/>
        <v>12054.762841277188</v>
      </c>
      <c r="F271" s="832">
        <f t="shared" si="94"/>
        <v>25584.114877371587</v>
      </c>
      <c r="G271" s="832">
        <f t="shared" si="94"/>
        <v>4648.7644608977325</v>
      </c>
      <c r="H271" s="832">
        <f t="shared" si="94"/>
        <v>44337.112447940774</v>
      </c>
      <c r="I271" s="832">
        <f t="shared" si="94"/>
        <v>7688.7719805645529</v>
      </c>
      <c r="J271" s="376"/>
      <c r="K271" s="25">
        <f t="shared" si="92"/>
        <v>878287.12031466921</v>
      </c>
      <c r="L271" s="832">
        <v>63</v>
      </c>
      <c r="M271" s="832">
        <f t="shared" si="85"/>
        <v>13941.065401820146</v>
      </c>
      <c r="N271" s="730">
        <v>16713</v>
      </c>
      <c r="O271" s="730"/>
      <c r="P271" s="40" t="s">
        <v>621</v>
      </c>
      <c r="Q271" s="849">
        <v>40774</v>
      </c>
      <c r="R271" s="848"/>
      <c r="S271" s="317">
        <v>33</v>
      </c>
      <c r="T271" s="881">
        <v>22372</v>
      </c>
      <c r="U271" s="25">
        <f t="shared" si="77"/>
        <v>738276</v>
      </c>
      <c r="V271" s="471"/>
      <c r="W271" s="849"/>
      <c r="X271" s="881"/>
      <c r="Y271" s="881"/>
      <c r="Z271" s="25"/>
    </row>
    <row r="272" spans="1:26">
      <c r="A272" s="831">
        <f t="shared" si="93"/>
        <v>77</v>
      </c>
      <c r="B272" s="309" t="s">
        <v>1115</v>
      </c>
      <c r="C272" s="25">
        <f t="shared" si="88"/>
        <v>713736</v>
      </c>
      <c r="D272" s="832">
        <f t="shared" si="94"/>
        <v>100099.49097639983</v>
      </c>
      <c r="E272" s="832">
        <f t="shared" si="94"/>
        <v>26405.67098565479</v>
      </c>
      <c r="F272" s="832">
        <f t="shared" si="94"/>
        <v>56041.394493290143</v>
      </c>
      <c r="G272" s="832">
        <f t="shared" si="94"/>
        <v>10183.007866728367</v>
      </c>
      <c r="H272" s="832">
        <f t="shared" si="94"/>
        <v>97119.389171679781</v>
      </c>
      <c r="I272" s="832">
        <f t="shared" si="94"/>
        <v>16842.071957427117</v>
      </c>
      <c r="J272" s="376"/>
      <c r="K272" s="25">
        <f t="shared" si="92"/>
        <v>1020427.0254511799</v>
      </c>
      <c r="L272" s="832">
        <v>138</v>
      </c>
      <c r="M272" s="832">
        <f t="shared" si="85"/>
        <v>7394.3987351534779</v>
      </c>
      <c r="N272" s="730">
        <v>8450</v>
      </c>
      <c r="O272" s="730"/>
      <c r="P272" s="191" t="s">
        <v>643</v>
      </c>
      <c r="Q272" s="849">
        <v>40774</v>
      </c>
      <c r="R272" s="848"/>
      <c r="S272" s="317">
        <f>L272/2</f>
        <v>69</v>
      </c>
      <c r="T272" s="881">
        <v>10344</v>
      </c>
      <c r="U272" s="25">
        <f t="shared" si="77"/>
        <v>713736</v>
      </c>
      <c r="V272" s="471"/>
      <c r="W272" s="849"/>
      <c r="X272" s="881"/>
      <c r="Y272" s="881"/>
      <c r="Z272" s="25"/>
    </row>
    <row r="273" spans="1:26">
      <c r="A273" s="831">
        <f t="shared" si="93"/>
        <v>78</v>
      </c>
      <c r="B273" s="309" t="s">
        <v>1116</v>
      </c>
      <c r="C273" s="25">
        <f t="shared" si="88"/>
        <v>1708596</v>
      </c>
      <c r="D273" s="832">
        <f t="shared" si="94"/>
        <v>202375.05784359094</v>
      </c>
      <c r="E273" s="832">
        <f t="shared" si="94"/>
        <v>53385.378297084688</v>
      </c>
      <c r="F273" s="832">
        <f t="shared" si="94"/>
        <v>113301.08017121702</v>
      </c>
      <c r="G273" s="832">
        <f t="shared" si="94"/>
        <v>20587.385469689958</v>
      </c>
      <c r="H273" s="832">
        <f t="shared" si="94"/>
        <v>196350.06941230912</v>
      </c>
      <c r="I273" s="832">
        <f t="shared" si="94"/>
        <v>34050.275913928737</v>
      </c>
      <c r="J273" s="376"/>
      <c r="K273" s="25">
        <f t="shared" si="92"/>
        <v>2328645.2471078201</v>
      </c>
      <c r="L273" s="832">
        <v>279</v>
      </c>
      <c r="M273" s="832">
        <f t="shared" si="85"/>
        <v>8346.3987351534779</v>
      </c>
      <c r="N273" s="730">
        <v>9594</v>
      </c>
      <c r="O273" s="730"/>
      <c r="P273" s="191" t="s">
        <v>450</v>
      </c>
      <c r="Q273" s="849">
        <v>40774</v>
      </c>
      <c r="R273" s="848"/>
      <c r="S273" s="317">
        <f>L273</f>
        <v>279</v>
      </c>
      <c r="T273" s="881">
        <v>6124</v>
      </c>
      <c r="U273" s="25">
        <f t="shared" si="77"/>
        <v>1708596</v>
      </c>
      <c r="V273" s="471"/>
      <c r="W273" s="849"/>
      <c r="X273" s="881"/>
      <c r="Y273" s="881"/>
      <c r="Z273" s="25"/>
    </row>
    <row r="274" spans="1:26">
      <c r="A274" s="831">
        <f t="shared" si="93"/>
        <v>79</v>
      </c>
      <c r="B274" s="309" t="s">
        <v>1117</v>
      </c>
      <c r="C274" s="25">
        <f t="shared" si="88"/>
        <v>339460</v>
      </c>
      <c r="D274" s="832">
        <f t="shared" si="94"/>
        <v>29739.70384081444</v>
      </c>
      <c r="E274" s="832">
        <f t="shared" si="94"/>
        <v>7845.1631189264235</v>
      </c>
      <c r="F274" s="832">
        <f t="shared" si="94"/>
        <v>16649.979523368809</v>
      </c>
      <c r="G274" s="832">
        <f t="shared" si="94"/>
        <v>3025.3863951874132</v>
      </c>
      <c r="H274" s="832">
        <f t="shared" si="94"/>
        <v>28854.311275643995</v>
      </c>
      <c r="I274" s="832">
        <f t="shared" si="94"/>
        <v>5003.8039873515345</v>
      </c>
      <c r="J274" s="376"/>
      <c r="K274" s="25">
        <f t="shared" si="92"/>
        <v>430578.34814129258</v>
      </c>
      <c r="L274" s="832">
        <v>41</v>
      </c>
      <c r="M274" s="832">
        <f t="shared" si="85"/>
        <v>10501.91093027543</v>
      </c>
      <c r="N274" s="730">
        <v>11992</v>
      </c>
      <c r="O274" s="730"/>
      <c r="P274" s="191" t="s">
        <v>616</v>
      </c>
      <c r="Q274" s="849">
        <v>40774</v>
      </c>
      <c r="R274" s="848"/>
      <c r="S274" s="317">
        <v>20</v>
      </c>
      <c r="T274" s="881">
        <v>16973</v>
      </c>
      <c r="U274" s="25">
        <f t="shared" si="77"/>
        <v>339460</v>
      </c>
      <c r="V274" s="471"/>
      <c r="W274" s="849"/>
      <c r="X274" s="881"/>
      <c r="Y274" s="881"/>
      <c r="Z274" s="25"/>
    </row>
    <row r="275" spans="1:26">
      <c r="A275" s="831">
        <f t="shared" si="93"/>
        <v>80</v>
      </c>
      <c r="B275" s="309" t="s">
        <v>1118</v>
      </c>
      <c r="C275" s="25">
        <f t="shared" si="88"/>
        <v>1307440</v>
      </c>
      <c r="D275" s="832">
        <f t="shared" si="94"/>
        <v>109529.15316982879</v>
      </c>
      <c r="E275" s="832">
        <f t="shared" si="94"/>
        <v>28893.161730680244</v>
      </c>
      <c r="F275" s="832">
        <f t="shared" si="94"/>
        <v>61320.656293382694</v>
      </c>
      <c r="G275" s="832">
        <f t="shared" si="94"/>
        <v>11142.276723739011</v>
      </c>
      <c r="H275" s="832">
        <f t="shared" si="94"/>
        <v>106268.31713712789</v>
      </c>
      <c r="I275" s="832">
        <f t="shared" si="94"/>
        <v>18428.643953416627</v>
      </c>
      <c r="J275" s="376"/>
      <c r="K275" s="25">
        <f t="shared" si="92"/>
        <v>1643022.2090081752</v>
      </c>
      <c r="L275" s="832">
        <v>151</v>
      </c>
      <c r="M275" s="832">
        <f t="shared" si="85"/>
        <v>10880.941781511094</v>
      </c>
      <c r="N275" s="730">
        <v>11067</v>
      </c>
      <c r="O275" s="730"/>
      <c r="P275" s="191" t="s">
        <v>649</v>
      </c>
      <c r="Q275" s="849">
        <v>40774</v>
      </c>
      <c r="R275" s="848"/>
      <c r="S275" s="317">
        <v>40</v>
      </c>
      <c r="T275" s="909">
        <v>32686</v>
      </c>
      <c r="U275" s="25">
        <f t="shared" si="77"/>
        <v>1307440</v>
      </c>
      <c r="V275" s="471"/>
      <c r="W275" s="849"/>
      <c r="X275" s="881"/>
      <c r="Y275" s="881"/>
      <c r="Z275" s="25"/>
    </row>
    <row r="276" spans="1:26">
      <c r="A276" s="831">
        <f t="shared" si="93"/>
        <v>81</v>
      </c>
      <c r="B276" s="309" t="s">
        <v>1119</v>
      </c>
      <c r="C276" s="25">
        <f t="shared" si="88"/>
        <v>2654496</v>
      </c>
      <c r="D276" s="832">
        <f t="shared" ref="D276:I285" si="96">IF($L$350&lt;&gt;0,D$350/$L$350*$L276,0)</f>
        <v>335841.04581212404</v>
      </c>
      <c r="E276" s="832">
        <f t="shared" si="96"/>
        <v>88592.939611291076</v>
      </c>
      <c r="F276" s="832">
        <f t="shared" si="96"/>
        <v>188022.93949560387</v>
      </c>
      <c r="G276" s="832">
        <f t="shared" si="96"/>
        <v>34164.729291994445</v>
      </c>
      <c r="H276" s="832">
        <f t="shared" si="96"/>
        <v>325842.58830788219</v>
      </c>
      <c r="I276" s="832">
        <f t="shared" si="96"/>
        <v>56506.371857164893</v>
      </c>
      <c r="J276" s="376"/>
      <c r="K276" s="25">
        <f t="shared" si="92"/>
        <v>3683466.6143760607</v>
      </c>
      <c r="L276" s="832">
        <v>463</v>
      </c>
      <c r="M276" s="832">
        <f t="shared" si="85"/>
        <v>7955.6514349374957</v>
      </c>
      <c r="N276" s="730">
        <v>10594</v>
      </c>
      <c r="O276" s="730"/>
      <c r="P276" s="191" t="s">
        <v>634</v>
      </c>
      <c r="Q276" s="849">
        <v>40774</v>
      </c>
      <c r="R276" s="848"/>
      <c r="S276" s="317">
        <v>104</v>
      </c>
      <c r="T276" s="879">
        <v>25524</v>
      </c>
      <c r="U276" s="25">
        <f t="shared" si="77"/>
        <v>2654496</v>
      </c>
      <c r="V276" s="471"/>
      <c r="W276" s="849"/>
      <c r="X276" s="881"/>
      <c r="Y276" s="881"/>
      <c r="Z276" s="25"/>
    </row>
    <row r="277" spans="1:26">
      <c r="A277" s="831">
        <f>IF(B277&lt;&gt;"",A276+1,"")</f>
        <v>82</v>
      </c>
      <c r="B277" s="309" t="s">
        <v>1120</v>
      </c>
      <c r="C277" s="25">
        <f t="shared" si="88"/>
        <v>1759310</v>
      </c>
      <c r="D277" s="832">
        <f t="shared" si="96"/>
        <v>118233.45673299399</v>
      </c>
      <c r="E277" s="832">
        <f t="shared" si="96"/>
        <v>31189.30703378066</v>
      </c>
      <c r="F277" s="832">
        <f t="shared" si="96"/>
        <v>66193.821031929663</v>
      </c>
      <c r="G277" s="832">
        <f t="shared" si="96"/>
        <v>12027.755668671911</v>
      </c>
      <c r="H277" s="832">
        <f t="shared" si="96"/>
        <v>114713.48141292612</v>
      </c>
      <c r="I277" s="832">
        <f t="shared" si="96"/>
        <v>19893.171949714637</v>
      </c>
      <c r="J277" s="376"/>
      <c r="K277" s="25">
        <f t="shared" si="92"/>
        <v>2121560.9938300168</v>
      </c>
      <c r="L277" s="832">
        <v>163</v>
      </c>
      <c r="M277" s="832">
        <f t="shared" si="85"/>
        <v>13015.711618589061</v>
      </c>
      <c r="N277" s="730">
        <v>14010</v>
      </c>
      <c r="O277" s="730"/>
      <c r="P277" s="191" t="s">
        <v>696</v>
      </c>
      <c r="Q277" s="849">
        <v>40774</v>
      </c>
      <c r="R277" s="848"/>
      <c r="S277" s="317">
        <v>82</v>
      </c>
      <c r="T277" s="909">
        <v>21455</v>
      </c>
      <c r="U277" s="25">
        <f t="shared" si="77"/>
        <v>1759310</v>
      </c>
      <c r="V277" s="471"/>
      <c r="W277" s="849"/>
      <c r="X277" s="881"/>
      <c r="Y277" s="881"/>
      <c r="Z277" s="25"/>
    </row>
    <row r="278" spans="1:26">
      <c r="A278" s="831">
        <f t="shared" si="93"/>
        <v>83</v>
      </c>
      <c r="B278" s="309" t="s">
        <v>821</v>
      </c>
      <c r="C278" s="25">
        <f t="shared" si="88"/>
        <v>100103</v>
      </c>
      <c r="D278" s="832">
        <f t="shared" si="96"/>
        <v>32641.138361869507</v>
      </c>
      <c r="E278" s="832">
        <f t="shared" si="96"/>
        <v>8610.5448866265615</v>
      </c>
      <c r="F278" s="832">
        <f t="shared" si="96"/>
        <v>18274.367769551132</v>
      </c>
      <c r="G278" s="832">
        <f t="shared" si="96"/>
        <v>3320.5460434983806</v>
      </c>
      <c r="H278" s="832">
        <f t="shared" si="96"/>
        <v>31669.366034243409</v>
      </c>
      <c r="I278" s="832">
        <f t="shared" si="96"/>
        <v>5491.9799861175379</v>
      </c>
      <c r="J278" s="376"/>
      <c r="K278" s="25">
        <f t="shared" si="92"/>
        <v>200110.94308190653</v>
      </c>
      <c r="L278" s="832">
        <v>45</v>
      </c>
      <c r="M278" s="832">
        <f t="shared" si="85"/>
        <v>4446.9098462645898</v>
      </c>
      <c r="N278" s="730">
        <v>4321</v>
      </c>
      <c r="O278" s="730"/>
      <c r="P278" s="191" t="s">
        <v>452</v>
      </c>
      <c r="Q278" s="849">
        <v>40774</v>
      </c>
      <c r="R278" s="848"/>
      <c r="S278" s="317">
        <f>L278/2</f>
        <v>22.5</v>
      </c>
      <c r="T278" s="881">
        <f>4449</f>
        <v>4449</v>
      </c>
      <c r="U278" s="25">
        <f t="shared" si="77"/>
        <v>100103</v>
      </c>
      <c r="V278" s="471"/>
      <c r="W278" s="849"/>
      <c r="X278" s="881"/>
      <c r="Y278" s="881"/>
      <c r="Z278" s="25"/>
    </row>
    <row r="279" spans="1:26">
      <c r="A279" s="831">
        <f t="shared" si="93"/>
        <v>84</v>
      </c>
      <c r="B279" s="309" t="s">
        <v>1084</v>
      </c>
      <c r="C279" s="25">
        <f t="shared" si="88"/>
        <v>6056636</v>
      </c>
      <c r="D279" s="832">
        <f t="shared" si="96"/>
        <v>717379.68533086544</v>
      </c>
      <c r="E279" s="832">
        <f t="shared" si="96"/>
        <v>189240.64206385933</v>
      </c>
      <c r="F279" s="832">
        <f t="shared" si="96"/>
        <v>401629.99386857933</v>
      </c>
      <c r="G279" s="832">
        <f t="shared" si="96"/>
        <v>72978.223044886632</v>
      </c>
      <c r="H279" s="832">
        <f t="shared" si="96"/>
        <v>696022.28906370513</v>
      </c>
      <c r="I279" s="832">
        <f t="shared" si="96"/>
        <v>120701.51569489433</v>
      </c>
      <c r="J279" s="376"/>
      <c r="K279" s="25">
        <f t="shared" si="92"/>
        <v>8254588.3490667893</v>
      </c>
      <c r="L279" s="832">
        <v>989</v>
      </c>
      <c r="M279" s="832">
        <f t="shared" si="85"/>
        <v>8346.3987351534779</v>
      </c>
      <c r="N279" s="730">
        <v>9000</v>
      </c>
      <c r="O279" s="730"/>
      <c r="P279" s="191" t="s">
        <v>450</v>
      </c>
      <c r="Q279" s="849">
        <v>40780</v>
      </c>
      <c r="R279" s="848"/>
      <c r="S279" s="317">
        <f t="shared" ref="S279" si="97">L279</f>
        <v>989</v>
      </c>
      <c r="T279" s="881">
        <v>6124</v>
      </c>
      <c r="U279" s="25">
        <f t="shared" si="77"/>
        <v>6056636</v>
      </c>
      <c r="V279" s="471"/>
      <c r="W279" s="849"/>
      <c r="X279" s="881"/>
      <c r="Y279" s="881"/>
      <c r="Z279" s="25"/>
    </row>
    <row r="280" spans="1:26">
      <c r="A280" s="831">
        <f t="shared" si="93"/>
        <v>85</v>
      </c>
      <c r="B280" s="309" t="s">
        <v>1121</v>
      </c>
      <c r="C280" s="25">
        <f t="shared" si="88"/>
        <v>1028491</v>
      </c>
      <c r="D280" s="832">
        <f t="shared" si="96"/>
        <v>140719.57427117077</v>
      </c>
      <c r="E280" s="832">
        <f t="shared" si="96"/>
        <v>37121.015733456734</v>
      </c>
      <c r="F280" s="832">
        <f t="shared" si="96"/>
        <v>78782.829939842661</v>
      </c>
      <c r="G280" s="832">
        <f t="shared" si="96"/>
        <v>14315.242943081907</v>
      </c>
      <c r="H280" s="832">
        <f t="shared" si="96"/>
        <v>136530.15579207157</v>
      </c>
      <c r="I280" s="832">
        <f t="shared" si="96"/>
        <v>23676.535940151163</v>
      </c>
      <c r="J280" s="376"/>
      <c r="K280" s="25">
        <f t="shared" si="92"/>
        <v>1459636.354619775</v>
      </c>
      <c r="L280" s="832">
        <v>194</v>
      </c>
      <c r="M280" s="832">
        <f t="shared" si="85"/>
        <v>7523.8987351534788</v>
      </c>
      <c r="N280" s="730">
        <v>9793</v>
      </c>
      <c r="O280" s="730"/>
      <c r="P280" s="191" t="s">
        <v>584</v>
      </c>
      <c r="Q280" s="849">
        <v>40781</v>
      </c>
      <c r="R280" s="848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49"/>
      <c r="X280" s="881"/>
      <c r="Y280" s="881"/>
      <c r="Z280" s="25"/>
    </row>
    <row r="281" spans="1:26">
      <c r="A281" s="831">
        <f t="shared" si="93"/>
        <v>86</v>
      </c>
      <c r="B281" s="309" t="s">
        <v>1122</v>
      </c>
      <c r="C281" s="25">
        <f t="shared" si="88"/>
        <v>548232</v>
      </c>
      <c r="D281" s="832">
        <f t="shared" si="96"/>
        <v>76888.014807959291</v>
      </c>
      <c r="E281" s="832">
        <f t="shared" si="96"/>
        <v>20282.616844053679</v>
      </c>
      <c r="F281" s="832">
        <f t="shared" si="96"/>
        <v>43046.288523831558</v>
      </c>
      <c r="G281" s="832">
        <f t="shared" si="96"/>
        <v>7821.7306802406292</v>
      </c>
      <c r="H281" s="832">
        <f t="shared" si="96"/>
        <v>74598.951102884472</v>
      </c>
      <c r="I281" s="832">
        <f t="shared" si="96"/>
        <v>12936.66396729909</v>
      </c>
      <c r="J281" s="376"/>
      <c r="K281" s="25">
        <f t="shared" si="92"/>
        <v>783806.26592626877</v>
      </c>
      <c r="L281" s="832">
        <v>106</v>
      </c>
      <c r="M281" s="832">
        <f t="shared" si="85"/>
        <v>7394.3987351534788</v>
      </c>
      <c r="N281" s="730">
        <v>8874</v>
      </c>
      <c r="O281" s="730"/>
      <c r="P281" s="191" t="s">
        <v>643</v>
      </c>
      <c r="Q281" s="849">
        <v>40781</v>
      </c>
      <c r="R281" s="848"/>
      <c r="S281" s="317">
        <f>L281/2</f>
        <v>53</v>
      </c>
      <c r="T281" s="881">
        <v>10344</v>
      </c>
      <c r="U281" s="25">
        <f t="shared" si="77"/>
        <v>548232</v>
      </c>
      <c r="V281" s="471"/>
      <c r="W281" s="849"/>
      <c r="X281" s="881"/>
      <c r="Y281" s="881"/>
      <c r="Z281" s="25"/>
    </row>
    <row r="282" spans="1:26">
      <c r="A282" s="831">
        <f t="shared" si="93"/>
        <v>87</v>
      </c>
      <c r="B282" s="309" t="s">
        <v>1123</v>
      </c>
      <c r="C282" s="25">
        <f t="shared" si="88"/>
        <v>333675</v>
      </c>
      <c r="D282" s="832">
        <f t="shared" si="96"/>
        <v>108803.79453956502</v>
      </c>
      <c r="E282" s="832">
        <f t="shared" si="96"/>
        <v>28701.81628875521</v>
      </c>
      <c r="F282" s="832">
        <f t="shared" si="96"/>
        <v>60914.559231837113</v>
      </c>
      <c r="G282" s="832">
        <f t="shared" si="96"/>
        <v>11068.486811661269</v>
      </c>
      <c r="H282" s="832">
        <f t="shared" si="96"/>
        <v>105564.55344747803</v>
      </c>
      <c r="I282" s="832">
        <f t="shared" si="96"/>
        <v>18306.599953725126</v>
      </c>
      <c r="J282" s="376"/>
      <c r="K282" s="25">
        <f t="shared" si="92"/>
        <v>667034.81027302169</v>
      </c>
      <c r="L282" s="832">
        <v>150</v>
      </c>
      <c r="M282" s="832">
        <f t="shared" si="85"/>
        <v>4446.8987351534779</v>
      </c>
      <c r="N282" s="730">
        <v>4422</v>
      </c>
      <c r="O282" s="730"/>
      <c r="P282" s="191" t="s">
        <v>452</v>
      </c>
      <c r="Q282" s="849">
        <v>40781</v>
      </c>
      <c r="R282" s="848"/>
      <c r="S282" s="317">
        <f>L282/2</f>
        <v>75</v>
      </c>
      <c r="T282" s="881">
        <f>4449</f>
        <v>4449</v>
      </c>
      <c r="U282" s="25">
        <f t="shared" si="77"/>
        <v>333675</v>
      </c>
      <c r="V282" s="471"/>
      <c r="W282" s="849"/>
      <c r="X282" s="881"/>
      <c r="Y282" s="881"/>
      <c r="Z282" s="25"/>
    </row>
    <row r="283" spans="1:26">
      <c r="A283" s="831">
        <f t="shared" si="93"/>
        <v>88</v>
      </c>
      <c r="B283" s="309" t="s">
        <v>1124</v>
      </c>
      <c r="C283" s="25">
        <f t="shared" si="88"/>
        <v>2225</v>
      </c>
      <c r="D283" s="832">
        <f t="shared" si="96"/>
        <v>725.35863026376683</v>
      </c>
      <c r="E283" s="832">
        <f t="shared" si="96"/>
        <v>191.34544192503472</v>
      </c>
      <c r="F283" s="832">
        <f t="shared" si="96"/>
        <v>406.09706154558074</v>
      </c>
      <c r="G283" s="832">
        <f t="shared" si="96"/>
        <v>73.789912077741789</v>
      </c>
      <c r="H283" s="832">
        <f t="shared" si="96"/>
        <v>703.76368964985352</v>
      </c>
      <c r="I283" s="832">
        <f t="shared" si="96"/>
        <v>122.04399969150084</v>
      </c>
      <c r="J283" s="376"/>
      <c r="K283" s="25">
        <f t="shared" si="92"/>
        <v>4447.3987351534788</v>
      </c>
      <c r="L283" s="832">
        <v>1</v>
      </c>
      <c r="M283" s="832">
        <f t="shared" si="85"/>
        <v>4447.3987351534788</v>
      </c>
      <c r="N283" s="730">
        <v>5734</v>
      </c>
      <c r="O283" s="730"/>
      <c r="P283" s="191" t="s">
        <v>452</v>
      </c>
      <c r="Q283" s="849">
        <v>40781</v>
      </c>
      <c r="R283" s="848"/>
      <c r="S283" s="317">
        <f>L283/2</f>
        <v>0.5</v>
      </c>
      <c r="T283" s="881">
        <f>4449</f>
        <v>4449</v>
      </c>
      <c r="U283" s="25">
        <f t="shared" si="77"/>
        <v>2225</v>
      </c>
      <c r="V283" s="471"/>
      <c r="W283" s="849"/>
      <c r="X283" s="881"/>
      <c r="Y283" s="881"/>
      <c r="Z283" s="25"/>
    </row>
    <row r="284" spans="1:26">
      <c r="A284" s="831">
        <f t="shared" si="93"/>
        <v>89</v>
      </c>
      <c r="B284" s="309" t="s">
        <v>1125</v>
      </c>
      <c r="C284" s="25">
        <f t="shared" si="88"/>
        <v>687876</v>
      </c>
      <c r="D284" s="832">
        <f t="shared" si="96"/>
        <v>96472.697825080992</v>
      </c>
      <c r="E284" s="832">
        <f t="shared" si="96"/>
        <v>25448.943776029617</v>
      </c>
      <c r="F284" s="832">
        <f t="shared" si="96"/>
        <v>54010.909185562239</v>
      </c>
      <c r="G284" s="832">
        <f t="shared" si="96"/>
        <v>9814.0583063396571</v>
      </c>
      <c r="H284" s="832">
        <f t="shared" si="96"/>
        <v>93600.570723430515</v>
      </c>
      <c r="I284" s="832">
        <f t="shared" si="96"/>
        <v>16231.851958969612</v>
      </c>
      <c r="J284" s="376"/>
      <c r="K284" s="25">
        <f t="shared" si="92"/>
        <v>983455.03177541262</v>
      </c>
      <c r="L284" s="832">
        <v>133</v>
      </c>
      <c r="M284" s="832">
        <f t="shared" si="85"/>
        <v>7394.3987351534779</v>
      </c>
      <c r="N284" s="730">
        <v>8398</v>
      </c>
      <c r="O284" s="730"/>
      <c r="P284" s="191" t="s">
        <v>643</v>
      </c>
      <c r="Q284" s="849">
        <v>40781</v>
      </c>
      <c r="R284" s="848"/>
      <c r="S284" s="317">
        <f>L284/2</f>
        <v>66.5</v>
      </c>
      <c r="T284" s="881">
        <v>10344</v>
      </c>
      <c r="U284" s="25">
        <f t="shared" si="77"/>
        <v>687876</v>
      </c>
      <c r="V284" s="471"/>
      <c r="W284" s="849"/>
      <c r="X284" s="881"/>
      <c r="Y284" s="881"/>
      <c r="Z284" s="25"/>
    </row>
    <row r="285" spans="1:26">
      <c r="A285" s="831">
        <f t="shared" si="93"/>
        <v>90</v>
      </c>
      <c r="B285" s="309" t="s">
        <v>1126</v>
      </c>
      <c r="C285" s="25">
        <f t="shared" si="88"/>
        <v>863484</v>
      </c>
      <c r="D285" s="832">
        <f t="shared" si="96"/>
        <v>102275.56686719113</v>
      </c>
      <c r="E285" s="832">
        <f t="shared" si="96"/>
        <v>26979.707311429895</v>
      </c>
      <c r="F285" s="832">
        <f t="shared" si="96"/>
        <v>57259.685677926886</v>
      </c>
      <c r="G285" s="832">
        <f t="shared" si="96"/>
        <v>10404.377602961593</v>
      </c>
      <c r="H285" s="832">
        <f t="shared" si="96"/>
        <v>99230.680240629343</v>
      </c>
      <c r="I285" s="832">
        <f t="shared" si="96"/>
        <v>17208.20395650162</v>
      </c>
      <c r="J285" s="376"/>
      <c r="K285" s="25">
        <f t="shared" si="92"/>
        <v>1176842.2216566403</v>
      </c>
      <c r="L285" s="832">
        <v>141</v>
      </c>
      <c r="M285" s="832">
        <f t="shared" si="85"/>
        <v>8346.3987351534779</v>
      </c>
      <c r="N285" s="730">
        <v>9538</v>
      </c>
      <c r="O285" s="730"/>
      <c r="P285" s="191" t="s">
        <v>450</v>
      </c>
      <c r="Q285" s="849">
        <v>40781</v>
      </c>
      <c r="R285" s="848"/>
      <c r="S285" s="317">
        <f>L285</f>
        <v>141</v>
      </c>
      <c r="T285" s="881">
        <v>6124</v>
      </c>
      <c r="U285" s="25">
        <f t="shared" si="77"/>
        <v>863484</v>
      </c>
      <c r="V285" s="471"/>
      <c r="W285" s="849"/>
      <c r="X285" s="881"/>
      <c r="Y285" s="881"/>
      <c r="Z285" s="25"/>
    </row>
    <row r="286" spans="1:26">
      <c r="A286" s="831">
        <f t="shared" si="93"/>
        <v>91</v>
      </c>
      <c r="B286" s="309" t="s">
        <v>1127</v>
      </c>
      <c r="C286" s="25">
        <f t="shared" si="88"/>
        <v>1753566</v>
      </c>
      <c r="D286" s="832">
        <f t="shared" ref="D286:I295" si="98">IF($L$350&lt;&gt;0,D$350/$L$350*$L286,0)</f>
        <v>211804.72003701993</v>
      </c>
      <c r="E286" s="832">
        <f t="shared" si="98"/>
        <v>55872.869042110135</v>
      </c>
      <c r="F286" s="832">
        <f t="shared" si="98"/>
        <v>118580.34197130958</v>
      </c>
      <c r="G286" s="832">
        <f t="shared" si="98"/>
        <v>21546.654326700602</v>
      </c>
      <c r="H286" s="832">
        <f t="shared" si="98"/>
        <v>205498.99737775722</v>
      </c>
      <c r="I286" s="832">
        <f t="shared" si="98"/>
        <v>35636.847909918244</v>
      </c>
      <c r="J286" s="376"/>
      <c r="K286" s="25">
        <f t="shared" si="92"/>
        <v>2402506.430664815</v>
      </c>
      <c r="L286" s="832">
        <v>292</v>
      </c>
      <c r="M286" s="832">
        <f t="shared" si="85"/>
        <v>8227.7617488521064</v>
      </c>
      <c r="N286" s="730">
        <v>10534</v>
      </c>
      <c r="O286" s="730"/>
      <c r="P286" s="309" t="s">
        <v>544</v>
      </c>
      <c r="Q286" s="849">
        <v>40781</v>
      </c>
      <c r="R286" s="848"/>
      <c r="S286" s="317">
        <v>291</v>
      </c>
      <c r="T286" s="881">
        <v>6026</v>
      </c>
      <c r="U286" s="25">
        <f t="shared" si="77"/>
        <v>1753566</v>
      </c>
      <c r="V286" s="471"/>
      <c r="W286" s="849"/>
      <c r="X286" s="881"/>
      <c r="Y286" s="881"/>
      <c r="Z286" s="25"/>
    </row>
    <row r="287" spans="1:26">
      <c r="A287" s="831">
        <f t="shared" si="93"/>
        <v>92</v>
      </c>
      <c r="B287" s="309" t="s">
        <v>1128</v>
      </c>
      <c r="C287" s="25">
        <f t="shared" si="88"/>
        <v>8152</v>
      </c>
      <c r="D287" s="832">
        <f t="shared" si="98"/>
        <v>725.35863026376683</v>
      </c>
      <c r="E287" s="832">
        <f t="shared" si="98"/>
        <v>191.34544192503472</v>
      </c>
      <c r="F287" s="832">
        <f t="shared" si="98"/>
        <v>406.09706154558074</v>
      </c>
      <c r="G287" s="832">
        <f t="shared" si="98"/>
        <v>73.789912077741789</v>
      </c>
      <c r="H287" s="832">
        <f t="shared" si="98"/>
        <v>703.76368964985352</v>
      </c>
      <c r="I287" s="832">
        <f t="shared" si="98"/>
        <v>122.04399969150084</v>
      </c>
      <c r="J287" s="376"/>
      <c r="K287" s="25">
        <f t="shared" si="92"/>
        <v>10374.398735153478</v>
      </c>
      <c r="L287" s="832">
        <v>1</v>
      </c>
      <c r="M287" s="832">
        <f t="shared" si="85"/>
        <v>10374.398735153478</v>
      </c>
      <c r="N287" s="730">
        <v>11261</v>
      </c>
      <c r="O287" s="730"/>
      <c r="P287" s="40" t="s">
        <v>666</v>
      </c>
      <c r="Q287" s="849">
        <v>40781</v>
      </c>
      <c r="R287" s="848"/>
      <c r="S287" s="317">
        <f>L287/2</f>
        <v>0.5</v>
      </c>
      <c r="T287" s="881">
        <v>16303</v>
      </c>
      <c r="U287" s="25">
        <f t="shared" si="77"/>
        <v>8152</v>
      </c>
      <c r="V287" s="471"/>
      <c r="W287" s="849"/>
      <c r="X287" s="881"/>
      <c r="Y287" s="881"/>
      <c r="Z287" s="25"/>
    </row>
    <row r="288" spans="1:26">
      <c r="A288" s="831">
        <f t="shared" si="93"/>
        <v>93</v>
      </c>
      <c r="B288" s="309" t="s">
        <v>1129</v>
      </c>
      <c r="C288" s="25">
        <f t="shared" si="88"/>
        <v>7268</v>
      </c>
      <c r="D288" s="832">
        <f t="shared" si="98"/>
        <v>725.35863026376683</v>
      </c>
      <c r="E288" s="832">
        <f t="shared" si="98"/>
        <v>191.34544192503472</v>
      </c>
      <c r="F288" s="832">
        <f t="shared" si="98"/>
        <v>406.09706154558074</v>
      </c>
      <c r="G288" s="832">
        <f t="shared" si="98"/>
        <v>73.789912077741789</v>
      </c>
      <c r="H288" s="832">
        <f t="shared" si="98"/>
        <v>703.76368964985352</v>
      </c>
      <c r="I288" s="832">
        <f t="shared" si="98"/>
        <v>122.04399969150084</v>
      </c>
      <c r="J288" s="376"/>
      <c r="K288" s="25">
        <f t="shared" si="92"/>
        <v>9490.3987351534779</v>
      </c>
      <c r="L288" s="832">
        <v>1</v>
      </c>
      <c r="M288" s="832">
        <f t="shared" si="85"/>
        <v>9490.3987351534779</v>
      </c>
      <c r="N288" s="730">
        <v>10033</v>
      </c>
      <c r="O288" s="730"/>
      <c r="P288" s="191" t="s">
        <v>588</v>
      </c>
      <c r="Q288" s="849">
        <v>40781</v>
      </c>
      <c r="R288" s="848"/>
      <c r="S288" s="317">
        <f>L288</f>
        <v>1</v>
      </c>
      <c r="T288" s="264">
        <v>7268</v>
      </c>
      <c r="U288" s="25">
        <f t="shared" si="77"/>
        <v>7268</v>
      </c>
      <c r="V288" s="471"/>
      <c r="W288" s="849"/>
      <c r="X288" s="881"/>
      <c r="Y288" s="881"/>
      <c r="Z288" s="25"/>
    </row>
    <row r="289" spans="1:26">
      <c r="A289" s="831">
        <f t="shared" si="93"/>
        <v>94</v>
      </c>
      <c r="B289" s="309" t="s">
        <v>1130</v>
      </c>
      <c r="C289" s="25">
        <f t="shared" si="88"/>
        <v>8087</v>
      </c>
      <c r="D289" s="832">
        <f t="shared" si="98"/>
        <v>725.35863026376683</v>
      </c>
      <c r="E289" s="832">
        <f t="shared" si="98"/>
        <v>191.34544192503472</v>
      </c>
      <c r="F289" s="832">
        <f t="shared" si="98"/>
        <v>406.09706154558074</v>
      </c>
      <c r="G289" s="832">
        <f t="shared" si="98"/>
        <v>73.789912077741789</v>
      </c>
      <c r="H289" s="832">
        <f t="shared" si="98"/>
        <v>703.76368964985352</v>
      </c>
      <c r="I289" s="832">
        <f t="shared" si="98"/>
        <v>122.04399969150084</v>
      </c>
      <c r="J289" s="376"/>
      <c r="K289" s="25">
        <f t="shared" si="92"/>
        <v>10309.398735153478</v>
      </c>
      <c r="L289" s="832">
        <v>1</v>
      </c>
      <c r="M289" s="832">
        <f t="shared" si="85"/>
        <v>10309.398735153478</v>
      </c>
      <c r="N289" s="730">
        <v>12495</v>
      </c>
      <c r="O289" s="730"/>
      <c r="P289" s="191" t="s">
        <v>553</v>
      </c>
      <c r="Q289" s="849">
        <v>40781</v>
      </c>
      <c r="R289" s="848"/>
      <c r="S289" s="317">
        <f>L289/2</f>
        <v>0.5</v>
      </c>
      <c r="T289" s="881">
        <v>16173</v>
      </c>
      <c r="U289" s="25">
        <f t="shared" si="77"/>
        <v>8087</v>
      </c>
      <c r="V289" s="471"/>
      <c r="W289" s="849"/>
      <c r="X289" s="881"/>
      <c r="Y289" s="881"/>
      <c r="Z289" s="25"/>
    </row>
    <row r="290" spans="1:26">
      <c r="A290" s="831">
        <f t="shared" si="93"/>
        <v>95</v>
      </c>
      <c r="B290" s="309" t="s">
        <v>1131</v>
      </c>
      <c r="C290" s="25">
        <f t="shared" si="88"/>
        <v>8839460</v>
      </c>
      <c r="D290" s="832">
        <f t="shared" si="98"/>
        <v>597695.51133734384</v>
      </c>
      <c r="E290" s="832">
        <f t="shared" si="98"/>
        <v>157668.64414622862</v>
      </c>
      <c r="F290" s="832">
        <f t="shared" si="98"/>
        <v>334623.97871355852</v>
      </c>
      <c r="G290" s="832">
        <f t="shared" si="98"/>
        <v>60802.887552059234</v>
      </c>
      <c r="H290" s="832">
        <f t="shared" si="98"/>
        <v>579901.28027147928</v>
      </c>
      <c r="I290" s="832">
        <f t="shared" si="98"/>
        <v>100564.25574579669</v>
      </c>
      <c r="J290" s="376"/>
      <c r="K290" s="25">
        <f t="shared" si="92"/>
        <v>10670716.557766465</v>
      </c>
      <c r="L290" s="832">
        <v>824</v>
      </c>
      <c r="M290" s="832">
        <f t="shared" si="85"/>
        <v>12949.898735153478</v>
      </c>
      <c r="N290" s="730">
        <v>14369</v>
      </c>
      <c r="O290" s="730"/>
      <c r="P290" s="191" t="s">
        <v>696</v>
      </c>
      <c r="Q290" s="849">
        <v>40781</v>
      </c>
      <c r="R290" s="848"/>
      <c r="S290" s="317">
        <f>L290/2</f>
        <v>412</v>
      </c>
      <c r="T290" s="909">
        <v>21455</v>
      </c>
      <c r="U290" s="25">
        <f t="shared" si="77"/>
        <v>8839460</v>
      </c>
      <c r="V290" s="471"/>
      <c r="W290" s="849"/>
      <c r="X290" s="881"/>
      <c r="Y290" s="881"/>
      <c r="Z290" s="25"/>
    </row>
    <row r="291" spans="1:26">
      <c r="A291" s="831">
        <f t="shared" si="93"/>
        <v>96</v>
      </c>
      <c r="B291" s="309" t="s">
        <v>1132</v>
      </c>
      <c r="C291" s="25">
        <f t="shared" si="88"/>
        <v>12248</v>
      </c>
      <c r="D291" s="832">
        <f t="shared" si="98"/>
        <v>1450.7172605275337</v>
      </c>
      <c r="E291" s="832">
        <f t="shared" si="98"/>
        <v>382.69088385006944</v>
      </c>
      <c r="F291" s="832">
        <f t="shared" si="98"/>
        <v>812.19412309116149</v>
      </c>
      <c r="G291" s="832">
        <f t="shared" si="98"/>
        <v>147.57982415548358</v>
      </c>
      <c r="H291" s="832">
        <f t="shared" si="98"/>
        <v>1407.527379299707</v>
      </c>
      <c r="I291" s="832">
        <f t="shared" si="98"/>
        <v>244.08799938300169</v>
      </c>
      <c r="J291" s="376"/>
      <c r="K291" s="25">
        <f t="shared" si="92"/>
        <v>16692.797470306959</v>
      </c>
      <c r="L291" s="832">
        <v>2</v>
      </c>
      <c r="M291" s="832">
        <f t="shared" si="85"/>
        <v>8346.3987351534797</v>
      </c>
      <c r="N291" s="730">
        <v>9960</v>
      </c>
      <c r="O291" s="730"/>
      <c r="P291" s="191" t="s">
        <v>450</v>
      </c>
      <c r="Q291" s="849">
        <v>40781</v>
      </c>
      <c r="R291" s="848"/>
      <c r="S291" s="317">
        <f>L291</f>
        <v>2</v>
      </c>
      <c r="T291" s="881">
        <v>6124</v>
      </c>
      <c r="U291" s="25">
        <f t="shared" si="77"/>
        <v>12248</v>
      </c>
      <c r="V291" s="471"/>
      <c r="W291" s="849"/>
      <c r="X291" s="881"/>
      <c r="Y291" s="881"/>
      <c r="Z291" s="25"/>
    </row>
    <row r="292" spans="1:26">
      <c r="A292" s="831">
        <f t="shared" si="93"/>
        <v>97</v>
      </c>
      <c r="B292" s="309" t="s">
        <v>1133</v>
      </c>
      <c r="C292" s="25">
        <f t="shared" ref="C292:C348" si="99">U292</f>
        <v>8152</v>
      </c>
      <c r="D292" s="832">
        <f t="shared" si="98"/>
        <v>725.35863026376683</v>
      </c>
      <c r="E292" s="832">
        <f t="shared" si="98"/>
        <v>191.34544192503472</v>
      </c>
      <c r="F292" s="832">
        <f t="shared" si="98"/>
        <v>406.09706154558074</v>
      </c>
      <c r="G292" s="832">
        <f t="shared" si="98"/>
        <v>73.789912077741789</v>
      </c>
      <c r="H292" s="832">
        <f t="shared" si="98"/>
        <v>703.76368964985352</v>
      </c>
      <c r="I292" s="832">
        <f t="shared" si="98"/>
        <v>122.04399969150084</v>
      </c>
      <c r="J292" s="376"/>
      <c r="K292" s="25">
        <f t="shared" si="92"/>
        <v>10374.398735153478</v>
      </c>
      <c r="L292" s="832">
        <v>1</v>
      </c>
      <c r="M292" s="832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49">
        <v>40781</v>
      </c>
      <c r="R292" s="848"/>
      <c r="S292" s="317">
        <f>L292/2</f>
        <v>0.5</v>
      </c>
      <c r="T292" s="881">
        <v>16303</v>
      </c>
      <c r="U292" s="25">
        <f t="shared" si="77"/>
        <v>8152</v>
      </c>
      <c r="V292" s="471"/>
      <c r="W292" s="849"/>
      <c r="X292" s="881"/>
      <c r="Y292" s="881"/>
      <c r="Z292" s="25"/>
    </row>
    <row r="293" spans="1:26">
      <c r="A293" s="831">
        <f t="shared" si="93"/>
        <v>98</v>
      </c>
      <c r="B293" s="309" t="s">
        <v>1134</v>
      </c>
      <c r="C293" s="25">
        <f t="shared" si="99"/>
        <v>7192500</v>
      </c>
      <c r="D293" s="832">
        <f t="shared" si="98"/>
        <v>541842.8968070338</v>
      </c>
      <c r="E293" s="832">
        <f t="shared" si="98"/>
        <v>142935.04511800094</v>
      </c>
      <c r="F293" s="832">
        <f t="shared" si="98"/>
        <v>303354.50497454882</v>
      </c>
      <c r="G293" s="832">
        <f t="shared" si="98"/>
        <v>55121.064322073114</v>
      </c>
      <c r="H293" s="832">
        <f t="shared" si="98"/>
        <v>525711.47616844054</v>
      </c>
      <c r="I293" s="832">
        <f t="shared" si="98"/>
        <v>91166.867769551129</v>
      </c>
      <c r="J293" s="376"/>
      <c r="K293" s="25">
        <f t="shared" si="92"/>
        <v>8852631.8551596478</v>
      </c>
      <c r="L293" s="832">
        <v>747</v>
      </c>
      <c r="M293" s="832">
        <f t="shared" si="100"/>
        <v>11850.912791378378</v>
      </c>
      <c r="N293" s="730">
        <v>13939</v>
      </c>
      <c r="O293" s="730"/>
      <c r="P293" s="40" t="s">
        <v>678</v>
      </c>
      <c r="Q293" s="849">
        <v>40781</v>
      </c>
      <c r="R293" s="848"/>
      <c r="S293" s="317">
        <v>375</v>
      </c>
      <c r="T293" s="881">
        <v>19180</v>
      </c>
      <c r="U293" s="25">
        <f t="shared" si="77"/>
        <v>7192500</v>
      </c>
      <c r="V293" s="471"/>
      <c r="W293" s="849"/>
      <c r="X293" s="881"/>
      <c r="Y293" s="881"/>
      <c r="Z293" s="25"/>
    </row>
    <row r="294" spans="1:26">
      <c r="A294" s="831">
        <f t="shared" si="93"/>
        <v>99</v>
      </c>
      <c r="B294" s="309" t="s">
        <v>1135</v>
      </c>
      <c r="C294" s="25">
        <f t="shared" si="99"/>
        <v>798210</v>
      </c>
      <c r="D294" s="832">
        <f t="shared" si="98"/>
        <v>50775.104118463678</v>
      </c>
      <c r="E294" s="832">
        <f t="shared" si="98"/>
        <v>13394.18093475243</v>
      </c>
      <c r="F294" s="832">
        <f t="shared" si="98"/>
        <v>28426.794308190652</v>
      </c>
      <c r="G294" s="832">
        <f t="shared" si="98"/>
        <v>5165.2938454419254</v>
      </c>
      <c r="H294" s="832">
        <f t="shared" si="98"/>
        <v>49263.458275489749</v>
      </c>
      <c r="I294" s="832">
        <f t="shared" si="98"/>
        <v>8543.0799784050596</v>
      </c>
      <c r="J294" s="376"/>
      <c r="K294" s="25">
        <f t="shared" si="92"/>
        <v>953777.91146074352</v>
      </c>
      <c r="L294" s="832">
        <v>70</v>
      </c>
      <c r="M294" s="832">
        <f t="shared" si="100"/>
        <v>13625.39873515348</v>
      </c>
      <c r="N294" s="730">
        <v>15066</v>
      </c>
      <c r="O294" s="730"/>
      <c r="P294" s="191" t="s">
        <v>558</v>
      </c>
      <c r="Q294" s="849">
        <v>40781</v>
      </c>
      <c r="R294" s="848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49"/>
      <c r="X294" s="881"/>
      <c r="Y294" s="881"/>
      <c r="Z294" s="25"/>
    </row>
    <row r="295" spans="1:26">
      <c r="A295" s="831">
        <f t="shared" si="93"/>
        <v>100</v>
      </c>
      <c r="B295" s="309" t="s">
        <v>1136</v>
      </c>
      <c r="C295" s="25">
        <f t="shared" si="99"/>
        <v>1660288</v>
      </c>
      <c r="D295" s="832">
        <f t="shared" si="98"/>
        <v>91395.187413234613</v>
      </c>
      <c r="E295" s="832">
        <f t="shared" si="98"/>
        <v>24109.525682554377</v>
      </c>
      <c r="F295" s="832">
        <f t="shared" si="98"/>
        <v>51168.229754743174</v>
      </c>
      <c r="G295" s="832">
        <f t="shared" si="98"/>
        <v>9297.5289217954651</v>
      </c>
      <c r="H295" s="832">
        <f t="shared" si="98"/>
        <v>88674.224895881547</v>
      </c>
      <c r="I295" s="832">
        <f t="shared" si="98"/>
        <v>15377.543961129106</v>
      </c>
      <c r="J295" s="376"/>
      <c r="K295" s="25">
        <f t="shared" si="92"/>
        <v>1940310.2406293384</v>
      </c>
      <c r="L295" s="832">
        <v>126</v>
      </c>
      <c r="M295" s="832">
        <f t="shared" si="100"/>
        <v>15399.287624042368</v>
      </c>
      <c r="N295" s="730">
        <v>16910</v>
      </c>
      <c r="O295" s="730"/>
      <c r="P295" s="40" t="s">
        <v>662</v>
      </c>
      <c r="Q295" s="849">
        <v>40782</v>
      </c>
      <c r="R295" s="848"/>
      <c r="S295" s="317">
        <v>64</v>
      </c>
      <c r="T295" s="881">
        <v>25942</v>
      </c>
      <c r="U295" s="25">
        <f t="shared" si="77"/>
        <v>1660288</v>
      </c>
      <c r="V295" s="471"/>
      <c r="W295" s="849"/>
      <c r="X295" s="881"/>
      <c r="Y295" s="881"/>
      <c r="Z295" s="25"/>
    </row>
    <row r="296" spans="1:26">
      <c r="A296" s="831">
        <f t="shared" si="93"/>
        <v>101</v>
      </c>
      <c r="B296" s="309" t="s">
        <v>1137</v>
      </c>
      <c r="C296" s="25">
        <f t="shared" si="99"/>
        <v>1994490</v>
      </c>
      <c r="D296" s="832">
        <f t="shared" ref="D296:I305" si="102">IF($L$350&lt;&gt;0,D$350/$L$350*$L296,0)</f>
        <v>120409.53262378529</v>
      </c>
      <c r="E296" s="832">
        <f t="shared" si="102"/>
        <v>31763.343359555765</v>
      </c>
      <c r="F296" s="832">
        <f t="shared" si="102"/>
        <v>67412.112216566398</v>
      </c>
      <c r="G296" s="832">
        <f t="shared" si="102"/>
        <v>12249.125404905137</v>
      </c>
      <c r="H296" s="832">
        <f t="shared" si="102"/>
        <v>116824.77248187568</v>
      </c>
      <c r="I296" s="832">
        <f t="shared" si="102"/>
        <v>20259.30394878914</v>
      </c>
      <c r="J296" s="376"/>
      <c r="K296" s="25">
        <f t="shared" si="92"/>
        <v>2363408.1900354768</v>
      </c>
      <c r="L296" s="832">
        <v>166</v>
      </c>
      <c r="M296" s="832">
        <f t="shared" si="100"/>
        <v>14237.398735153474</v>
      </c>
      <c r="N296" s="730">
        <v>15549</v>
      </c>
      <c r="O296" s="730"/>
      <c r="P296" s="191" t="s">
        <v>633</v>
      </c>
      <c r="Q296" s="849">
        <v>40782</v>
      </c>
      <c r="R296" s="848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49"/>
      <c r="X296" s="881"/>
      <c r="Y296" s="881"/>
      <c r="Z296" s="25"/>
    </row>
    <row r="297" spans="1:26">
      <c r="A297" s="831">
        <f t="shared" si="93"/>
        <v>102</v>
      </c>
      <c r="B297" s="309" t="s">
        <v>1138</v>
      </c>
      <c r="C297" s="25">
        <f t="shared" si="99"/>
        <v>95427</v>
      </c>
      <c r="D297" s="832">
        <f t="shared" si="102"/>
        <v>6528.2276723739014</v>
      </c>
      <c r="E297" s="832">
        <f t="shared" si="102"/>
        <v>1722.1089773253125</v>
      </c>
      <c r="F297" s="832">
        <f t="shared" si="102"/>
        <v>3654.8735539102267</v>
      </c>
      <c r="G297" s="832">
        <f t="shared" si="102"/>
        <v>664.10920869967606</v>
      </c>
      <c r="H297" s="832">
        <f t="shared" si="102"/>
        <v>6333.8732068486815</v>
      </c>
      <c r="I297" s="832">
        <f t="shared" si="102"/>
        <v>1098.3959972235075</v>
      </c>
      <c r="J297" s="376"/>
      <c r="K297" s="25">
        <f t="shared" si="92"/>
        <v>115428.58861638131</v>
      </c>
      <c r="L297" s="832">
        <v>9</v>
      </c>
      <c r="M297" s="832">
        <f t="shared" si="100"/>
        <v>12825.39873515348</v>
      </c>
      <c r="N297" s="730">
        <v>14981</v>
      </c>
      <c r="O297" s="730"/>
      <c r="P297" s="191" t="s">
        <v>584</v>
      </c>
      <c r="Q297" s="849">
        <v>40782</v>
      </c>
      <c r="R297" s="848"/>
      <c r="S297" s="317">
        <f>L297</f>
        <v>9</v>
      </c>
      <c r="T297" s="881">
        <v>10603</v>
      </c>
      <c r="U297" s="25">
        <f t="shared" si="77"/>
        <v>95427</v>
      </c>
      <c r="V297" s="471"/>
      <c r="W297" s="849"/>
      <c r="X297" s="881"/>
      <c r="Y297" s="881"/>
      <c r="Z297" s="25"/>
    </row>
    <row r="298" spans="1:26">
      <c r="A298" s="831">
        <f t="shared" si="93"/>
        <v>103</v>
      </c>
      <c r="B298" s="309" t="s">
        <v>1121</v>
      </c>
      <c r="C298" s="25">
        <f t="shared" si="99"/>
        <v>1272360</v>
      </c>
      <c r="D298" s="832">
        <f t="shared" si="102"/>
        <v>174086.07126330404</v>
      </c>
      <c r="E298" s="832">
        <f t="shared" si="102"/>
        <v>45922.906062008333</v>
      </c>
      <c r="F298" s="832">
        <f t="shared" si="102"/>
        <v>97463.294770939377</v>
      </c>
      <c r="G298" s="832">
        <f t="shared" si="102"/>
        <v>17709.57889865803</v>
      </c>
      <c r="H298" s="832">
        <f t="shared" si="102"/>
        <v>168903.28551596485</v>
      </c>
      <c r="I298" s="832">
        <f t="shared" si="102"/>
        <v>29290.559925960202</v>
      </c>
      <c r="J298" s="376"/>
      <c r="K298" s="25">
        <f t="shared" si="92"/>
        <v>1805735.6964368348</v>
      </c>
      <c r="L298" s="832">
        <v>240</v>
      </c>
      <c r="M298" s="832">
        <f t="shared" si="100"/>
        <v>7523.8987351534779</v>
      </c>
      <c r="N298" s="730">
        <v>9263</v>
      </c>
      <c r="O298" s="730"/>
      <c r="P298" s="191" t="s">
        <v>584</v>
      </c>
      <c r="Q298" s="849">
        <v>40782</v>
      </c>
      <c r="R298" s="848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49"/>
      <c r="X298" s="881"/>
      <c r="Y298" s="881"/>
      <c r="Z298" s="25"/>
    </row>
    <row r="299" spans="1:26">
      <c r="A299" s="831">
        <f t="shared" si="93"/>
        <v>104</v>
      </c>
      <c r="B299" s="309" t="s">
        <v>1139</v>
      </c>
      <c r="C299" s="25">
        <f t="shared" si="99"/>
        <v>382614</v>
      </c>
      <c r="D299" s="832">
        <f t="shared" si="102"/>
        <v>62380.842202683947</v>
      </c>
      <c r="E299" s="832">
        <f t="shared" si="102"/>
        <v>16455.708005552988</v>
      </c>
      <c r="F299" s="832">
        <f t="shared" si="102"/>
        <v>34924.347292919942</v>
      </c>
      <c r="G299" s="832">
        <f t="shared" si="102"/>
        <v>6345.9324386857943</v>
      </c>
      <c r="H299" s="832">
        <f t="shared" si="102"/>
        <v>60523.677309887404</v>
      </c>
      <c r="I299" s="832">
        <f t="shared" si="102"/>
        <v>10495.783973469073</v>
      </c>
      <c r="J299" s="376"/>
      <c r="K299" s="25">
        <f t="shared" si="92"/>
        <v>573740.29122319911</v>
      </c>
      <c r="L299" s="832">
        <v>86</v>
      </c>
      <c r="M299" s="832">
        <f t="shared" si="100"/>
        <v>6671.3987351534779</v>
      </c>
      <c r="N299" s="730">
        <v>7806</v>
      </c>
      <c r="O299" s="730"/>
      <c r="P299" s="191" t="s">
        <v>452</v>
      </c>
      <c r="Q299" s="849">
        <v>40782</v>
      </c>
      <c r="R299" s="848"/>
      <c r="S299" s="317">
        <f>L299</f>
        <v>86</v>
      </c>
      <c r="T299" s="881">
        <f>4449</f>
        <v>4449</v>
      </c>
      <c r="U299" s="25">
        <f t="shared" si="77"/>
        <v>382614</v>
      </c>
      <c r="V299" s="471"/>
      <c r="W299" s="849"/>
      <c r="X299" s="881"/>
      <c r="Y299" s="881"/>
      <c r="Z299" s="25"/>
    </row>
    <row r="300" spans="1:26">
      <c r="A300" s="831">
        <f t="shared" si="93"/>
        <v>105</v>
      </c>
      <c r="B300" s="309" t="s">
        <v>1140</v>
      </c>
      <c r="C300" s="25">
        <f t="shared" si="99"/>
        <v>110208</v>
      </c>
      <c r="D300" s="832">
        <f t="shared" si="102"/>
        <v>174086.07126330404</v>
      </c>
      <c r="E300" s="832">
        <f t="shared" si="102"/>
        <v>45922.906062008333</v>
      </c>
      <c r="F300" s="832">
        <f t="shared" si="102"/>
        <v>97463.294770939377</v>
      </c>
      <c r="G300" s="832">
        <f t="shared" si="102"/>
        <v>17709.57889865803</v>
      </c>
      <c r="H300" s="832">
        <f t="shared" si="102"/>
        <v>168903.28551596485</v>
      </c>
      <c r="I300" s="832">
        <f t="shared" si="102"/>
        <v>29290.559925960202</v>
      </c>
      <c r="J300" s="376"/>
      <c r="K300" s="25">
        <f t="shared" si="92"/>
        <v>643583.69643683475</v>
      </c>
      <c r="L300" s="832">
        <v>240</v>
      </c>
      <c r="M300" s="832">
        <f t="shared" si="100"/>
        <v>2681.5987351534782</v>
      </c>
      <c r="N300" s="730">
        <v>2588</v>
      </c>
      <c r="O300" s="730"/>
      <c r="P300" s="309" t="s">
        <v>543</v>
      </c>
      <c r="Q300" s="849">
        <v>40782</v>
      </c>
      <c r="R300" s="848"/>
      <c r="S300" s="317">
        <f t="shared" ref="S300" si="103">L300/10</f>
        <v>24</v>
      </c>
      <c r="T300" s="881">
        <v>4592</v>
      </c>
      <c r="U300" s="25">
        <f t="shared" si="77"/>
        <v>110208</v>
      </c>
      <c r="V300" s="471"/>
      <c r="W300" s="849"/>
      <c r="X300" s="881"/>
      <c r="Y300" s="881"/>
      <c r="Z300" s="25"/>
    </row>
    <row r="301" spans="1:26">
      <c r="A301" s="831">
        <f t="shared" si="93"/>
        <v>106</v>
      </c>
      <c r="B301" s="309" t="s">
        <v>1141</v>
      </c>
      <c r="C301" s="25">
        <f t="shared" si="99"/>
        <v>41328</v>
      </c>
      <c r="D301" s="832">
        <f t="shared" si="102"/>
        <v>62380.842202683947</v>
      </c>
      <c r="E301" s="832">
        <f t="shared" si="102"/>
        <v>16455.708005552988</v>
      </c>
      <c r="F301" s="832">
        <f t="shared" si="102"/>
        <v>34924.347292919942</v>
      </c>
      <c r="G301" s="832">
        <f t="shared" si="102"/>
        <v>6345.9324386857943</v>
      </c>
      <c r="H301" s="832">
        <f t="shared" si="102"/>
        <v>60523.677309887404</v>
      </c>
      <c r="I301" s="832">
        <f t="shared" si="102"/>
        <v>10495.783973469073</v>
      </c>
      <c r="J301" s="376"/>
      <c r="K301" s="25">
        <f t="shared" si="92"/>
        <v>232454.29122319914</v>
      </c>
      <c r="L301" s="832">
        <v>86</v>
      </c>
      <c r="M301" s="832">
        <f t="shared" si="100"/>
        <v>2702.9568746883619</v>
      </c>
      <c r="N301" s="730">
        <v>2334</v>
      </c>
      <c r="O301" s="730"/>
      <c r="P301" s="309" t="s">
        <v>543</v>
      </c>
      <c r="Q301" s="849">
        <v>40782</v>
      </c>
      <c r="R301" s="848"/>
      <c r="S301" s="317">
        <v>9</v>
      </c>
      <c r="T301" s="881">
        <v>4592</v>
      </c>
      <c r="U301" s="25">
        <f t="shared" si="77"/>
        <v>41328</v>
      </c>
      <c r="V301" s="471"/>
      <c r="W301" s="849"/>
      <c r="X301" s="881"/>
      <c r="Y301" s="881"/>
      <c r="Z301" s="25"/>
    </row>
    <row r="302" spans="1:26">
      <c r="A302" s="831">
        <f t="shared" si="93"/>
        <v>107</v>
      </c>
      <c r="B302" s="309" t="s">
        <v>1085</v>
      </c>
      <c r="C302" s="25">
        <f t="shared" si="99"/>
        <v>3994146</v>
      </c>
      <c r="D302" s="832">
        <f t="shared" si="102"/>
        <v>427961.59185562242</v>
      </c>
      <c r="E302" s="832">
        <f t="shared" si="102"/>
        <v>112893.81073577049</v>
      </c>
      <c r="F302" s="832">
        <f t="shared" si="102"/>
        <v>239597.26631189263</v>
      </c>
      <c r="G302" s="832">
        <f t="shared" si="102"/>
        <v>43536.048125867659</v>
      </c>
      <c r="H302" s="832">
        <f t="shared" si="102"/>
        <v>415220.57689341356</v>
      </c>
      <c r="I302" s="832">
        <f t="shared" si="102"/>
        <v>72005.959817985495</v>
      </c>
      <c r="J302" s="376"/>
      <c r="K302" s="25">
        <f t="shared" si="92"/>
        <v>5305361.2537405519</v>
      </c>
      <c r="L302" s="832">
        <v>590</v>
      </c>
      <c r="M302" s="832">
        <f t="shared" si="100"/>
        <v>8992.1377182043252</v>
      </c>
      <c r="N302" s="730">
        <v>11000</v>
      </c>
      <c r="O302" s="730"/>
      <c r="P302" s="191" t="s">
        <v>559</v>
      </c>
      <c r="Q302" s="849">
        <v>40801</v>
      </c>
      <c r="R302" s="848"/>
      <c r="S302" s="317">
        <v>202</v>
      </c>
      <c r="T302" s="881">
        <v>19773</v>
      </c>
      <c r="U302" s="25">
        <f t="shared" si="77"/>
        <v>3994146</v>
      </c>
      <c r="V302" s="471"/>
      <c r="W302" s="849"/>
      <c r="X302" s="881"/>
      <c r="Y302" s="881"/>
      <c r="Z302" s="25"/>
    </row>
    <row r="303" spans="1:26">
      <c r="A303" s="831">
        <f t="shared" si="93"/>
        <v>108</v>
      </c>
      <c r="B303" s="309" t="s">
        <v>1086</v>
      </c>
      <c r="C303" s="25">
        <f t="shared" si="99"/>
        <v>2028578</v>
      </c>
      <c r="D303" s="832">
        <f t="shared" si="102"/>
        <v>89219.111522443316</v>
      </c>
      <c r="E303" s="832">
        <f t="shared" si="102"/>
        <v>23535.489356779271</v>
      </c>
      <c r="F303" s="832">
        <f t="shared" si="102"/>
        <v>49949.938570106431</v>
      </c>
      <c r="G303" s="832">
        <f t="shared" si="102"/>
        <v>9076.159185562241</v>
      </c>
      <c r="H303" s="832">
        <f t="shared" si="102"/>
        <v>86562.933826931985</v>
      </c>
      <c r="I303" s="832">
        <f t="shared" si="102"/>
        <v>15011.411962054604</v>
      </c>
      <c r="J303" s="376"/>
      <c r="K303" s="25">
        <f t="shared" si="92"/>
        <v>2301933.0444238782</v>
      </c>
      <c r="L303" s="832">
        <v>123</v>
      </c>
      <c r="M303" s="832">
        <f t="shared" si="100"/>
        <v>18714.902800194133</v>
      </c>
      <c r="N303" s="730">
        <v>19061</v>
      </c>
      <c r="O303" s="730"/>
      <c r="P303" s="40" t="s">
        <v>693</v>
      </c>
      <c r="Q303" s="849">
        <v>40804</v>
      </c>
      <c r="R303" s="848"/>
      <c r="S303" s="317">
        <f>L303/2</f>
        <v>61.5</v>
      </c>
      <c r="T303" s="881">
        <v>32985</v>
      </c>
      <c r="U303" s="25">
        <f t="shared" si="77"/>
        <v>2028578</v>
      </c>
      <c r="V303" s="471"/>
      <c r="W303" s="849"/>
      <c r="X303" s="881"/>
      <c r="Y303" s="881"/>
      <c r="Z303" s="25"/>
    </row>
    <row r="304" spans="1:26">
      <c r="A304" s="831">
        <f t="shared" si="93"/>
        <v>109</v>
      </c>
      <c r="B304" s="309" t="s">
        <v>1087</v>
      </c>
      <c r="C304" s="25">
        <f t="shared" si="99"/>
        <v>1197918</v>
      </c>
      <c r="D304" s="832">
        <f t="shared" si="102"/>
        <v>88493.75289217956</v>
      </c>
      <c r="E304" s="832">
        <f t="shared" si="102"/>
        <v>23344.143914854234</v>
      </c>
      <c r="F304" s="832">
        <f t="shared" si="102"/>
        <v>49543.84150856085</v>
      </c>
      <c r="G304" s="832">
        <f t="shared" si="102"/>
        <v>9002.369273484499</v>
      </c>
      <c r="H304" s="832">
        <f t="shared" si="102"/>
        <v>85859.170137282126</v>
      </c>
      <c r="I304" s="832">
        <f t="shared" si="102"/>
        <v>14889.367962363103</v>
      </c>
      <c r="J304" s="376"/>
      <c r="K304" s="25">
        <f t="shared" si="92"/>
        <v>1469050.6456887245</v>
      </c>
      <c r="L304" s="832">
        <v>122</v>
      </c>
      <c r="M304" s="832">
        <f t="shared" si="100"/>
        <v>12041.39873515348</v>
      </c>
      <c r="N304" s="730">
        <v>13090</v>
      </c>
      <c r="O304" s="730"/>
      <c r="P304" s="191" t="s">
        <v>607</v>
      </c>
      <c r="Q304" s="849">
        <v>40804</v>
      </c>
      <c r="R304" s="848"/>
      <c r="S304" s="317">
        <f t="shared" ref="S304" si="104">L304/2</f>
        <v>61</v>
      </c>
      <c r="T304" s="881">
        <v>19638</v>
      </c>
      <c r="U304" s="25">
        <f t="shared" si="77"/>
        <v>1197918</v>
      </c>
      <c r="V304" s="471"/>
      <c r="W304" s="849"/>
      <c r="X304" s="881"/>
      <c r="Y304" s="881"/>
      <c r="Z304" s="25"/>
    </row>
    <row r="305" spans="1:26">
      <c r="A305" s="831">
        <f t="shared" si="93"/>
        <v>110</v>
      </c>
      <c r="B305" s="309" t="s">
        <v>821</v>
      </c>
      <c r="C305" s="25">
        <f t="shared" si="99"/>
        <v>55104</v>
      </c>
      <c r="D305" s="832">
        <f t="shared" si="102"/>
        <v>87043.035631652019</v>
      </c>
      <c r="E305" s="832">
        <f t="shared" si="102"/>
        <v>22961.453031004166</v>
      </c>
      <c r="F305" s="832">
        <f t="shared" si="102"/>
        <v>48731.647385469689</v>
      </c>
      <c r="G305" s="832">
        <f t="shared" si="102"/>
        <v>8854.789449329015</v>
      </c>
      <c r="H305" s="832">
        <f t="shared" si="102"/>
        <v>84451.642757982423</v>
      </c>
      <c r="I305" s="832">
        <f t="shared" si="102"/>
        <v>14645.279962980101</v>
      </c>
      <c r="J305" s="376"/>
      <c r="K305" s="25">
        <f t="shared" si="92"/>
        <v>321791.84821841738</v>
      </c>
      <c r="L305" s="832">
        <v>120</v>
      </c>
      <c r="M305" s="832">
        <f t="shared" si="100"/>
        <v>2681.5987351534782</v>
      </c>
      <c r="N305" s="730">
        <v>2528</v>
      </c>
      <c r="O305" s="730"/>
      <c r="P305" s="309" t="s">
        <v>543</v>
      </c>
      <c r="Q305" s="849">
        <v>40804</v>
      </c>
      <c r="R305" s="848"/>
      <c r="S305" s="317">
        <f>L305/10</f>
        <v>12</v>
      </c>
      <c r="T305" s="881">
        <v>4592</v>
      </c>
      <c r="U305" s="25">
        <f t="shared" si="77"/>
        <v>55104</v>
      </c>
      <c r="V305" s="471"/>
      <c r="W305" s="849"/>
      <c r="X305" s="881"/>
      <c r="Y305" s="881"/>
      <c r="Z305" s="25"/>
    </row>
    <row r="306" spans="1:26">
      <c r="A306" s="831">
        <f t="shared" si="93"/>
        <v>111</v>
      </c>
      <c r="B306" s="309" t="s">
        <v>1088</v>
      </c>
      <c r="C306" s="25">
        <f t="shared" si="99"/>
        <v>371280</v>
      </c>
      <c r="D306" s="832">
        <f t="shared" ref="D306:I316" si="105">IF($L$350&lt;&gt;0,D$350/$L$350*$L306,0)</f>
        <v>37718.648773715875</v>
      </c>
      <c r="E306" s="832">
        <f t="shared" si="105"/>
        <v>9949.9629801018054</v>
      </c>
      <c r="F306" s="832">
        <f t="shared" si="105"/>
        <v>21117.047200370198</v>
      </c>
      <c r="G306" s="832">
        <f t="shared" si="105"/>
        <v>3837.0754280425731</v>
      </c>
      <c r="H306" s="832">
        <f t="shared" si="105"/>
        <v>36595.711861792384</v>
      </c>
      <c r="I306" s="832">
        <f t="shared" si="105"/>
        <v>6346.2879839580437</v>
      </c>
      <c r="J306" s="376"/>
      <c r="K306" s="25">
        <f t="shared" si="92"/>
        <v>486844.73422798084</v>
      </c>
      <c r="L306" s="832">
        <v>52</v>
      </c>
      <c r="M306" s="832">
        <f t="shared" si="100"/>
        <v>9362.3987351534779</v>
      </c>
      <c r="N306" s="730">
        <v>10535</v>
      </c>
      <c r="O306" s="730"/>
      <c r="P306" s="40" t="s">
        <v>669</v>
      </c>
      <c r="Q306" s="849">
        <v>40804</v>
      </c>
      <c r="R306" s="848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49"/>
      <c r="X306" s="881"/>
      <c r="Y306" s="881"/>
      <c r="Z306" s="25"/>
    </row>
    <row r="307" spans="1:26">
      <c r="A307" s="831">
        <f t="shared" si="93"/>
        <v>112</v>
      </c>
      <c r="B307" s="309" t="s">
        <v>821</v>
      </c>
      <c r="C307" s="25">
        <f t="shared" si="99"/>
        <v>22245</v>
      </c>
      <c r="D307" s="832">
        <f t="shared" si="105"/>
        <v>34817.214252660808</v>
      </c>
      <c r="E307" s="832">
        <f t="shared" si="105"/>
        <v>9184.5812124016666</v>
      </c>
      <c r="F307" s="832">
        <f t="shared" si="105"/>
        <v>19492.658954187875</v>
      </c>
      <c r="G307" s="832">
        <f t="shared" si="105"/>
        <v>3541.9157797316057</v>
      </c>
      <c r="H307" s="832">
        <f t="shared" si="105"/>
        <v>33780.657103192971</v>
      </c>
      <c r="I307" s="832">
        <f t="shared" si="105"/>
        <v>5858.1119851920403</v>
      </c>
      <c r="J307" s="376"/>
      <c r="K307" s="25">
        <f t="shared" si="92"/>
        <v>128920.13928736695</v>
      </c>
      <c r="L307" s="832">
        <v>48</v>
      </c>
      <c r="M307" s="832">
        <f t="shared" si="100"/>
        <v>2685.8362351534784</v>
      </c>
      <c r="N307" s="730">
        <v>1981</v>
      </c>
      <c r="O307" s="730"/>
      <c r="P307" s="191" t="s">
        <v>452</v>
      </c>
      <c r="Q307" s="849">
        <v>40804</v>
      </c>
      <c r="R307" s="848"/>
      <c r="S307" s="317">
        <v>5</v>
      </c>
      <c r="T307" s="881">
        <f>4449</f>
        <v>4449</v>
      </c>
      <c r="U307" s="25">
        <f t="shared" si="77"/>
        <v>22245</v>
      </c>
      <c r="V307" s="471"/>
      <c r="W307" s="849"/>
      <c r="X307" s="881"/>
      <c r="Y307" s="881"/>
      <c r="Z307" s="25"/>
    </row>
    <row r="308" spans="1:26">
      <c r="A308" s="831">
        <f t="shared" si="93"/>
        <v>113</v>
      </c>
      <c r="B308" s="309" t="s">
        <v>1089</v>
      </c>
      <c r="C308" s="25">
        <f t="shared" si="99"/>
        <v>2341934</v>
      </c>
      <c r="D308" s="832">
        <f t="shared" si="105"/>
        <v>103000.92549745488</v>
      </c>
      <c r="E308" s="832">
        <f t="shared" si="105"/>
        <v>27171.052753354932</v>
      </c>
      <c r="F308" s="832">
        <f t="shared" si="105"/>
        <v>57665.782739472466</v>
      </c>
      <c r="G308" s="832">
        <f t="shared" si="105"/>
        <v>10478.167515039335</v>
      </c>
      <c r="H308" s="832">
        <f t="shared" si="105"/>
        <v>99934.443930279202</v>
      </c>
      <c r="I308" s="832">
        <f t="shared" si="105"/>
        <v>17330.247956193121</v>
      </c>
      <c r="J308" s="376"/>
      <c r="K308" s="25">
        <f t="shared" si="92"/>
        <v>2657514.620391794</v>
      </c>
      <c r="L308" s="832">
        <v>142</v>
      </c>
      <c r="M308" s="832">
        <f t="shared" si="100"/>
        <v>18714.891692899957</v>
      </c>
      <c r="N308" s="730">
        <v>19465</v>
      </c>
      <c r="O308" s="730"/>
      <c r="P308" s="40" t="s">
        <v>693</v>
      </c>
      <c r="Q308" s="849">
        <v>40804</v>
      </c>
      <c r="R308" s="848"/>
      <c r="S308" s="317">
        <f>L308/2</f>
        <v>71</v>
      </c>
      <c r="T308" s="881">
        <v>32984.985915492958</v>
      </c>
      <c r="U308" s="25">
        <f t="shared" si="77"/>
        <v>2341934</v>
      </c>
      <c r="V308" s="471"/>
      <c r="W308" s="849"/>
      <c r="X308" s="881"/>
      <c r="Y308" s="881"/>
      <c r="Z308" s="25"/>
    </row>
    <row r="309" spans="1:26">
      <c r="A309" s="831">
        <f t="shared" si="93"/>
        <v>114</v>
      </c>
      <c r="B309" s="309" t="s">
        <v>1090</v>
      </c>
      <c r="C309" s="25">
        <f t="shared" si="99"/>
        <v>1106808</v>
      </c>
      <c r="D309" s="832">
        <f t="shared" si="105"/>
        <v>155226.74687644609</v>
      </c>
      <c r="E309" s="832">
        <f t="shared" si="105"/>
        <v>40947.924571957432</v>
      </c>
      <c r="F309" s="832">
        <f t="shared" si="105"/>
        <v>86904.771170754277</v>
      </c>
      <c r="G309" s="832">
        <f t="shared" si="105"/>
        <v>15791.041184636742</v>
      </c>
      <c r="H309" s="832">
        <f t="shared" si="105"/>
        <v>150605.42958506866</v>
      </c>
      <c r="I309" s="832">
        <f t="shared" si="105"/>
        <v>26117.415933981181</v>
      </c>
      <c r="J309" s="376"/>
      <c r="K309" s="25">
        <f t="shared" si="92"/>
        <v>1582401.3293228443</v>
      </c>
      <c r="L309" s="832">
        <v>214</v>
      </c>
      <c r="M309" s="832">
        <f t="shared" si="100"/>
        <v>7394.3987351534779</v>
      </c>
      <c r="N309" s="730">
        <v>8398</v>
      </c>
      <c r="O309" s="730"/>
      <c r="P309" s="191" t="s">
        <v>643</v>
      </c>
      <c r="Q309" s="849">
        <v>40804</v>
      </c>
      <c r="R309" s="848"/>
      <c r="S309" s="317">
        <f>L309/2</f>
        <v>107</v>
      </c>
      <c r="T309" s="881">
        <v>10344</v>
      </c>
      <c r="U309" s="25">
        <f t="shared" si="77"/>
        <v>1106808</v>
      </c>
      <c r="V309" s="471"/>
      <c r="W309" s="849"/>
      <c r="X309" s="881"/>
      <c r="Y309" s="881"/>
      <c r="Z309" s="25"/>
    </row>
    <row r="310" spans="1:26">
      <c r="A310" s="831">
        <f t="shared" si="93"/>
        <v>115</v>
      </c>
      <c r="B310" s="309" t="s">
        <v>1091</v>
      </c>
      <c r="C310" s="25">
        <f t="shared" si="99"/>
        <v>1833860</v>
      </c>
      <c r="D310" s="832">
        <f t="shared" si="105"/>
        <v>203825.77510411848</v>
      </c>
      <c r="E310" s="832">
        <f t="shared" si="105"/>
        <v>53768.069180934755</v>
      </c>
      <c r="F310" s="832">
        <f t="shared" si="105"/>
        <v>114113.27429430818</v>
      </c>
      <c r="G310" s="832">
        <f t="shared" si="105"/>
        <v>20734.965293845442</v>
      </c>
      <c r="H310" s="832">
        <f t="shared" si="105"/>
        <v>197757.59679160884</v>
      </c>
      <c r="I310" s="832">
        <f t="shared" si="105"/>
        <v>34294.363913311739</v>
      </c>
      <c r="J310" s="376"/>
      <c r="K310" s="25">
        <f t="shared" si="92"/>
        <v>2458354.0445781276</v>
      </c>
      <c r="L310" s="832">
        <v>281</v>
      </c>
      <c r="M310" s="832">
        <f t="shared" si="100"/>
        <v>8748.5909059719834</v>
      </c>
      <c r="N310" s="730">
        <v>10534</v>
      </c>
      <c r="O310" s="730"/>
      <c r="P310" s="191" t="s">
        <v>645</v>
      </c>
      <c r="Q310" s="849">
        <v>40804</v>
      </c>
      <c r="R310" s="848"/>
      <c r="S310" s="317">
        <v>70</v>
      </c>
      <c r="T310" s="879">
        <v>26198</v>
      </c>
      <c r="U310" s="25">
        <f t="shared" si="77"/>
        <v>1833860</v>
      </c>
      <c r="V310" s="471"/>
      <c r="W310" s="849"/>
      <c r="X310" s="881"/>
      <c r="Y310" s="881"/>
      <c r="Z310" s="25"/>
    </row>
    <row r="311" spans="1:26">
      <c r="A311" s="831">
        <f t="shared" si="93"/>
        <v>116</v>
      </c>
      <c r="B311" s="309" t="s">
        <v>1092</v>
      </c>
      <c r="C311" s="25">
        <f t="shared" si="99"/>
        <v>875840</v>
      </c>
      <c r="D311" s="832">
        <f t="shared" si="105"/>
        <v>75437.29754743175</v>
      </c>
      <c r="E311" s="832">
        <f t="shared" si="105"/>
        <v>19899.925960203611</v>
      </c>
      <c r="F311" s="832">
        <f t="shared" si="105"/>
        <v>42234.094400740396</v>
      </c>
      <c r="G311" s="832">
        <f t="shared" si="105"/>
        <v>7674.1508560851462</v>
      </c>
      <c r="H311" s="832">
        <f t="shared" si="105"/>
        <v>73191.423723584769</v>
      </c>
      <c r="I311" s="832">
        <f t="shared" si="105"/>
        <v>12692.575967916087</v>
      </c>
      <c r="J311" s="376"/>
      <c r="K311" s="25">
        <f t="shared" si="92"/>
        <v>1106969.4684559617</v>
      </c>
      <c r="L311" s="832">
        <v>104</v>
      </c>
      <c r="M311" s="832">
        <f t="shared" si="100"/>
        <v>10643.937196691939</v>
      </c>
      <c r="N311" s="730">
        <v>14076</v>
      </c>
      <c r="O311" s="730"/>
      <c r="P311" s="40" t="s">
        <v>670</v>
      </c>
      <c r="Q311" s="849">
        <v>40809</v>
      </c>
      <c r="R311" s="848"/>
      <c r="S311" s="317">
        <v>32</v>
      </c>
      <c r="T311" s="881">
        <v>27370</v>
      </c>
      <c r="U311" s="25">
        <f t="shared" si="77"/>
        <v>875840</v>
      </c>
      <c r="V311" s="471"/>
      <c r="W311" s="849"/>
      <c r="X311" s="881"/>
      <c r="Y311" s="881"/>
      <c r="Z311" s="25"/>
    </row>
    <row r="312" spans="1:26">
      <c r="A312" s="831">
        <f t="shared" si="93"/>
        <v>117</v>
      </c>
      <c r="B312" s="309" t="s">
        <v>1093</v>
      </c>
      <c r="C312" s="25">
        <f t="shared" si="99"/>
        <v>1034400</v>
      </c>
      <c r="D312" s="832">
        <f t="shared" si="105"/>
        <v>145071.72605275337</v>
      </c>
      <c r="E312" s="832">
        <f t="shared" si="105"/>
        <v>38269.088385006944</v>
      </c>
      <c r="F312" s="832">
        <f t="shared" si="105"/>
        <v>81219.412309116145</v>
      </c>
      <c r="G312" s="832">
        <f t="shared" si="105"/>
        <v>14757.982415548358</v>
      </c>
      <c r="H312" s="832">
        <f t="shared" si="105"/>
        <v>140752.7379299707</v>
      </c>
      <c r="I312" s="832">
        <f t="shared" si="105"/>
        <v>24408.79993830017</v>
      </c>
      <c r="J312" s="376"/>
      <c r="K312" s="25">
        <f t="shared" si="92"/>
        <v>1478879.7470306957</v>
      </c>
      <c r="L312" s="832">
        <v>200</v>
      </c>
      <c r="M312" s="832">
        <f t="shared" si="100"/>
        <v>7394.3987351534779</v>
      </c>
      <c r="N312" s="730">
        <v>7340</v>
      </c>
      <c r="O312" s="730"/>
      <c r="P312" s="191" t="s">
        <v>643</v>
      </c>
      <c r="Q312" s="849">
        <v>40810</v>
      </c>
      <c r="R312" s="848"/>
      <c r="S312" s="317">
        <f t="shared" ref="S312" si="106">L312/2</f>
        <v>100</v>
      </c>
      <c r="T312" s="881">
        <v>10344</v>
      </c>
      <c r="U312" s="25">
        <f t="shared" si="77"/>
        <v>1034400</v>
      </c>
      <c r="V312" s="471"/>
      <c r="W312" s="849"/>
      <c r="X312" s="881"/>
      <c r="Y312" s="881"/>
      <c r="Z312" s="25"/>
    </row>
    <row r="313" spans="1:26">
      <c r="A313" s="831">
        <f t="shared" si="93"/>
        <v>118</v>
      </c>
      <c r="B313" s="309" t="s">
        <v>1094</v>
      </c>
      <c r="C313" s="25">
        <f t="shared" si="99"/>
        <v>2046379</v>
      </c>
      <c r="D313" s="832">
        <f t="shared" si="105"/>
        <v>279263.07265155023</v>
      </c>
      <c r="E313" s="832">
        <f t="shared" si="105"/>
        <v>73667.995141138366</v>
      </c>
      <c r="F313" s="832">
        <f t="shared" si="105"/>
        <v>156347.36869504859</v>
      </c>
      <c r="G313" s="832">
        <f t="shared" si="105"/>
        <v>28409.116149930589</v>
      </c>
      <c r="H313" s="832">
        <f t="shared" si="105"/>
        <v>270949.02051519358</v>
      </c>
      <c r="I313" s="832">
        <f t="shared" si="105"/>
        <v>46986.939881227823</v>
      </c>
      <c r="J313" s="376"/>
      <c r="K313" s="25">
        <f t="shared" si="92"/>
        <v>2902002.5130340895</v>
      </c>
      <c r="L313" s="832">
        <v>385</v>
      </c>
      <c r="M313" s="832">
        <f t="shared" si="100"/>
        <v>7537.6688650236092</v>
      </c>
      <c r="N313" s="730">
        <v>7340</v>
      </c>
      <c r="O313" s="730"/>
      <c r="P313" s="191" t="s">
        <v>584</v>
      </c>
      <c r="Q313" s="849">
        <v>40810</v>
      </c>
      <c r="R313" s="848"/>
      <c r="S313" s="317">
        <v>193</v>
      </c>
      <c r="T313" s="881">
        <v>10603</v>
      </c>
      <c r="U313" s="25">
        <f t="shared" si="77"/>
        <v>2046379</v>
      </c>
      <c r="V313" s="471"/>
      <c r="W313" s="849"/>
      <c r="X313" s="881"/>
      <c r="Y313" s="881"/>
      <c r="Z313" s="25"/>
    </row>
    <row r="314" spans="1:26">
      <c r="A314" s="831">
        <f t="shared" si="93"/>
        <v>119</v>
      </c>
      <c r="B314" s="309" t="s">
        <v>1095</v>
      </c>
      <c r="C314" s="25">
        <f t="shared" si="99"/>
        <v>195756</v>
      </c>
      <c r="D314" s="832">
        <f t="shared" si="105"/>
        <v>31915.77973160574</v>
      </c>
      <c r="E314" s="832">
        <f t="shared" si="105"/>
        <v>8419.1994447015277</v>
      </c>
      <c r="F314" s="832">
        <f t="shared" si="105"/>
        <v>17868.270708005552</v>
      </c>
      <c r="G314" s="832">
        <f t="shared" si="105"/>
        <v>3246.7561314206387</v>
      </c>
      <c r="H314" s="832">
        <f t="shared" si="105"/>
        <v>30965.602344593553</v>
      </c>
      <c r="I314" s="832">
        <f t="shared" si="105"/>
        <v>5369.9359864260368</v>
      </c>
      <c r="J314" s="376"/>
      <c r="K314" s="25">
        <f t="shared" si="92"/>
        <v>293541.54434675298</v>
      </c>
      <c r="L314" s="832">
        <v>44</v>
      </c>
      <c r="M314" s="832">
        <f t="shared" si="100"/>
        <v>6671.398735153477</v>
      </c>
      <c r="N314" s="730">
        <v>7340</v>
      </c>
      <c r="O314" s="730"/>
      <c r="P314" s="191" t="s">
        <v>452</v>
      </c>
      <c r="Q314" s="849">
        <v>40810</v>
      </c>
      <c r="R314" s="848"/>
      <c r="S314" s="317">
        <f t="shared" ref="S314" si="107">L314</f>
        <v>44</v>
      </c>
      <c r="T314" s="881">
        <f>4449</f>
        <v>4449</v>
      </c>
      <c r="U314" s="25">
        <f t="shared" si="77"/>
        <v>195756</v>
      </c>
      <c r="V314" s="471"/>
      <c r="W314" s="849"/>
      <c r="X314" s="881"/>
      <c r="Y314" s="881"/>
      <c r="Z314" s="25"/>
    </row>
    <row r="315" spans="1:26">
      <c r="A315" s="831">
        <f t="shared" si="93"/>
        <v>120</v>
      </c>
      <c r="B315" s="309" t="s">
        <v>1068</v>
      </c>
      <c r="C315" s="25">
        <f t="shared" si="99"/>
        <v>7809620</v>
      </c>
      <c r="D315" s="832">
        <f t="shared" si="105"/>
        <v>527335.72420175851</v>
      </c>
      <c r="E315" s="832">
        <f t="shared" si="105"/>
        <v>139108.13627950024</v>
      </c>
      <c r="F315" s="832">
        <f t="shared" si="105"/>
        <v>295232.56374363718</v>
      </c>
      <c r="G315" s="832">
        <f t="shared" si="105"/>
        <v>53645.266080518282</v>
      </c>
      <c r="H315" s="832">
        <f t="shared" si="105"/>
        <v>511636.20237544354</v>
      </c>
      <c r="I315" s="832">
        <f t="shared" si="105"/>
        <v>88725.987775721107</v>
      </c>
      <c r="J315" s="376"/>
      <c r="K315" s="25">
        <f t="shared" si="92"/>
        <v>9425303.8804565798</v>
      </c>
      <c r="L315" s="832">
        <v>727</v>
      </c>
      <c r="M315" s="832">
        <f t="shared" si="100"/>
        <v>12964.654581095709</v>
      </c>
      <c r="N315" s="730">
        <v>14369</v>
      </c>
      <c r="O315" s="730"/>
      <c r="P315" s="191" t="s">
        <v>696</v>
      </c>
      <c r="Q315" s="849">
        <v>40810</v>
      </c>
      <c r="R315" s="848"/>
      <c r="S315" s="317">
        <v>364</v>
      </c>
      <c r="T315" s="909">
        <v>21455</v>
      </c>
      <c r="U315" s="25">
        <f t="shared" si="77"/>
        <v>7809620</v>
      </c>
      <c r="V315" s="471"/>
      <c r="W315" s="849"/>
      <c r="X315" s="881"/>
      <c r="Y315" s="881"/>
      <c r="Z315" s="25"/>
    </row>
    <row r="316" spans="1:26">
      <c r="A316" s="831">
        <f t="shared" si="93"/>
        <v>121</v>
      </c>
      <c r="B316" s="309" t="s">
        <v>816</v>
      </c>
      <c r="C316" s="25">
        <f>SUM(U316:U317)</f>
        <v>12141300</v>
      </c>
      <c r="D316" s="832">
        <f t="shared" si="105"/>
        <v>1514548.819990745</v>
      </c>
      <c r="E316" s="832">
        <f t="shared" si="105"/>
        <v>399529.28273947252</v>
      </c>
      <c r="F316" s="832">
        <f t="shared" si="105"/>
        <v>847930.66450717254</v>
      </c>
      <c r="G316" s="832">
        <f t="shared" si="105"/>
        <v>154073.33641832485</v>
      </c>
      <c r="H316" s="832">
        <f t="shared" si="105"/>
        <v>1469458.5839888942</v>
      </c>
      <c r="I316" s="832">
        <f t="shared" si="105"/>
        <v>254827.87135585377</v>
      </c>
      <c r="J316" s="376"/>
      <c r="K316" s="25">
        <f t="shared" si="92"/>
        <v>16781668.559000462</v>
      </c>
      <c r="L316" s="832">
        <v>2088</v>
      </c>
      <c r="M316" s="832">
        <f t="shared" si="100"/>
        <v>8037.1975857281905</v>
      </c>
      <c r="N316" s="730">
        <v>13939</v>
      </c>
      <c r="O316" s="730"/>
      <c r="P316" s="191" t="s">
        <v>583</v>
      </c>
      <c r="Q316" s="849">
        <v>40810</v>
      </c>
      <c r="R316" s="848"/>
      <c r="S316" s="317">
        <v>840</v>
      </c>
      <c r="T316" s="881">
        <v>10930</v>
      </c>
      <c r="U316" s="25">
        <f t="shared" si="77"/>
        <v>9181200</v>
      </c>
      <c r="V316" s="471"/>
      <c r="W316" s="849"/>
      <c r="X316" s="881"/>
      <c r="Y316" s="881"/>
      <c r="Z316" s="25"/>
    </row>
    <row r="317" spans="1:26">
      <c r="A317" s="831"/>
      <c r="B317" s="309"/>
      <c r="C317" s="25"/>
      <c r="D317" s="832"/>
      <c r="E317" s="832">
        <f t="shared" ref="E317:E348" si="108">IF($L$350&lt;&gt;0,E$350/$L$350*$L317,0)</f>
        <v>0</v>
      </c>
      <c r="F317" s="832"/>
      <c r="G317" s="832"/>
      <c r="H317" s="832"/>
      <c r="I317" s="832"/>
      <c r="J317" s="376"/>
      <c r="K317" s="25">
        <f t="shared" si="92"/>
        <v>0</v>
      </c>
      <c r="L317" s="832"/>
      <c r="M317" s="832"/>
      <c r="N317" s="730"/>
      <c r="O317" s="730"/>
      <c r="P317" s="191" t="s">
        <v>697</v>
      </c>
      <c r="Q317" s="849">
        <v>40810</v>
      </c>
      <c r="R317" s="848"/>
      <c r="S317" s="317">
        <v>260</v>
      </c>
      <c r="T317" s="909">
        <v>11385</v>
      </c>
      <c r="U317" s="25">
        <f t="shared" si="77"/>
        <v>2960100</v>
      </c>
      <c r="V317" s="471"/>
      <c r="W317" s="849"/>
      <c r="X317" s="881"/>
      <c r="Y317" s="881"/>
      <c r="Z317" s="25"/>
    </row>
    <row r="318" spans="1:26">
      <c r="A318" s="831">
        <f>IF(B318&lt;&gt;"",A316+1,"")</f>
        <v>122</v>
      </c>
      <c r="B318" s="309" t="s">
        <v>1068</v>
      </c>
      <c r="C318" s="25">
        <f t="shared" si="99"/>
        <v>16241435</v>
      </c>
      <c r="D318" s="832">
        <f t="shared" ref="D318:D326" si="109">IF($L$350&lt;&gt;0,D$350/$L$350*$L318,0)</f>
        <v>1098192.966219343</v>
      </c>
      <c r="E318" s="832">
        <f t="shared" si="108"/>
        <v>289696.99907450256</v>
      </c>
      <c r="F318" s="832">
        <f t="shared" ref="F318:I326" si="110">IF($L$350&lt;&gt;0,F$350/$L$350*$L318,0)</f>
        <v>614830.95118000929</v>
      </c>
      <c r="G318" s="832">
        <f t="shared" si="110"/>
        <v>111717.92688570108</v>
      </c>
      <c r="H318" s="832">
        <f t="shared" si="110"/>
        <v>1065498.2261298783</v>
      </c>
      <c r="I318" s="832">
        <f t="shared" si="110"/>
        <v>184774.61553293228</v>
      </c>
      <c r="J318" s="376"/>
      <c r="K318" s="25">
        <f t="shared" si="92"/>
        <v>19606146.685022369</v>
      </c>
      <c r="L318" s="832">
        <v>1514</v>
      </c>
      <c r="M318" s="832">
        <f t="shared" si="100"/>
        <v>12949.89873515348</v>
      </c>
      <c r="N318" s="730">
        <v>14369</v>
      </c>
      <c r="O318" s="730"/>
      <c r="P318" s="191" t="s">
        <v>696</v>
      </c>
      <c r="Q318" s="849">
        <v>40810</v>
      </c>
      <c r="R318" s="848"/>
      <c r="S318" s="317">
        <f>L318/2</f>
        <v>757</v>
      </c>
      <c r="T318" s="909">
        <v>21455</v>
      </c>
      <c r="U318" s="25">
        <f t="shared" si="77"/>
        <v>16241435</v>
      </c>
      <c r="V318" s="471"/>
      <c r="W318" s="849"/>
      <c r="X318" s="881"/>
      <c r="Y318" s="881"/>
      <c r="Z318" s="25"/>
    </row>
    <row r="319" spans="1:26">
      <c r="A319" s="831">
        <f t="shared" si="93"/>
        <v>123</v>
      </c>
      <c r="B319" s="309" t="s">
        <v>811</v>
      </c>
      <c r="C319" s="25">
        <f t="shared" si="99"/>
        <v>3647670</v>
      </c>
      <c r="D319" s="832">
        <f t="shared" si="109"/>
        <v>397496.52938454424</v>
      </c>
      <c r="E319" s="832">
        <f t="shared" si="108"/>
        <v>104857.30217491902</v>
      </c>
      <c r="F319" s="832">
        <f t="shared" si="110"/>
        <v>222541.18972697825</v>
      </c>
      <c r="G319" s="832">
        <f t="shared" si="110"/>
        <v>40436.8718186025</v>
      </c>
      <c r="H319" s="832">
        <f t="shared" si="110"/>
        <v>385662.50192811975</v>
      </c>
      <c r="I319" s="832">
        <f t="shared" si="110"/>
        <v>66880.111830942464</v>
      </c>
      <c r="J319" s="376"/>
      <c r="K319" s="25">
        <f t="shared" si="92"/>
        <v>4865544.5068641054</v>
      </c>
      <c r="L319" s="832">
        <v>548</v>
      </c>
      <c r="M319" s="832">
        <f t="shared" si="100"/>
        <v>8878.7308519417984</v>
      </c>
      <c r="N319" s="730">
        <v>10534</v>
      </c>
      <c r="O319" s="730"/>
      <c r="P319" s="191" t="s">
        <v>608</v>
      </c>
      <c r="Q319" s="849">
        <v>40810</v>
      </c>
      <c r="R319" s="848"/>
      <c r="S319" s="317">
        <v>130</v>
      </c>
      <c r="T319" s="879">
        <v>28059</v>
      </c>
      <c r="U319" s="25">
        <f t="shared" si="77"/>
        <v>3647670</v>
      </c>
      <c r="V319" s="471"/>
      <c r="W319" s="849"/>
      <c r="X319" s="881"/>
      <c r="Y319" s="881"/>
      <c r="Z319" s="25"/>
    </row>
    <row r="320" spans="1:26">
      <c r="A320" s="831">
        <f>IF(B320&lt;&gt;"",A319+1,"")</f>
        <v>124</v>
      </c>
      <c r="B320" s="309" t="s">
        <v>815</v>
      </c>
      <c r="C320" s="25">
        <f t="shared" si="99"/>
        <v>504630</v>
      </c>
      <c r="D320" s="832">
        <f t="shared" si="109"/>
        <v>29739.70384081444</v>
      </c>
      <c r="E320" s="832">
        <f t="shared" si="108"/>
        <v>7845.1631189264235</v>
      </c>
      <c r="F320" s="832">
        <f t="shared" si="110"/>
        <v>16649.979523368809</v>
      </c>
      <c r="G320" s="832">
        <f t="shared" si="110"/>
        <v>3025.3863951874132</v>
      </c>
      <c r="H320" s="832">
        <f t="shared" si="110"/>
        <v>28854.311275643995</v>
      </c>
      <c r="I320" s="832">
        <f t="shared" si="110"/>
        <v>5003.8039873515345</v>
      </c>
      <c r="J320" s="376"/>
      <c r="K320" s="25">
        <f t="shared" si="92"/>
        <v>595748.34814129258</v>
      </c>
      <c r="L320" s="832">
        <v>41</v>
      </c>
      <c r="M320" s="832">
        <f t="shared" si="100"/>
        <v>14530.447515641283</v>
      </c>
      <c r="N320" s="730">
        <v>15549</v>
      </c>
      <c r="O320" s="730"/>
      <c r="P320" s="191" t="s">
        <v>633</v>
      </c>
      <c r="Q320" s="849">
        <v>40810</v>
      </c>
      <c r="R320" s="848"/>
      <c r="S320" s="317">
        <v>21</v>
      </c>
      <c r="T320" s="264">
        <v>24030</v>
      </c>
      <c r="U320" s="25">
        <f t="shared" si="77"/>
        <v>504630</v>
      </c>
      <c r="V320" s="471"/>
      <c r="W320" s="849"/>
      <c r="X320" s="881"/>
      <c r="Y320" s="881"/>
      <c r="Z320" s="25"/>
    </row>
    <row r="321" spans="1:26">
      <c r="A321" s="831">
        <f t="shared" si="93"/>
        <v>125</v>
      </c>
      <c r="B321" s="309" t="s">
        <v>812</v>
      </c>
      <c r="C321" s="25">
        <f t="shared" si="99"/>
        <v>169730</v>
      </c>
      <c r="D321" s="832">
        <f t="shared" si="109"/>
        <v>14507.172605275337</v>
      </c>
      <c r="E321" s="832">
        <f t="shared" si="108"/>
        <v>3826.9088385006944</v>
      </c>
      <c r="F321" s="832">
        <f t="shared" si="110"/>
        <v>8121.9412309116151</v>
      </c>
      <c r="G321" s="832">
        <f t="shared" si="110"/>
        <v>1475.7982415548358</v>
      </c>
      <c r="H321" s="832">
        <f t="shared" si="110"/>
        <v>14075.27379299707</v>
      </c>
      <c r="I321" s="832">
        <f t="shared" si="110"/>
        <v>2440.8799938300167</v>
      </c>
      <c r="J321" s="376"/>
      <c r="K321" s="25">
        <f t="shared" si="92"/>
        <v>214177.9747030696</v>
      </c>
      <c r="L321" s="832">
        <v>20</v>
      </c>
      <c r="M321" s="832">
        <f t="shared" si="100"/>
        <v>10708.89873515348</v>
      </c>
      <c r="N321" s="730">
        <v>11621</v>
      </c>
      <c r="O321" s="730"/>
      <c r="P321" s="191" t="s">
        <v>616</v>
      </c>
      <c r="Q321" s="849">
        <v>40810</v>
      </c>
      <c r="R321" s="848"/>
      <c r="S321" s="317">
        <f>L321/2</f>
        <v>10</v>
      </c>
      <c r="T321" s="881">
        <v>16973</v>
      </c>
      <c r="U321" s="25">
        <f t="shared" si="77"/>
        <v>169730</v>
      </c>
      <c r="V321" s="471"/>
      <c r="W321" s="849"/>
      <c r="X321" s="881"/>
      <c r="Y321" s="881"/>
      <c r="Z321" s="25"/>
    </row>
    <row r="322" spans="1:26">
      <c r="A322" s="831">
        <f t="shared" si="93"/>
        <v>126</v>
      </c>
      <c r="B322" s="309" t="s">
        <v>1063</v>
      </c>
      <c r="C322" s="25">
        <f t="shared" si="99"/>
        <v>548232</v>
      </c>
      <c r="D322" s="832">
        <f t="shared" si="109"/>
        <v>76888.014807959291</v>
      </c>
      <c r="E322" s="832">
        <f t="shared" si="108"/>
        <v>20282.616844053679</v>
      </c>
      <c r="F322" s="832">
        <f t="shared" si="110"/>
        <v>43046.288523831558</v>
      </c>
      <c r="G322" s="832">
        <f t="shared" si="110"/>
        <v>7821.7306802406292</v>
      </c>
      <c r="H322" s="832">
        <f t="shared" si="110"/>
        <v>74598.951102884472</v>
      </c>
      <c r="I322" s="832">
        <f t="shared" si="110"/>
        <v>12936.66396729909</v>
      </c>
      <c r="J322" s="376"/>
      <c r="K322" s="25">
        <f t="shared" si="92"/>
        <v>783806.26592626877</v>
      </c>
      <c r="L322" s="832">
        <v>106</v>
      </c>
      <c r="M322" s="832">
        <f t="shared" si="100"/>
        <v>7394.3987351534788</v>
      </c>
      <c r="N322" s="730">
        <v>8398</v>
      </c>
      <c r="O322" s="730"/>
      <c r="P322" s="191" t="s">
        <v>643</v>
      </c>
      <c r="Q322" s="849">
        <v>40811</v>
      </c>
      <c r="R322" s="848"/>
      <c r="S322" s="317">
        <f>L322/2</f>
        <v>53</v>
      </c>
      <c r="T322" s="881">
        <v>10344</v>
      </c>
      <c r="U322" s="25">
        <f t="shared" si="77"/>
        <v>548232</v>
      </c>
      <c r="V322" s="471"/>
      <c r="W322" s="849"/>
      <c r="X322" s="881"/>
      <c r="Y322" s="881"/>
      <c r="Z322" s="25"/>
    </row>
    <row r="323" spans="1:26">
      <c r="A323" s="831">
        <f t="shared" si="93"/>
        <v>127</v>
      </c>
      <c r="B323" s="309" t="s">
        <v>1066</v>
      </c>
      <c r="C323" s="25">
        <f t="shared" si="99"/>
        <v>3006974</v>
      </c>
      <c r="D323" s="832">
        <f t="shared" si="109"/>
        <v>361953.95650161966</v>
      </c>
      <c r="E323" s="832">
        <f t="shared" si="108"/>
        <v>95481.375520592323</v>
      </c>
      <c r="F323" s="832">
        <f t="shared" si="110"/>
        <v>202642.43371124478</v>
      </c>
      <c r="G323" s="832">
        <f t="shared" si="110"/>
        <v>36821.166126793156</v>
      </c>
      <c r="H323" s="832">
        <f t="shared" si="110"/>
        <v>351178.08113527688</v>
      </c>
      <c r="I323" s="832">
        <f t="shared" si="110"/>
        <v>60899.955846058918</v>
      </c>
      <c r="J323" s="376"/>
      <c r="K323" s="25">
        <f t="shared" si="92"/>
        <v>4115950.9688415863</v>
      </c>
      <c r="L323" s="832">
        <v>499</v>
      </c>
      <c r="M323" s="832">
        <f t="shared" si="100"/>
        <v>8248.3987351534797</v>
      </c>
      <c r="N323" s="730">
        <v>9538</v>
      </c>
      <c r="O323" s="730"/>
      <c r="P323" s="309" t="s">
        <v>544</v>
      </c>
      <c r="Q323" s="849">
        <v>40811</v>
      </c>
      <c r="R323" s="848"/>
      <c r="S323" s="317">
        <f>L323</f>
        <v>499</v>
      </c>
      <c r="T323" s="881">
        <v>6026</v>
      </c>
      <c r="U323" s="25">
        <f t="shared" si="77"/>
        <v>3006974</v>
      </c>
      <c r="V323" s="471"/>
      <c r="W323" s="849"/>
      <c r="X323" s="881"/>
      <c r="Y323" s="881"/>
      <c r="Z323" s="25"/>
    </row>
    <row r="324" spans="1:26">
      <c r="A324" s="831">
        <f t="shared" si="93"/>
        <v>128</v>
      </c>
      <c r="B324" s="309" t="s">
        <v>822</v>
      </c>
      <c r="C324" s="25">
        <f t="shared" si="99"/>
        <v>8898</v>
      </c>
      <c r="D324" s="832">
        <f t="shared" si="109"/>
        <v>2176.0758907913005</v>
      </c>
      <c r="E324" s="832">
        <f t="shared" si="108"/>
        <v>574.03632577510416</v>
      </c>
      <c r="F324" s="832">
        <f t="shared" si="110"/>
        <v>1218.2911846367422</v>
      </c>
      <c r="G324" s="832">
        <f t="shared" si="110"/>
        <v>221.36973623322535</v>
      </c>
      <c r="H324" s="832">
        <f t="shared" si="110"/>
        <v>2111.2910689495607</v>
      </c>
      <c r="I324" s="832">
        <f t="shared" si="110"/>
        <v>366.13199907450252</v>
      </c>
      <c r="J324" s="376"/>
      <c r="K324" s="25">
        <f t="shared" si="92"/>
        <v>15565.196205460437</v>
      </c>
      <c r="L324" s="832">
        <v>3</v>
      </c>
      <c r="M324" s="832">
        <f t="shared" si="100"/>
        <v>5188.3987351534788</v>
      </c>
      <c r="N324" s="730">
        <v>5166</v>
      </c>
      <c r="O324" s="730"/>
      <c r="P324" s="191" t="s">
        <v>452</v>
      </c>
      <c r="Q324" s="849">
        <v>40811</v>
      </c>
      <c r="R324" s="848"/>
      <c r="S324" s="317">
        <v>2</v>
      </c>
      <c r="T324" s="881">
        <f>4449</f>
        <v>4449</v>
      </c>
      <c r="U324" s="25">
        <f t="shared" si="77"/>
        <v>8898</v>
      </c>
      <c r="V324" s="471"/>
      <c r="W324" s="849"/>
      <c r="X324" s="881"/>
      <c r="Y324" s="881"/>
      <c r="Z324" s="25"/>
    </row>
    <row r="325" spans="1:26">
      <c r="A325" s="831">
        <f t="shared" si="93"/>
        <v>129</v>
      </c>
      <c r="B325" s="309" t="s">
        <v>813</v>
      </c>
      <c r="C325" s="25">
        <f t="shared" si="99"/>
        <v>78540</v>
      </c>
      <c r="D325" s="832">
        <f t="shared" si="109"/>
        <v>9429.6621934289687</v>
      </c>
      <c r="E325" s="832">
        <f t="shared" si="108"/>
        <v>2487.4907450254514</v>
      </c>
      <c r="F325" s="832">
        <f t="shared" si="110"/>
        <v>5279.2618000925495</v>
      </c>
      <c r="G325" s="832">
        <f t="shared" si="110"/>
        <v>959.26885701064327</v>
      </c>
      <c r="H325" s="832">
        <f t="shared" si="110"/>
        <v>9148.9279654480961</v>
      </c>
      <c r="I325" s="832">
        <f t="shared" si="110"/>
        <v>1586.5719959895109</v>
      </c>
      <c r="J325" s="376"/>
      <c r="K325" s="25">
        <f t="shared" ref="K325:K348" si="111">SUM(C325:I325)</f>
        <v>107431.18355699521</v>
      </c>
      <c r="L325" s="832">
        <v>13</v>
      </c>
      <c r="M325" s="832">
        <f t="shared" si="100"/>
        <v>8263.9371966919389</v>
      </c>
      <c r="N325" s="730">
        <v>10189</v>
      </c>
      <c r="O325" s="730"/>
      <c r="P325" s="40" t="s">
        <v>667</v>
      </c>
      <c r="Q325" s="849">
        <v>40811</v>
      </c>
      <c r="R325" s="848"/>
      <c r="S325" s="317">
        <v>6</v>
      </c>
      <c r="T325" s="264">
        <v>13090</v>
      </c>
      <c r="U325" s="25">
        <f t="shared" si="77"/>
        <v>78540</v>
      </c>
      <c r="V325" s="471"/>
      <c r="W325" s="849"/>
      <c r="X325" s="881"/>
      <c r="Y325" s="881"/>
      <c r="Z325" s="25"/>
    </row>
    <row r="326" spans="1:26">
      <c r="A326" s="831">
        <f t="shared" si="93"/>
        <v>130</v>
      </c>
      <c r="B326" s="309" t="s">
        <v>1096</v>
      </c>
      <c r="C326" s="25">
        <f t="shared" si="99"/>
        <v>7268</v>
      </c>
      <c r="D326" s="832">
        <f t="shared" si="109"/>
        <v>725.35863026376683</v>
      </c>
      <c r="E326" s="832">
        <f t="shared" si="108"/>
        <v>191.34544192503472</v>
      </c>
      <c r="F326" s="832">
        <f t="shared" si="110"/>
        <v>406.09706154558074</v>
      </c>
      <c r="G326" s="832">
        <f t="shared" si="110"/>
        <v>73.789912077741789</v>
      </c>
      <c r="H326" s="832">
        <f t="shared" si="110"/>
        <v>703.76368964985352</v>
      </c>
      <c r="I326" s="832">
        <f t="shared" si="110"/>
        <v>122.04399969150084</v>
      </c>
      <c r="J326" s="376"/>
      <c r="K326" s="25">
        <f t="shared" si="111"/>
        <v>9490.3987351534779</v>
      </c>
      <c r="L326" s="832">
        <v>1</v>
      </c>
      <c r="M326" s="832">
        <f t="shared" si="100"/>
        <v>9490.3987351534779</v>
      </c>
      <c r="N326" s="730">
        <v>10211</v>
      </c>
      <c r="O326" s="730"/>
      <c r="P326" s="191" t="s">
        <v>588</v>
      </c>
      <c r="Q326" s="849">
        <v>40811</v>
      </c>
      <c r="R326" s="848"/>
      <c r="S326" s="317">
        <f>L326</f>
        <v>1</v>
      </c>
      <c r="T326" s="264">
        <v>7268</v>
      </c>
      <c r="U326" s="25">
        <f t="shared" si="77"/>
        <v>7268</v>
      </c>
      <c r="V326" s="471"/>
      <c r="W326" s="849"/>
      <c r="X326" s="881"/>
      <c r="Y326" s="881"/>
      <c r="Z326" s="25"/>
    </row>
    <row r="327" spans="1:26">
      <c r="A327" s="831">
        <f t="shared" ref="A327:A348" si="112">IF(B327&lt;&gt;"",A326+1,"")</f>
        <v>131</v>
      </c>
      <c r="B327" s="309" t="s">
        <v>1067</v>
      </c>
      <c r="C327" s="25">
        <f t="shared" si="99"/>
        <v>26694</v>
      </c>
      <c r="D327" s="832">
        <f t="shared" ref="D327:I341" si="113">IF($L$350&lt;&gt;0,D$350/$L$350*$L327,0)</f>
        <v>4352.151781582601</v>
      </c>
      <c r="E327" s="832">
        <f t="shared" si="108"/>
        <v>1148.0726515502083</v>
      </c>
      <c r="F327" s="832">
        <f t="shared" si="113"/>
        <v>2436.5823692734843</v>
      </c>
      <c r="G327" s="832">
        <f t="shared" si="113"/>
        <v>442.73947246645071</v>
      </c>
      <c r="H327" s="832">
        <f t="shared" si="113"/>
        <v>4222.5821378991213</v>
      </c>
      <c r="I327" s="832">
        <f t="shared" si="113"/>
        <v>732.26399814900503</v>
      </c>
      <c r="J327" s="376"/>
      <c r="K327" s="25">
        <f t="shared" si="111"/>
        <v>40028.392410920875</v>
      </c>
      <c r="L327" s="832">
        <v>6</v>
      </c>
      <c r="M327" s="832">
        <f t="shared" si="100"/>
        <v>6671.3987351534788</v>
      </c>
      <c r="N327" s="730">
        <v>7042</v>
      </c>
      <c r="O327" s="730"/>
      <c r="P327" s="191" t="s">
        <v>452</v>
      </c>
      <c r="Q327" s="849">
        <v>40811</v>
      </c>
      <c r="R327" s="848"/>
      <c r="S327" s="317">
        <f>L327</f>
        <v>6</v>
      </c>
      <c r="T327" s="881">
        <f>4449</f>
        <v>4449</v>
      </c>
      <c r="U327" s="25">
        <f t="shared" si="77"/>
        <v>26694</v>
      </c>
      <c r="V327" s="471"/>
      <c r="W327" s="849"/>
      <c r="X327" s="881"/>
      <c r="Y327" s="881"/>
      <c r="Z327" s="25"/>
    </row>
    <row r="328" spans="1:26">
      <c r="A328" s="831">
        <f t="shared" si="112"/>
        <v>132</v>
      </c>
      <c r="B328" s="309" t="s">
        <v>1065</v>
      </c>
      <c r="C328" s="25">
        <f t="shared" si="99"/>
        <v>8898</v>
      </c>
      <c r="D328" s="832">
        <f t="shared" si="113"/>
        <v>1450.7172605275337</v>
      </c>
      <c r="E328" s="832">
        <f t="shared" si="108"/>
        <v>382.69088385006944</v>
      </c>
      <c r="F328" s="832">
        <f t="shared" si="113"/>
        <v>812.19412309116149</v>
      </c>
      <c r="G328" s="832">
        <f t="shared" si="113"/>
        <v>147.57982415548358</v>
      </c>
      <c r="H328" s="832">
        <f t="shared" si="113"/>
        <v>1407.527379299707</v>
      </c>
      <c r="I328" s="832">
        <f t="shared" si="113"/>
        <v>244.08799938300169</v>
      </c>
      <c r="J328" s="376"/>
      <c r="K328" s="25">
        <f t="shared" si="111"/>
        <v>13342.797470306958</v>
      </c>
      <c r="L328" s="832">
        <v>2</v>
      </c>
      <c r="M328" s="832">
        <f t="shared" si="100"/>
        <v>6671.3987351534788</v>
      </c>
      <c r="N328" s="730">
        <v>6510</v>
      </c>
      <c r="O328" s="730"/>
      <c r="P328" s="191" t="s">
        <v>452</v>
      </c>
      <c r="Q328" s="849">
        <v>40811</v>
      </c>
      <c r="R328" s="848"/>
      <c r="S328" s="317">
        <f>L328</f>
        <v>2</v>
      </c>
      <c r="T328" s="881">
        <f>4449</f>
        <v>4449</v>
      </c>
      <c r="U328" s="25">
        <f t="shared" si="77"/>
        <v>8898</v>
      </c>
      <c r="V328" s="471"/>
      <c r="W328" s="849"/>
      <c r="X328" s="881"/>
      <c r="Y328" s="881"/>
      <c r="Z328" s="25"/>
    </row>
    <row r="329" spans="1:26">
      <c r="A329" s="831">
        <f t="shared" si="112"/>
        <v>133</v>
      </c>
      <c r="B329" s="309" t="s">
        <v>1097</v>
      </c>
      <c r="C329" s="25">
        <f t="shared" si="99"/>
        <v>8898</v>
      </c>
      <c r="D329" s="832">
        <f t="shared" si="113"/>
        <v>1450.7172605275337</v>
      </c>
      <c r="E329" s="832">
        <f t="shared" si="108"/>
        <v>382.69088385006944</v>
      </c>
      <c r="F329" s="832">
        <f t="shared" si="113"/>
        <v>812.19412309116149</v>
      </c>
      <c r="G329" s="832">
        <f t="shared" si="113"/>
        <v>147.57982415548358</v>
      </c>
      <c r="H329" s="832">
        <f t="shared" si="113"/>
        <v>1407.527379299707</v>
      </c>
      <c r="I329" s="832">
        <f t="shared" si="113"/>
        <v>244.08799938300169</v>
      </c>
      <c r="J329" s="376"/>
      <c r="K329" s="25">
        <f t="shared" si="111"/>
        <v>13342.797470306958</v>
      </c>
      <c r="L329" s="832">
        <v>2</v>
      </c>
      <c r="M329" s="832">
        <f t="shared" si="100"/>
        <v>6671.3987351534788</v>
      </c>
      <c r="N329" s="730">
        <v>7229</v>
      </c>
      <c r="O329" s="730"/>
      <c r="P329" s="191" t="s">
        <v>452</v>
      </c>
      <c r="Q329" s="849">
        <v>40811</v>
      </c>
      <c r="R329" s="848"/>
      <c r="S329" s="317">
        <f>L329</f>
        <v>2</v>
      </c>
      <c r="T329" s="881">
        <f>4449</f>
        <v>4449</v>
      </c>
      <c r="U329" s="25">
        <f t="shared" si="77"/>
        <v>8898</v>
      </c>
      <c r="V329" s="471"/>
      <c r="W329" s="849"/>
      <c r="X329" s="881"/>
      <c r="Y329" s="881"/>
      <c r="Z329" s="25"/>
    </row>
    <row r="330" spans="1:26">
      <c r="A330" s="831">
        <f t="shared" si="112"/>
        <v>134</v>
      </c>
      <c r="B330" s="309" t="s">
        <v>820</v>
      </c>
      <c r="C330" s="25">
        <f t="shared" si="99"/>
        <v>40433</v>
      </c>
      <c r="D330" s="832">
        <f t="shared" si="113"/>
        <v>3626.7931513188341</v>
      </c>
      <c r="E330" s="832">
        <f t="shared" si="108"/>
        <v>956.7272096251736</v>
      </c>
      <c r="F330" s="832">
        <f t="shared" si="113"/>
        <v>2030.4853077279038</v>
      </c>
      <c r="G330" s="832">
        <f t="shared" si="113"/>
        <v>368.94956038870896</v>
      </c>
      <c r="H330" s="832">
        <f t="shared" si="113"/>
        <v>3518.8184482492675</v>
      </c>
      <c r="I330" s="832">
        <f t="shared" si="113"/>
        <v>610.21999845750418</v>
      </c>
      <c r="J330" s="376"/>
      <c r="K330" s="25">
        <f t="shared" si="111"/>
        <v>51544.9936757674</v>
      </c>
      <c r="L330" s="832">
        <v>5</v>
      </c>
      <c r="M330" s="832">
        <f t="shared" si="100"/>
        <v>10308.99873515348</v>
      </c>
      <c r="N330" s="730">
        <v>12109</v>
      </c>
      <c r="O330" s="730"/>
      <c r="P330" s="191" t="s">
        <v>553</v>
      </c>
      <c r="Q330" s="849">
        <v>40812</v>
      </c>
      <c r="R330" s="848"/>
      <c r="S330" s="317">
        <f>L330/2</f>
        <v>2.5</v>
      </c>
      <c r="T330" s="881">
        <v>16173</v>
      </c>
      <c r="U330" s="25">
        <f t="shared" si="77"/>
        <v>40433</v>
      </c>
      <c r="V330" s="471"/>
      <c r="W330" s="849"/>
      <c r="X330" s="881"/>
      <c r="Y330" s="881"/>
      <c r="Z330" s="25"/>
    </row>
    <row r="331" spans="1:26">
      <c r="A331" s="831">
        <f t="shared" si="112"/>
        <v>135</v>
      </c>
      <c r="B331" s="309" t="s">
        <v>1098</v>
      </c>
      <c r="C331" s="25">
        <f t="shared" si="99"/>
        <v>8152</v>
      </c>
      <c r="D331" s="832">
        <f t="shared" si="113"/>
        <v>725.35863026376683</v>
      </c>
      <c r="E331" s="832">
        <f t="shared" si="108"/>
        <v>191.34544192503472</v>
      </c>
      <c r="F331" s="832">
        <f t="shared" si="113"/>
        <v>406.09706154558074</v>
      </c>
      <c r="G331" s="832">
        <f t="shared" si="113"/>
        <v>73.789912077741789</v>
      </c>
      <c r="H331" s="832">
        <f t="shared" si="113"/>
        <v>703.76368964985352</v>
      </c>
      <c r="I331" s="832">
        <f t="shared" si="113"/>
        <v>122.04399969150084</v>
      </c>
      <c r="J331" s="376"/>
      <c r="K331" s="25">
        <f t="shared" si="111"/>
        <v>10374.398735153478</v>
      </c>
      <c r="L331" s="832">
        <v>1</v>
      </c>
      <c r="M331" s="832">
        <f t="shared" si="100"/>
        <v>10374.398735153478</v>
      </c>
      <c r="N331" s="730">
        <v>11245</v>
      </c>
      <c r="O331" s="730"/>
      <c r="P331" s="40" t="s">
        <v>666</v>
      </c>
      <c r="Q331" s="849">
        <v>40812</v>
      </c>
      <c r="R331" s="848"/>
      <c r="S331" s="317">
        <f>L331/2</f>
        <v>0.5</v>
      </c>
      <c r="T331" s="881">
        <v>16303</v>
      </c>
      <c r="U331" s="25">
        <f t="shared" si="77"/>
        <v>8152</v>
      </c>
      <c r="V331" s="471"/>
      <c r="W331" s="849"/>
      <c r="X331" s="881"/>
      <c r="Y331" s="881"/>
      <c r="Z331" s="25"/>
    </row>
    <row r="332" spans="1:26">
      <c r="A332" s="831">
        <f t="shared" si="112"/>
        <v>136</v>
      </c>
      <c r="B332" s="309" t="s">
        <v>1076</v>
      </c>
      <c r="C332" s="25">
        <f t="shared" si="99"/>
        <v>10603</v>
      </c>
      <c r="D332" s="832">
        <f t="shared" si="113"/>
        <v>725.35863026376683</v>
      </c>
      <c r="E332" s="832">
        <f t="shared" si="108"/>
        <v>191.34544192503472</v>
      </c>
      <c r="F332" s="832">
        <f t="shared" si="113"/>
        <v>406.09706154558074</v>
      </c>
      <c r="G332" s="832">
        <f t="shared" si="113"/>
        <v>73.789912077741789</v>
      </c>
      <c r="H332" s="832">
        <f t="shared" si="113"/>
        <v>703.76368964985352</v>
      </c>
      <c r="I332" s="832">
        <f t="shared" si="113"/>
        <v>122.04399969150084</v>
      </c>
      <c r="J332" s="376"/>
      <c r="K332" s="25">
        <f t="shared" si="111"/>
        <v>12825.398735153478</v>
      </c>
      <c r="L332" s="832">
        <v>1</v>
      </c>
      <c r="M332" s="832">
        <f t="shared" si="100"/>
        <v>12825.398735153478</v>
      </c>
      <c r="N332" s="730">
        <v>13027</v>
      </c>
      <c r="O332" s="730"/>
      <c r="P332" s="191" t="s">
        <v>584</v>
      </c>
      <c r="Q332" s="849">
        <v>40812</v>
      </c>
      <c r="R332" s="848"/>
      <c r="S332" s="317">
        <f>L332</f>
        <v>1</v>
      </c>
      <c r="T332" s="881">
        <v>10603</v>
      </c>
      <c r="U332" s="25">
        <f t="shared" si="77"/>
        <v>10603</v>
      </c>
      <c r="V332" s="471"/>
      <c r="W332" s="849"/>
      <c r="X332" s="881"/>
      <c r="Y332" s="881"/>
      <c r="Z332" s="25"/>
    </row>
    <row r="333" spans="1:26">
      <c r="A333" s="831">
        <f t="shared" si="112"/>
        <v>137</v>
      </c>
      <c r="B333" s="309" t="s">
        <v>1069</v>
      </c>
      <c r="C333" s="25">
        <f t="shared" si="99"/>
        <v>18078</v>
      </c>
      <c r="D333" s="832">
        <f t="shared" si="113"/>
        <v>2176.0758907913005</v>
      </c>
      <c r="E333" s="832">
        <f t="shared" si="108"/>
        <v>574.03632577510416</v>
      </c>
      <c r="F333" s="832">
        <f t="shared" si="113"/>
        <v>1218.2911846367422</v>
      </c>
      <c r="G333" s="832">
        <f t="shared" si="113"/>
        <v>221.36973623322535</v>
      </c>
      <c r="H333" s="832">
        <f t="shared" si="113"/>
        <v>2111.2910689495607</v>
      </c>
      <c r="I333" s="832">
        <f t="shared" si="113"/>
        <v>366.13199907450252</v>
      </c>
      <c r="J333" s="376"/>
      <c r="K333" s="25">
        <f t="shared" si="111"/>
        <v>24745.196205460437</v>
      </c>
      <c r="L333" s="832">
        <v>3</v>
      </c>
      <c r="M333" s="832">
        <f t="shared" si="100"/>
        <v>8248.3987351534797</v>
      </c>
      <c r="N333" s="730">
        <v>9960</v>
      </c>
      <c r="O333" s="730"/>
      <c r="P333" s="309" t="s">
        <v>544</v>
      </c>
      <c r="Q333" s="849">
        <v>40812</v>
      </c>
      <c r="R333" s="848"/>
      <c r="S333" s="317">
        <f t="shared" ref="S333:S334" si="114">L333</f>
        <v>3</v>
      </c>
      <c r="T333" s="881">
        <v>6026</v>
      </c>
      <c r="U333" s="25">
        <f t="shared" si="77"/>
        <v>18078</v>
      </c>
      <c r="V333" s="471"/>
      <c r="W333" s="849"/>
      <c r="X333" s="881"/>
      <c r="Y333" s="881"/>
      <c r="Z333" s="25"/>
    </row>
    <row r="334" spans="1:26">
      <c r="A334" s="831">
        <f t="shared" si="112"/>
        <v>138</v>
      </c>
      <c r="B334" s="309" t="s">
        <v>810</v>
      </c>
      <c r="C334" s="25">
        <f t="shared" si="99"/>
        <v>18078</v>
      </c>
      <c r="D334" s="832">
        <f t="shared" si="113"/>
        <v>2176.0758907913005</v>
      </c>
      <c r="E334" s="832">
        <f t="shared" si="108"/>
        <v>574.03632577510416</v>
      </c>
      <c r="F334" s="832">
        <f t="shared" si="113"/>
        <v>1218.2911846367422</v>
      </c>
      <c r="G334" s="832">
        <f t="shared" si="113"/>
        <v>221.36973623322535</v>
      </c>
      <c r="H334" s="832">
        <f t="shared" si="113"/>
        <v>2111.2910689495607</v>
      </c>
      <c r="I334" s="832">
        <f t="shared" si="113"/>
        <v>366.13199907450252</v>
      </c>
      <c r="J334" s="376"/>
      <c r="K334" s="25">
        <f t="shared" si="111"/>
        <v>24745.196205460437</v>
      </c>
      <c r="L334" s="832">
        <v>3</v>
      </c>
      <c r="M334" s="832">
        <f t="shared" si="100"/>
        <v>8248.3987351534797</v>
      </c>
      <c r="N334" s="730">
        <v>9202</v>
      </c>
      <c r="O334" s="730"/>
      <c r="P334" s="309" t="s">
        <v>544</v>
      </c>
      <c r="Q334" s="849">
        <v>40812</v>
      </c>
      <c r="R334" s="848"/>
      <c r="S334" s="317">
        <f t="shared" si="114"/>
        <v>3</v>
      </c>
      <c r="T334" s="881">
        <v>6026</v>
      </c>
      <c r="U334" s="25">
        <f t="shared" si="77"/>
        <v>18078</v>
      </c>
      <c r="V334" s="471"/>
      <c r="W334" s="849"/>
      <c r="X334" s="881"/>
      <c r="Y334" s="881"/>
      <c r="Z334" s="25"/>
    </row>
    <row r="335" spans="1:26">
      <c r="A335" s="831">
        <f t="shared" si="112"/>
        <v>139</v>
      </c>
      <c r="B335" s="309" t="s">
        <v>1099</v>
      </c>
      <c r="C335" s="25">
        <f t="shared" si="99"/>
        <v>4449</v>
      </c>
      <c r="D335" s="832">
        <f t="shared" si="113"/>
        <v>725.35863026376683</v>
      </c>
      <c r="E335" s="832">
        <f t="shared" si="108"/>
        <v>191.34544192503472</v>
      </c>
      <c r="F335" s="832">
        <f t="shared" si="113"/>
        <v>406.09706154558074</v>
      </c>
      <c r="G335" s="832">
        <f t="shared" si="113"/>
        <v>73.789912077741789</v>
      </c>
      <c r="H335" s="832">
        <f t="shared" si="113"/>
        <v>703.76368964985352</v>
      </c>
      <c r="I335" s="832">
        <f t="shared" si="113"/>
        <v>122.04399969150084</v>
      </c>
      <c r="J335" s="376"/>
      <c r="K335" s="25">
        <f t="shared" si="111"/>
        <v>6671.3987351534788</v>
      </c>
      <c r="L335" s="832">
        <v>1</v>
      </c>
      <c r="M335" s="832">
        <f t="shared" si="100"/>
        <v>6671.3987351534788</v>
      </c>
      <c r="N335" s="730">
        <v>7302</v>
      </c>
      <c r="O335" s="730"/>
      <c r="P335" s="191" t="s">
        <v>452</v>
      </c>
      <c r="Q335" s="849">
        <v>40812</v>
      </c>
      <c r="R335" s="848"/>
      <c r="S335" s="317">
        <f>L335</f>
        <v>1</v>
      </c>
      <c r="T335" s="881">
        <f>4449</f>
        <v>4449</v>
      </c>
      <c r="U335" s="25">
        <f t="shared" si="77"/>
        <v>4449</v>
      </c>
      <c r="V335" s="471"/>
      <c r="W335" s="849"/>
      <c r="X335" s="881"/>
      <c r="Y335" s="881"/>
      <c r="Z335" s="25"/>
    </row>
    <row r="336" spans="1:26">
      <c r="A336" s="831">
        <f t="shared" si="112"/>
        <v>140</v>
      </c>
      <c r="B336" s="309" t="s">
        <v>814</v>
      </c>
      <c r="C336" s="25">
        <f t="shared" si="99"/>
        <v>8087</v>
      </c>
      <c r="D336" s="832">
        <f t="shared" si="113"/>
        <v>725.35863026376683</v>
      </c>
      <c r="E336" s="832">
        <f t="shared" si="108"/>
        <v>191.34544192503472</v>
      </c>
      <c r="F336" s="832">
        <f t="shared" si="113"/>
        <v>406.09706154558074</v>
      </c>
      <c r="G336" s="832">
        <f t="shared" si="113"/>
        <v>73.789912077741789</v>
      </c>
      <c r="H336" s="832">
        <f t="shared" si="113"/>
        <v>703.76368964985352</v>
      </c>
      <c r="I336" s="832">
        <f t="shared" si="113"/>
        <v>122.04399969150084</v>
      </c>
      <c r="J336" s="376"/>
      <c r="K336" s="25">
        <f t="shared" si="111"/>
        <v>10309.398735153478</v>
      </c>
      <c r="L336" s="832">
        <v>1</v>
      </c>
      <c r="M336" s="832">
        <f t="shared" si="100"/>
        <v>10309.398735153478</v>
      </c>
      <c r="N336" s="730">
        <v>12495</v>
      </c>
      <c r="O336" s="730"/>
      <c r="P336" s="191" t="s">
        <v>553</v>
      </c>
      <c r="Q336" s="849">
        <v>40812</v>
      </c>
      <c r="R336" s="848"/>
      <c r="S336" s="317">
        <f>L336/2</f>
        <v>0.5</v>
      </c>
      <c r="T336" s="881">
        <v>16173</v>
      </c>
      <c r="U336" s="25">
        <f t="shared" si="77"/>
        <v>8087</v>
      </c>
      <c r="V336" s="471"/>
      <c r="W336" s="849"/>
      <c r="X336" s="881"/>
      <c r="Y336" s="881"/>
      <c r="Z336" s="25"/>
    </row>
    <row r="337" spans="1:26">
      <c r="A337" s="831">
        <f t="shared" si="112"/>
        <v>141</v>
      </c>
      <c r="B337" s="309" t="s">
        <v>823</v>
      </c>
      <c r="C337" s="25">
        <f t="shared" si="99"/>
        <v>22245</v>
      </c>
      <c r="D337" s="832">
        <f t="shared" si="113"/>
        <v>3626.7931513188341</v>
      </c>
      <c r="E337" s="832">
        <f t="shared" si="108"/>
        <v>956.7272096251736</v>
      </c>
      <c r="F337" s="832">
        <f t="shared" si="113"/>
        <v>2030.4853077279038</v>
      </c>
      <c r="G337" s="832">
        <f t="shared" si="113"/>
        <v>368.94956038870896</v>
      </c>
      <c r="H337" s="832">
        <f t="shared" si="113"/>
        <v>3518.8184482492675</v>
      </c>
      <c r="I337" s="832">
        <f t="shared" si="113"/>
        <v>610.21999845750418</v>
      </c>
      <c r="J337" s="376"/>
      <c r="K337" s="25">
        <f t="shared" si="111"/>
        <v>33356.993675767393</v>
      </c>
      <c r="L337" s="832">
        <v>5</v>
      </c>
      <c r="M337" s="832">
        <f t="shared" si="100"/>
        <v>6671.3987351534788</v>
      </c>
      <c r="N337" s="730">
        <v>7295</v>
      </c>
      <c r="O337" s="730"/>
      <c r="P337" s="191" t="s">
        <v>452</v>
      </c>
      <c r="Q337" s="849">
        <v>40812</v>
      </c>
      <c r="R337" s="848"/>
      <c r="S337" s="317">
        <f>L337</f>
        <v>5</v>
      </c>
      <c r="T337" s="881">
        <f>4449</f>
        <v>4449</v>
      </c>
      <c r="U337" s="25">
        <f t="shared" si="77"/>
        <v>22245</v>
      </c>
      <c r="V337" s="471"/>
      <c r="W337" s="849"/>
      <c r="X337" s="881"/>
      <c r="Y337" s="881"/>
      <c r="Z337" s="25"/>
    </row>
    <row r="338" spans="1:26">
      <c r="A338" s="831">
        <f t="shared" si="112"/>
        <v>142</v>
      </c>
      <c r="B338" s="309" t="s">
        <v>1100</v>
      </c>
      <c r="C338" s="25">
        <f t="shared" si="99"/>
        <v>3924480</v>
      </c>
      <c r="D338" s="832">
        <f t="shared" si="113"/>
        <v>275636.27950023138</v>
      </c>
      <c r="E338" s="832">
        <f t="shared" si="108"/>
        <v>72711.267931513197</v>
      </c>
      <c r="F338" s="832">
        <f t="shared" si="113"/>
        <v>154316.88338732067</v>
      </c>
      <c r="G338" s="832">
        <f t="shared" si="113"/>
        <v>28040.166589541881</v>
      </c>
      <c r="H338" s="832">
        <f t="shared" si="113"/>
        <v>267430.20206694433</v>
      </c>
      <c r="I338" s="832">
        <f t="shared" si="113"/>
        <v>46376.719882770318</v>
      </c>
      <c r="J338" s="376"/>
      <c r="K338" s="25">
        <f t="shared" si="111"/>
        <v>4768991.519358322</v>
      </c>
      <c r="L338" s="832">
        <v>380</v>
      </c>
      <c r="M338" s="832">
        <f t="shared" si="100"/>
        <v>12549.9776825219</v>
      </c>
      <c r="N338" s="730">
        <v>14892</v>
      </c>
      <c r="O338" s="730"/>
      <c r="P338" s="40" t="s">
        <v>685</v>
      </c>
      <c r="Q338" s="849">
        <v>40813</v>
      </c>
      <c r="R338" s="848"/>
      <c r="S338" s="317">
        <v>192</v>
      </c>
      <c r="T338" s="881">
        <v>20440</v>
      </c>
      <c r="U338" s="25">
        <f t="shared" si="77"/>
        <v>3924480</v>
      </c>
      <c r="V338" s="471"/>
      <c r="W338" s="849"/>
      <c r="X338" s="881"/>
      <c r="Y338" s="881"/>
      <c r="Z338" s="25"/>
    </row>
    <row r="339" spans="1:26">
      <c r="A339" s="831">
        <f t="shared" si="112"/>
        <v>143</v>
      </c>
      <c r="B339" s="309" t="s">
        <v>1101</v>
      </c>
      <c r="C339" s="25">
        <f t="shared" si="99"/>
        <v>1227438</v>
      </c>
      <c r="D339" s="832">
        <f t="shared" si="113"/>
        <v>90669.828782970857</v>
      </c>
      <c r="E339" s="832">
        <f t="shared" si="108"/>
        <v>23918.180240629339</v>
      </c>
      <c r="F339" s="832">
        <f t="shared" si="113"/>
        <v>50762.132693197593</v>
      </c>
      <c r="G339" s="832">
        <f t="shared" si="113"/>
        <v>9223.7390097177231</v>
      </c>
      <c r="H339" s="832">
        <f t="shared" si="113"/>
        <v>87970.461206231688</v>
      </c>
      <c r="I339" s="832">
        <f t="shared" si="113"/>
        <v>15255.499961437605</v>
      </c>
      <c r="J339" s="376"/>
      <c r="K339" s="25">
        <f t="shared" si="111"/>
        <v>1505237.8418941847</v>
      </c>
      <c r="L339" s="832">
        <v>125</v>
      </c>
      <c r="M339" s="832">
        <f t="shared" si="100"/>
        <v>12041.902735153477</v>
      </c>
      <c r="N339" s="730">
        <v>13169</v>
      </c>
      <c r="O339" s="730"/>
      <c r="P339" s="191" t="s">
        <v>647</v>
      </c>
      <c r="Q339" s="849">
        <v>40813</v>
      </c>
      <c r="R339" s="848"/>
      <c r="S339" s="317">
        <f t="shared" ref="S339" si="115">L339/2</f>
        <v>62.5</v>
      </c>
      <c r="T339" s="881">
        <v>19639</v>
      </c>
      <c r="U339" s="25">
        <f t="shared" si="77"/>
        <v>1227438</v>
      </c>
      <c r="V339" s="471"/>
      <c r="W339" s="849"/>
      <c r="X339" s="881"/>
      <c r="Y339" s="881"/>
      <c r="Z339" s="25"/>
    </row>
    <row r="340" spans="1:26">
      <c r="A340" s="831">
        <f t="shared" si="112"/>
        <v>144</v>
      </c>
      <c r="B340" s="309" t="s">
        <v>1102</v>
      </c>
      <c r="C340" s="25">
        <f t="shared" si="99"/>
        <v>6904800</v>
      </c>
      <c r="D340" s="832">
        <f t="shared" si="113"/>
        <v>417081.21240166592</v>
      </c>
      <c r="E340" s="832">
        <f t="shared" si="108"/>
        <v>110023.62910689496</v>
      </c>
      <c r="F340" s="832">
        <f t="shared" si="113"/>
        <v>233505.81038870892</v>
      </c>
      <c r="G340" s="832">
        <f t="shared" si="113"/>
        <v>42429.199444701531</v>
      </c>
      <c r="H340" s="832">
        <f t="shared" si="113"/>
        <v>404664.12154866575</v>
      </c>
      <c r="I340" s="832">
        <f t="shared" si="113"/>
        <v>70175.299822612986</v>
      </c>
      <c r="J340" s="376"/>
      <c r="K340" s="25">
        <f t="shared" si="111"/>
        <v>8182679.2727132495</v>
      </c>
      <c r="L340" s="832">
        <v>575</v>
      </c>
      <c r="M340" s="832">
        <f t="shared" si="100"/>
        <v>14230.746561240434</v>
      </c>
      <c r="N340" s="730">
        <v>17333</v>
      </c>
      <c r="O340" s="730"/>
      <c r="P340" s="40" t="s">
        <v>691</v>
      </c>
      <c r="Q340" s="849">
        <v>40813</v>
      </c>
      <c r="R340" s="848"/>
      <c r="S340" s="317">
        <v>288</v>
      </c>
      <c r="T340" s="881">
        <v>23975</v>
      </c>
      <c r="U340" s="25">
        <f t="shared" si="77"/>
        <v>6904800</v>
      </c>
      <c r="V340" s="471"/>
      <c r="W340" s="849"/>
      <c r="X340" s="881"/>
      <c r="Y340" s="881"/>
      <c r="Z340" s="25"/>
    </row>
    <row r="341" spans="1:26">
      <c r="A341" s="831">
        <f>IF(B341&lt;&gt;"",A340+1,"")</f>
        <v>145</v>
      </c>
      <c r="B341" s="309" t="s">
        <v>1102</v>
      </c>
      <c r="C341" s="25">
        <f t="shared" si="99"/>
        <v>7192500</v>
      </c>
      <c r="D341" s="832">
        <f t="shared" si="113"/>
        <v>435215.17815826007</v>
      </c>
      <c r="E341" s="832">
        <f t="shared" si="108"/>
        <v>114807.26515502084</v>
      </c>
      <c r="F341" s="832">
        <f t="shared" si="113"/>
        <v>243658.23692734845</v>
      </c>
      <c r="G341" s="832">
        <f t="shared" si="113"/>
        <v>44273.947246645075</v>
      </c>
      <c r="H341" s="832">
        <f t="shared" si="113"/>
        <v>422258.21378991212</v>
      </c>
      <c r="I341" s="832">
        <f t="shared" si="113"/>
        <v>73226.399814900506</v>
      </c>
      <c r="J341" s="376"/>
      <c r="K341" s="25">
        <f t="shared" si="111"/>
        <v>8525939.2410920858</v>
      </c>
      <c r="L341" s="832">
        <v>600</v>
      </c>
      <c r="M341" s="832">
        <f t="shared" si="100"/>
        <v>14209.898735153476</v>
      </c>
      <c r="N341" s="730">
        <v>17333</v>
      </c>
      <c r="O341" s="730"/>
      <c r="P341" s="40" t="s">
        <v>691</v>
      </c>
      <c r="Q341" s="849">
        <v>40813</v>
      </c>
      <c r="R341" s="848"/>
      <c r="S341" s="317">
        <f>L341/2</f>
        <v>300</v>
      </c>
      <c r="T341" s="881">
        <v>23975</v>
      </c>
      <c r="U341" s="25">
        <f t="shared" si="77"/>
        <v>7192500</v>
      </c>
      <c r="V341" s="471"/>
      <c r="W341" s="849"/>
      <c r="X341" s="881"/>
      <c r="Y341" s="881"/>
      <c r="Z341" s="25"/>
    </row>
    <row r="342" spans="1:26">
      <c r="A342" s="831">
        <f>IF(B342&lt;&gt;"",A341+1,"")</f>
        <v>146</v>
      </c>
      <c r="B342" s="309" t="s">
        <v>1101</v>
      </c>
      <c r="C342" s="25">
        <f t="shared" si="99"/>
        <v>1227437</v>
      </c>
      <c r="D342" s="832">
        <f t="shared" ref="D342:I348" si="116">IF($L$350&lt;&gt;0,D$350/$L$350*$L342,0)</f>
        <v>90669.828782970857</v>
      </c>
      <c r="E342" s="832">
        <f t="shared" si="108"/>
        <v>23918.180240629339</v>
      </c>
      <c r="F342" s="832">
        <f t="shared" si="116"/>
        <v>50762.132693197593</v>
      </c>
      <c r="G342" s="832">
        <f t="shared" si="116"/>
        <v>9223.7390097177231</v>
      </c>
      <c r="H342" s="832">
        <f t="shared" si="116"/>
        <v>87970.461206231688</v>
      </c>
      <c r="I342" s="832">
        <f t="shared" si="116"/>
        <v>15255.499961437605</v>
      </c>
      <c r="J342" s="376"/>
      <c r="K342" s="25">
        <f t="shared" si="111"/>
        <v>1505236.8418941847</v>
      </c>
      <c r="L342" s="832">
        <v>125</v>
      </c>
      <c r="M342" s="832">
        <f t="shared" si="100"/>
        <v>12041.894735153477</v>
      </c>
      <c r="N342" s="730">
        <v>13169</v>
      </c>
      <c r="O342" s="730"/>
      <c r="P342" s="191" t="s">
        <v>647</v>
      </c>
      <c r="Q342" s="849">
        <v>40813</v>
      </c>
      <c r="R342" s="848"/>
      <c r="S342" s="317">
        <f t="shared" ref="S342" si="117">L342/2</f>
        <v>62.5</v>
      </c>
      <c r="T342" s="881">
        <v>19638.991999999998</v>
      </c>
      <c r="U342" s="25">
        <f t="shared" si="77"/>
        <v>1227437</v>
      </c>
      <c r="V342" s="471"/>
      <c r="W342" s="849"/>
      <c r="X342" s="881"/>
      <c r="Y342" s="881"/>
      <c r="Z342" s="25"/>
    </row>
    <row r="343" spans="1:26">
      <c r="A343" s="831">
        <f t="shared" si="112"/>
        <v>147</v>
      </c>
      <c r="B343" s="309" t="s">
        <v>1103</v>
      </c>
      <c r="C343" s="25">
        <f t="shared" si="99"/>
        <v>1776600</v>
      </c>
      <c r="D343" s="832">
        <f t="shared" si="116"/>
        <v>108803.79453956502</v>
      </c>
      <c r="E343" s="832">
        <f t="shared" si="108"/>
        <v>28701.81628875521</v>
      </c>
      <c r="F343" s="832">
        <f t="shared" si="116"/>
        <v>60914.559231837113</v>
      </c>
      <c r="G343" s="832">
        <f t="shared" si="116"/>
        <v>11068.486811661269</v>
      </c>
      <c r="H343" s="832">
        <f t="shared" si="116"/>
        <v>105564.55344747803</v>
      </c>
      <c r="I343" s="832">
        <f t="shared" si="116"/>
        <v>18306.599953725126</v>
      </c>
      <c r="J343" s="376"/>
      <c r="K343" s="25">
        <f t="shared" si="111"/>
        <v>2109959.8102730215</v>
      </c>
      <c r="L343" s="832">
        <v>150</v>
      </c>
      <c r="M343" s="832">
        <f t="shared" si="100"/>
        <v>14066.398735153476</v>
      </c>
      <c r="N343" s="730">
        <v>15453</v>
      </c>
      <c r="O343" s="730"/>
      <c r="P343" s="40" t="s">
        <v>689</v>
      </c>
      <c r="Q343" s="849">
        <v>40813</v>
      </c>
      <c r="R343" s="848"/>
      <c r="S343" s="317">
        <f>L343/2</f>
        <v>75</v>
      </c>
      <c r="T343" s="881">
        <v>23688</v>
      </c>
      <c r="U343" s="25">
        <f t="shared" si="77"/>
        <v>1776600</v>
      </c>
      <c r="V343" s="471"/>
      <c r="W343" s="849"/>
      <c r="X343" s="881"/>
      <c r="Y343" s="881"/>
      <c r="Z343" s="25"/>
    </row>
    <row r="344" spans="1:26">
      <c r="A344" s="831">
        <f t="shared" si="112"/>
        <v>148</v>
      </c>
      <c r="B344" s="309" t="s">
        <v>1104</v>
      </c>
      <c r="C344" s="25">
        <f t="shared" si="99"/>
        <v>690525</v>
      </c>
      <c r="D344" s="832">
        <f t="shared" si="116"/>
        <v>65282.276723739014</v>
      </c>
      <c r="E344" s="832">
        <f t="shared" si="108"/>
        <v>17221.089773253123</v>
      </c>
      <c r="F344" s="832">
        <f t="shared" si="116"/>
        <v>36548.735539102265</v>
      </c>
      <c r="G344" s="832">
        <f t="shared" si="116"/>
        <v>6641.0920869967613</v>
      </c>
      <c r="H344" s="832">
        <f t="shared" si="116"/>
        <v>63338.732068486817</v>
      </c>
      <c r="I344" s="832">
        <f t="shared" si="116"/>
        <v>10983.959972235076</v>
      </c>
      <c r="J344" s="376"/>
      <c r="K344" s="25">
        <f t="shared" si="111"/>
        <v>890540.88616381295</v>
      </c>
      <c r="L344" s="832">
        <v>90</v>
      </c>
      <c r="M344" s="832">
        <f t="shared" si="100"/>
        <v>9894.8987351534779</v>
      </c>
      <c r="N344" s="730">
        <v>11613</v>
      </c>
      <c r="O344" s="730"/>
      <c r="P344" s="191" t="s">
        <v>620</v>
      </c>
      <c r="Q344" s="849">
        <v>40813</v>
      </c>
      <c r="R344" s="848"/>
      <c r="S344" s="317">
        <f t="shared" ref="S344" si="118">L344/2</f>
        <v>45</v>
      </c>
      <c r="T344" s="881">
        <v>15345</v>
      </c>
      <c r="U344" s="25">
        <f t="shared" si="77"/>
        <v>690525</v>
      </c>
      <c r="V344" s="471"/>
      <c r="W344" s="849"/>
      <c r="X344" s="881"/>
      <c r="Y344" s="881"/>
      <c r="Z344" s="25"/>
    </row>
    <row r="345" spans="1:26">
      <c r="A345" s="831">
        <f t="shared" si="112"/>
        <v>149</v>
      </c>
      <c r="B345" s="309" t="s">
        <v>1104</v>
      </c>
      <c r="C345" s="25">
        <f t="shared" si="99"/>
        <v>1678700</v>
      </c>
      <c r="D345" s="832">
        <f t="shared" si="116"/>
        <v>145071.72605275337</v>
      </c>
      <c r="E345" s="832">
        <f t="shared" si="108"/>
        <v>38269.088385006944</v>
      </c>
      <c r="F345" s="832">
        <f t="shared" si="116"/>
        <v>81219.412309116145</v>
      </c>
      <c r="G345" s="832">
        <f t="shared" si="116"/>
        <v>14757.982415548358</v>
      </c>
      <c r="H345" s="832">
        <f t="shared" si="116"/>
        <v>140752.7379299707</v>
      </c>
      <c r="I345" s="832">
        <f t="shared" si="116"/>
        <v>24408.79993830017</v>
      </c>
      <c r="J345" s="376"/>
      <c r="K345" s="25">
        <f t="shared" si="111"/>
        <v>2123179.7470306954</v>
      </c>
      <c r="L345" s="832">
        <v>200</v>
      </c>
      <c r="M345" s="832">
        <f t="shared" si="100"/>
        <v>10615.898735153478</v>
      </c>
      <c r="N345" s="730">
        <v>11613</v>
      </c>
      <c r="O345" s="730"/>
      <c r="P345" s="191" t="s">
        <v>646</v>
      </c>
      <c r="Q345" s="849">
        <v>40813</v>
      </c>
      <c r="R345" s="848"/>
      <c r="S345" s="317">
        <v>100</v>
      </c>
      <c r="T345" s="881">
        <v>16787</v>
      </c>
      <c r="U345" s="25">
        <f t="shared" si="77"/>
        <v>1678700</v>
      </c>
      <c r="V345" s="471"/>
      <c r="W345" s="849"/>
      <c r="X345" s="881"/>
      <c r="Y345" s="881"/>
      <c r="Z345" s="25"/>
    </row>
    <row r="346" spans="1:26">
      <c r="A346" s="831">
        <f t="shared" si="112"/>
        <v>150</v>
      </c>
      <c r="B346" s="309" t="s">
        <v>1105</v>
      </c>
      <c r="C346" s="25">
        <f t="shared" si="99"/>
        <v>662860</v>
      </c>
      <c r="D346" s="832">
        <f t="shared" si="116"/>
        <v>79789.449329014344</v>
      </c>
      <c r="E346" s="832">
        <f t="shared" si="108"/>
        <v>21047.998611753821</v>
      </c>
      <c r="F346" s="832">
        <f t="shared" si="116"/>
        <v>44670.676770013881</v>
      </c>
      <c r="G346" s="832">
        <f t="shared" si="116"/>
        <v>8116.8903285515971</v>
      </c>
      <c r="H346" s="832">
        <f t="shared" si="116"/>
        <v>77414.005861483893</v>
      </c>
      <c r="I346" s="832">
        <f t="shared" si="116"/>
        <v>13424.839966065092</v>
      </c>
      <c r="J346" s="376"/>
      <c r="K346" s="25">
        <f t="shared" si="111"/>
        <v>907323.86086688272</v>
      </c>
      <c r="L346" s="832">
        <v>110</v>
      </c>
      <c r="M346" s="832">
        <f t="shared" si="100"/>
        <v>8248.3987351534797</v>
      </c>
      <c r="N346" s="730">
        <v>10580</v>
      </c>
      <c r="O346" s="730"/>
      <c r="P346" s="309" t="s">
        <v>544</v>
      </c>
      <c r="Q346" s="849">
        <v>40813</v>
      </c>
      <c r="R346" s="848"/>
      <c r="S346" s="317">
        <f>L346</f>
        <v>110</v>
      </c>
      <c r="T346" s="881">
        <v>6026</v>
      </c>
      <c r="U346" s="25">
        <f t="shared" si="77"/>
        <v>662860</v>
      </c>
      <c r="V346" s="471"/>
      <c r="W346" s="849"/>
      <c r="X346" s="881"/>
      <c r="Y346" s="881"/>
      <c r="Z346" s="25"/>
    </row>
    <row r="347" spans="1:26">
      <c r="A347" s="831">
        <f t="shared" si="112"/>
        <v>151</v>
      </c>
      <c r="B347" s="309" t="s">
        <v>1103</v>
      </c>
      <c r="C347" s="25">
        <f t="shared" si="99"/>
        <v>3579996</v>
      </c>
      <c r="D347" s="832">
        <f t="shared" si="116"/>
        <v>199473.62332253589</v>
      </c>
      <c r="E347" s="832">
        <f t="shared" si="108"/>
        <v>52619.996529384545</v>
      </c>
      <c r="F347" s="832">
        <f t="shared" si="116"/>
        <v>111676.6919250347</v>
      </c>
      <c r="G347" s="832">
        <f t="shared" si="116"/>
        <v>20292.225821378994</v>
      </c>
      <c r="H347" s="832">
        <f t="shared" si="116"/>
        <v>193535.01465370972</v>
      </c>
      <c r="I347" s="832">
        <f t="shared" si="116"/>
        <v>33562.099915162733</v>
      </c>
      <c r="J347" s="376"/>
      <c r="K347" s="25">
        <f t="shared" si="111"/>
        <v>4191155.6521672066</v>
      </c>
      <c r="L347" s="832">
        <v>275</v>
      </c>
      <c r="M347" s="832">
        <f t="shared" si="100"/>
        <v>15240.56600788075</v>
      </c>
      <c r="N347" s="730">
        <v>15453</v>
      </c>
      <c r="O347" s="730"/>
      <c r="P347" s="40" t="s">
        <v>662</v>
      </c>
      <c r="Q347" s="849">
        <v>40813</v>
      </c>
      <c r="R347" s="848"/>
      <c r="S347" s="317">
        <v>138</v>
      </c>
      <c r="T347" s="881">
        <v>25942</v>
      </c>
      <c r="U347" s="25">
        <f t="shared" si="77"/>
        <v>3579996</v>
      </c>
      <c r="V347" s="471"/>
      <c r="W347" s="849"/>
      <c r="X347" s="881"/>
      <c r="Y347" s="881"/>
      <c r="Z347" s="25"/>
    </row>
    <row r="348" spans="1:26">
      <c r="A348" s="831">
        <f t="shared" si="112"/>
        <v>152</v>
      </c>
      <c r="B348" s="309" t="s">
        <v>1103</v>
      </c>
      <c r="C348" s="25">
        <f t="shared" si="99"/>
        <v>2258370</v>
      </c>
      <c r="D348" s="832">
        <f t="shared" si="116"/>
        <v>166832.48496066636</v>
      </c>
      <c r="E348" s="832">
        <f t="shared" si="108"/>
        <v>44009.451642757987</v>
      </c>
      <c r="F348" s="832">
        <f t="shared" si="116"/>
        <v>93402.324155483569</v>
      </c>
      <c r="G348" s="832">
        <f t="shared" si="116"/>
        <v>16971.67977788061</v>
      </c>
      <c r="H348" s="832">
        <f t="shared" si="116"/>
        <v>161865.64861946632</v>
      </c>
      <c r="I348" s="832">
        <f t="shared" si="116"/>
        <v>28070.119929045195</v>
      </c>
      <c r="J348" s="376"/>
      <c r="K348" s="25">
        <f t="shared" si="111"/>
        <v>2769521.7090853001</v>
      </c>
      <c r="L348" s="832">
        <v>230</v>
      </c>
      <c r="M348" s="832">
        <f t="shared" si="100"/>
        <v>12041.398735153478</v>
      </c>
      <c r="N348" s="730">
        <v>13169</v>
      </c>
      <c r="O348" s="730"/>
      <c r="P348" s="191" t="s">
        <v>607</v>
      </c>
      <c r="Q348" s="849">
        <v>40813</v>
      </c>
      <c r="R348" s="848"/>
      <c r="S348" s="317">
        <f t="shared" ref="S348" si="119">L348/2</f>
        <v>115</v>
      </c>
      <c r="T348" s="881">
        <v>19638</v>
      </c>
      <c r="U348" s="25">
        <f t="shared" si="77"/>
        <v>2258370</v>
      </c>
      <c r="V348" s="471"/>
      <c r="W348" s="849"/>
      <c r="X348" s="881"/>
      <c r="Y348" s="881"/>
      <c r="Z348" s="25"/>
    </row>
    <row r="349" spans="1:26" s="853" customFormat="1">
      <c r="A349" s="831" t="str">
        <f>IF(B349&lt;&gt;"",#REF!+1,"")</f>
        <v/>
      </c>
      <c r="B349" s="865"/>
      <c r="C349" s="25"/>
      <c r="D349" s="832"/>
      <c r="E349" s="832"/>
      <c r="F349" s="832"/>
      <c r="G349" s="832"/>
      <c r="H349" s="832"/>
      <c r="I349" s="832"/>
      <c r="J349" s="376"/>
      <c r="K349" s="25"/>
      <c r="L349" s="266"/>
      <c r="M349" s="832"/>
      <c r="N349" s="730"/>
      <c r="O349" s="730"/>
      <c r="P349" s="471"/>
      <c r="Q349" s="849"/>
      <c r="R349" s="848"/>
      <c r="S349" s="317"/>
      <c r="T349" s="881"/>
      <c r="U349" s="25">
        <f t="shared" si="77"/>
        <v>0</v>
      </c>
      <c r="V349" s="471"/>
      <c r="W349" s="849"/>
      <c r="X349" s="881"/>
      <c r="Y349" s="881"/>
      <c r="Z349" s="25">
        <f t="shared" si="72"/>
        <v>0</v>
      </c>
    </row>
    <row r="350" spans="1:26" s="828" customFormat="1">
      <c r="A350" s="833"/>
      <c r="B350" s="834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2"/>
      <c r="O350" s="842"/>
      <c r="P350" s="854"/>
      <c r="Q350" s="855"/>
      <c r="R350" s="856"/>
      <c r="S350" s="908"/>
      <c r="T350" s="27"/>
      <c r="U350" s="47">
        <f>SUM(U196:U349)</f>
        <v>206807315</v>
      </c>
      <c r="V350" s="854"/>
      <c r="W350" s="855"/>
      <c r="X350" s="868"/>
      <c r="Y350" s="27"/>
      <c r="Z350" s="47">
        <f>SUM(Z196:Z349)</f>
        <v>4961970</v>
      </c>
    </row>
    <row r="351" spans="1:26" s="828" customFormat="1">
      <c r="A351" s="835"/>
      <c r="B351" s="836"/>
      <c r="C351" s="829"/>
      <c r="D351" s="829"/>
      <c r="E351" s="829"/>
      <c r="F351" s="829"/>
      <c r="G351" s="829"/>
      <c r="H351" s="829"/>
      <c r="I351" s="829"/>
      <c r="J351" s="473"/>
      <c r="K351" s="829">
        <v>313854971</v>
      </c>
      <c r="L351" s="829"/>
      <c r="M351" s="829"/>
      <c r="N351" s="842"/>
      <c r="O351" s="842"/>
      <c r="P351" s="305"/>
      <c r="Q351" s="821"/>
      <c r="R351" s="841"/>
      <c r="S351" s="899"/>
      <c r="T351" s="305"/>
      <c r="U351" s="827"/>
      <c r="V351" s="305"/>
      <c r="W351" s="821"/>
      <c r="X351" s="305"/>
      <c r="Y351" s="305"/>
      <c r="Z351" s="827"/>
    </row>
    <row r="352" spans="1:26" ht="18" customHeight="1">
      <c r="A352" s="828" t="s">
        <v>271</v>
      </c>
      <c r="B352" s="828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2"/>
      <c r="O352" s="842"/>
      <c r="P352" s="305"/>
      <c r="Q352" s="821"/>
      <c r="V352" s="305"/>
      <c r="W352" s="821"/>
    </row>
    <row r="353" spans="1:26" ht="18.75" customHeight="1">
      <c r="A353" s="829" t="s">
        <v>840</v>
      </c>
      <c r="B353" s="829"/>
      <c r="C353" s="829"/>
      <c r="D353" s="829"/>
      <c r="E353" s="829"/>
      <c r="F353" s="829"/>
      <c r="G353" s="829"/>
      <c r="H353" s="829"/>
      <c r="I353" s="829"/>
      <c r="J353" s="460"/>
      <c r="K353" s="829"/>
      <c r="L353" s="829"/>
      <c r="M353" s="829"/>
      <c r="N353" s="842"/>
      <c r="O353" s="842"/>
      <c r="P353" s="305"/>
      <c r="Q353" s="821"/>
      <c r="V353" s="305"/>
      <c r="W353" s="821"/>
    </row>
    <row r="354" spans="1:26" ht="18.75" hidden="1" customHeight="1">
      <c r="A354" s="829"/>
      <c r="B354" s="830"/>
      <c r="C354" s="830"/>
      <c r="D354" s="830"/>
      <c r="E354" s="830"/>
      <c r="F354" s="830"/>
      <c r="G354" s="830"/>
      <c r="H354" s="830"/>
      <c r="I354" s="829"/>
      <c r="J354" s="461"/>
      <c r="K354" s="830"/>
      <c r="L354" s="843"/>
      <c r="M354" s="830"/>
      <c r="N354" s="842"/>
      <c r="O354" s="842"/>
      <c r="P354" s="305"/>
      <c r="Q354" s="821"/>
      <c r="V354" s="305"/>
      <c r="W354" s="821"/>
    </row>
    <row r="355" spans="1:26" ht="12.75" customHeight="1">
      <c r="A355" s="885"/>
      <c r="B355" s="877"/>
      <c r="C355" s="877"/>
      <c r="D355" s="877"/>
      <c r="E355" s="877"/>
      <c r="F355" s="877"/>
      <c r="G355" s="877"/>
      <c r="H355" s="877"/>
      <c r="I355" s="877"/>
      <c r="J355" s="462"/>
      <c r="K355" s="877"/>
      <c r="L355" s="844"/>
      <c r="M355" s="877"/>
      <c r="N355" s="842"/>
      <c r="O355" s="842"/>
      <c r="P355" s="305"/>
      <c r="Q355" s="821"/>
      <c r="V355" s="305"/>
      <c r="W355" s="821"/>
    </row>
    <row r="356" spans="1:26" s="468" customFormat="1" ht="30.75" customHeight="1">
      <c r="A356" s="913" t="s">
        <v>35</v>
      </c>
      <c r="B356" s="463" t="s">
        <v>272</v>
      </c>
      <c r="C356" s="464" t="s">
        <v>276</v>
      </c>
      <c r="D356" s="464" t="s">
        <v>852</v>
      </c>
      <c r="E356" s="464" t="s">
        <v>277</v>
      </c>
      <c r="F356" s="464" t="s">
        <v>836</v>
      </c>
      <c r="G356" s="464" t="s">
        <v>278</v>
      </c>
      <c r="H356" s="465" t="s">
        <v>279</v>
      </c>
      <c r="I356" s="464" t="s">
        <v>835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2"/>
      <c r="S356" s="901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1">
        <v>1</v>
      </c>
      <c r="B357" s="309" t="s">
        <v>1306</v>
      </c>
      <c r="C357" s="25">
        <f>U357</f>
        <v>22794000</v>
      </c>
      <c r="D357" s="832">
        <f t="shared" ref="D357:J372" si="120">IF($L$599&lt;&gt;0,D$599/$L$599*$L357,0)</f>
        <v>951901.33156419208</v>
      </c>
      <c r="E357" s="832">
        <f t="shared" si="120"/>
        <v>301211.71913454746</v>
      </c>
      <c r="F357" s="832">
        <f t="shared" si="120"/>
        <v>649448.92674470867</v>
      </c>
      <c r="G357" s="832">
        <f t="shared" si="120"/>
        <v>51910.338776296361</v>
      </c>
      <c r="H357" s="832">
        <f t="shared" si="120"/>
        <v>945170.88621139817</v>
      </c>
      <c r="I357" s="832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2">
        <v>2420</v>
      </c>
      <c r="M357" s="832">
        <f>IF(L357&lt;&gt;"",K357/L357,"")</f>
        <v>10717.516450308252</v>
      </c>
      <c r="N357" s="730">
        <v>17447.77438016529</v>
      </c>
      <c r="O357" s="730"/>
      <c r="P357" s="40" t="s">
        <v>717</v>
      </c>
      <c r="Q357" s="847">
        <v>40821</v>
      </c>
      <c r="R357" s="848"/>
      <c r="S357" s="317">
        <v>1200</v>
      </c>
      <c r="T357" s="870">
        <v>18995</v>
      </c>
      <c r="U357" s="25">
        <f t="shared" ref="U357:U598" si="121">ROUND(S357*T357,0)</f>
        <v>22794000</v>
      </c>
      <c r="V357" s="469" t="s">
        <v>453</v>
      </c>
      <c r="W357" s="847">
        <v>40817</v>
      </c>
      <c r="X357" s="881">
        <v>50</v>
      </c>
      <c r="Y357" s="870">
        <v>25000</v>
      </c>
      <c r="Z357" s="25">
        <f t="shared" ref="Z357:Z598" si="122">ROUND(X357*Y357,0)</f>
        <v>1250000</v>
      </c>
    </row>
    <row r="358" spans="1:26">
      <c r="A358" s="831">
        <f t="shared" ref="A358:A421" si="123">IF(B358&lt;&gt;"",A357+1,"")</f>
        <v>2</v>
      </c>
      <c r="B358" s="309" t="s">
        <v>1308</v>
      </c>
      <c r="C358" s="25">
        <f t="shared" ref="C358:C421" si="124">U358</f>
        <v>28272900</v>
      </c>
      <c r="D358" s="832">
        <f t="shared" si="120"/>
        <v>1162013.5310317159</v>
      </c>
      <c r="E358" s="832">
        <f t="shared" si="120"/>
        <v>367697.87133769307</v>
      </c>
      <c r="F358" s="832">
        <f t="shared" si="120"/>
        <v>792801.118737048</v>
      </c>
      <c r="G358" s="832">
        <f t="shared" si="120"/>
        <v>63368.454332736677</v>
      </c>
      <c r="H358" s="832">
        <f t="shared" si="120"/>
        <v>1153797.4814155602</v>
      </c>
      <c r="I358" s="832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2">
        <v>2954.1641048824595</v>
      </c>
      <c r="M358" s="832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7">
        <v>40831</v>
      </c>
      <c r="R358" s="848"/>
      <c r="S358" s="317">
        <v>1460</v>
      </c>
      <c r="T358" s="879">
        <v>19365</v>
      </c>
      <c r="U358" s="25">
        <f t="shared" si="121"/>
        <v>28272900</v>
      </c>
      <c r="V358" s="469" t="s">
        <v>453</v>
      </c>
      <c r="W358" s="847">
        <v>40847</v>
      </c>
      <c r="X358" s="881">
        <v>50</v>
      </c>
      <c r="Y358" s="879">
        <v>25000</v>
      </c>
      <c r="Z358" s="25">
        <f t="shared" si="122"/>
        <v>1250000</v>
      </c>
    </row>
    <row r="359" spans="1:26">
      <c r="A359" s="831">
        <f t="shared" si="123"/>
        <v>3</v>
      </c>
      <c r="B359" s="309" t="s">
        <v>1327</v>
      </c>
      <c r="C359" s="25">
        <f t="shared" si="124"/>
        <v>1283249</v>
      </c>
      <c r="D359" s="832">
        <f t="shared" si="120"/>
        <v>47201.718920538449</v>
      </c>
      <c r="E359" s="832">
        <f t="shared" si="120"/>
        <v>14936.118304192438</v>
      </c>
      <c r="F359" s="832">
        <f t="shared" si="120"/>
        <v>32204.079012134313</v>
      </c>
      <c r="G359" s="832">
        <f t="shared" si="120"/>
        <v>2574.0663856014726</v>
      </c>
      <c r="H359" s="832">
        <f t="shared" si="120"/>
        <v>46867.97782866437</v>
      </c>
      <c r="I359" s="832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2">
        <v>120</v>
      </c>
      <c r="M359" s="832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7">
        <v>40833</v>
      </c>
      <c r="R359" s="848"/>
      <c r="S359" s="317">
        <v>43</v>
      </c>
      <c r="T359" s="879">
        <v>29843</v>
      </c>
      <c r="U359" s="25">
        <f t="shared" ref="U359:U422" si="128">ROUND(S359*T359,0)</f>
        <v>1283249</v>
      </c>
      <c r="V359" s="471" t="s">
        <v>540</v>
      </c>
      <c r="W359" s="847">
        <v>40817</v>
      </c>
      <c r="X359" s="879">
        <v>1</v>
      </c>
      <c r="Y359" s="879">
        <v>1300000</v>
      </c>
      <c r="Z359" s="25">
        <f t="shared" ref="Z359:Z422" si="129">ROUND(X359*Y359,0)</f>
        <v>1300000</v>
      </c>
    </row>
    <row r="360" spans="1:26">
      <c r="A360" s="831">
        <f t="shared" si="123"/>
        <v>4</v>
      </c>
      <c r="B360" s="309" t="s">
        <v>1326</v>
      </c>
      <c r="C360" s="25">
        <f t="shared" si="124"/>
        <v>955600</v>
      </c>
      <c r="D360" s="832">
        <f t="shared" si="120"/>
        <v>39334.765767115372</v>
      </c>
      <c r="E360" s="832">
        <f t="shared" si="120"/>
        <v>12446.765253493697</v>
      </c>
      <c r="F360" s="832">
        <f t="shared" si="120"/>
        <v>26836.732510111928</v>
      </c>
      <c r="G360" s="832">
        <f t="shared" si="120"/>
        <v>2145.0553213345602</v>
      </c>
      <c r="H360" s="832">
        <f t="shared" si="120"/>
        <v>39056.648190553642</v>
      </c>
      <c r="I360" s="832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2">
        <v>100</v>
      </c>
      <c r="M360" s="832">
        <f t="shared" si="127"/>
        <v>10854.498185845441</v>
      </c>
      <c r="N360" s="730">
        <v>14880</v>
      </c>
      <c r="O360" s="730"/>
      <c r="P360" s="191" t="s">
        <v>549</v>
      </c>
      <c r="Q360" s="847">
        <v>40833</v>
      </c>
      <c r="R360" s="848"/>
      <c r="S360" s="317">
        <v>50</v>
      </c>
      <c r="T360" s="879">
        <v>19112</v>
      </c>
      <c r="U360" s="25">
        <f t="shared" si="128"/>
        <v>955600</v>
      </c>
      <c r="V360" s="471" t="s">
        <v>400</v>
      </c>
      <c r="W360" s="847">
        <v>40822</v>
      </c>
      <c r="X360" s="826">
        <v>48</v>
      </c>
      <c r="Y360" s="264">
        <v>42000</v>
      </c>
      <c r="Z360" s="25">
        <f t="shared" si="129"/>
        <v>2016000</v>
      </c>
    </row>
    <row r="361" spans="1:26">
      <c r="A361" s="831">
        <f t="shared" si="123"/>
        <v>5</v>
      </c>
      <c r="B361" s="309" t="s">
        <v>1328</v>
      </c>
      <c r="C361" s="25">
        <f t="shared" si="124"/>
        <v>3164980</v>
      </c>
      <c r="D361" s="832">
        <f t="shared" si="120"/>
        <v>98336.91441778843</v>
      </c>
      <c r="E361" s="832">
        <f t="shared" si="120"/>
        <v>31116.913133734244</v>
      </c>
      <c r="F361" s="832">
        <f t="shared" si="120"/>
        <v>67091.831275279823</v>
      </c>
      <c r="G361" s="832">
        <f t="shared" si="120"/>
        <v>5362.6383033364009</v>
      </c>
      <c r="H361" s="832">
        <f t="shared" si="120"/>
        <v>97641.620476384109</v>
      </c>
      <c r="I361" s="832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2">
        <v>250</v>
      </c>
      <c r="M361" s="832">
        <f t="shared" si="127"/>
        <v>13958.424185845442</v>
      </c>
      <c r="N361" s="730">
        <v>26203</v>
      </c>
      <c r="O361" s="730"/>
      <c r="P361" s="307" t="s">
        <v>444</v>
      </c>
      <c r="Q361" s="847">
        <v>40833</v>
      </c>
      <c r="R361" s="848"/>
      <c r="S361" s="317">
        <v>130</v>
      </c>
      <c r="T361" s="879">
        <v>24346</v>
      </c>
      <c r="U361" s="25">
        <f t="shared" si="128"/>
        <v>3164980</v>
      </c>
      <c r="V361" s="471"/>
      <c r="W361" s="847"/>
      <c r="X361" s="881"/>
      <c r="Y361" s="879"/>
      <c r="Z361" s="25">
        <f t="shared" si="129"/>
        <v>0</v>
      </c>
    </row>
    <row r="362" spans="1:26">
      <c r="A362" s="831">
        <f t="shared" si="123"/>
        <v>6</v>
      </c>
      <c r="B362" s="309" t="s">
        <v>1329</v>
      </c>
      <c r="C362" s="25">
        <f t="shared" si="124"/>
        <v>1056020</v>
      </c>
      <c r="D362" s="832">
        <f t="shared" si="120"/>
        <v>55068.672073961527</v>
      </c>
      <c r="E362" s="832">
        <f t="shared" si="120"/>
        <v>17425.471354891175</v>
      </c>
      <c r="F362" s="832">
        <f t="shared" si="120"/>
        <v>37571.425514156697</v>
      </c>
      <c r="G362" s="832">
        <f t="shared" si="120"/>
        <v>3003.0774498683845</v>
      </c>
      <c r="H362" s="832">
        <f t="shared" si="120"/>
        <v>54679.307466775099</v>
      </c>
      <c r="I362" s="832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2">
        <v>140</v>
      </c>
      <c r="M362" s="832">
        <f t="shared" si="127"/>
        <v>8841.5010429882987</v>
      </c>
      <c r="N362" s="730">
        <v>11355</v>
      </c>
      <c r="O362" s="730"/>
      <c r="P362" s="191" t="s">
        <v>644</v>
      </c>
      <c r="Q362" s="847">
        <v>40833</v>
      </c>
      <c r="R362" s="848"/>
      <c r="S362" s="317">
        <v>140</v>
      </c>
      <c r="T362" s="879">
        <v>7543</v>
      </c>
      <c r="U362" s="25">
        <f t="shared" si="128"/>
        <v>1056020</v>
      </c>
      <c r="V362" s="471"/>
      <c r="W362" s="847"/>
      <c r="X362" s="881"/>
      <c r="Y362" s="879"/>
      <c r="Z362" s="25">
        <f t="shared" si="129"/>
        <v>0</v>
      </c>
    </row>
    <row r="363" spans="1:26">
      <c r="A363" s="831">
        <f t="shared" si="123"/>
        <v>7</v>
      </c>
      <c r="B363" s="309" t="s">
        <v>1330</v>
      </c>
      <c r="C363" s="25">
        <f t="shared" si="124"/>
        <v>328440</v>
      </c>
      <c r="D363" s="832">
        <f t="shared" si="120"/>
        <v>19667.382883557686</v>
      </c>
      <c r="E363" s="832">
        <f t="shared" si="120"/>
        <v>6223.3826267468485</v>
      </c>
      <c r="F363" s="832">
        <f t="shared" si="120"/>
        <v>13418.366255055964</v>
      </c>
      <c r="G363" s="832">
        <f t="shared" si="120"/>
        <v>1072.5276606672801</v>
      </c>
      <c r="H363" s="832">
        <f t="shared" si="120"/>
        <v>19528.324095276821</v>
      </c>
      <c r="I363" s="832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2">
        <v>50</v>
      </c>
      <c r="M363" s="832">
        <f t="shared" si="127"/>
        <v>7867.2881858454421</v>
      </c>
      <c r="N363" s="730">
        <v>11420</v>
      </c>
      <c r="O363" s="730"/>
      <c r="P363" s="40" t="s">
        <v>684</v>
      </c>
      <c r="Q363" s="847">
        <v>40833</v>
      </c>
      <c r="R363" s="848"/>
      <c r="S363" s="317">
        <v>10</v>
      </c>
      <c r="T363" s="879">
        <v>32844</v>
      </c>
      <c r="U363" s="25">
        <f t="shared" si="128"/>
        <v>328440</v>
      </c>
      <c r="V363" s="471"/>
      <c r="W363" s="847"/>
      <c r="X363" s="881"/>
      <c r="Y363" s="879"/>
      <c r="Z363" s="25">
        <f t="shared" si="129"/>
        <v>0</v>
      </c>
    </row>
    <row r="364" spans="1:26">
      <c r="A364" s="831">
        <f t="shared" si="123"/>
        <v>8</v>
      </c>
      <c r="B364" s="309" t="s">
        <v>1331</v>
      </c>
      <c r="C364" s="25">
        <f t="shared" si="124"/>
        <v>594436</v>
      </c>
      <c r="D364" s="832">
        <f t="shared" si="120"/>
        <v>27534.336036980763</v>
      </c>
      <c r="E364" s="832">
        <f t="shared" si="120"/>
        <v>8712.7356774455875</v>
      </c>
      <c r="F364" s="832">
        <f t="shared" si="120"/>
        <v>18785.712757078349</v>
      </c>
      <c r="G364" s="832">
        <f t="shared" si="120"/>
        <v>1501.5387249341923</v>
      </c>
      <c r="H364" s="832">
        <f t="shared" si="120"/>
        <v>27339.653733387549</v>
      </c>
      <c r="I364" s="832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2">
        <v>70</v>
      </c>
      <c r="M364" s="832">
        <f t="shared" si="127"/>
        <v>9790.4367572740139</v>
      </c>
      <c r="N364" s="730">
        <v>14450</v>
      </c>
      <c r="O364" s="730"/>
      <c r="P364" s="40" t="s">
        <v>655</v>
      </c>
      <c r="Q364" s="847">
        <v>40833</v>
      </c>
      <c r="R364" s="848"/>
      <c r="S364" s="317">
        <v>20</v>
      </c>
      <c r="T364" s="879">
        <v>29721.8</v>
      </c>
      <c r="U364" s="25">
        <f t="shared" si="128"/>
        <v>594436</v>
      </c>
      <c r="V364" s="471"/>
      <c r="W364" s="847"/>
      <c r="X364" s="881"/>
      <c r="Y364" s="879"/>
      <c r="Z364" s="25">
        <f t="shared" si="129"/>
        <v>0</v>
      </c>
    </row>
    <row r="365" spans="1:26">
      <c r="A365" s="831">
        <f t="shared" si="123"/>
        <v>9</v>
      </c>
      <c r="B365" s="309" t="s">
        <v>1332</v>
      </c>
      <c r="C365" s="25">
        <f t="shared" si="124"/>
        <v>306880</v>
      </c>
      <c r="D365" s="832">
        <f t="shared" si="120"/>
        <v>21240.773514242301</v>
      </c>
      <c r="E365" s="832">
        <f t="shared" si="120"/>
        <v>6721.2532368865968</v>
      </c>
      <c r="F365" s="832">
        <f t="shared" si="120"/>
        <v>14491.83555546044</v>
      </c>
      <c r="G365" s="832">
        <f t="shared" si="120"/>
        <v>1158.3298735206627</v>
      </c>
      <c r="H365" s="832">
        <f t="shared" si="120"/>
        <v>21090.590022898967</v>
      </c>
      <c r="I365" s="832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2">
        <v>54</v>
      </c>
      <c r="M365" s="832">
        <f t="shared" si="127"/>
        <v>6981.4526302898867</v>
      </c>
      <c r="N365" s="730">
        <v>13881</v>
      </c>
      <c r="O365" s="730"/>
      <c r="P365" s="40" t="s">
        <v>678</v>
      </c>
      <c r="Q365" s="847">
        <v>40833</v>
      </c>
      <c r="R365" s="848"/>
      <c r="S365" s="317">
        <v>16</v>
      </c>
      <c r="T365" s="879">
        <v>19180</v>
      </c>
      <c r="U365" s="25">
        <f t="shared" si="128"/>
        <v>306880</v>
      </c>
      <c r="V365" s="471"/>
      <c r="W365" s="847"/>
      <c r="X365" s="881"/>
      <c r="Y365" s="879"/>
      <c r="Z365" s="25">
        <f t="shared" si="129"/>
        <v>0</v>
      </c>
    </row>
    <row r="366" spans="1:26">
      <c r="A366" s="831">
        <f t="shared" si="123"/>
        <v>10</v>
      </c>
      <c r="B366" s="309" t="s">
        <v>1333</v>
      </c>
      <c r="C366" s="25">
        <f t="shared" si="124"/>
        <v>1340640</v>
      </c>
      <c r="D366" s="832">
        <f t="shared" si="120"/>
        <v>35401.289190403833</v>
      </c>
      <c r="E366" s="832">
        <f t="shared" si="120"/>
        <v>11202.088728144328</v>
      </c>
      <c r="F366" s="832">
        <f t="shared" si="120"/>
        <v>24153.059259100733</v>
      </c>
      <c r="G366" s="832">
        <f t="shared" si="120"/>
        <v>1930.5497892011044</v>
      </c>
      <c r="H366" s="832">
        <f t="shared" si="120"/>
        <v>35150.983371498281</v>
      </c>
      <c r="I366" s="832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2">
        <v>90</v>
      </c>
      <c r="M366" s="832">
        <f t="shared" si="127"/>
        <v>16194.497074734332</v>
      </c>
      <c r="N366" s="730">
        <v>20891</v>
      </c>
      <c r="O366" s="730"/>
      <c r="P366" s="40" t="s">
        <v>677</v>
      </c>
      <c r="Q366" s="847">
        <v>40833</v>
      </c>
      <c r="R366" s="848"/>
      <c r="S366" s="317">
        <v>45</v>
      </c>
      <c r="T366" s="879">
        <v>29792</v>
      </c>
      <c r="U366" s="25">
        <f t="shared" si="128"/>
        <v>1340640</v>
      </c>
      <c r="V366" s="471"/>
      <c r="W366" s="847"/>
      <c r="X366" s="881"/>
      <c r="Y366" s="879"/>
      <c r="Z366" s="25">
        <f t="shared" si="129"/>
        <v>0</v>
      </c>
    </row>
    <row r="367" spans="1:26">
      <c r="A367" s="831">
        <f t="shared" si="123"/>
        <v>11</v>
      </c>
      <c r="B367" s="309" t="s">
        <v>1334</v>
      </c>
      <c r="C367" s="25">
        <f t="shared" si="124"/>
        <v>1112146</v>
      </c>
      <c r="D367" s="832">
        <f t="shared" si="120"/>
        <v>39334.765767115372</v>
      </c>
      <c r="E367" s="832">
        <f t="shared" si="120"/>
        <v>12446.765253493697</v>
      </c>
      <c r="F367" s="832">
        <f t="shared" si="120"/>
        <v>26836.732510111928</v>
      </c>
      <c r="G367" s="832">
        <f t="shared" si="120"/>
        <v>2145.0553213345602</v>
      </c>
      <c r="H367" s="832">
        <f t="shared" si="120"/>
        <v>39056.648190553642</v>
      </c>
      <c r="I367" s="832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2">
        <v>100</v>
      </c>
      <c r="M367" s="832">
        <f t="shared" si="127"/>
        <v>12419.958185845444</v>
      </c>
      <c r="N367" s="730">
        <v>16534</v>
      </c>
      <c r="O367" s="730"/>
      <c r="P367" s="40" t="s">
        <v>681</v>
      </c>
      <c r="Q367" s="847">
        <v>40833</v>
      </c>
      <c r="R367" s="848"/>
      <c r="S367" s="317">
        <v>37</v>
      </c>
      <c r="T367" s="879">
        <v>30058</v>
      </c>
      <c r="U367" s="25">
        <f t="shared" si="128"/>
        <v>1112146</v>
      </c>
      <c r="V367" s="471"/>
      <c r="W367" s="847"/>
      <c r="X367" s="881"/>
      <c r="Y367" s="879"/>
      <c r="Z367" s="25">
        <f t="shared" si="129"/>
        <v>0</v>
      </c>
    </row>
    <row r="368" spans="1:26">
      <c r="A368" s="831">
        <f t="shared" si="123"/>
        <v>12</v>
      </c>
      <c r="B368" s="309" t="s">
        <v>1333</v>
      </c>
      <c r="C368" s="25">
        <f t="shared" si="124"/>
        <v>2724120</v>
      </c>
      <c r="D368" s="832">
        <f t="shared" si="120"/>
        <v>78669.531534230744</v>
      </c>
      <c r="E368" s="832">
        <f t="shared" si="120"/>
        <v>24893.530506987394</v>
      </c>
      <c r="F368" s="832">
        <f t="shared" si="120"/>
        <v>53673.465020223855</v>
      </c>
      <c r="G368" s="832">
        <f t="shared" si="120"/>
        <v>4290.1106426691204</v>
      </c>
      <c r="H368" s="832">
        <f t="shared" si="120"/>
        <v>78113.296381107284</v>
      </c>
      <c r="I368" s="832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2">
        <v>200</v>
      </c>
      <c r="M368" s="832">
        <f t="shared" si="127"/>
        <v>14919.103185845444</v>
      </c>
      <c r="N368" s="730">
        <v>20981</v>
      </c>
      <c r="O368" s="730"/>
      <c r="P368" s="40" t="s">
        <v>690</v>
      </c>
      <c r="Q368" s="847">
        <v>40833</v>
      </c>
      <c r="R368" s="848"/>
      <c r="S368" s="317">
        <v>94</v>
      </c>
      <c r="T368" s="879">
        <v>28980</v>
      </c>
      <c r="U368" s="25">
        <f t="shared" si="128"/>
        <v>2724120</v>
      </c>
      <c r="V368" s="471"/>
      <c r="W368" s="847"/>
      <c r="X368" s="881"/>
      <c r="Y368" s="879"/>
      <c r="Z368" s="25">
        <f t="shared" si="129"/>
        <v>0</v>
      </c>
    </row>
    <row r="369" spans="1:26">
      <c r="A369" s="831">
        <f t="shared" si="123"/>
        <v>13</v>
      </c>
      <c r="B369" s="309" t="s">
        <v>1335</v>
      </c>
      <c r="C369" s="25">
        <f t="shared" si="124"/>
        <v>571200</v>
      </c>
      <c r="D369" s="832">
        <f t="shared" si="120"/>
        <v>19667.382883557686</v>
      </c>
      <c r="E369" s="832">
        <f t="shared" si="120"/>
        <v>6223.3826267468485</v>
      </c>
      <c r="F369" s="832">
        <f t="shared" si="120"/>
        <v>13418.366255055964</v>
      </c>
      <c r="G369" s="832">
        <f t="shared" si="120"/>
        <v>1072.5276606672801</v>
      </c>
      <c r="H369" s="832">
        <f t="shared" si="120"/>
        <v>19528.324095276821</v>
      </c>
      <c r="I369" s="832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2">
        <v>50</v>
      </c>
      <c r="M369" s="832">
        <f t="shared" si="127"/>
        <v>12722.488185845443</v>
      </c>
      <c r="N369" s="730">
        <v>15669</v>
      </c>
      <c r="O369" s="730"/>
      <c r="P369" s="40" t="s">
        <v>683</v>
      </c>
      <c r="Q369" s="847">
        <v>40833</v>
      </c>
      <c r="R369" s="848"/>
      <c r="S369" s="317">
        <v>20</v>
      </c>
      <c r="T369" s="879">
        <v>28560</v>
      </c>
      <c r="U369" s="25">
        <f t="shared" si="128"/>
        <v>571200</v>
      </c>
      <c r="V369" s="471"/>
      <c r="W369" s="847"/>
      <c r="X369" s="881"/>
      <c r="Y369" s="879"/>
      <c r="Z369" s="25">
        <f t="shared" si="129"/>
        <v>0</v>
      </c>
    </row>
    <row r="370" spans="1:26">
      <c r="A370" s="831">
        <f t="shared" si="123"/>
        <v>14</v>
      </c>
      <c r="B370" s="309" t="s">
        <v>1336</v>
      </c>
      <c r="C370" s="25">
        <f t="shared" si="124"/>
        <v>502843</v>
      </c>
      <c r="D370" s="832">
        <f t="shared" si="120"/>
        <v>11800.429730134612</v>
      </c>
      <c r="E370" s="832">
        <f t="shared" si="120"/>
        <v>3734.0295760481094</v>
      </c>
      <c r="F370" s="832">
        <f t="shared" si="120"/>
        <v>8051.0197530335781</v>
      </c>
      <c r="G370" s="832">
        <f t="shared" si="120"/>
        <v>643.51659640036814</v>
      </c>
      <c r="H370" s="832">
        <f t="shared" si="120"/>
        <v>11716.994457166093</v>
      </c>
      <c r="I370" s="832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2">
        <v>30</v>
      </c>
      <c r="M370" s="832">
        <f t="shared" si="127"/>
        <v>18059.908185845437</v>
      </c>
      <c r="N370" s="730">
        <v>20326</v>
      </c>
      <c r="O370" s="730"/>
      <c r="P370" s="191" t="s">
        <v>630</v>
      </c>
      <c r="Q370" s="847">
        <v>40833</v>
      </c>
      <c r="R370" s="848"/>
      <c r="S370" s="317">
        <v>17</v>
      </c>
      <c r="T370" s="879">
        <v>29579</v>
      </c>
      <c r="U370" s="25">
        <f t="shared" si="128"/>
        <v>502843</v>
      </c>
      <c r="V370" s="471"/>
      <c r="W370" s="847"/>
      <c r="X370" s="881"/>
      <c r="Y370" s="879"/>
      <c r="Z370" s="25">
        <f t="shared" si="129"/>
        <v>0</v>
      </c>
    </row>
    <row r="371" spans="1:26">
      <c r="A371" s="831">
        <f t="shared" si="123"/>
        <v>15</v>
      </c>
      <c r="B371" s="309" t="s">
        <v>1337</v>
      </c>
      <c r="C371" s="25">
        <f t="shared" si="124"/>
        <v>871350</v>
      </c>
      <c r="D371" s="832">
        <f t="shared" si="120"/>
        <v>59002.148650673058</v>
      </c>
      <c r="E371" s="832">
        <f t="shared" si="120"/>
        <v>18670.147880240547</v>
      </c>
      <c r="F371" s="832">
        <f t="shared" si="120"/>
        <v>40255.098765167888</v>
      </c>
      <c r="G371" s="832">
        <f t="shared" si="120"/>
        <v>3217.5829820018407</v>
      </c>
      <c r="H371" s="832">
        <f t="shared" si="120"/>
        <v>58584.972285830459</v>
      </c>
      <c r="I371" s="832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2">
        <v>150</v>
      </c>
      <c r="M371" s="832">
        <f t="shared" si="127"/>
        <v>7107.5015191787761</v>
      </c>
      <c r="N371" s="730">
        <v>10397</v>
      </c>
      <c r="O371" s="730"/>
      <c r="P371" s="191" t="s">
        <v>555</v>
      </c>
      <c r="Q371" s="847">
        <v>40836</v>
      </c>
      <c r="R371" s="848"/>
      <c r="S371" s="317">
        <f>L371/3</f>
        <v>50</v>
      </c>
      <c r="T371" s="879">
        <v>17427</v>
      </c>
      <c r="U371" s="25">
        <f t="shared" si="128"/>
        <v>871350</v>
      </c>
      <c r="V371" s="471"/>
      <c r="W371" s="847"/>
      <c r="X371" s="881"/>
      <c r="Y371" s="879"/>
      <c r="Z371" s="25">
        <f t="shared" si="129"/>
        <v>0</v>
      </c>
    </row>
    <row r="372" spans="1:26">
      <c r="A372" s="831">
        <f t="shared" si="123"/>
        <v>16</v>
      </c>
      <c r="B372" s="309" t="s">
        <v>1338</v>
      </c>
      <c r="C372" s="25">
        <f t="shared" si="124"/>
        <v>1911200</v>
      </c>
      <c r="D372" s="832">
        <f t="shared" si="120"/>
        <v>78669.531534230744</v>
      </c>
      <c r="E372" s="832">
        <f t="shared" si="120"/>
        <v>24893.530506987394</v>
      </c>
      <c r="F372" s="832">
        <f t="shared" si="120"/>
        <v>53673.465020223855</v>
      </c>
      <c r="G372" s="832">
        <f t="shared" si="120"/>
        <v>4290.1106426691204</v>
      </c>
      <c r="H372" s="832">
        <f t="shared" si="120"/>
        <v>78113.296381107284</v>
      </c>
      <c r="I372" s="832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2">
        <v>200</v>
      </c>
      <c r="M372" s="832">
        <f t="shared" si="127"/>
        <v>10854.50318584544</v>
      </c>
      <c r="N372" s="730">
        <v>12869</v>
      </c>
      <c r="O372" s="730"/>
      <c r="P372" s="191" t="s">
        <v>549</v>
      </c>
      <c r="Q372" s="847">
        <v>40836</v>
      </c>
      <c r="R372" s="848"/>
      <c r="S372" s="8">
        <v>100</v>
      </c>
      <c r="T372" s="305">
        <v>19112</v>
      </c>
      <c r="U372" s="25">
        <f t="shared" si="128"/>
        <v>1911200</v>
      </c>
      <c r="V372" s="471"/>
      <c r="W372" s="847"/>
      <c r="X372" s="881"/>
      <c r="Y372" s="879"/>
      <c r="Z372" s="25">
        <f t="shared" si="129"/>
        <v>0</v>
      </c>
    </row>
    <row r="373" spans="1:26">
      <c r="A373" s="831">
        <f t="shared" si="123"/>
        <v>17</v>
      </c>
      <c r="B373" s="309" t="s">
        <v>1331</v>
      </c>
      <c r="C373" s="25">
        <f t="shared" si="124"/>
        <v>1839000</v>
      </c>
      <c r="D373" s="832">
        <f t="shared" ref="D373:J409" si="130">IF($L$599&lt;&gt;0,D$599/$L$599*$L373,0)</f>
        <v>86536.484687653821</v>
      </c>
      <c r="E373" s="832">
        <f t="shared" si="130"/>
        <v>27382.883557686135</v>
      </c>
      <c r="F373" s="832">
        <f t="shared" si="130"/>
        <v>59040.811522246237</v>
      </c>
      <c r="G373" s="832">
        <f t="shared" si="130"/>
        <v>4719.1217069360328</v>
      </c>
      <c r="H373" s="832">
        <f t="shared" si="130"/>
        <v>85924.626019218005</v>
      </c>
      <c r="I373" s="832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2">
        <v>220</v>
      </c>
      <c r="M373" s="832">
        <f t="shared" si="127"/>
        <v>9657.5945494818079</v>
      </c>
      <c r="N373" s="730">
        <v>14450</v>
      </c>
      <c r="O373" s="730"/>
      <c r="P373" s="191" t="s">
        <v>627</v>
      </c>
      <c r="Q373" s="847">
        <v>40836</v>
      </c>
      <c r="R373" s="848"/>
      <c r="S373" s="317">
        <v>100</v>
      </c>
      <c r="T373" s="879">
        <v>18390</v>
      </c>
      <c r="U373" s="25">
        <f t="shared" si="128"/>
        <v>1839000</v>
      </c>
      <c r="V373" s="471"/>
      <c r="W373" s="847"/>
      <c r="X373" s="881"/>
      <c r="Y373" s="879"/>
      <c r="Z373" s="25">
        <f t="shared" si="129"/>
        <v>0</v>
      </c>
    </row>
    <row r="374" spans="1:26">
      <c r="A374" s="831">
        <f t="shared" si="123"/>
        <v>18</v>
      </c>
      <c r="B374" s="309" t="s">
        <v>1330</v>
      </c>
      <c r="C374" s="25">
        <f t="shared" si="124"/>
        <v>1103760</v>
      </c>
      <c r="D374" s="832">
        <f t="shared" si="130"/>
        <v>70802.578380807667</v>
      </c>
      <c r="E374" s="832">
        <f t="shared" si="130"/>
        <v>22404.177456288657</v>
      </c>
      <c r="F374" s="832">
        <f t="shared" si="130"/>
        <v>48306.118518201467</v>
      </c>
      <c r="G374" s="832">
        <f t="shared" si="130"/>
        <v>3861.0995784022089</v>
      </c>
      <c r="H374" s="832">
        <f t="shared" si="130"/>
        <v>70301.966742996563</v>
      </c>
      <c r="I374" s="832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2">
        <v>180</v>
      </c>
      <c r="M374" s="832">
        <f t="shared" si="127"/>
        <v>7430.5026302898868</v>
      </c>
      <c r="N374" s="730">
        <v>11420</v>
      </c>
      <c r="O374" s="730"/>
      <c r="P374" s="40" t="s">
        <v>676</v>
      </c>
      <c r="Q374" s="847">
        <v>40836</v>
      </c>
      <c r="R374" s="848"/>
      <c r="S374" s="317">
        <f>L374/3</f>
        <v>60</v>
      </c>
      <c r="T374" s="879">
        <v>18396</v>
      </c>
      <c r="U374" s="25">
        <f t="shared" si="128"/>
        <v>1103760</v>
      </c>
      <c r="V374" s="471"/>
      <c r="W374" s="847"/>
      <c r="X374" s="881"/>
      <c r="Y374" s="879"/>
      <c r="Z374" s="25">
        <f t="shared" si="129"/>
        <v>0</v>
      </c>
    </row>
    <row r="375" spans="1:26">
      <c r="A375" s="831">
        <f t="shared" si="123"/>
        <v>19</v>
      </c>
      <c r="B375" s="309" t="s">
        <v>1332</v>
      </c>
      <c r="C375" s="25">
        <f t="shared" si="124"/>
        <v>2921880</v>
      </c>
      <c r="D375" s="832">
        <f t="shared" si="130"/>
        <v>116824.25432833267</v>
      </c>
      <c r="E375" s="832">
        <f t="shared" si="130"/>
        <v>36966.892802876282</v>
      </c>
      <c r="F375" s="832">
        <f t="shared" si="130"/>
        <v>79705.095555032414</v>
      </c>
      <c r="G375" s="832">
        <f t="shared" si="130"/>
        <v>6370.8143043636446</v>
      </c>
      <c r="H375" s="832">
        <f t="shared" si="130"/>
        <v>115998.24512594432</v>
      </c>
      <c r="I375" s="832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2">
        <v>297</v>
      </c>
      <c r="M375" s="832">
        <f t="shared" si="127"/>
        <v>11136.484616821876</v>
      </c>
      <c r="N375" s="730">
        <v>13881</v>
      </c>
      <c r="O375" s="730"/>
      <c r="P375" s="191" t="s">
        <v>615</v>
      </c>
      <c r="Q375" s="847">
        <v>40836</v>
      </c>
      <c r="R375" s="848"/>
      <c r="S375" s="8">
        <v>130</v>
      </c>
      <c r="T375" s="305">
        <v>22476</v>
      </c>
      <c r="U375" s="25">
        <f t="shared" si="128"/>
        <v>2921880</v>
      </c>
      <c r="V375" s="471"/>
      <c r="W375" s="847"/>
      <c r="X375" s="881"/>
      <c r="Y375" s="879"/>
      <c r="Z375" s="25">
        <f t="shared" si="129"/>
        <v>0</v>
      </c>
    </row>
    <row r="376" spans="1:26">
      <c r="A376" s="831">
        <f t="shared" si="123"/>
        <v>20</v>
      </c>
      <c r="B376" s="309" t="s">
        <v>1336</v>
      </c>
      <c r="C376" s="25">
        <f t="shared" si="124"/>
        <v>3173700</v>
      </c>
      <c r="D376" s="832">
        <f t="shared" si="130"/>
        <v>125871.25045476919</v>
      </c>
      <c r="E376" s="832">
        <f t="shared" si="130"/>
        <v>39829.648811179832</v>
      </c>
      <c r="F376" s="832">
        <f t="shared" si="130"/>
        <v>85877.544032358157</v>
      </c>
      <c r="G376" s="832">
        <f t="shared" si="130"/>
        <v>6864.1770282705929</v>
      </c>
      <c r="H376" s="832">
        <f t="shared" si="130"/>
        <v>124981.27420977165</v>
      </c>
      <c r="I376" s="832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2">
        <v>320</v>
      </c>
      <c r="M376" s="832">
        <f t="shared" si="127"/>
        <v>11216.317560845442</v>
      </c>
      <c r="N376" s="730">
        <v>17372</v>
      </c>
      <c r="O376" s="730"/>
      <c r="P376" s="191" t="s">
        <v>619</v>
      </c>
      <c r="Q376" s="847">
        <v>40836</v>
      </c>
      <c r="R376" s="848"/>
      <c r="S376" s="317">
        <v>150</v>
      </c>
      <c r="T376" s="879">
        <v>21158</v>
      </c>
      <c r="U376" s="25">
        <f t="shared" si="128"/>
        <v>3173700</v>
      </c>
      <c r="V376" s="471"/>
      <c r="W376" s="847"/>
      <c r="X376" s="881"/>
      <c r="Y376" s="879"/>
      <c r="Z376" s="25">
        <f t="shared" si="129"/>
        <v>0</v>
      </c>
    </row>
    <row r="377" spans="1:26">
      <c r="A377" s="831">
        <f t="shared" si="123"/>
        <v>21</v>
      </c>
      <c r="B377" s="309" t="s">
        <v>1333</v>
      </c>
      <c r="C377" s="25">
        <f t="shared" si="124"/>
        <v>2160449</v>
      </c>
      <c r="D377" s="832">
        <f t="shared" si="130"/>
        <v>59002.148650673058</v>
      </c>
      <c r="E377" s="832">
        <f t="shared" si="130"/>
        <v>18670.147880240547</v>
      </c>
      <c r="F377" s="832">
        <f t="shared" si="130"/>
        <v>40255.098765167888</v>
      </c>
      <c r="G377" s="832">
        <f t="shared" si="130"/>
        <v>3217.5829820018407</v>
      </c>
      <c r="H377" s="832">
        <f t="shared" si="130"/>
        <v>58584.972285830459</v>
      </c>
      <c r="I377" s="832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2">
        <v>150</v>
      </c>
      <c r="M377" s="832">
        <f t="shared" si="127"/>
        <v>15701.494852512109</v>
      </c>
      <c r="N377" s="730">
        <v>20981</v>
      </c>
      <c r="O377" s="730"/>
      <c r="P377" s="40" t="s">
        <v>622</v>
      </c>
      <c r="Q377" s="847">
        <v>40836</v>
      </c>
      <c r="R377" s="848"/>
      <c r="S377" s="317">
        <v>90</v>
      </c>
      <c r="T377" s="879">
        <v>24004.988888888889</v>
      </c>
      <c r="U377" s="25">
        <f t="shared" si="128"/>
        <v>2160449</v>
      </c>
      <c r="V377" s="471"/>
      <c r="W377" s="847"/>
      <c r="X377" s="881"/>
      <c r="Y377" s="879"/>
      <c r="Z377" s="25">
        <f t="shared" si="129"/>
        <v>0</v>
      </c>
    </row>
    <row r="378" spans="1:26">
      <c r="A378" s="831">
        <f t="shared" si="123"/>
        <v>22</v>
      </c>
      <c r="B378" s="309" t="s">
        <v>1339</v>
      </c>
      <c r="C378" s="25">
        <f t="shared" si="124"/>
        <v>2554450</v>
      </c>
      <c r="D378" s="832">
        <f t="shared" si="130"/>
        <v>106203.86757121151</v>
      </c>
      <c r="E378" s="832">
        <f t="shared" si="130"/>
        <v>33606.266184432985</v>
      </c>
      <c r="F378" s="832">
        <f t="shared" si="130"/>
        <v>72459.177777302204</v>
      </c>
      <c r="G378" s="832">
        <f t="shared" si="130"/>
        <v>5791.6493676033133</v>
      </c>
      <c r="H378" s="832">
        <f t="shared" si="130"/>
        <v>105452.95011449483</v>
      </c>
      <c r="I378" s="832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2">
        <v>270</v>
      </c>
      <c r="M378" s="832">
        <f t="shared" si="127"/>
        <v>10759.430408067663</v>
      </c>
      <c r="N378" s="730">
        <v>16832</v>
      </c>
      <c r="O378" s="730"/>
      <c r="P378" s="191" t="s">
        <v>694</v>
      </c>
      <c r="Q378" s="847">
        <v>40836</v>
      </c>
      <c r="R378" s="848"/>
      <c r="S378" s="317">
        <v>94</v>
      </c>
      <c r="T378" s="879">
        <v>27175</v>
      </c>
      <c r="U378" s="25">
        <f t="shared" si="128"/>
        <v>2554450</v>
      </c>
      <c r="V378" s="471"/>
      <c r="W378" s="847"/>
      <c r="X378" s="881"/>
      <c r="Y378" s="879"/>
      <c r="Z378" s="25">
        <f t="shared" si="129"/>
        <v>0</v>
      </c>
    </row>
    <row r="379" spans="1:26">
      <c r="A379" s="831">
        <f t="shared" si="123"/>
        <v>23</v>
      </c>
      <c r="B379" s="309" t="s">
        <v>813</v>
      </c>
      <c r="C379" s="25">
        <f t="shared" si="124"/>
        <v>1115328</v>
      </c>
      <c r="D379" s="832">
        <f t="shared" si="130"/>
        <v>74736.054957519213</v>
      </c>
      <c r="E379" s="832">
        <f t="shared" si="130"/>
        <v>23648.853981638025</v>
      </c>
      <c r="F379" s="832">
        <f t="shared" si="130"/>
        <v>50989.791769212658</v>
      </c>
      <c r="G379" s="832">
        <f t="shared" si="130"/>
        <v>4075.6051105356646</v>
      </c>
      <c r="H379" s="832">
        <f t="shared" si="130"/>
        <v>74207.631562051916</v>
      </c>
      <c r="I379" s="832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2">
        <v>190</v>
      </c>
      <c r="M379" s="832">
        <f t="shared" si="127"/>
        <v>7168.6502911086</v>
      </c>
      <c r="N379" s="730">
        <v>10253</v>
      </c>
      <c r="O379" s="730"/>
      <c r="P379" s="191" t="s">
        <v>555</v>
      </c>
      <c r="Q379" s="847">
        <v>40836</v>
      </c>
      <c r="R379" s="848"/>
      <c r="S379" s="317">
        <v>64</v>
      </c>
      <c r="T379" s="879">
        <v>17427</v>
      </c>
      <c r="U379" s="25">
        <f t="shared" si="128"/>
        <v>1115328</v>
      </c>
      <c r="V379" s="471"/>
      <c r="W379" s="847"/>
      <c r="X379" s="881"/>
      <c r="Y379" s="879"/>
      <c r="Z379" s="25">
        <f t="shared" si="129"/>
        <v>0</v>
      </c>
    </row>
    <row r="380" spans="1:26">
      <c r="A380" s="831">
        <f t="shared" si="123"/>
        <v>24</v>
      </c>
      <c r="B380" s="309" t="s">
        <v>811</v>
      </c>
      <c r="C380" s="25">
        <f t="shared" si="124"/>
        <v>1864689</v>
      </c>
      <c r="D380" s="832">
        <f t="shared" si="130"/>
        <v>125871.25045476919</v>
      </c>
      <c r="E380" s="832">
        <f t="shared" si="130"/>
        <v>39829.648811179832</v>
      </c>
      <c r="F380" s="832">
        <f t="shared" si="130"/>
        <v>85877.544032358157</v>
      </c>
      <c r="G380" s="832">
        <f t="shared" si="130"/>
        <v>6864.1770282705929</v>
      </c>
      <c r="H380" s="832">
        <f t="shared" si="130"/>
        <v>124981.27420977165</v>
      </c>
      <c r="I380" s="832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2">
        <v>320</v>
      </c>
      <c r="M380" s="832">
        <f t="shared" si="127"/>
        <v>7125.6581858454429</v>
      </c>
      <c r="N380" s="730">
        <v>10595</v>
      </c>
      <c r="O380" s="730"/>
      <c r="P380" s="191" t="s">
        <v>555</v>
      </c>
      <c r="Q380" s="847">
        <v>40836</v>
      </c>
      <c r="R380" s="848"/>
      <c r="S380" s="317">
        <v>107</v>
      </c>
      <c r="T380" s="879">
        <v>17427</v>
      </c>
      <c r="U380" s="25">
        <f t="shared" si="128"/>
        <v>1864689</v>
      </c>
      <c r="V380" s="471"/>
      <c r="W380" s="847"/>
      <c r="X380" s="881"/>
      <c r="Y380" s="879"/>
      <c r="Z380" s="25">
        <f t="shared" si="129"/>
        <v>0</v>
      </c>
    </row>
    <row r="381" spans="1:26">
      <c r="A381" s="831">
        <f t="shared" si="123"/>
        <v>25</v>
      </c>
      <c r="B381" s="309" t="s">
        <v>820</v>
      </c>
      <c r="C381" s="25">
        <f t="shared" si="124"/>
        <v>2427360</v>
      </c>
      <c r="D381" s="832">
        <f t="shared" si="130"/>
        <v>118004.29730134612</v>
      </c>
      <c r="E381" s="832">
        <f t="shared" si="130"/>
        <v>37340.295760481094</v>
      </c>
      <c r="F381" s="832">
        <f t="shared" si="130"/>
        <v>80510.197530335776</v>
      </c>
      <c r="G381" s="832">
        <f t="shared" si="130"/>
        <v>6435.1659640036814</v>
      </c>
      <c r="H381" s="832">
        <f t="shared" si="130"/>
        <v>117169.94457166092</v>
      </c>
      <c r="I381" s="832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2">
        <v>300</v>
      </c>
      <c r="M381" s="832">
        <f t="shared" si="127"/>
        <v>9389.7048525121081</v>
      </c>
      <c r="N381" s="730">
        <v>12179</v>
      </c>
      <c r="O381" s="730"/>
      <c r="P381" s="191" t="s">
        <v>636</v>
      </c>
      <c r="Q381" s="847">
        <v>40836</v>
      </c>
      <c r="R381" s="848"/>
      <c r="S381" s="317">
        <v>104</v>
      </c>
      <c r="T381" s="879">
        <v>23340</v>
      </c>
      <c r="U381" s="25">
        <f t="shared" si="128"/>
        <v>2427360</v>
      </c>
      <c r="V381" s="471"/>
      <c r="W381" s="847"/>
      <c r="X381" s="881"/>
      <c r="Y381" s="879"/>
      <c r="Z381" s="25">
        <f t="shared" si="129"/>
        <v>0</v>
      </c>
    </row>
    <row r="382" spans="1:26">
      <c r="A382" s="831">
        <f t="shared" si="123"/>
        <v>26</v>
      </c>
      <c r="B382" s="309" t="s">
        <v>815</v>
      </c>
      <c r="C382" s="25">
        <f t="shared" si="124"/>
        <v>3534076</v>
      </c>
      <c r="D382" s="832">
        <f t="shared" si="130"/>
        <v>137671.68018490382</v>
      </c>
      <c r="E382" s="832">
        <f t="shared" si="130"/>
        <v>43563.678387227941</v>
      </c>
      <c r="F382" s="832">
        <f t="shared" si="130"/>
        <v>93928.563785391743</v>
      </c>
      <c r="G382" s="832">
        <f t="shared" si="130"/>
        <v>7507.6936246709611</v>
      </c>
      <c r="H382" s="832">
        <f t="shared" si="130"/>
        <v>136698.26866693774</v>
      </c>
      <c r="I382" s="832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2">
        <v>350</v>
      </c>
      <c r="M382" s="832">
        <f t="shared" si="127"/>
        <v>11395.865328702588</v>
      </c>
      <c r="N382" s="730">
        <v>15618</v>
      </c>
      <c r="O382" s="730"/>
      <c r="P382" s="40" t="s">
        <v>674</v>
      </c>
      <c r="Q382" s="847">
        <v>40836</v>
      </c>
      <c r="R382" s="848"/>
      <c r="S382" s="317">
        <v>182</v>
      </c>
      <c r="T382" s="879">
        <v>19418</v>
      </c>
      <c r="U382" s="25">
        <f t="shared" si="128"/>
        <v>3534076</v>
      </c>
      <c r="V382" s="471"/>
      <c r="W382" s="847"/>
      <c r="X382" s="881"/>
      <c r="Y382" s="879"/>
      <c r="Z382" s="25">
        <f t="shared" si="129"/>
        <v>0</v>
      </c>
    </row>
    <row r="383" spans="1:26">
      <c r="A383" s="831">
        <f t="shared" si="123"/>
        <v>27</v>
      </c>
      <c r="B383" s="309" t="s">
        <v>1334</v>
      </c>
      <c r="C383" s="25">
        <f t="shared" si="124"/>
        <v>2857816</v>
      </c>
      <c r="D383" s="832">
        <f t="shared" si="130"/>
        <v>114070.82072463458</v>
      </c>
      <c r="E383" s="832">
        <f t="shared" si="130"/>
        <v>36095.619235131722</v>
      </c>
      <c r="F383" s="832">
        <f t="shared" si="130"/>
        <v>77826.524279324585</v>
      </c>
      <c r="G383" s="832">
        <f t="shared" si="130"/>
        <v>6220.6604318702248</v>
      </c>
      <c r="H383" s="832">
        <f t="shared" si="130"/>
        <v>113264.27975260557</v>
      </c>
      <c r="I383" s="832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2">
        <v>290</v>
      </c>
      <c r="M383" s="832">
        <f t="shared" si="127"/>
        <v>11153.042668604065</v>
      </c>
      <c r="N383" s="730">
        <v>16534</v>
      </c>
      <c r="O383" s="730"/>
      <c r="P383" s="191" t="s">
        <v>635</v>
      </c>
      <c r="Q383" s="847">
        <v>40836</v>
      </c>
      <c r="R383" s="848"/>
      <c r="S383" s="317">
        <v>104</v>
      </c>
      <c r="T383" s="879">
        <v>27479</v>
      </c>
      <c r="U383" s="25">
        <f t="shared" si="128"/>
        <v>2857816</v>
      </c>
      <c r="V383" s="471"/>
      <c r="W383" s="847"/>
      <c r="X383" s="881"/>
      <c r="Y383" s="879"/>
      <c r="Z383" s="25">
        <f t="shared" si="129"/>
        <v>0</v>
      </c>
    </row>
    <row r="384" spans="1:26">
      <c r="A384" s="831">
        <f t="shared" si="123"/>
        <v>28</v>
      </c>
      <c r="B384" s="309" t="s">
        <v>1340</v>
      </c>
      <c r="C384" s="25">
        <f t="shared" si="124"/>
        <v>1840280</v>
      </c>
      <c r="D384" s="832">
        <f t="shared" si="130"/>
        <v>51135.195497249988</v>
      </c>
      <c r="E384" s="832">
        <f t="shared" si="130"/>
        <v>16180.794829541806</v>
      </c>
      <c r="F384" s="832">
        <f t="shared" si="130"/>
        <v>34887.752263145507</v>
      </c>
      <c r="G384" s="832">
        <f t="shared" si="130"/>
        <v>2788.5719177349283</v>
      </c>
      <c r="H384" s="832">
        <f t="shared" si="130"/>
        <v>50773.642647719738</v>
      </c>
      <c r="I384" s="832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2">
        <v>130</v>
      </c>
      <c r="M384" s="832">
        <f t="shared" si="127"/>
        <v>15454.500493537751</v>
      </c>
      <c r="N384" s="730">
        <v>20633</v>
      </c>
      <c r="O384" s="730"/>
      <c r="P384" s="309" t="s">
        <v>548</v>
      </c>
      <c r="Q384" s="847">
        <v>40836</v>
      </c>
      <c r="R384" s="848"/>
      <c r="S384" s="317">
        <v>52</v>
      </c>
      <c r="T384" s="879">
        <v>35390</v>
      </c>
      <c r="U384" s="25">
        <f t="shared" si="128"/>
        <v>1840280</v>
      </c>
      <c r="V384" s="471"/>
      <c r="W384" s="847"/>
      <c r="X384" s="881"/>
      <c r="Y384" s="879"/>
      <c r="Z384" s="25">
        <f t="shared" si="129"/>
        <v>0</v>
      </c>
    </row>
    <row r="385" spans="1:26">
      <c r="A385" s="831">
        <f t="shared" si="123"/>
        <v>29</v>
      </c>
      <c r="B385" s="309" t="s">
        <v>811</v>
      </c>
      <c r="C385" s="25">
        <f t="shared" si="124"/>
        <v>1219890</v>
      </c>
      <c r="D385" s="832">
        <f t="shared" si="130"/>
        <v>82603.00811094229</v>
      </c>
      <c r="E385" s="832">
        <f t="shared" si="130"/>
        <v>26138.207032336766</v>
      </c>
      <c r="F385" s="832">
        <f t="shared" si="130"/>
        <v>56357.138271235046</v>
      </c>
      <c r="G385" s="832">
        <f t="shared" si="130"/>
        <v>4504.616174802577</v>
      </c>
      <c r="H385" s="832">
        <f t="shared" si="130"/>
        <v>82018.961200162652</v>
      </c>
      <c r="I385" s="832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2">
        <v>210</v>
      </c>
      <c r="M385" s="832">
        <f t="shared" si="127"/>
        <v>7107.5034239406823</v>
      </c>
      <c r="N385" s="730">
        <v>10595</v>
      </c>
      <c r="O385" s="730"/>
      <c r="P385" s="191" t="s">
        <v>555</v>
      </c>
      <c r="Q385" s="847">
        <v>40838</v>
      </c>
      <c r="R385" s="848"/>
      <c r="S385" s="317">
        <f>L385/3</f>
        <v>70</v>
      </c>
      <c r="T385" s="879">
        <v>17427</v>
      </c>
      <c r="U385" s="25">
        <f t="shared" si="128"/>
        <v>1219890</v>
      </c>
      <c r="V385" s="471"/>
      <c r="W385" s="847"/>
      <c r="X385" s="881"/>
      <c r="Y385" s="879"/>
      <c r="Z385" s="25">
        <f t="shared" si="129"/>
        <v>0</v>
      </c>
    </row>
    <row r="386" spans="1:26">
      <c r="A386" s="831">
        <f t="shared" si="123"/>
        <v>30</v>
      </c>
      <c r="B386" s="309" t="s">
        <v>1341</v>
      </c>
      <c r="C386" s="25">
        <f t="shared" si="124"/>
        <v>1102850</v>
      </c>
      <c r="D386" s="832">
        <f t="shared" si="130"/>
        <v>59002.148650673058</v>
      </c>
      <c r="E386" s="832">
        <f t="shared" si="130"/>
        <v>18670.147880240547</v>
      </c>
      <c r="F386" s="832">
        <f t="shared" si="130"/>
        <v>40255.098765167888</v>
      </c>
      <c r="G386" s="832">
        <f t="shared" si="130"/>
        <v>3217.5829820018407</v>
      </c>
      <c r="H386" s="832">
        <f t="shared" si="130"/>
        <v>58584.972285830459</v>
      </c>
      <c r="I386" s="832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2">
        <v>150</v>
      </c>
      <c r="M386" s="832">
        <f t="shared" si="127"/>
        <v>8650.8348525121073</v>
      </c>
      <c r="N386" s="730">
        <v>17966</v>
      </c>
      <c r="O386" s="730"/>
      <c r="P386" s="40" t="s">
        <v>691</v>
      </c>
      <c r="Q386" s="847">
        <v>40838</v>
      </c>
      <c r="R386" s="848"/>
      <c r="S386" s="317">
        <v>46</v>
      </c>
      <c r="T386" s="879">
        <v>23975</v>
      </c>
      <c r="U386" s="25">
        <f t="shared" si="128"/>
        <v>1102850</v>
      </c>
      <c r="V386" s="471"/>
      <c r="W386" s="847"/>
      <c r="X386" s="881"/>
      <c r="Y386" s="879"/>
      <c r="Z386" s="25">
        <f t="shared" si="129"/>
        <v>0</v>
      </c>
    </row>
    <row r="387" spans="1:26">
      <c r="A387" s="831">
        <f t="shared" si="123"/>
        <v>31</v>
      </c>
      <c r="B387" s="309" t="s">
        <v>1342</v>
      </c>
      <c r="C387" s="25">
        <f t="shared" si="124"/>
        <v>2784936</v>
      </c>
      <c r="D387" s="832">
        <f t="shared" si="130"/>
        <v>134524.89892353458</v>
      </c>
      <c r="E387" s="832">
        <f t="shared" si="130"/>
        <v>42567.937166948446</v>
      </c>
      <c r="F387" s="832">
        <f t="shared" si="130"/>
        <v>91781.625184582794</v>
      </c>
      <c r="G387" s="832">
        <f t="shared" si="130"/>
        <v>7336.0891989641968</v>
      </c>
      <c r="H387" s="832">
        <f t="shared" si="130"/>
        <v>133573.73681169347</v>
      </c>
      <c r="I387" s="832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2">
        <v>342</v>
      </c>
      <c r="M387" s="832">
        <f t="shared" si="127"/>
        <v>9441.5929811670794</v>
      </c>
      <c r="N387" s="730">
        <v>14535</v>
      </c>
      <c r="O387" s="730"/>
      <c r="P387" s="40" t="s">
        <v>672</v>
      </c>
      <c r="Q387" s="847">
        <v>40838</v>
      </c>
      <c r="R387" s="848"/>
      <c r="S387" s="317">
        <v>132</v>
      </c>
      <c r="T387" s="879">
        <v>21098</v>
      </c>
      <c r="U387" s="25">
        <f t="shared" si="128"/>
        <v>2784936</v>
      </c>
      <c r="V387" s="471"/>
      <c r="W387" s="847"/>
      <c r="X387" s="881"/>
      <c r="Y387" s="879"/>
      <c r="Z387" s="25">
        <f t="shared" si="129"/>
        <v>0</v>
      </c>
    </row>
    <row r="388" spans="1:26">
      <c r="A388" s="831">
        <f t="shared" si="123"/>
        <v>32</v>
      </c>
      <c r="B388" s="309" t="s">
        <v>812</v>
      </c>
      <c r="C388" s="25">
        <f t="shared" si="124"/>
        <v>919800</v>
      </c>
      <c r="D388" s="832">
        <f t="shared" si="130"/>
        <v>59002.148650673058</v>
      </c>
      <c r="E388" s="832">
        <f t="shared" si="130"/>
        <v>18670.147880240547</v>
      </c>
      <c r="F388" s="832">
        <f t="shared" si="130"/>
        <v>40255.098765167888</v>
      </c>
      <c r="G388" s="832">
        <f t="shared" si="130"/>
        <v>3217.5829820018407</v>
      </c>
      <c r="H388" s="832">
        <f t="shared" si="130"/>
        <v>58584.972285830459</v>
      </c>
      <c r="I388" s="832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2">
        <v>150</v>
      </c>
      <c r="M388" s="832">
        <f t="shared" si="127"/>
        <v>7430.5015191787761</v>
      </c>
      <c r="N388" s="730">
        <v>11321</v>
      </c>
      <c r="O388" s="730"/>
      <c r="P388" s="40" t="s">
        <v>676</v>
      </c>
      <c r="Q388" s="847">
        <v>40838</v>
      </c>
      <c r="R388" s="848"/>
      <c r="S388" s="317">
        <f>L388/3</f>
        <v>50</v>
      </c>
      <c r="T388" s="879">
        <v>18396</v>
      </c>
      <c r="U388" s="25">
        <f t="shared" si="128"/>
        <v>919800</v>
      </c>
      <c r="V388" s="471"/>
      <c r="W388" s="847"/>
      <c r="X388" s="881"/>
      <c r="Y388" s="879"/>
      <c r="Z388" s="25">
        <f t="shared" si="129"/>
        <v>0</v>
      </c>
    </row>
    <row r="389" spans="1:26">
      <c r="A389" s="831">
        <f t="shared" si="123"/>
        <v>33</v>
      </c>
      <c r="B389" s="309" t="s">
        <v>1343</v>
      </c>
      <c r="C389" s="25">
        <f t="shared" si="124"/>
        <v>941058</v>
      </c>
      <c r="D389" s="832">
        <f t="shared" si="130"/>
        <v>62935.625227384597</v>
      </c>
      <c r="E389" s="832">
        <f t="shared" si="130"/>
        <v>19914.824405589916</v>
      </c>
      <c r="F389" s="832">
        <f t="shared" si="130"/>
        <v>42938.772016179078</v>
      </c>
      <c r="G389" s="832">
        <f t="shared" si="130"/>
        <v>3432.0885141352965</v>
      </c>
      <c r="H389" s="832">
        <f t="shared" si="130"/>
        <v>62490.637104885827</v>
      </c>
      <c r="I389" s="832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2">
        <v>160</v>
      </c>
      <c r="M389" s="832">
        <f t="shared" si="127"/>
        <v>7180.114435845443</v>
      </c>
      <c r="N389" s="730">
        <v>10267</v>
      </c>
      <c r="O389" s="730"/>
      <c r="P389" s="191" t="s">
        <v>555</v>
      </c>
      <c r="Q389" s="847">
        <v>40838</v>
      </c>
      <c r="R389" s="848"/>
      <c r="S389" s="317">
        <v>54</v>
      </c>
      <c r="T389" s="879">
        <v>17427</v>
      </c>
      <c r="U389" s="25">
        <f t="shared" si="128"/>
        <v>941058</v>
      </c>
      <c r="V389" s="471"/>
      <c r="W389" s="847"/>
      <c r="X389" s="881"/>
      <c r="Y389" s="879"/>
      <c r="Z389" s="25">
        <f t="shared" si="129"/>
        <v>0</v>
      </c>
    </row>
    <row r="390" spans="1:26">
      <c r="A390" s="831">
        <f t="shared" si="123"/>
        <v>34</v>
      </c>
      <c r="B390" s="309" t="s">
        <v>1076</v>
      </c>
      <c r="C390" s="25">
        <f t="shared" si="124"/>
        <v>919800</v>
      </c>
      <c r="D390" s="832">
        <f t="shared" si="130"/>
        <v>39334.765767115372</v>
      </c>
      <c r="E390" s="832">
        <f t="shared" si="130"/>
        <v>12446.765253493697</v>
      </c>
      <c r="F390" s="832">
        <f t="shared" si="130"/>
        <v>26836.732510111928</v>
      </c>
      <c r="G390" s="832">
        <f t="shared" si="130"/>
        <v>2145.0553213345602</v>
      </c>
      <c r="H390" s="832">
        <f t="shared" si="130"/>
        <v>39056.648190553642</v>
      </c>
      <c r="I390" s="832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2">
        <v>100</v>
      </c>
      <c r="M390" s="832">
        <f t="shared" si="127"/>
        <v>10496.498185845441</v>
      </c>
      <c r="N390" s="730">
        <v>13099</v>
      </c>
      <c r="O390" s="730"/>
      <c r="P390" s="40" t="s">
        <v>676</v>
      </c>
      <c r="Q390" s="847">
        <v>40838</v>
      </c>
      <c r="R390" s="848"/>
      <c r="S390" s="317">
        <v>50</v>
      </c>
      <c r="T390" s="879">
        <v>18396</v>
      </c>
      <c r="U390" s="25">
        <f t="shared" si="128"/>
        <v>919800</v>
      </c>
      <c r="V390" s="471"/>
      <c r="W390" s="847"/>
      <c r="X390" s="881"/>
      <c r="Y390" s="879"/>
      <c r="Z390" s="25">
        <f t="shared" si="129"/>
        <v>0</v>
      </c>
    </row>
    <row r="391" spans="1:26">
      <c r="A391" s="831">
        <f t="shared" si="123"/>
        <v>35</v>
      </c>
      <c r="B391" s="309" t="s">
        <v>814</v>
      </c>
      <c r="C391" s="25">
        <f t="shared" si="124"/>
        <v>1528960</v>
      </c>
      <c r="D391" s="832">
        <f t="shared" si="130"/>
        <v>66869.101804096135</v>
      </c>
      <c r="E391" s="832">
        <f t="shared" si="130"/>
        <v>21159.500930939284</v>
      </c>
      <c r="F391" s="832">
        <f t="shared" si="130"/>
        <v>45622.445267190276</v>
      </c>
      <c r="G391" s="832">
        <f t="shared" si="130"/>
        <v>3646.5940462687527</v>
      </c>
      <c r="H391" s="832">
        <f t="shared" si="130"/>
        <v>66396.301923941195</v>
      </c>
      <c r="I391" s="832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2">
        <v>170</v>
      </c>
      <c r="M391" s="832">
        <f t="shared" si="127"/>
        <v>10292.384656433678</v>
      </c>
      <c r="N391" s="730">
        <v>12564</v>
      </c>
      <c r="O391" s="730"/>
      <c r="P391" s="191" t="s">
        <v>549</v>
      </c>
      <c r="Q391" s="847">
        <v>40838</v>
      </c>
      <c r="R391" s="848"/>
      <c r="S391" s="8">
        <v>80</v>
      </c>
      <c r="T391" s="305">
        <v>19112</v>
      </c>
      <c r="U391" s="25">
        <f t="shared" si="128"/>
        <v>1528960</v>
      </c>
      <c r="V391" s="471"/>
      <c r="W391" s="847"/>
      <c r="X391" s="881"/>
      <c r="Y391" s="879"/>
      <c r="Z391" s="25">
        <f t="shared" si="129"/>
        <v>0</v>
      </c>
    </row>
    <row r="392" spans="1:26">
      <c r="A392" s="831">
        <f t="shared" si="123"/>
        <v>36</v>
      </c>
      <c r="B392" s="309" t="s">
        <v>817</v>
      </c>
      <c r="C392" s="25">
        <f t="shared" si="124"/>
        <v>2124760</v>
      </c>
      <c r="D392" s="832">
        <f t="shared" si="130"/>
        <v>74736.054957519213</v>
      </c>
      <c r="E392" s="832">
        <f t="shared" si="130"/>
        <v>23648.853981638025</v>
      </c>
      <c r="F392" s="832">
        <f t="shared" si="130"/>
        <v>50989.791769212658</v>
      </c>
      <c r="G392" s="832">
        <f t="shared" si="130"/>
        <v>4075.6051105356646</v>
      </c>
      <c r="H392" s="832">
        <f t="shared" si="130"/>
        <v>74207.631562051916</v>
      </c>
      <c r="I392" s="832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2">
        <v>190</v>
      </c>
      <c r="M392" s="832">
        <f t="shared" si="127"/>
        <v>12481.4502911086</v>
      </c>
      <c r="N392" s="730">
        <v>16284</v>
      </c>
      <c r="O392" s="730"/>
      <c r="P392" s="191" t="s">
        <v>580</v>
      </c>
      <c r="Q392" s="847">
        <v>40838</v>
      </c>
      <c r="R392" s="848"/>
      <c r="S392" s="317">
        <v>110</v>
      </c>
      <c r="T392" s="879">
        <v>19316</v>
      </c>
      <c r="U392" s="25">
        <f t="shared" si="128"/>
        <v>2124760</v>
      </c>
      <c r="V392" s="471"/>
      <c r="W392" s="847"/>
      <c r="X392" s="881"/>
      <c r="Y392" s="879"/>
      <c r="Z392" s="25">
        <f t="shared" si="129"/>
        <v>0</v>
      </c>
    </row>
    <row r="393" spans="1:26">
      <c r="A393" s="831">
        <f t="shared" si="123"/>
        <v>37</v>
      </c>
      <c r="B393" s="309" t="s">
        <v>813</v>
      </c>
      <c r="C393" s="25">
        <f t="shared" si="124"/>
        <v>680652</v>
      </c>
      <c r="D393" s="832">
        <f t="shared" si="130"/>
        <v>43268.242343826911</v>
      </c>
      <c r="E393" s="832">
        <f t="shared" si="130"/>
        <v>13691.441778843067</v>
      </c>
      <c r="F393" s="832">
        <f t="shared" si="130"/>
        <v>29520.405761123118</v>
      </c>
      <c r="G393" s="832">
        <f t="shared" si="130"/>
        <v>2359.5608534680164</v>
      </c>
      <c r="H393" s="832">
        <f t="shared" si="130"/>
        <v>42962.313009609003</v>
      </c>
      <c r="I393" s="832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2">
        <v>110</v>
      </c>
      <c r="M393" s="832">
        <f t="shared" si="127"/>
        <v>7486.2445494818066</v>
      </c>
      <c r="N393" s="730">
        <v>10253</v>
      </c>
      <c r="O393" s="730"/>
      <c r="P393" s="40" t="s">
        <v>676</v>
      </c>
      <c r="Q393" s="847">
        <v>40838</v>
      </c>
      <c r="R393" s="848"/>
      <c r="S393" s="317">
        <v>37</v>
      </c>
      <c r="T393" s="879">
        <v>18396</v>
      </c>
      <c r="U393" s="25">
        <f t="shared" si="128"/>
        <v>680652</v>
      </c>
      <c r="V393" s="471"/>
      <c r="W393" s="847"/>
      <c r="X393" s="881"/>
      <c r="Y393" s="879"/>
      <c r="Z393" s="25">
        <f t="shared" si="129"/>
        <v>0</v>
      </c>
    </row>
    <row r="394" spans="1:26">
      <c r="A394" s="831">
        <f t="shared" si="123"/>
        <v>38</v>
      </c>
      <c r="B394" s="309" t="s">
        <v>1344</v>
      </c>
      <c r="C394" s="25">
        <f t="shared" si="124"/>
        <v>2399040</v>
      </c>
      <c r="D394" s="832">
        <f t="shared" si="130"/>
        <v>118004.29730134612</v>
      </c>
      <c r="E394" s="832">
        <f t="shared" si="130"/>
        <v>37340.295760481094</v>
      </c>
      <c r="F394" s="832">
        <f t="shared" si="130"/>
        <v>80510.197530335776</v>
      </c>
      <c r="G394" s="832">
        <f t="shared" si="130"/>
        <v>6435.1659640036814</v>
      </c>
      <c r="H394" s="832">
        <f t="shared" si="130"/>
        <v>117169.94457166092</v>
      </c>
      <c r="I394" s="832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2">
        <v>300</v>
      </c>
      <c r="M394" s="832">
        <f t="shared" si="127"/>
        <v>9295.3048525121085</v>
      </c>
      <c r="N394" s="730">
        <v>18620</v>
      </c>
      <c r="O394" s="730"/>
      <c r="P394" s="40" t="s">
        <v>671</v>
      </c>
      <c r="Q394" s="847">
        <v>40838</v>
      </c>
      <c r="R394" s="848"/>
      <c r="S394" s="317">
        <v>90</v>
      </c>
      <c r="T394" s="879">
        <v>26656</v>
      </c>
      <c r="U394" s="25">
        <f t="shared" si="128"/>
        <v>2399040</v>
      </c>
      <c r="V394" s="471"/>
      <c r="W394" s="847"/>
      <c r="X394" s="881"/>
      <c r="Y394" s="879"/>
      <c r="Z394" s="25">
        <f t="shared" si="129"/>
        <v>0</v>
      </c>
    </row>
    <row r="395" spans="1:26">
      <c r="A395" s="831">
        <f t="shared" si="123"/>
        <v>39</v>
      </c>
      <c r="B395" s="309" t="s">
        <v>1313</v>
      </c>
      <c r="C395" s="25">
        <f t="shared" si="124"/>
        <v>1651608</v>
      </c>
      <c r="D395" s="832">
        <f t="shared" si="130"/>
        <v>221848.0789265307</v>
      </c>
      <c r="E395" s="832">
        <f t="shared" si="130"/>
        <v>70199.756029704455</v>
      </c>
      <c r="F395" s="832">
        <f t="shared" si="130"/>
        <v>151359.17135703127</v>
      </c>
      <c r="G395" s="832">
        <f t="shared" si="130"/>
        <v>12098.112012326921</v>
      </c>
      <c r="H395" s="832">
        <f t="shared" si="130"/>
        <v>220279.49579472255</v>
      </c>
      <c r="I395" s="832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2">
        <v>564</v>
      </c>
      <c r="M395" s="832">
        <f t="shared" si="127"/>
        <v>4226.8893915192002</v>
      </c>
      <c r="N395" s="730">
        <v>5080</v>
      </c>
      <c r="O395" s="730"/>
      <c r="P395" s="40" t="s">
        <v>680</v>
      </c>
      <c r="Q395" s="847">
        <v>40839</v>
      </c>
      <c r="R395" s="848"/>
      <c r="S395" s="317">
        <v>58</v>
      </c>
      <c r="T395" s="879">
        <v>28476</v>
      </c>
      <c r="U395" s="25">
        <f t="shared" si="128"/>
        <v>1651608</v>
      </c>
      <c r="V395" s="471"/>
      <c r="W395" s="847"/>
      <c r="X395" s="881"/>
      <c r="Y395" s="879"/>
      <c r="Z395" s="25">
        <f t="shared" si="129"/>
        <v>0</v>
      </c>
    </row>
    <row r="396" spans="1:26">
      <c r="A396" s="831">
        <f t="shared" si="123"/>
        <v>40</v>
      </c>
      <c r="B396" s="309" t="s">
        <v>1315</v>
      </c>
      <c r="C396" s="25">
        <f t="shared" si="124"/>
        <v>1441440</v>
      </c>
      <c r="D396" s="832">
        <f t="shared" si="130"/>
        <v>157732.41072613266</v>
      </c>
      <c r="E396" s="832">
        <f t="shared" si="130"/>
        <v>49911.52866650973</v>
      </c>
      <c r="F396" s="832">
        <f t="shared" si="130"/>
        <v>107615.29736554883</v>
      </c>
      <c r="G396" s="832">
        <f t="shared" si="130"/>
        <v>8601.6718385515869</v>
      </c>
      <c r="H396" s="832">
        <f t="shared" si="130"/>
        <v>156617.15924412009</v>
      </c>
      <c r="I396" s="832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2">
        <v>401</v>
      </c>
      <c r="M396" s="832">
        <f t="shared" si="127"/>
        <v>4893.1191584140215</v>
      </c>
      <c r="N396" s="730">
        <v>4980</v>
      </c>
      <c r="O396" s="730"/>
      <c r="P396" s="309" t="s">
        <v>547</v>
      </c>
      <c r="Q396" s="847">
        <v>40839</v>
      </c>
      <c r="R396" s="848"/>
      <c r="S396" s="317">
        <v>52</v>
      </c>
      <c r="T396" s="879">
        <v>27720</v>
      </c>
      <c r="U396" s="25">
        <f t="shared" si="128"/>
        <v>1441440</v>
      </c>
      <c r="V396" s="471"/>
      <c r="W396" s="847"/>
      <c r="X396" s="881"/>
      <c r="Y396" s="879"/>
      <c r="Z396" s="25">
        <f t="shared" si="129"/>
        <v>0</v>
      </c>
    </row>
    <row r="397" spans="1:26">
      <c r="A397" s="831">
        <f t="shared" si="123"/>
        <v>41</v>
      </c>
      <c r="B397" s="309" t="s">
        <v>1316</v>
      </c>
      <c r="C397" s="25">
        <f t="shared" si="124"/>
        <v>1708200</v>
      </c>
      <c r="D397" s="832">
        <f t="shared" si="130"/>
        <v>199033.91478160379</v>
      </c>
      <c r="E397" s="832">
        <f t="shared" si="130"/>
        <v>62980.632182678106</v>
      </c>
      <c r="F397" s="832">
        <f t="shared" si="130"/>
        <v>135793.86650116634</v>
      </c>
      <c r="G397" s="832">
        <f t="shared" si="130"/>
        <v>10853.979925952875</v>
      </c>
      <c r="H397" s="832">
        <f t="shared" si="130"/>
        <v>197626.63984420142</v>
      </c>
      <c r="I397" s="832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2">
        <v>506</v>
      </c>
      <c r="M397" s="832">
        <f t="shared" si="127"/>
        <v>4674.3955376240992</v>
      </c>
      <c r="N397" s="730">
        <v>5180</v>
      </c>
      <c r="O397" s="730"/>
      <c r="P397" s="191" t="s">
        <v>610</v>
      </c>
      <c r="Q397" s="847">
        <v>40839</v>
      </c>
      <c r="R397" s="848"/>
      <c r="S397" s="317">
        <v>52</v>
      </c>
      <c r="T397" s="879">
        <v>32850</v>
      </c>
      <c r="U397" s="25">
        <f t="shared" si="128"/>
        <v>1708200</v>
      </c>
      <c r="V397" s="471"/>
      <c r="W397" s="847"/>
      <c r="X397" s="881"/>
      <c r="Y397" s="879"/>
      <c r="Z397" s="25">
        <f t="shared" si="129"/>
        <v>0</v>
      </c>
    </row>
    <row r="398" spans="1:26">
      <c r="A398" s="831">
        <f t="shared" si="123"/>
        <v>42</v>
      </c>
      <c r="B398" s="309" t="s">
        <v>1317</v>
      </c>
      <c r="C398" s="25">
        <f t="shared" si="124"/>
        <v>1559040</v>
      </c>
      <c r="D398" s="832">
        <f t="shared" si="130"/>
        <v>118397.64495901727</v>
      </c>
      <c r="E398" s="832">
        <f t="shared" si="130"/>
        <v>37464.76341301603</v>
      </c>
      <c r="F398" s="832">
        <f t="shared" si="130"/>
        <v>80778.564855436896</v>
      </c>
      <c r="G398" s="832">
        <f t="shared" si="130"/>
        <v>6456.6165172170267</v>
      </c>
      <c r="H398" s="832">
        <f t="shared" si="130"/>
        <v>117560.51105356646</v>
      </c>
      <c r="I398" s="832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2">
        <v>301</v>
      </c>
      <c r="M398" s="832">
        <f t="shared" si="127"/>
        <v>6478.0397473072353</v>
      </c>
      <c r="N398" s="730">
        <v>6740</v>
      </c>
      <c r="O398" s="730"/>
      <c r="P398" s="191" t="s">
        <v>586</v>
      </c>
      <c r="Q398" s="847">
        <v>40839</v>
      </c>
      <c r="R398" s="848"/>
      <c r="S398" s="317">
        <v>58</v>
      </c>
      <c r="T398" s="879">
        <v>26880</v>
      </c>
      <c r="U398" s="25">
        <f t="shared" si="128"/>
        <v>1559040</v>
      </c>
      <c r="V398" s="471"/>
      <c r="W398" s="847"/>
      <c r="X398" s="881"/>
      <c r="Y398" s="879"/>
      <c r="Z398" s="25">
        <f t="shared" si="129"/>
        <v>0</v>
      </c>
    </row>
    <row r="399" spans="1:26">
      <c r="A399" s="831">
        <f t="shared" si="123"/>
        <v>43</v>
      </c>
      <c r="B399" s="309" t="s">
        <v>1318</v>
      </c>
      <c r="C399" s="25">
        <f t="shared" si="124"/>
        <v>787864</v>
      </c>
      <c r="D399" s="832">
        <f t="shared" si="130"/>
        <v>121151.07856271535</v>
      </c>
      <c r="E399" s="832">
        <f t="shared" si="130"/>
        <v>38336.036980760589</v>
      </c>
      <c r="F399" s="832">
        <f t="shared" si="130"/>
        <v>82657.13613114474</v>
      </c>
      <c r="G399" s="832">
        <f t="shared" si="130"/>
        <v>6606.7703897104457</v>
      </c>
      <c r="H399" s="832">
        <f t="shared" si="130"/>
        <v>120294.47642690522</v>
      </c>
      <c r="I399" s="832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2">
        <v>308</v>
      </c>
      <c r="M399" s="832">
        <f t="shared" si="127"/>
        <v>3856.5049390921954</v>
      </c>
      <c r="N399" s="730">
        <v>4980</v>
      </c>
      <c r="O399" s="730"/>
      <c r="P399" s="191" t="s">
        <v>701</v>
      </c>
      <c r="Q399" s="847">
        <v>40839</v>
      </c>
      <c r="R399" s="848"/>
      <c r="S399" s="317">
        <v>22</v>
      </c>
      <c r="T399" s="879">
        <v>35812</v>
      </c>
      <c r="U399" s="25">
        <f t="shared" si="128"/>
        <v>787864</v>
      </c>
      <c r="V399" s="471"/>
      <c r="W399" s="847"/>
      <c r="X399" s="881"/>
      <c r="Y399" s="879"/>
      <c r="Z399" s="25">
        <f t="shared" si="129"/>
        <v>0</v>
      </c>
    </row>
    <row r="400" spans="1:26">
      <c r="A400" s="831">
        <f t="shared" si="123"/>
        <v>44</v>
      </c>
      <c r="B400" s="309" t="s">
        <v>1319</v>
      </c>
      <c r="C400" s="25">
        <f t="shared" si="124"/>
        <v>2283008</v>
      </c>
      <c r="D400" s="832">
        <f t="shared" si="130"/>
        <v>199033.91478160379</v>
      </c>
      <c r="E400" s="832">
        <f t="shared" si="130"/>
        <v>62980.632182678106</v>
      </c>
      <c r="F400" s="832">
        <f t="shared" si="130"/>
        <v>135793.86650116634</v>
      </c>
      <c r="G400" s="832">
        <f t="shared" si="130"/>
        <v>10853.979925952875</v>
      </c>
      <c r="H400" s="832">
        <f t="shared" si="130"/>
        <v>197626.63984420142</v>
      </c>
      <c r="I400" s="832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2">
        <v>506</v>
      </c>
      <c r="M400" s="832">
        <f t="shared" si="127"/>
        <v>5810.3797273474202</v>
      </c>
      <c r="N400" s="730">
        <v>6680</v>
      </c>
      <c r="O400" s="730"/>
      <c r="P400" s="191" t="s">
        <v>560</v>
      </c>
      <c r="Q400" s="847">
        <v>40839</v>
      </c>
      <c r="R400" s="848"/>
      <c r="S400" s="317">
        <v>52</v>
      </c>
      <c r="T400" s="879">
        <v>43904</v>
      </c>
      <c r="U400" s="25">
        <f t="shared" si="128"/>
        <v>2283008</v>
      </c>
      <c r="V400" s="471"/>
      <c r="W400" s="847"/>
      <c r="X400" s="881"/>
      <c r="Y400" s="879"/>
      <c r="Z400" s="25">
        <f t="shared" si="129"/>
        <v>0</v>
      </c>
    </row>
    <row r="401" spans="1:26">
      <c r="A401" s="831">
        <f t="shared" si="123"/>
        <v>45</v>
      </c>
      <c r="B401" s="309" t="s">
        <v>1320</v>
      </c>
      <c r="C401" s="25">
        <f t="shared" si="124"/>
        <v>1215739</v>
      </c>
      <c r="D401" s="832">
        <f t="shared" si="130"/>
        <v>155765.67243777687</v>
      </c>
      <c r="E401" s="832">
        <f t="shared" si="130"/>
        <v>49289.19040383504</v>
      </c>
      <c r="F401" s="832">
        <f t="shared" si="130"/>
        <v>106273.46074004323</v>
      </c>
      <c r="G401" s="832">
        <f t="shared" si="130"/>
        <v>8494.4190724848595</v>
      </c>
      <c r="H401" s="832">
        <f t="shared" si="130"/>
        <v>154664.32683459242</v>
      </c>
      <c r="I401" s="832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2">
        <v>396</v>
      </c>
      <c r="M401" s="832">
        <f t="shared" si="127"/>
        <v>4368.5536403908982</v>
      </c>
      <c r="N401" s="730">
        <v>4400</v>
      </c>
      <c r="O401" s="730"/>
      <c r="P401" s="191" t="s">
        <v>629</v>
      </c>
      <c r="Q401" s="847">
        <v>40839</v>
      </c>
      <c r="R401" s="848"/>
      <c r="S401" s="317">
        <v>43</v>
      </c>
      <c r="T401" s="879">
        <v>28273</v>
      </c>
      <c r="U401" s="25">
        <f t="shared" si="128"/>
        <v>1215739</v>
      </c>
      <c r="V401" s="471"/>
      <c r="W401" s="847"/>
      <c r="X401" s="881"/>
      <c r="Y401" s="879"/>
      <c r="Z401" s="25">
        <f t="shared" si="129"/>
        <v>0</v>
      </c>
    </row>
    <row r="402" spans="1:26">
      <c r="A402" s="831">
        <f t="shared" si="123"/>
        <v>46</v>
      </c>
      <c r="B402" s="309" t="s">
        <v>1321</v>
      </c>
      <c r="C402" s="25">
        <f t="shared" si="124"/>
        <v>243250</v>
      </c>
      <c r="D402" s="832">
        <f t="shared" si="130"/>
        <v>110137.34414792305</v>
      </c>
      <c r="E402" s="832">
        <f t="shared" si="130"/>
        <v>34850.94270978235</v>
      </c>
      <c r="F402" s="832">
        <f t="shared" si="130"/>
        <v>75142.851028313395</v>
      </c>
      <c r="G402" s="832">
        <f t="shared" si="130"/>
        <v>6006.154899736769</v>
      </c>
      <c r="H402" s="832">
        <f t="shared" si="130"/>
        <v>109358.6149335502</v>
      </c>
      <c r="I402" s="832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2">
        <v>280</v>
      </c>
      <c r="M402" s="832">
        <f t="shared" si="127"/>
        <v>2167.2546144168714</v>
      </c>
      <c r="N402" s="730">
        <v>2700</v>
      </c>
      <c r="O402" s="730"/>
      <c r="P402" s="191" t="s">
        <v>467</v>
      </c>
      <c r="Q402" s="847">
        <v>40839</v>
      </c>
      <c r="R402" s="848"/>
      <c r="S402" s="317">
        <v>10</v>
      </c>
      <c r="T402" s="879">
        <v>24325</v>
      </c>
      <c r="U402" s="25">
        <f t="shared" si="128"/>
        <v>243250</v>
      </c>
      <c r="V402" s="471"/>
      <c r="W402" s="847"/>
      <c r="X402" s="881"/>
      <c r="Y402" s="879"/>
      <c r="Z402" s="25">
        <f t="shared" si="129"/>
        <v>0</v>
      </c>
    </row>
    <row r="403" spans="1:26">
      <c r="A403" s="831">
        <f t="shared" si="123"/>
        <v>47</v>
      </c>
      <c r="B403" s="309" t="s">
        <v>1322</v>
      </c>
      <c r="C403" s="25">
        <f t="shared" si="124"/>
        <v>3173916</v>
      </c>
      <c r="D403" s="832">
        <f t="shared" si="130"/>
        <v>64902.36351574037</v>
      </c>
      <c r="E403" s="832">
        <f t="shared" si="130"/>
        <v>20537.162668264602</v>
      </c>
      <c r="F403" s="832">
        <f t="shared" si="130"/>
        <v>44280.608641684681</v>
      </c>
      <c r="G403" s="832">
        <f t="shared" si="130"/>
        <v>3539.3412802020248</v>
      </c>
      <c r="H403" s="832">
        <f t="shared" si="130"/>
        <v>64443.469514413511</v>
      </c>
      <c r="I403" s="832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2">
        <v>165</v>
      </c>
      <c r="M403" s="832">
        <f t="shared" si="127"/>
        <v>20534.356670693927</v>
      </c>
      <c r="N403" s="730">
        <v>25900</v>
      </c>
      <c r="O403" s="730"/>
      <c r="P403" s="40" t="s">
        <v>653</v>
      </c>
      <c r="Q403" s="847">
        <v>40840</v>
      </c>
      <c r="R403" s="848"/>
      <c r="S403" s="317">
        <v>86</v>
      </c>
      <c r="T403" s="879">
        <v>36906</v>
      </c>
      <c r="U403" s="25">
        <f t="shared" si="128"/>
        <v>3173916</v>
      </c>
      <c r="V403" s="471"/>
      <c r="W403" s="847"/>
      <c r="X403" s="881"/>
      <c r="Y403" s="879"/>
      <c r="Z403" s="25">
        <f t="shared" si="129"/>
        <v>0</v>
      </c>
    </row>
    <row r="404" spans="1:26">
      <c r="A404" s="831">
        <f t="shared" si="123"/>
        <v>48</v>
      </c>
      <c r="B404" s="309" t="s">
        <v>1324</v>
      </c>
      <c r="C404" s="25">
        <f t="shared" si="124"/>
        <v>7697228</v>
      </c>
      <c r="D404" s="832">
        <f t="shared" si="130"/>
        <v>224601.51253022879</v>
      </c>
      <c r="E404" s="832">
        <f t="shared" si="130"/>
        <v>71071.029597449015</v>
      </c>
      <c r="F404" s="832">
        <f t="shared" si="130"/>
        <v>153237.7426327391</v>
      </c>
      <c r="G404" s="832">
        <f t="shared" si="130"/>
        <v>12248.265884820339</v>
      </c>
      <c r="H404" s="832">
        <f t="shared" si="130"/>
        <v>223013.4611680613</v>
      </c>
      <c r="I404" s="832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2">
        <v>571</v>
      </c>
      <c r="M404" s="832">
        <f t="shared" si="127"/>
        <v>14778.765628927755</v>
      </c>
      <c r="N404" s="730">
        <v>21300</v>
      </c>
      <c r="O404" s="730"/>
      <c r="P404" s="40" t="s">
        <v>658</v>
      </c>
      <c r="Q404" s="847">
        <v>40840</v>
      </c>
      <c r="R404" s="848"/>
      <c r="S404" s="317">
        <v>326</v>
      </c>
      <c r="T404" s="879">
        <v>23611.12883435583</v>
      </c>
      <c r="U404" s="25">
        <f t="shared" si="128"/>
        <v>7697228</v>
      </c>
      <c r="V404" s="471"/>
      <c r="W404" s="847"/>
      <c r="X404" s="881"/>
      <c r="Y404" s="879"/>
      <c r="Z404" s="25">
        <f t="shared" si="129"/>
        <v>0</v>
      </c>
    </row>
    <row r="405" spans="1:26">
      <c r="A405" s="831">
        <f t="shared" si="123"/>
        <v>49</v>
      </c>
      <c r="B405" s="309" t="s">
        <v>1337</v>
      </c>
      <c r="C405" s="25">
        <f t="shared" si="124"/>
        <v>1237650</v>
      </c>
      <c r="D405" s="832">
        <f t="shared" si="130"/>
        <v>59002.148650673058</v>
      </c>
      <c r="E405" s="832">
        <f t="shared" si="130"/>
        <v>18670.147880240547</v>
      </c>
      <c r="F405" s="832">
        <f t="shared" si="130"/>
        <v>40255.098765167888</v>
      </c>
      <c r="G405" s="832">
        <f t="shared" si="130"/>
        <v>3217.5829820018407</v>
      </c>
      <c r="H405" s="832">
        <f t="shared" si="130"/>
        <v>58584.972285830459</v>
      </c>
      <c r="I405" s="832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2">
        <v>150</v>
      </c>
      <c r="M405" s="832">
        <f t="shared" si="127"/>
        <v>9549.5015191787752</v>
      </c>
      <c r="N405" s="730">
        <v>10397</v>
      </c>
      <c r="O405" s="730"/>
      <c r="P405" s="40" t="s">
        <v>714</v>
      </c>
      <c r="Q405" s="847">
        <v>40855</v>
      </c>
      <c r="R405" s="848"/>
      <c r="S405" s="317">
        <f>L405/2</f>
        <v>75</v>
      </c>
      <c r="T405" s="879">
        <v>16502</v>
      </c>
      <c r="U405" s="25">
        <f t="shared" si="128"/>
        <v>1237650</v>
      </c>
      <c r="V405" s="471"/>
      <c r="W405" s="847"/>
      <c r="X405" s="881"/>
      <c r="Y405" s="879"/>
      <c r="Z405" s="25">
        <f t="shared" si="129"/>
        <v>0</v>
      </c>
    </row>
    <row r="406" spans="1:26">
      <c r="A406" s="831">
        <f t="shared" si="123"/>
        <v>50</v>
      </c>
      <c r="B406" s="309" t="s">
        <v>1338</v>
      </c>
      <c r="C406" s="25">
        <f t="shared" si="124"/>
        <v>284460</v>
      </c>
      <c r="D406" s="832">
        <f t="shared" si="130"/>
        <v>12980.472703148074</v>
      </c>
      <c r="E406" s="832">
        <f t="shared" si="130"/>
        <v>4107.43253365292</v>
      </c>
      <c r="F406" s="832">
        <f t="shared" si="130"/>
        <v>8856.1217283369351</v>
      </c>
      <c r="G406" s="832">
        <f t="shared" si="130"/>
        <v>707.86825604040496</v>
      </c>
      <c r="H406" s="832">
        <f t="shared" si="130"/>
        <v>12888.693902882702</v>
      </c>
      <c r="I406" s="832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2">
        <v>33</v>
      </c>
      <c r="M406" s="832">
        <f t="shared" si="127"/>
        <v>9918.4778828151411</v>
      </c>
      <c r="N406" s="730">
        <v>12869</v>
      </c>
      <c r="O406" s="730"/>
      <c r="P406" s="191" t="s">
        <v>572</v>
      </c>
      <c r="Q406" s="847">
        <v>40855</v>
      </c>
      <c r="R406" s="848"/>
      <c r="S406" s="317">
        <f>L406</f>
        <v>33</v>
      </c>
      <c r="T406" s="879">
        <v>8620</v>
      </c>
      <c r="U406" s="25">
        <f t="shared" si="128"/>
        <v>284460</v>
      </c>
      <c r="V406" s="471"/>
      <c r="W406" s="847"/>
      <c r="X406" s="881"/>
      <c r="Y406" s="879"/>
      <c r="Z406" s="25">
        <f t="shared" si="129"/>
        <v>0</v>
      </c>
    </row>
    <row r="407" spans="1:26">
      <c r="A407" s="831">
        <f t="shared" si="123"/>
        <v>51</v>
      </c>
      <c r="B407" s="309" t="s">
        <v>1331</v>
      </c>
      <c r="C407" s="25">
        <f t="shared" si="124"/>
        <v>227568</v>
      </c>
      <c r="D407" s="832">
        <f t="shared" si="130"/>
        <v>8653.6484687653829</v>
      </c>
      <c r="E407" s="832">
        <f t="shared" si="130"/>
        <v>2738.2883557686137</v>
      </c>
      <c r="F407" s="832">
        <f t="shared" si="130"/>
        <v>5904.081152224624</v>
      </c>
      <c r="G407" s="832">
        <f t="shared" si="130"/>
        <v>471.91217069360329</v>
      </c>
      <c r="H407" s="832">
        <f t="shared" si="130"/>
        <v>8592.4626019218013</v>
      </c>
      <c r="I407" s="832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2">
        <v>22</v>
      </c>
      <c r="M407" s="832">
        <f t="shared" si="127"/>
        <v>11642.462731299987</v>
      </c>
      <c r="N407" s="730">
        <v>14450</v>
      </c>
      <c r="O407" s="730"/>
      <c r="P407" s="191" t="s">
        <v>643</v>
      </c>
      <c r="Q407" s="847">
        <v>40855</v>
      </c>
      <c r="R407" s="848"/>
      <c r="S407" s="317">
        <f>L407</f>
        <v>22</v>
      </c>
      <c r="T407" s="879">
        <v>10344</v>
      </c>
      <c r="U407" s="25">
        <f t="shared" si="128"/>
        <v>227568</v>
      </c>
      <c r="V407" s="471"/>
      <c r="W407" s="847"/>
      <c r="X407" s="881"/>
      <c r="Y407" s="879"/>
      <c r="Z407" s="25">
        <f t="shared" si="129"/>
        <v>0</v>
      </c>
    </row>
    <row r="408" spans="1:26">
      <c r="A408" s="831">
        <f t="shared" si="123"/>
        <v>52</v>
      </c>
      <c r="B408" s="309" t="s">
        <v>1330</v>
      </c>
      <c r="C408" s="25">
        <f t="shared" si="124"/>
        <v>379280</v>
      </c>
      <c r="D408" s="832">
        <f t="shared" si="130"/>
        <v>17307.296937530766</v>
      </c>
      <c r="E408" s="832">
        <f t="shared" si="130"/>
        <v>5476.5767115372273</v>
      </c>
      <c r="F408" s="832">
        <f t="shared" si="130"/>
        <v>11808.162304449248</v>
      </c>
      <c r="G408" s="832">
        <f t="shared" si="130"/>
        <v>943.82434138720657</v>
      </c>
      <c r="H408" s="832">
        <f t="shared" si="130"/>
        <v>17184.925203843603</v>
      </c>
      <c r="I408" s="832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2">
        <v>44</v>
      </c>
      <c r="M408" s="832">
        <f t="shared" si="127"/>
        <v>9918.4854585727135</v>
      </c>
      <c r="N408" s="730">
        <v>11420</v>
      </c>
      <c r="O408" s="730"/>
      <c r="P408" s="191" t="s">
        <v>572</v>
      </c>
      <c r="Q408" s="847">
        <v>40855</v>
      </c>
      <c r="R408" s="848"/>
      <c r="S408" s="317">
        <f>L408</f>
        <v>44</v>
      </c>
      <c r="T408" s="879">
        <v>8620</v>
      </c>
      <c r="U408" s="25">
        <f t="shared" si="128"/>
        <v>379280</v>
      </c>
      <c r="V408" s="471"/>
      <c r="W408" s="847"/>
      <c r="X408" s="881"/>
      <c r="Y408" s="879"/>
      <c r="Z408" s="25">
        <f t="shared" si="129"/>
        <v>0</v>
      </c>
    </row>
    <row r="409" spans="1:26">
      <c r="A409" s="831">
        <f t="shared" si="123"/>
        <v>53</v>
      </c>
      <c r="B409" s="309" t="s">
        <v>1332</v>
      </c>
      <c r="C409" s="25">
        <f t="shared" si="124"/>
        <v>314309</v>
      </c>
      <c r="D409" s="832">
        <f t="shared" si="130"/>
        <v>12193.777387805765</v>
      </c>
      <c r="E409" s="832">
        <f t="shared" si="130"/>
        <v>3858.4972285830463</v>
      </c>
      <c r="F409" s="832">
        <f t="shared" si="130"/>
        <v>8319.3870781346977</v>
      </c>
      <c r="G409" s="832">
        <f t="shared" ref="D409:J445" si="131">IF($L$599&lt;&gt;0,G$599/$L$599*$L409,0)</f>
        <v>664.96714961371367</v>
      </c>
      <c r="H409" s="832">
        <f t="shared" si="131"/>
        <v>12107.560939071629</v>
      </c>
      <c r="I409" s="832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2">
        <v>31</v>
      </c>
      <c r="M409" s="832">
        <f t="shared" si="127"/>
        <v>11437.475927780924</v>
      </c>
      <c r="N409" s="730">
        <v>13881</v>
      </c>
      <c r="O409" s="730"/>
      <c r="P409" s="40" t="s">
        <v>707</v>
      </c>
      <c r="Q409" s="847">
        <v>40855</v>
      </c>
      <c r="R409" s="848"/>
      <c r="S409" s="317">
        <f>L409/2</f>
        <v>15.5</v>
      </c>
      <c r="T409" s="879">
        <v>20278</v>
      </c>
      <c r="U409" s="25">
        <f t="shared" si="128"/>
        <v>314309</v>
      </c>
      <c r="V409" s="471"/>
      <c r="W409" s="847"/>
      <c r="X409" s="881"/>
      <c r="Y409" s="879"/>
      <c r="Z409" s="25">
        <f t="shared" si="129"/>
        <v>0</v>
      </c>
    </row>
    <row r="410" spans="1:26">
      <c r="A410" s="831">
        <f t="shared" si="123"/>
        <v>54</v>
      </c>
      <c r="B410" s="309" t="s">
        <v>1336</v>
      </c>
      <c r="C410" s="25">
        <f t="shared" si="124"/>
        <v>451360</v>
      </c>
      <c r="D410" s="832">
        <f t="shared" si="131"/>
        <v>12587.12504547692</v>
      </c>
      <c r="E410" s="832">
        <f t="shared" si="131"/>
        <v>3982.9648811179832</v>
      </c>
      <c r="F410" s="832">
        <f t="shared" si="131"/>
        <v>8587.7544032358164</v>
      </c>
      <c r="G410" s="832">
        <f t="shared" si="131"/>
        <v>686.41770282705932</v>
      </c>
      <c r="H410" s="832">
        <f t="shared" si="131"/>
        <v>12498.127420977165</v>
      </c>
      <c r="I410" s="832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2">
        <v>32</v>
      </c>
      <c r="M410" s="832">
        <f t="shared" si="127"/>
        <v>15403.476935845443</v>
      </c>
      <c r="N410" s="730">
        <v>17372</v>
      </c>
      <c r="O410" s="730"/>
      <c r="P410" s="40" t="s">
        <v>716</v>
      </c>
      <c r="Q410" s="847">
        <v>40855</v>
      </c>
      <c r="R410" s="848"/>
      <c r="S410" s="317">
        <f>L410</f>
        <v>32</v>
      </c>
      <c r="T410" s="879">
        <v>14105</v>
      </c>
      <c r="U410" s="25">
        <f t="shared" si="128"/>
        <v>451360</v>
      </c>
      <c r="V410" s="471"/>
      <c r="W410" s="847"/>
      <c r="X410" s="881"/>
      <c r="Y410" s="879"/>
      <c r="Z410" s="25">
        <f t="shared" si="129"/>
        <v>0</v>
      </c>
    </row>
    <row r="411" spans="1:26">
      <c r="A411" s="831">
        <f t="shared" si="123"/>
        <v>55</v>
      </c>
      <c r="B411" s="309" t="s">
        <v>1333</v>
      </c>
      <c r="C411" s="25">
        <f t="shared" si="124"/>
        <v>17368</v>
      </c>
      <c r="D411" s="832">
        <f t="shared" si="131"/>
        <v>393.34765767115374</v>
      </c>
      <c r="E411" s="832">
        <f t="shared" si="131"/>
        <v>124.46765253493697</v>
      </c>
      <c r="F411" s="832">
        <f t="shared" si="131"/>
        <v>268.36732510111926</v>
      </c>
      <c r="G411" s="832">
        <f t="shared" si="131"/>
        <v>21.450553213345604</v>
      </c>
      <c r="H411" s="832">
        <f t="shared" si="131"/>
        <v>390.56648190553642</v>
      </c>
      <c r="I411" s="832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2">
        <v>1</v>
      </c>
      <c r="M411" s="832">
        <f t="shared" si="127"/>
        <v>18665.508185845447</v>
      </c>
      <c r="N411" s="730">
        <v>20981</v>
      </c>
      <c r="O411" s="730"/>
      <c r="P411" s="191" t="s">
        <v>618</v>
      </c>
      <c r="Q411" s="847">
        <v>40855</v>
      </c>
      <c r="R411" s="848"/>
      <c r="S411" s="317">
        <f>L411</f>
        <v>1</v>
      </c>
      <c r="T411" s="879">
        <v>17368</v>
      </c>
      <c r="U411" s="25">
        <f t="shared" si="128"/>
        <v>17368</v>
      </c>
      <c r="V411" s="471"/>
      <c r="W411" s="847"/>
      <c r="X411" s="881"/>
      <c r="Y411" s="879"/>
      <c r="Z411" s="25">
        <f t="shared" si="129"/>
        <v>0</v>
      </c>
    </row>
    <row r="412" spans="1:26">
      <c r="A412" s="831">
        <f t="shared" si="123"/>
        <v>56</v>
      </c>
      <c r="B412" s="309" t="s">
        <v>1339</v>
      </c>
      <c r="C412" s="25">
        <f t="shared" si="124"/>
        <v>367920</v>
      </c>
      <c r="D412" s="832">
        <f t="shared" si="131"/>
        <v>10620.38675712115</v>
      </c>
      <c r="E412" s="832">
        <f t="shared" si="131"/>
        <v>3360.6266184432984</v>
      </c>
      <c r="F412" s="832">
        <f t="shared" si="131"/>
        <v>7245.9177777302202</v>
      </c>
      <c r="G412" s="832">
        <f t="shared" si="131"/>
        <v>579.16493676033133</v>
      </c>
      <c r="H412" s="832">
        <f t="shared" si="131"/>
        <v>10545.295011449483</v>
      </c>
      <c r="I412" s="832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2">
        <v>27</v>
      </c>
      <c r="M412" s="832">
        <f t="shared" si="127"/>
        <v>14925.137815475071</v>
      </c>
      <c r="N412" s="730">
        <v>16832</v>
      </c>
      <c r="O412" s="730"/>
      <c r="P412" s="191" t="s">
        <v>466</v>
      </c>
      <c r="Q412" s="847">
        <v>40855</v>
      </c>
      <c r="R412" s="848"/>
      <c r="S412" s="317">
        <v>10</v>
      </c>
      <c r="T412" s="879">
        <v>36792</v>
      </c>
      <c r="U412" s="25">
        <f t="shared" si="128"/>
        <v>367920</v>
      </c>
      <c r="V412" s="471"/>
      <c r="W412" s="847"/>
      <c r="X412" s="881"/>
      <c r="Y412" s="879"/>
      <c r="Z412" s="25">
        <f t="shared" si="129"/>
        <v>0</v>
      </c>
    </row>
    <row r="413" spans="1:26">
      <c r="A413" s="831">
        <f t="shared" si="123"/>
        <v>57</v>
      </c>
      <c r="B413" s="309" t="s">
        <v>813</v>
      </c>
      <c r="C413" s="25">
        <f t="shared" si="124"/>
        <v>74239</v>
      </c>
      <c r="D413" s="832">
        <f t="shared" si="131"/>
        <v>4326.8242343826914</v>
      </c>
      <c r="E413" s="832">
        <f t="shared" si="131"/>
        <v>1369.1441778843068</v>
      </c>
      <c r="F413" s="832">
        <f t="shared" si="131"/>
        <v>2952.040576112312</v>
      </c>
      <c r="G413" s="832">
        <f t="shared" si="131"/>
        <v>235.95608534680164</v>
      </c>
      <c r="H413" s="832">
        <f t="shared" si="131"/>
        <v>4296.2313009609006</v>
      </c>
      <c r="I413" s="832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2">
        <v>11</v>
      </c>
      <c r="M413" s="832">
        <f t="shared" si="127"/>
        <v>8047.4172767545324</v>
      </c>
      <c r="N413" s="730">
        <v>10253</v>
      </c>
      <c r="O413" s="730"/>
      <c r="P413" s="191" t="s">
        <v>566</v>
      </c>
      <c r="Q413" s="847">
        <v>40855</v>
      </c>
      <c r="R413" s="848"/>
      <c r="S413" s="317">
        <f>L413/2</f>
        <v>5.5</v>
      </c>
      <c r="T413" s="879">
        <v>13498</v>
      </c>
      <c r="U413" s="25">
        <f t="shared" si="128"/>
        <v>74239</v>
      </c>
      <c r="V413" s="471"/>
      <c r="W413" s="847"/>
      <c r="X413" s="881"/>
      <c r="Y413" s="879"/>
      <c r="Z413" s="25">
        <f t="shared" si="129"/>
        <v>0</v>
      </c>
    </row>
    <row r="414" spans="1:26">
      <c r="A414" s="831">
        <f t="shared" si="123"/>
        <v>58</v>
      </c>
      <c r="B414" s="309" t="s">
        <v>811</v>
      </c>
      <c r="C414" s="25">
        <f t="shared" si="124"/>
        <v>2359786</v>
      </c>
      <c r="D414" s="832">
        <f t="shared" si="131"/>
        <v>112104.08243627881</v>
      </c>
      <c r="E414" s="832">
        <f t="shared" si="131"/>
        <v>35473.28097245704</v>
      </c>
      <c r="F414" s="832">
        <f t="shared" si="131"/>
        <v>76484.687653818997</v>
      </c>
      <c r="G414" s="832">
        <f t="shared" si="131"/>
        <v>6113.4076658034974</v>
      </c>
      <c r="H414" s="832">
        <f t="shared" si="131"/>
        <v>111311.44734307787</v>
      </c>
      <c r="I414" s="832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2">
        <v>285</v>
      </c>
      <c r="M414" s="832">
        <f t="shared" si="127"/>
        <v>9578.4555542664966</v>
      </c>
      <c r="N414" s="730">
        <v>10595</v>
      </c>
      <c r="O414" s="730"/>
      <c r="P414" s="40" t="s">
        <v>714</v>
      </c>
      <c r="Q414" s="847">
        <v>40855</v>
      </c>
      <c r="R414" s="848"/>
      <c r="S414" s="317">
        <v>143</v>
      </c>
      <c r="T414" s="879">
        <v>16502</v>
      </c>
      <c r="U414" s="25">
        <f t="shared" si="128"/>
        <v>2359786</v>
      </c>
      <c r="V414" s="471"/>
      <c r="W414" s="847"/>
      <c r="X414" s="881"/>
      <c r="Y414" s="879"/>
      <c r="Z414" s="25">
        <f t="shared" si="129"/>
        <v>0</v>
      </c>
    </row>
    <row r="415" spans="1:26">
      <c r="A415" s="831">
        <f t="shared" si="123"/>
        <v>59</v>
      </c>
      <c r="B415" s="309" t="s">
        <v>820</v>
      </c>
      <c r="C415" s="25">
        <f t="shared" si="124"/>
        <v>27594</v>
      </c>
      <c r="D415" s="832">
        <f t="shared" si="131"/>
        <v>1180.0429730134613</v>
      </c>
      <c r="E415" s="832">
        <f t="shared" si="131"/>
        <v>373.40295760481092</v>
      </c>
      <c r="F415" s="832">
        <f t="shared" si="131"/>
        <v>805.10197530335779</v>
      </c>
      <c r="G415" s="832">
        <f t="shared" si="131"/>
        <v>64.351659640036814</v>
      </c>
      <c r="H415" s="832">
        <f t="shared" si="131"/>
        <v>1171.6994457166093</v>
      </c>
      <c r="I415" s="832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2">
        <v>3</v>
      </c>
      <c r="M415" s="832">
        <f t="shared" si="127"/>
        <v>10496.174852512109</v>
      </c>
      <c r="N415" s="730">
        <v>12179</v>
      </c>
      <c r="O415" s="730"/>
      <c r="P415" s="40" t="s">
        <v>676</v>
      </c>
      <c r="Q415" s="847">
        <v>40855</v>
      </c>
      <c r="R415" s="848"/>
      <c r="S415" s="317">
        <f>L415/2</f>
        <v>1.5</v>
      </c>
      <c r="T415" s="879">
        <v>18396</v>
      </c>
      <c r="U415" s="25">
        <f t="shared" si="128"/>
        <v>27594</v>
      </c>
      <c r="V415" s="471"/>
      <c r="W415" s="847"/>
      <c r="X415" s="881"/>
      <c r="Y415" s="879"/>
      <c r="Z415" s="25">
        <f t="shared" si="129"/>
        <v>0</v>
      </c>
    </row>
    <row r="416" spans="1:26">
      <c r="A416" s="831">
        <f t="shared" si="123"/>
        <v>60</v>
      </c>
      <c r="B416" s="309" t="s">
        <v>815</v>
      </c>
      <c r="C416" s="25">
        <f t="shared" si="124"/>
        <v>486989</v>
      </c>
      <c r="D416" s="832">
        <f t="shared" si="131"/>
        <v>14553.863333832689</v>
      </c>
      <c r="E416" s="832">
        <f t="shared" si="131"/>
        <v>4605.3031437926684</v>
      </c>
      <c r="F416" s="832">
        <f t="shared" si="131"/>
        <v>9929.5910287414135</v>
      </c>
      <c r="G416" s="832">
        <f t="shared" si="131"/>
        <v>793.6704688937873</v>
      </c>
      <c r="H416" s="832">
        <f t="shared" si="131"/>
        <v>14450.959830504848</v>
      </c>
      <c r="I416" s="832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2">
        <v>37</v>
      </c>
      <c r="M416" s="832">
        <f t="shared" si="127"/>
        <v>14460.34602368328</v>
      </c>
      <c r="N416" s="730">
        <v>15618</v>
      </c>
      <c r="O416" s="730"/>
      <c r="P416" s="471" t="s">
        <v>708</v>
      </c>
      <c r="Q416" s="847">
        <v>40855</v>
      </c>
      <c r="R416" s="848"/>
      <c r="S416" s="317">
        <v>19</v>
      </c>
      <c r="T416" s="879">
        <v>25631</v>
      </c>
      <c r="U416" s="25">
        <f t="shared" si="128"/>
        <v>486989</v>
      </c>
      <c r="V416" s="471"/>
      <c r="W416" s="847"/>
      <c r="X416" s="881"/>
      <c r="Y416" s="879"/>
      <c r="Z416" s="25">
        <f t="shared" si="129"/>
        <v>0</v>
      </c>
    </row>
    <row r="417" spans="1:26">
      <c r="A417" s="831">
        <f t="shared" si="123"/>
        <v>61</v>
      </c>
      <c r="B417" s="309" t="s">
        <v>1334</v>
      </c>
      <c r="C417" s="25">
        <f t="shared" si="124"/>
        <v>488390</v>
      </c>
      <c r="D417" s="832">
        <f t="shared" si="131"/>
        <v>13767.168018490382</v>
      </c>
      <c r="E417" s="832">
        <f t="shared" si="131"/>
        <v>4356.3678387227937</v>
      </c>
      <c r="F417" s="832">
        <f t="shared" si="131"/>
        <v>9392.8563785391743</v>
      </c>
      <c r="G417" s="832">
        <f t="shared" si="131"/>
        <v>750.76936246709613</v>
      </c>
      <c r="H417" s="832">
        <f t="shared" si="131"/>
        <v>13669.826866693775</v>
      </c>
      <c r="I417" s="832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2">
        <v>35</v>
      </c>
      <c r="M417" s="832">
        <f t="shared" si="127"/>
        <v>15252.479614416872</v>
      </c>
      <c r="N417" s="730">
        <v>16534</v>
      </c>
      <c r="O417" s="730"/>
      <c r="P417" s="191" t="s">
        <v>614</v>
      </c>
      <c r="Q417" s="847">
        <v>40855</v>
      </c>
      <c r="R417" s="848"/>
      <c r="S417" s="317">
        <f>L417</f>
        <v>35</v>
      </c>
      <c r="T417" s="879">
        <v>13954</v>
      </c>
      <c r="U417" s="25">
        <f t="shared" si="128"/>
        <v>488390</v>
      </c>
      <c r="V417" s="471"/>
      <c r="W417" s="847"/>
      <c r="X417" s="881"/>
      <c r="Y417" s="879"/>
      <c r="Z417" s="25">
        <f t="shared" si="129"/>
        <v>0</v>
      </c>
    </row>
    <row r="418" spans="1:26">
      <c r="A418" s="831">
        <f t="shared" si="123"/>
        <v>62</v>
      </c>
      <c r="B418" s="309" t="s">
        <v>1326</v>
      </c>
      <c r="C418" s="25">
        <f t="shared" si="124"/>
        <v>563882</v>
      </c>
      <c r="D418" s="832">
        <f t="shared" si="131"/>
        <v>17307.296937530766</v>
      </c>
      <c r="E418" s="832">
        <f t="shared" si="131"/>
        <v>5476.5767115372273</v>
      </c>
      <c r="F418" s="832">
        <f t="shared" si="131"/>
        <v>11808.162304449248</v>
      </c>
      <c r="G418" s="832">
        <f t="shared" si="131"/>
        <v>943.82434138720657</v>
      </c>
      <c r="H418" s="832">
        <f t="shared" si="131"/>
        <v>17184.925203843603</v>
      </c>
      <c r="I418" s="832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2">
        <v>44</v>
      </c>
      <c r="M418" s="832">
        <f t="shared" si="127"/>
        <v>14113.985458572715</v>
      </c>
      <c r="N418" s="730">
        <v>14880</v>
      </c>
      <c r="O418" s="730"/>
      <c r="P418" s="40" t="s">
        <v>708</v>
      </c>
      <c r="Q418" s="847">
        <v>40855</v>
      </c>
      <c r="R418" s="848"/>
      <c r="S418" s="317">
        <f>L418/2</f>
        <v>22</v>
      </c>
      <c r="T418" s="879">
        <v>25631</v>
      </c>
      <c r="U418" s="25">
        <f t="shared" si="128"/>
        <v>563882</v>
      </c>
      <c r="V418" s="471"/>
      <c r="W418" s="847"/>
      <c r="X418" s="881"/>
      <c r="Y418" s="879"/>
      <c r="Z418" s="25">
        <f t="shared" si="129"/>
        <v>0</v>
      </c>
    </row>
    <row r="419" spans="1:26">
      <c r="A419" s="831">
        <f t="shared" si="123"/>
        <v>63</v>
      </c>
      <c r="B419" s="309" t="s">
        <v>1361</v>
      </c>
      <c r="C419" s="25">
        <f t="shared" si="124"/>
        <v>169648</v>
      </c>
      <c r="D419" s="832">
        <f t="shared" si="131"/>
        <v>6293.5625227384598</v>
      </c>
      <c r="E419" s="832">
        <f t="shared" si="131"/>
        <v>1991.4824405589916</v>
      </c>
      <c r="F419" s="832">
        <f t="shared" si="131"/>
        <v>4293.8772016179082</v>
      </c>
      <c r="G419" s="832">
        <f t="shared" si="131"/>
        <v>343.20885141352966</v>
      </c>
      <c r="H419" s="832">
        <f t="shared" si="131"/>
        <v>6249.0637104885827</v>
      </c>
      <c r="I419" s="832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2">
        <v>16</v>
      </c>
      <c r="M419" s="832">
        <f t="shared" si="127"/>
        <v>11901.445685845443</v>
      </c>
      <c r="N419" s="730">
        <v>12847</v>
      </c>
      <c r="O419" s="730"/>
      <c r="P419" s="191" t="s">
        <v>584</v>
      </c>
      <c r="Q419" s="847">
        <v>40855</v>
      </c>
      <c r="R419" s="848"/>
      <c r="S419" s="317">
        <v>16</v>
      </c>
      <c r="T419" s="879">
        <v>10603</v>
      </c>
      <c r="U419" s="25">
        <f t="shared" si="128"/>
        <v>169648</v>
      </c>
      <c r="V419" s="471"/>
      <c r="W419" s="847"/>
      <c r="X419" s="881"/>
      <c r="Y419" s="879"/>
      <c r="Z419" s="25">
        <f t="shared" si="129"/>
        <v>0</v>
      </c>
    </row>
    <row r="420" spans="1:26">
      <c r="A420" s="831">
        <f t="shared" si="123"/>
        <v>64</v>
      </c>
      <c r="B420" s="309" t="s">
        <v>1335</v>
      </c>
      <c r="C420" s="25">
        <f t="shared" si="124"/>
        <v>23688</v>
      </c>
      <c r="D420" s="832">
        <f t="shared" si="131"/>
        <v>786.69531534230748</v>
      </c>
      <c r="E420" s="832">
        <f t="shared" si="131"/>
        <v>248.93530506987395</v>
      </c>
      <c r="F420" s="832">
        <f t="shared" si="131"/>
        <v>536.73465020223853</v>
      </c>
      <c r="G420" s="832">
        <f t="shared" si="131"/>
        <v>42.901106426691207</v>
      </c>
      <c r="H420" s="832">
        <f t="shared" si="131"/>
        <v>781.13296381107284</v>
      </c>
      <c r="I420" s="832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2">
        <v>2</v>
      </c>
      <c r="M420" s="832">
        <f t="shared" si="127"/>
        <v>13142.008185845443</v>
      </c>
      <c r="N420" s="730">
        <v>15669</v>
      </c>
      <c r="O420" s="730"/>
      <c r="P420" s="40" t="s">
        <v>689</v>
      </c>
      <c r="Q420" s="847">
        <v>40855</v>
      </c>
      <c r="R420" s="848"/>
      <c r="S420" s="317">
        <f>L420/2</f>
        <v>1</v>
      </c>
      <c r="T420" s="879">
        <v>23688</v>
      </c>
      <c r="U420" s="25">
        <f t="shared" si="128"/>
        <v>23688</v>
      </c>
      <c r="V420" s="471"/>
      <c r="W420" s="847"/>
      <c r="X420" s="881"/>
      <c r="Y420" s="879"/>
      <c r="Z420" s="25">
        <f t="shared" si="129"/>
        <v>0</v>
      </c>
    </row>
    <row r="421" spans="1:26">
      <c r="A421" s="831">
        <f t="shared" si="123"/>
        <v>65</v>
      </c>
      <c r="B421" s="309" t="s">
        <v>1326</v>
      </c>
      <c r="C421" s="25">
        <f t="shared" si="124"/>
        <v>167030</v>
      </c>
      <c r="D421" s="832">
        <f t="shared" si="131"/>
        <v>7866.9531534230746</v>
      </c>
      <c r="E421" s="832">
        <f t="shared" si="131"/>
        <v>2489.3530506987395</v>
      </c>
      <c r="F421" s="832">
        <f t="shared" si="131"/>
        <v>5367.3465020223848</v>
      </c>
      <c r="G421" s="832">
        <f t="shared" si="131"/>
        <v>429.01106426691206</v>
      </c>
      <c r="H421" s="832">
        <f t="shared" si="131"/>
        <v>7811.3296381107284</v>
      </c>
      <c r="I421" s="832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2">
        <v>20</v>
      </c>
      <c r="M421" s="832">
        <f t="shared" si="127"/>
        <v>9649.9581858454421</v>
      </c>
      <c r="N421" s="730">
        <v>14880</v>
      </c>
      <c r="O421" s="730"/>
      <c r="P421" s="40" t="s">
        <v>692</v>
      </c>
      <c r="Q421" s="847">
        <v>40857</v>
      </c>
      <c r="R421" s="848"/>
      <c r="S421" s="317">
        <v>10</v>
      </c>
      <c r="T421" s="879">
        <v>16703</v>
      </c>
      <c r="U421" s="25">
        <f t="shared" si="128"/>
        <v>167030</v>
      </c>
      <c r="V421" s="471"/>
      <c r="W421" s="847"/>
      <c r="X421" s="881"/>
      <c r="Y421" s="879"/>
      <c r="Z421" s="25">
        <f t="shared" si="129"/>
        <v>0</v>
      </c>
    </row>
    <row r="422" spans="1:26">
      <c r="A422" s="831">
        <f t="shared" ref="A422:A485" si="132">IF(B422&lt;&gt;"",A421+1,"")</f>
        <v>66</v>
      </c>
      <c r="B422" s="309" t="s">
        <v>1327</v>
      </c>
      <c r="C422" s="25">
        <f t="shared" ref="C422:C485" si="133">U422</f>
        <v>1632592</v>
      </c>
      <c r="D422" s="832">
        <f t="shared" si="131"/>
        <v>36974.679821088452</v>
      </c>
      <c r="E422" s="832">
        <f t="shared" si="131"/>
        <v>11699.959338284076</v>
      </c>
      <c r="F422" s="832">
        <f t="shared" si="131"/>
        <v>25226.528559505212</v>
      </c>
      <c r="G422" s="832">
        <f t="shared" si="131"/>
        <v>2016.3520020544868</v>
      </c>
      <c r="H422" s="832">
        <f t="shared" si="131"/>
        <v>36713.24929912042</v>
      </c>
      <c r="I422" s="832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2">
        <v>94</v>
      </c>
      <c r="M422" s="832">
        <f t="shared" si="127"/>
        <v>18666.497547547569</v>
      </c>
      <c r="N422" s="730">
        <v>20820</v>
      </c>
      <c r="O422" s="730"/>
      <c r="P422" s="191" t="s">
        <v>618</v>
      </c>
      <c r="Q422" s="847">
        <v>40857</v>
      </c>
      <c r="R422" s="848"/>
      <c r="S422" s="317">
        <f>L422</f>
        <v>94</v>
      </c>
      <c r="T422" s="879">
        <v>17368</v>
      </c>
      <c r="U422" s="25">
        <f t="shared" si="128"/>
        <v>1632592</v>
      </c>
      <c r="V422" s="471"/>
      <c r="W422" s="847"/>
      <c r="X422" s="881"/>
      <c r="Y422" s="879"/>
      <c r="Z422" s="25">
        <f t="shared" si="129"/>
        <v>0</v>
      </c>
    </row>
    <row r="423" spans="1:26">
      <c r="A423" s="831">
        <f t="shared" si="132"/>
        <v>67</v>
      </c>
      <c r="B423" s="309" t="s">
        <v>1328</v>
      </c>
      <c r="C423" s="25">
        <f t="shared" si="133"/>
        <v>1176124</v>
      </c>
      <c r="D423" s="832">
        <f t="shared" si="131"/>
        <v>22814.164144926915</v>
      </c>
      <c r="E423" s="832">
        <f t="shared" si="131"/>
        <v>7219.1238470263443</v>
      </c>
      <c r="F423" s="832">
        <f t="shared" si="131"/>
        <v>15565.304855864917</v>
      </c>
      <c r="G423" s="832">
        <f t="shared" si="131"/>
        <v>1244.132086374045</v>
      </c>
      <c r="H423" s="832">
        <f t="shared" si="131"/>
        <v>22652.855950521112</v>
      </c>
      <c r="I423" s="832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2">
        <v>58</v>
      </c>
      <c r="M423" s="832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7">
        <v>40857</v>
      </c>
      <c r="R423" s="848"/>
      <c r="S423" s="317">
        <f>L423</f>
        <v>58</v>
      </c>
      <c r="T423" s="879">
        <v>20278</v>
      </c>
      <c r="U423" s="25">
        <f t="shared" ref="U423:U486" si="136">ROUND(S423*T423,0)</f>
        <v>1176124</v>
      </c>
      <c r="V423" s="471"/>
      <c r="W423" s="847"/>
      <c r="X423" s="881"/>
      <c r="Y423" s="879"/>
      <c r="Z423" s="25">
        <f t="shared" ref="Z423:Z486" si="137">ROUND(X423*Y423,0)</f>
        <v>0</v>
      </c>
    </row>
    <row r="424" spans="1:26">
      <c r="A424" s="831">
        <f t="shared" si="132"/>
        <v>68</v>
      </c>
      <c r="B424" s="309" t="s">
        <v>1329</v>
      </c>
      <c r="C424" s="25">
        <f t="shared" si="133"/>
        <v>34480</v>
      </c>
      <c r="D424" s="832">
        <f t="shared" si="131"/>
        <v>1573.390630684615</v>
      </c>
      <c r="E424" s="832">
        <f t="shared" si="131"/>
        <v>497.8706101397479</v>
      </c>
      <c r="F424" s="832">
        <f t="shared" si="131"/>
        <v>1073.4693004044771</v>
      </c>
      <c r="G424" s="832">
        <f t="shared" si="131"/>
        <v>85.802212853382414</v>
      </c>
      <c r="H424" s="832">
        <f t="shared" si="131"/>
        <v>1562.2659276221457</v>
      </c>
      <c r="I424" s="832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2">
        <v>4</v>
      </c>
      <c r="M424" s="832">
        <f t="shared" si="135"/>
        <v>9918.2581858454432</v>
      </c>
      <c r="N424" s="730">
        <v>11355</v>
      </c>
      <c r="O424" s="730"/>
      <c r="P424" s="191" t="s">
        <v>572</v>
      </c>
      <c r="Q424" s="847">
        <v>40857</v>
      </c>
      <c r="R424" s="848"/>
      <c r="S424" s="317">
        <f>L424</f>
        <v>4</v>
      </c>
      <c r="T424" s="879">
        <v>8620</v>
      </c>
      <c r="U424" s="25">
        <f t="shared" si="136"/>
        <v>34480</v>
      </c>
      <c r="V424" s="471"/>
      <c r="W424" s="847"/>
      <c r="X424" s="881"/>
      <c r="Y424" s="879"/>
      <c r="Z424" s="25">
        <f t="shared" si="137"/>
        <v>0</v>
      </c>
    </row>
    <row r="425" spans="1:26">
      <c r="A425" s="831">
        <f t="shared" si="132"/>
        <v>69</v>
      </c>
      <c r="B425" s="309" t="s">
        <v>1330</v>
      </c>
      <c r="C425" s="25">
        <f t="shared" si="133"/>
        <v>8620</v>
      </c>
      <c r="D425" s="832">
        <f t="shared" si="131"/>
        <v>393.34765767115374</v>
      </c>
      <c r="E425" s="832">
        <f t="shared" si="131"/>
        <v>124.46765253493697</v>
      </c>
      <c r="F425" s="832">
        <f t="shared" si="131"/>
        <v>268.36732510111926</v>
      </c>
      <c r="G425" s="832">
        <f t="shared" si="131"/>
        <v>21.450553213345604</v>
      </c>
      <c r="H425" s="832">
        <f t="shared" si="131"/>
        <v>390.56648190553642</v>
      </c>
      <c r="I425" s="832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2">
        <v>1</v>
      </c>
      <c r="M425" s="832">
        <f t="shared" si="135"/>
        <v>9917.5081858454432</v>
      </c>
      <c r="N425" s="730">
        <v>11420</v>
      </c>
      <c r="O425" s="730"/>
      <c r="P425" s="191" t="s">
        <v>572</v>
      </c>
      <c r="Q425" s="847">
        <v>40857</v>
      </c>
      <c r="R425" s="848"/>
      <c r="S425" s="317">
        <f>L425</f>
        <v>1</v>
      </c>
      <c r="T425" s="879">
        <v>8620</v>
      </c>
      <c r="U425" s="25">
        <f t="shared" si="136"/>
        <v>8620</v>
      </c>
      <c r="V425" s="471"/>
      <c r="W425" s="847"/>
      <c r="X425" s="881"/>
      <c r="Y425" s="879"/>
      <c r="Z425" s="25">
        <f t="shared" si="137"/>
        <v>0</v>
      </c>
    </row>
    <row r="426" spans="1:26">
      <c r="A426" s="831">
        <f t="shared" si="132"/>
        <v>70</v>
      </c>
      <c r="B426" s="309" t="s">
        <v>1331</v>
      </c>
      <c r="C426" s="25">
        <f t="shared" si="133"/>
        <v>61488</v>
      </c>
      <c r="D426" s="832">
        <f t="shared" si="131"/>
        <v>1966.7382883557686</v>
      </c>
      <c r="E426" s="832">
        <f t="shared" si="131"/>
        <v>622.33826267468487</v>
      </c>
      <c r="F426" s="832">
        <f t="shared" si="131"/>
        <v>1341.8366255055962</v>
      </c>
      <c r="G426" s="832">
        <f t="shared" si="131"/>
        <v>107.25276606672801</v>
      </c>
      <c r="H426" s="832">
        <f t="shared" si="131"/>
        <v>1952.8324095276821</v>
      </c>
      <c r="I426" s="832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2">
        <v>5</v>
      </c>
      <c r="M426" s="832">
        <f t="shared" si="135"/>
        <v>13595.908185845441</v>
      </c>
      <c r="N426" s="730">
        <v>14450</v>
      </c>
      <c r="O426" s="730"/>
      <c r="P426" s="191" t="s">
        <v>703</v>
      </c>
      <c r="Q426" s="847">
        <v>40857</v>
      </c>
      <c r="R426" s="848"/>
      <c r="S426" s="317">
        <f>L426/2</f>
        <v>2.5</v>
      </c>
      <c r="T426" s="879">
        <v>24595</v>
      </c>
      <c r="U426" s="25">
        <f t="shared" si="136"/>
        <v>61488</v>
      </c>
      <c r="V426" s="471"/>
      <c r="W426" s="847"/>
      <c r="X426" s="881"/>
      <c r="Y426" s="879"/>
      <c r="Z426" s="25">
        <f t="shared" si="137"/>
        <v>0</v>
      </c>
    </row>
    <row r="427" spans="1:26">
      <c r="A427" s="831">
        <f t="shared" si="132"/>
        <v>71</v>
      </c>
      <c r="B427" s="309" t="s">
        <v>1332</v>
      </c>
      <c r="C427" s="25">
        <f t="shared" si="133"/>
        <v>811120</v>
      </c>
      <c r="D427" s="832">
        <f t="shared" si="131"/>
        <v>31467.812613692298</v>
      </c>
      <c r="E427" s="832">
        <f t="shared" si="131"/>
        <v>9957.4122027949579</v>
      </c>
      <c r="F427" s="832">
        <f t="shared" si="131"/>
        <v>21469.386008089539</v>
      </c>
      <c r="G427" s="832">
        <f t="shared" si="131"/>
        <v>1716.0442570676482</v>
      </c>
      <c r="H427" s="832">
        <f t="shared" si="131"/>
        <v>31245.318552442914</v>
      </c>
      <c r="I427" s="832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2">
        <v>80</v>
      </c>
      <c r="M427" s="832">
        <f t="shared" si="135"/>
        <v>11437.495685845442</v>
      </c>
      <c r="N427" s="730">
        <v>13881</v>
      </c>
      <c r="O427" s="730"/>
      <c r="P427" s="40" t="s">
        <v>707</v>
      </c>
      <c r="Q427" s="847">
        <v>40857</v>
      </c>
      <c r="R427" s="848"/>
      <c r="S427" s="317">
        <f>L427/2</f>
        <v>40</v>
      </c>
      <c r="T427" s="879">
        <v>20278</v>
      </c>
      <c r="U427" s="25">
        <f t="shared" si="136"/>
        <v>811120</v>
      </c>
      <c r="V427" s="471"/>
      <c r="W427" s="847"/>
      <c r="X427" s="881"/>
      <c r="Y427" s="879"/>
      <c r="Z427" s="25">
        <f t="shared" si="137"/>
        <v>0</v>
      </c>
    </row>
    <row r="428" spans="1:26">
      <c r="A428" s="831">
        <f t="shared" si="132"/>
        <v>72</v>
      </c>
      <c r="B428" s="309" t="s">
        <v>1333</v>
      </c>
      <c r="C428" s="25">
        <f t="shared" si="133"/>
        <v>69472</v>
      </c>
      <c r="D428" s="832">
        <f t="shared" si="131"/>
        <v>1573.390630684615</v>
      </c>
      <c r="E428" s="832">
        <f t="shared" si="131"/>
        <v>497.8706101397479</v>
      </c>
      <c r="F428" s="832">
        <f t="shared" si="131"/>
        <v>1073.4693004044771</v>
      </c>
      <c r="G428" s="832">
        <f t="shared" si="131"/>
        <v>85.802212853382414</v>
      </c>
      <c r="H428" s="832">
        <f t="shared" si="131"/>
        <v>1562.2659276221457</v>
      </c>
      <c r="I428" s="832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2">
        <v>4</v>
      </c>
      <c r="M428" s="832">
        <f t="shared" si="135"/>
        <v>18666.258185845447</v>
      </c>
      <c r="N428" s="730">
        <v>20891</v>
      </c>
      <c r="O428" s="730"/>
      <c r="P428" s="191" t="s">
        <v>618</v>
      </c>
      <c r="Q428" s="847">
        <v>40857</v>
      </c>
      <c r="R428" s="848"/>
      <c r="S428" s="317">
        <f>L428</f>
        <v>4</v>
      </c>
      <c r="T428" s="879">
        <v>17368</v>
      </c>
      <c r="U428" s="25">
        <f t="shared" si="136"/>
        <v>69472</v>
      </c>
      <c r="V428" s="471"/>
      <c r="W428" s="847"/>
      <c r="X428" s="881"/>
      <c r="Y428" s="879"/>
      <c r="Z428" s="25">
        <f t="shared" si="137"/>
        <v>0</v>
      </c>
    </row>
    <row r="429" spans="1:26">
      <c r="A429" s="831">
        <f t="shared" si="132"/>
        <v>73</v>
      </c>
      <c r="B429" s="309" t="s">
        <v>1334</v>
      </c>
      <c r="C429" s="25">
        <f t="shared" si="133"/>
        <v>29457</v>
      </c>
      <c r="D429" s="832">
        <f t="shared" si="131"/>
        <v>1180.0429730134613</v>
      </c>
      <c r="E429" s="832">
        <f t="shared" si="131"/>
        <v>373.40295760481092</v>
      </c>
      <c r="F429" s="832">
        <f t="shared" si="131"/>
        <v>805.10197530335779</v>
      </c>
      <c r="G429" s="832">
        <f t="shared" si="131"/>
        <v>64.351659640036814</v>
      </c>
      <c r="H429" s="832">
        <f t="shared" si="131"/>
        <v>1171.6994457166093</v>
      </c>
      <c r="I429" s="832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2">
        <v>3</v>
      </c>
      <c r="M429" s="832">
        <f t="shared" si="135"/>
        <v>11117.174852512109</v>
      </c>
      <c r="N429" s="730">
        <v>16534</v>
      </c>
      <c r="O429" s="730"/>
      <c r="P429" s="191" t="s">
        <v>607</v>
      </c>
      <c r="Q429" s="847">
        <v>40857</v>
      </c>
      <c r="R429" s="848"/>
      <c r="S429" s="317">
        <v>1.5</v>
      </c>
      <c r="T429" s="879">
        <v>19638</v>
      </c>
      <c r="U429" s="25">
        <f t="shared" si="136"/>
        <v>29457</v>
      </c>
      <c r="V429" s="471"/>
      <c r="W429" s="847"/>
      <c r="X429" s="881"/>
      <c r="Y429" s="879"/>
      <c r="Z429" s="25">
        <f t="shared" si="137"/>
        <v>0</v>
      </c>
    </row>
    <row r="430" spans="1:26">
      <c r="A430" s="831">
        <f t="shared" si="132"/>
        <v>74</v>
      </c>
      <c r="B430" s="309" t="s">
        <v>1333</v>
      </c>
      <c r="C430" s="25">
        <f t="shared" si="133"/>
        <v>69472</v>
      </c>
      <c r="D430" s="832">
        <f t="shared" si="131"/>
        <v>1573.390630684615</v>
      </c>
      <c r="E430" s="832">
        <f t="shared" si="131"/>
        <v>497.8706101397479</v>
      </c>
      <c r="F430" s="832">
        <f t="shared" si="131"/>
        <v>1073.4693004044771</v>
      </c>
      <c r="G430" s="832">
        <f t="shared" si="131"/>
        <v>85.802212853382414</v>
      </c>
      <c r="H430" s="832">
        <f t="shared" si="131"/>
        <v>1562.2659276221457</v>
      </c>
      <c r="I430" s="832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2">
        <v>4</v>
      </c>
      <c r="M430" s="832">
        <f t="shared" si="135"/>
        <v>18666.258185845447</v>
      </c>
      <c r="N430" s="730">
        <v>20981</v>
      </c>
      <c r="O430" s="730"/>
      <c r="P430" s="191" t="s">
        <v>618</v>
      </c>
      <c r="Q430" s="847">
        <v>40857</v>
      </c>
      <c r="R430" s="848"/>
      <c r="S430" s="317">
        <f>L430</f>
        <v>4</v>
      </c>
      <c r="T430" s="879">
        <v>17368</v>
      </c>
      <c r="U430" s="25">
        <f t="shared" si="136"/>
        <v>69472</v>
      </c>
      <c r="V430" s="471"/>
      <c r="W430" s="847"/>
      <c r="X430" s="881"/>
      <c r="Y430" s="879"/>
      <c r="Z430" s="25">
        <f t="shared" si="137"/>
        <v>0</v>
      </c>
    </row>
    <row r="431" spans="1:26">
      <c r="A431" s="831">
        <f t="shared" si="132"/>
        <v>75</v>
      </c>
      <c r="B431" s="309" t="s">
        <v>1361</v>
      </c>
      <c r="C431" s="25">
        <f t="shared" si="133"/>
        <v>27594</v>
      </c>
      <c r="D431" s="832">
        <f t="shared" si="131"/>
        <v>1180.0429730134613</v>
      </c>
      <c r="E431" s="832">
        <f t="shared" si="131"/>
        <v>373.40295760481092</v>
      </c>
      <c r="F431" s="832">
        <f t="shared" si="131"/>
        <v>805.10197530335779</v>
      </c>
      <c r="G431" s="832">
        <f t="shared" si="131"/>
        <v>64.351659640036814</v>
      </c>
      <c r="H431" s="832">
        <f t="shared" si="131"/>
        <v>1171.6994457166093</v>
      </c>
      <c r="I431" s="832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2">
        <v>3</v>
      </c>
      <c r="M431" s="832">
        <f t="shared" si="135"/>
        <v>10496.174852512109</v>
      </c>
      <c r="N431" s="730">
        <v>12847</v>
      </c>
      <c r="O431" s="730"/>
      <c r="P431" s="40" t="s">
        <v>676</v>
      </c>
      <c r="Q431" s="847">
        <v>40857</v>
      </c>
      <c r="R431" s="848"/>
      <c r="S431" s="317">
        <f>L431/2</f>
        <v>1.5</v>
      </c>
      <c r="T431" s="879">
        <v>18396</v>
      </c>
      <c r="U431" s="25">
        <f t="shared" si="136"/>
        <v>27594</v>
      </c>
      <c r="V431" s="471"/>
      <c r="W431" s="847"/>
      <c r="X431" s="881"/>
      <c r="Y431" s="879"/>
      <c r="Z431" s="25">
        <f t="shared" si="137"/>
        <v>0</v>
      </c>
    </row>
    <row r="432" spans="1:26">
      <c r="A432" s="831">
        <f t="shared" si="132"/>
        <v>76</v>
      </c>
      <c r="B432" s="309" t="s">
        <v>1363</v>
      </c>
      <c r="C432" s="25">
        <f t="shared" si="133"/>
        <v>84630</v>
      </c>
      <c r="D432" s="832">
        <f t="shared" si="131"/>
        <v>2360.0859460269226</v>
      </c>
      <c r="E432" s="832">
        <f t="shared" si="131"/>
        <v>746.80591520962184</v>
      </c>
      <c r="F432" s="832">
        <f t="shared" si="131"/>
        <v>1610.2039506067156</v>
      </c>
      <c r="G432" s="832">
        <f t="shared" si="131"/>
        <v>128.70331928007363</v>
      </c>
      <c r="H432" s="832">
        <f t="shared" si="131"/>
        <v>2343.3988914332185</v>
      </c>
      <c r="I432" s="832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2">
        <v>6</v>
      </c>
      <c r="M432" s="832">
        <f t="shared" si="135"/>
        <v>15403.341519178777</v>
      </c>
      <c r="N432" s="730">
        <v>17321</v>
      </c>
      <c r="O432" s="730"/>
      <c r="P432" s="40" t="s">
        <v>716</v>
      </c>
      <c r="Q432" s="847">
        <v>40857</v>
      </c>
      <c r="R432" s="848"/>
      <c r="S432" s="317">
        <f>L432</f>
        <v>6</v>
      </c>
      <c r="T432" s="879">
        <v>14105</v>
      </c>
      <c r="U432" s="25">
        <f t="shared" si="136"/>
        <v>84630</v>
      </c>
      <c r="V432" s="471"/>
      <c r="W432" s="847"/>
      <c r="X432" s="881"/>
      <c r="Y432" s="879"/>
      <c r="Z432" s="25">
        <f t="shared" si="137"/>
        <v>0</v>
      </c>
    </row>
    <row r="433" spans="1:26">
      <c r="A433" s="831">
        <f t="shared" si="132"/>
        <v>77</v>
      </c>
      <c r="B433" s="309" t="s">
        <v>1335</v>
      </c>
      <c r="C433" s="25">
        <f t="shared" si="133"/>
        <v>538251</v>
      </c>
      <c r="D433" s="832">
        <f t="shared" si="131"/>
        <v>16520.601622188457</v>
      </c>
      <c r="E433" s="832">
        <f t="shared" si="131"/>
        <v>5227.6414064673527</v>
      </c>
      <c r="F433" s="832">
        <f t="shared" si="131"/>
        <v>11271.427654247009</v>
      </c>
      <c r="G433" s="832">
        <f t="shared" si="131"/>
        <v>900.9232349605154</v>
      </c>
      <c r="H433" s="832">
        <f t="shared" si="131"/>
        <v>16403.79224003253</v>
      </c>
      <c r="I433" s="832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2">
        <v>42</v>
      </c>
      <c r="M433" s="832">
        <f t="shared" si="135"/>
        <v>14113.984376321636</v>
      </c>
      <c r="N433" s="730">
        <v>15669</v>
      </c>
      <c r="O433" s="730"/>
      <c r="P433" s="471" t="s">
        <v>708</v>
      </c>
      <c r="Q433" s="847">
        <v>40857</v>
      </c>
      <c r="R433" s="848"/>
      <c r="S433" s="317">
        <f>L433/2</f>
        <v>21</v>
      </c>
      <c r="T433" s="879">
        <v>25631</v>
      </c>
      <c r="U433" s="25">
        <f t="shared" si="136"/>
        <v>538251</v>
      </c>
      <c r="V433" s="471"/>
      <c r="W433" s="847"/>
      <c r="X433" s="881"/>
      <c r="Y433" s="879"/>
      <c r="Z433" s="25">
        <f t="shared" si="137"/>
        <v>0</v>
      </c>
    </row>
    <row r="434" spans="1:26">
      <c r="A434" s="831">
        <f t="shared" si="132"/>
        <v>78</v>
      </c>
      <c r="B434" s="309" t="s">
        <v>1336</v>
      </c>
      <c r="C434" s="25">
        <f t="shared" si="133"/>
        <v>620620</v>
      </c>
      <c r="D434" s="832">
        <f t="shared" si="131"/>
        <v>16913.949279859611</v>
      </c>
      <c r="E434" s="832">
        <f t="shared" si="131"/>
        <v>5352.1090590022895</v>
      </c>
      <c r="F434" s="832">
        <f t="shared" si="131"/>
        <v>11539.794979348128</v>
      </c>
      <c r="G434" s="832">
        <f t="shared" si="131"/>
        <v>922.37378817386093</v>
      </c>
      <c r="H434" s="832">
        <f t="shared" si="131"/>
        <v>16794.358721938064</v>
      </c>
      <c r="I434" s="832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2">
        <v>43</v>
      </c>
      <c r="M434" s="832">
        <f t="shared" si="135"/>
        <v>15731.508185845443</v>
      </c>
      <c r="N434" s="730">
        <v>17372</v>
      </c>
      <c r="O434" s="730"/>
      <c r="P434" s="40" t="s">
        <v>716</v>
      </c>
      <c r="Q434" s="847">
        <v>40857</v>
      </c>
      <c r="R434" s="848"/>
      <c r="S434" s="317">
        <v>44</v>
      </c>
      <c r="T434" s="879">
        <v>14105</v>
      </c>
      <c r="U434" s="25">
        <f t="shared" si="136"/>
        <v>620620</v>
      </c>
      <c r="V434" s="471"/>
      <c r="W434" s="847"/>
      <c r="X434" s="881"/>
      <c r="Y434" s="879"/>
      <c r="Z434" s="25">
        <f t="shared" si="137"/>
        <v>0</v>
      </c>
    </row>
    <row r="435" spans="1:26">
      <c r="A435" s="831">
        <f t="shared" si="132"/>
        <v>79</v>
      </c>
      <c r="B435" s="309" t="s">
        <v>1364</v>
      </c>
      <c r="C435" s="25">
        <f t="shared" si="133"/>
        <v>9278250</v>
      </c>
      <c r="D435" s="832">
        <f t="shared" si="131"/>
        <v>437402.59533032298</v>
      </c>
      <c r="E435" s="832">
        <f t="shared" si="131"/>
        <v>138408.02961884992</v>
      </c>
      <c r="F435" s="832">
        <f t="shared" si="131"/>
        <v>298424.46551244461</v>
      </c>
      <c r="G435" s="832">
        <f t="shared" si="131"/>
        <v>23853.01517324031</v>
      </c>
      <c r="H435" s="832">
        <f t="shared" si="131"/>
        <v>434309.92787895649</v>
      </c>
      <c r="I435" s="832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2">
        <v>1112</v>
      </c>
      <c r="M435" s="832">
        <f t="shared" si="135"/>
        <v>9642.2572865648672</v>
      </c>
      <c r="N435" s="730">
        <v>13869</v>
      </c>
      <c r="O435" s="730"/>
      <c r="P435" s="40" t="s">
        <v>718</v>
      </c>
      <c r="Q435" s="847">
        <v>40857</v>
      </c>
      <c r="R435" s="848"/>
      <c r="S435" s="317">
        <v>695</v>
      </c>
      <c r="T435" s="879">
        <v>13350</v>
      </c>
      <c r="U435" s="25">
        <f t="shared" si="136"/>
        <v>9278250</v>
      </c>
      <c r="V435" s="471"/>
      <c r="W435" s="847"/>
      <c r="X435" s="881"/>
      <c r="Y435" s="879"/>
      <c r="Z435" s="25">
        <f t="shared" si="137"/>
        <v>0</v>
      </c>
    </row>
    <row r="436" spans="1:26">
      <c r="A436" s="831">
        <f t="shared" si="132"/>
        <v>80</v>
      </c>
      <c r="B436" s="309" t="s">
        <v>1365</v>
      </c>
      <c r="C436" s="25">
        <f t="shared" si="133"/>
        <v>8343750</v>
      </c>
      <c r="D436" s="832">
        <f t="shared" si="131"/>
        <v>393347.65767115372</v>
      </c>
      <c r="E436" s="832">
        <f t="shared" si="131"/>
        <v>124467.65253493698</v>
      </c>
      <c r="F436" s="832">
        <f t="shared" si="131"/>
        <v>268367.32510111929</v>
      </c>
      <c r="G436" s="832">
        <f t="shared" si="131"/>
        <v>21450.553213345604</v>
      </c>
      <c r="H436" s="832">
        <f t="shared" si="131"/>
        <v>390566.48190553644</v>
      </c>
      <c r="I436" s="832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2">
        <v>1000</v>
      </c>
      <c r="M436" s="832">
        <f t="shared" si="135"/>
        <v>9642.257185845443</v>
      </c>
      <c r="N436" s="730">
        <v>14230</v>
      </c>
      <c r="O436" s="730"/>
      <c r="P436" s="40" t="s">
        <v>718</v>
      </c>
      <c r="Q436" s="847">
        <v>40857</v>
      </c>
      <c r="R436" s="848"/>
      <c r="S436" s="317">
        <v>625</v>
      </c>
      <c r="T436" s="879">
        <v>13350</v>
      </c>
      <c r="U436" s="25">
        <f t="shared" si="136"/>
        <v>8343750</v>
      </c>
      <c r="V436" s="471"/>
      <c r="W436" s="847"/>
      <c r="X436" s="881"/>
      <c r="Y436" s="879"/>
      <c r="Z436" s="25">
        <f t="shared" si="137"/>
        <v>0</v>
      </c>
    </row>
    <row r="437" spans="1:26">
      <c r="A437" s="831">
        <f t="shared" si="132"/>
        <v>81</v>
      </c>
      <c r="B437" s="309" t="s">
        <v>1366</v>
      </c>
      <c r="C437" s="25">
        <f t="shared" si="133"/>
        <v>139505</v>
      </c>
      <c r="D437" s="832">
        <f t="shared" si="131"/>
        <v>9833.691441778843</v>
      </c>
      <c r="E437" s="832">
        <f t="shared" si="131"/>
        <v>3111.6913133734242</v>
      </c>
      <c r="F437" s="832">
        <f t="shared" si="131"/>
        <v>6709.1831275279819</v>
      </c>
      <c r="G437" s="832">
        <f t="shared" si="131"/>
        <v>536.26383033364004</v>
      </c>
      <c r="H437" s="832">
        <f t="shared" si="131"/>
        <v>9764.1620476384105</v>
      </c>
      <c r="I437" s="832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2">
        <v>25</v>
      </c>
      <c r="M437" s="832">
        <f t="shared" si="135"/>
        <v>6878.6681858454422</v>
      </c>
      <c r="N437" s="730">
        <v>9024</v>
      </c>
      <c r="O437" s="730"/>
      <c r="P437" s="309" t="s">
        <v>447</v>
      </c>
      <c r="Q437" s="847">
        <v>40857</v>
      </c>
      <c r="R437" s="848"/>
      <c r="S437" s="317">
        <v>5</v>
      </c>
      <c r="T437" s="879">
        <v>27901</v>
      </c>
      <c r="U437" s="25">
        <f t="shared" si="136"/>
        <v>139505</v>
      </c>
      <c r="V437" s="471"/>
      <c r="W437" s="847"/>
      <c r="X437" s="881"/>
      <c r="Y437" s="879"/>
      <c r="Z437" s="25">
        <f t="shared" si="137"/>
        <v>0</v>
      </c>
    </row>
    <row r="438" spans="1:26">
      <c r="A438" s="831">
        <f t="shared" si="132"/>
        <v>82</v>
      </c>
      <c r="B438" s="309" t="s">
        <v>1367</v>
      </c>
      <c r="C438" s="25">
        <f t="shared" si="133"/>
        <v>4449</v>
      </c>
      <c r="D438" s="832">
        <f t="shared" si="131"/>
        <v>786.69531534230748</v>
      </c>
      <c r="E438" s="832">
        <f t="shared" si="131"/>
        <v>248.93530506987395</v>
      </c>
      <c r="F438" s="832">
        <f t="shared" si="131"/>
        <v>536.73465020223853</v>
      </c>
      <c r="G438" s="832">
        <f t="shared" si="131"/>
        <v>42.901106426691207</v>
      </c>
      <c r="H438" s="832">
        <f t="shared" si="131"/>
        <v>781.13296381107284</v>
      </c>
      <c r="I438" s="832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2">
        <v>2</v>
      </c>
      <c r="M438" s="832">
        <f t="shared" si="135"/>
        <v>3522.5081858454428</v>
      </c>
      <c r="N438" s="730">
        <v>4181</v>
      </c>
      <c r="O438" s="730"/>
      <c r="P438" s="191" t="s">
        <v>452</v>
      </c>
      <c r="Q438" s="847">
        <v>40857</v>
      </c>
      <c r="R438" s="848"/>
      <c r="S438" s="317">
        <v>1</v>
      </c>
      <c r="T438" s="879">
        <v>4449</v>
      </c>
      <c r="U438" s="25">
        <f t="shared" si="136"/>
        <v>4449</v>
      </c>
      <c r="V438" s="471"/>
      <c r="W438" s="847"/>
      <c r="X438" s="881"/>
      <c r="Y438" s="879"/>
      <c r="Z438" s="25">
        <f t="shared" si="137"/>
        <v>0</v>
      </c>
    </row>
    <row r="439" spans="1:26">
      <c r="A439" s="831">
        <f t="shared" si="132"/>
        <v>83</v>
      </c>
      <c r="B439" s="309" t="s">
        <v>811</v>
      </c>
      <c r="C439" s="25">
        <f t="shared" si="133"/>
        <v>1724459</v>
      </c>
      <c r="D439" s="832">
        <f t="shared" si="131"/>
        <v>82209.660453271135</v>
      </c>
      <c r="E439" s="832">
        <f t="shared" si="131"/>
        <v>26013.739379801827</v>
      </c>
      <c r="F439" s="832">
        <f t="shared" si="131"/>
        <v>56088.770946133925</v>
      </c>
      <c r="G439" s="832">
        <f t="shared" si="131"/>
        <v>4483.1656215892308</v>
      </c>
      <c r="H439" s="832">
        <f t="shared" si="131"/>
        <v>81628.394718257114</v>
      </c>
      <c r="I439" s="832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2">
        <v>209</v>
      </c>
      <c r="M439" s="832">
        <f t="shared" si="135"/>
        <v>9549.5034011564458</v>
      </c>
      <c r="N439" s="730">
        <v>10595</v>
      </c>
      <c r="O439" s="730"/>
      <c r="P439" s="40" t="s">
        <v>714</v>
      </c>
      <c r="Q439" s="847">
        <v>40862</v>
      </c>
      <c r="R439" s="848"/>
      <c r="S439" s="317">
        <f>L439/2</f>
        <v>104.5</v>
      </c>
      <c r="T439" s="879">
        <v>16502</v>
      </c>
      <c r="U439" s="25">
        <f t="shared" si="136"/>
        <v>1724459</v>
      </c>
      <c r="V439" s="471"/>
      <c r="W439" s="847"/>
      <c r="X439" s="881"/>
      <c r="Y439" s="879"/>
      <c r="Z439" s="25">
        <f t="shared" si="137"/>
        <v>0</v>
      </c>
    </row>
    <row r="440" spans="1:26">
      <c r="A440" s="831">
        <f t="shared" si="132"/>
        <v>84</v>
      </c>
      <c r="B440" s="309" t="s">
        <v>1341</v>
      </c>
      <c r="C440" s="25">
        <f t="shared" si="133"/>
        <v>1988805</v>
      </c>
      <c r="D440" s="832">
        <f t="shared" si="131"/>
        <v>55462.019731632674</v>
      </c>
      <c r="E440" s="832">
        <f t="shared" si="131"/>
        <v>17549.939007426114</v>
      </c>
      <c r="F440" s="832">
        <f t="shared" si="131"/>
        <v>37839.792839257818</v>
      </c>
      <c r="G440" s="832">
        <f t="shared" si="131"/>
        <v>3024.5280030817303</v>
      </c>
      <c r="H440" s="832">
        <f t="shared" si="131"/>
        <v>55069.873948680637</v>
      </c>
      <c r="I440" s="832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2">
        <v>141</v>
      </c>
      <c r="M440" s="832">
        <f t="shared" si="135"/>
        <v>15403.501093646861</v>
      </c>
      <c r="N440" s="730">
        <v>17966</v>
      </c>
      <c r="O440" s="730"/>
      <c r="P440" s="40" t="s">
        <v>716</v>
      </c>
      <c r="Q440" s="847">
        <v>40862</v>
      </c>
      <c r="R440" s="848"/>
      <c r="S440" s="317">
        <f>L440</f>
        <v>141</v>
      </c>
      <c r="T440" s="879">
        <v>14105</v>
      </c>
      <c r="U440" s="25">
        <f t="shared" si="136"/>
        <v>1988805</v>
      </c>
      <c r="V440" s="471"/>
      <c r="W440" s="847"/>
      <c r="X440" s="881"/>
      <c r="Y440" s="879"/>
      <c r="Z440" s="25">
        <f t="shared" si="137"/>
        <v>0</v>
      </c>
    </row>
    <row r="441" spans="1:26">
      <c r="A441" s="831">
        <f t="shared" si="132"/>
        <v>85</v>
      </c>
      <c r="B441" s="309" t="s">
        <v>1342</v>
      </c>
      <c r="C441" s="25">
        <f t="shared" si="133"/>
        <v>3528372</v>
      </c>
      <c r="D441" s="832">
        <f t="shared" si="131"/>
        <v>136884.98486956151</v>
      </c>
      <c r="E441" s="832">
        <f t="shared" si="131"/>
        <v>43314.743082158064</v>
      </c>
      <c r="F441" s="832">
        <f t="shared" si="131"/>
        <v>93391.829135189502</v>
      </c>
      <c r="G441" s="832">
        <f t="shared" si="131"/>
        <v>7464.7925182442705</v>
      </c>
      <c r="H441" s="832">
        <f t="shared" si="131"/>
        <v>135917.13570312667</v>
      </c>
      <c r="I441" s="832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2">
        <v>348</v>
      </c>
      <c r="M441" s="832">
        <f t="shared" si="135"/>
        <v>11437.505312282225</v>
      </c>
      <c r="N441" s="730">
        <v>14535</v>
      </c>
      <c r="O441" s="730"/>
      <c r="P441" s="40" t="s">
        <v>707</v>
      </c>
      <c r="Q441" s="847">
        <v>40862</v>
      </c>
      <c r="R441" s="848"/>
      <c r="S441" s="317">
        <f>L441/2</f>
        <v>174</v>
      </c>
      <c r="T441" s="879">
        <v>20278</v>
      </c>
      <c r="U441" s="25">
        <f t="shared" si="136"/>
        <v>3528372</v>
      </c>
      <c r="V441" s="471"/>
      <c r="W441" s="847"/>
      <c r="X441" s="881"/>
      <c r="Y441" s="879"/>
      <c r="Z441" s="25">
        <f t="shared" si="137"/>
        <v>0</v>
      </c>
    </row>
    <row r="442" spans="1:26">
      <c r="A442" s="831">
        <f t="shared" si="132"/>
        <v>86</v>
      </c>
      <c r="B442" s="309" t="s">
        <v>812</v>
      </c>
      <c r="C442" s="25">
        <f t="shared" si="133"/>
        <v>327560</v>
      </c>
      <c r="D442" s="832">
        <f t="shared" si="131"/>
        <v>14947.210991503842</v>
      </c>
      <c r="E442" s="832">
        <f t="shared" si="131"/>
        <v>4729.7707963276052</v>
      </c>
      <c r="F442" s="832">
        <f t="shared" si="131"/>
        <v>10197.958353842532</v>
      </c>
      <c r="G442" s="832">
        <f t="shared" si="131"/>
        <v>815.12102210713294</v>
      </c>
      <c r="H442" s="832">
        <f t="shared" si="131"/>
        <v>14841.526312410384</v>
      </c>
      <c r="I442" s="832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2">
        <v>38</v>
      </c>
      <c r="M442" s="832">
        <f t="shared" si="135"/>
        <v>9918.4818700559699</v>
      </c>
      <c r="N442" s="730">
        <v>11321</v>
      </c>
      <c r="O442" s="730"/>
      <c r="P442" s="191" t="s">
        <v>572</v>
      </c>
      <c r="Q442" s="847">
        <v>40862</v>
      </c>
      <c r="R442" s="848"/>
      <c r="S442" s="317">
        <f>L442</f>
        <v>38</v>
      </c>
      <c r="T442" s="879">
        <v>8620</v>
      </c>
      <c r="U442" s="25">
        <f t="shared" si="136"/>
        <v>327560</v>
      </c>
      <c r="V442" s="471"/>
      <c r="W442" s="847"/>
      <c r="X442" s="881"/>
      <c r="Y442" s="879"/>
      <c r="Z442" s="25">
        <f t="shared" si="137"/>
        <v>0</v>
      </c>
    </row>
    <row r="443" spans="1:26">
      <c r="A443" s="831">
        <f t="shared" si="132"/>
        <v>87</v>
      </c>
      <c r="B443" s="309" t="s">
        <v>1343</v>
      </c>
      <c r="C443" s="25">
        <f t="shared" si="133"/>
        <v>169260</v>
      </c>
      <c r="D443" s="832">
        <f t="shared" si="131"/>
        <v>9440.3437841076902</v>
      </c>
      <c r="E443" s="832">
        <f t="shared" si="131"/>
        <v>2987.2236608384874</v>
      </c>
      <c r="F443" s="832">
        <f t="shared" si="131"/>
        <v>6440.8158024268623</v>
      </c>
      <c r="G443" s="832">
        <f t="shared" si="131"/>
        <v>514.81327712029452</v>
      </c>
      <c r="H443" s="832">
        <f t="shared" si="131"/>
        <v>9373.5955657328741</v>
      </c>
      <c r="I443" s="832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2">
        <v>24</v>
      </c>
      <c r="M443" s="832">
        <f t="shared" si="135"/>
        <v>8350.9665191787753</v>
      </c>
      <c r="N443" s="730">
        <v>10267</v>
      </c>
      <c r="O443" s="730"/>
      <c r="P443" s="40" t="s">
        <v>716</v>
      </c>
      <c r="Q443" s="847">
        <v>40862</v>
      </c>
      <c r="R443" s="848"/>
      <c r="S443" s="317">
        <v>12</v>
      </c>
      <c r="T443" s="879">
        <v>14105</v>
      </c>
      <c r="U443" s="25">
        <f t="shared" si="136"/>
        <v>169260</v>
      </c>
      <c r="V443" s="471"/>
      <c r="W443" s="847"/>
      <c r="X443" s="881"/>
      <c r="Y443" s="879"/>
      <c r="Z443" s="25">
        <f t="shared" si="137"/>
        <v>0</v>
      </c>
    </row>
    <row r="444" spans="1:26">
      <c r="A444" s="831">
        <f t="shared" si="132"/>
        <v>88</v>
      </c>
      <c r="B444" s="309" t="s">
        <v>1076</v>
      </c>
      <c r="C444" s="25">
        <f t="shared" si="133"/>
        <v>10139</v>
      </c>
      <c r="D444" s="832">
        <f t="shared" si="131"/>
        <v>393.34765767115374</v>
      </c>
      <c r="E444" s="832">
        <f t="shared" si="131"/>
        <v>124.46765253493697</v>
      </c>
      <c r="F444" s="832">
        <f t="shared" si="131"/>
        <v>268.36732510111926</v>
      </c>
      <c r="G444" s="832">
        <f t="shared" si="131"/>
        <v>21.450553213345604</v>
      </c>
      <c r="H444" s="832">
        <f t="shared" si="131"/>
        <v>390.56648190553642</v>
      </c>
      <c r="I444" s="832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2">
        <v>1</v>
      </c>
      <c r="M444" s="832">
        <f t="shared" si="135"/>
        <v>11436.508185845443</v>
      </c>
      <c r="N444" s="730">
        <v>13099</v>
      </c>
      <c r="O444" s="730"/>
      <c r="P444" s="40" t="s">
        <v>707</v>
      </c>
      <c r="Q444" s="847">
        <v>40862</v>
      </c>
      <c r="R444" s="848"/>
      <c r="S444" s="317">
        <f>L444/2</f>
        <v>0.5</v>
      </c>
      <c r="T444" s="879">
        <v>20278</v>
      </c>
      <c r="U444" s="25">
        <f t="shared" si="136"/>
        <v>10139</v>
      </c>
      <c r="V444" s="471"/>
      <c r="W444" s="847"/>
      <c r="X444" s="881"/>
      <c r="Y444" s="879"/>
      <c r="Z444" s="25">
        <f t="shared" si="137"/>
        <v>0</v>
      </c>
    </row>
    <row r="445" spans="1:26">
      <c r="A445" s="831">
        <f t="shared" si="132"/>
        <v>89</v>
      </c>
      <c r="B445" s="309" t="s">
        <v>814</v>
      </c>
      <c r="C445" s="25">
        <f t="shared" si="133"/>
        <v>27594</v>
      </c>
      <c r="D445" s="832">
        <f t="shared" si="131"/>
        <v>1180.0429730134613</v>
      </c>
      <c r="E445" s="832">
        <f t="shared" si="131"/>
        <v>373.40295760481092</v>
      </c>
      <c r="F445" s="832">
        <f t="shared" si="131"/>
        <v>805.10197530335779</v>
      </c>
      <c r="G445" s="832">
        <f t="shared" si="131"/>
        <v>64.351659640036814</v>
      </c>
      <c r="H445" s="832">
        <f t="shared" si="131"/>
        <v>1171.6994457166093</v>
      </c>
      <c r="I445" s="832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2">
        <v>3</v>
      </c>
      <c r="M445" s="832">
        <f t="shared" si="135"/>
        <v>10496.174852512109</v>
      </c>
      <c r="N445" s="730">
        <v>12564</v>
      </c>
      <c r="O445" s="730"/>
      <c r="P445" s="40" t="s">
        <v>676</v>
      </c>
      <c r="Q445" s="847">
        <v>40862</v>
      </c>
      <c r="R445" s="848"/>
      <c r="S445" s="317">
        <f>L445/2</f>
        <v>1.5</v>
      </c>
      <c r="T445" s="879">
        <v>18396</v>
      </c>
      <c r="U445" s="25">
        <f t="shared" si="136"/>
        <v>27594</v>
      </c>
      <c r="V445" s="471"/>
      <c r="W445" s="847"/>
      <c r="X445" s="881"/>
      <c r="Y445" s="879"/>
      <c r="Z445" s="25">
        <f t="shared" si="137"/>
        <v>0</v>
      </c>
    </row>
    <row r="446" spans="1:26">
      <c r="A446" s="831">
        <f t="shared" si="132"/>
        <v>90</v>
      </c>
      <c r="B446" s="309" t="s">
        <v>817</v>
      </c>
      <c r="C446" s="25">
        <f t="shared" si="133"/>
        <v>29457</v>
      </c>
      <c r="D446" s="832">
        <f t="shared" si="138"/>
        <v>1180.0429730134613</v>
      </c>
      <c r="E446" s="832">
        <f t="shared" si="138"/>
        <v>373.40295760481092</v>
      </c>
      <c r="F446" s="832">
        <f t="shared" si="138"/>
        <v>805.10197530335779</v>
      </c>
      <c r="G446" s="832">
        <f t="shared" si="138"/>
        <v>64.351659640036814</v>
      </c>
      <c r="H446" s="832">
        <f t="shared" si="138"/>
        <v>1171.6994457166093</v>
      </c>
      <c r="I446" s="832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2">
        <v>3</v>
      </c>
      <c r="M446" s="832">
        <f t="shared" si="135"/>
        <v>11117.174852512109</v>
      </c>
      <c r="N446" s="730">
        <v>16284</v>
      </c>
      <c r="O446" s="730"/>
      <c r="P446" s="191" t="s">
        <v>607</v>
      </c>
      <c r="Q446" s="847">
        <v>40862</v>
      </c>
      <c r="R446" s="848"/>
      <c r="S446" s="317">
        <v>1.5</v>
      </c>
      <c r="T446" s="879">
        <v>19638</v>
      </c>
      <c r="U446" s="25">
        <f t="shared" si="136"/>
        <v>29457</v>
      </c>
      <c r="V446" s="471"/>
      <c r="W446" s="847"/>
      <c r="X446" s="881"/>
      <c r="Y446" s="879"/>
      <c r="Z446" s="25">
        <f t="shared" si="137"/>
        <v>0</v>
      </c>
    </row>
    <row r="447" spans="1:26">
      <c r="A447" s="831">
        <f t="shared" si="132"/>
        <v>91</v>
      </c>
      <c r="B447" s="309" t="s">
        <v>813</v>
      </c>
      <c r="C447" s="25">
        <f t="shared" si="133"/>
        <v>33745</v>
      </c>
      <c r="D447" s="832">
        <f t="shared" si="138"/>
        <v>1966.7382883557686</v>
      </c>
      <c r="E447" s="832">
        <f t="shared" si="138"/>
        <v>622.33826267468487</v>
      </c>
      <c r="F447" s="832">
        <f t="shared" si="138"/>
        <v>1341.8366255055962</v>
      </c>
      <c r="G447" s="832">
        <f t="shared" si="138"/>
        <v>107.25276606672801</v>
      </c>
      <c r="H447" s="832">
        <f t="shared" si="138"/>
        <v>1952.8324095276821</v>
      </c>
      <c r="I447" s="832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2">
        <v>5</v>
      </c>
      <c r="M447" s="832">
        <f t="shared" si="135"/>
        <v>8047.3081858454416</v>
      </c>
      <c r="N447" s="730">
        <v>10253</v>
      </c>
      <c r="O447" s="730"/>
      <c r="P447" s="191" t="s">
        <v>566</v>
      </c>
      <c r="Q447" s="847">
        <v>40862</v>
      </c>
      <c r="R447" s="848"/>
      <c r="S447" s="317">
        <f>L447/2</f>
        <v>2.5</v>
      </c>
      <c r="T447" s="879">
        <v>13498</v>
      </c>
      <c r="U447" s="25">
        <f t="shared" si="136"/>
        <v>33745</v>
      </c>
      <c r="V447" s="471"/>
      <c r="W447" s="847"/>
      <c r="X447" s="881"/>
      <c r="Y447" s="879"/>
      <c r="Z447" s="25">
        <f t="shared" si="137"/>
        <v>0</v>
      </c>
    </row>
    <row r="448" spans="1:26">
      <c r="A448" s="831">
        <f t="shared" si="132"/>
        <v>92</v>
      </c>
      <c r="B448" s="309" t="s">
        <v>1369</v>
      </c>
      <c r="C448" s="25">
        <f t="shared" si="133"/>
        <v>26996</v>
      </c>
      <c r="D448" s="832">
        <f t="shared" si="138"/>
        <v>1573.390630684615</v>
      </c>
      <c r="E448" s="832">
        <f t="shared" si="138"/>
        <v>497.8706101397479</v>
      </c>
      <c r="F448" s="832">
        <f t="shared" si="138"/>
        <v>1073.4693004044771</v>
      </c>
      <c r="G448" s="832">
        <f t="shared" si="138"/>
        <v>85.802212853382414</v>
      </c>
      <c r="H448" s="832">
        <f t="shared" si="138"/>
        <v>1562.2659276221457</v>
      </c>
      <c r="I448" s="832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2">
        <v>4</v>
      </c>
      <c r="M448" s="832">
        <f t="shared" si="135"/>
        <v>8047.2581858454423</v>
      </c>
      <c r="N448" s="730">
        <v>10026</v>
      </c>
      <c r="O448" s="730"/>
      <c r="P448" s="191" t="s">
        <v>566</v>
      </c>
      <c r="Q448" s="847">
        <v>40862</v>
      </c>
      <c r="R448" s="848"/>
      <c r="S448" s="317">
        <f>L448/2</f>
        <v>2</v>
      </c>
      <c r="T448" s="879">
        <v>13498</v>
      </c>
      <c r="U448" s="25">
        <f t="shared" si="136"/>
        <v>26996</v>
      </c>
      <c r="V448" s="471"/>
      <c r="W448" s="847"/>
      <c r="X448" s="881"/>
      <c r="Y448" s="879"/>
      <c r="Z448" s="25">
        <f t="shared" si="137"/>
        <v>0</v>
      </c>
    </row>
    <row r="449" spans="1:26">
      <c r="A449" s="831">
        <f t="shared" si="132"/>
        <v>93</v>
      </c>
      <c r="B449" s="309" t="s">
        <v>1097</v>
      </c>
      <c r="C449" s="25">
        <f t="shared" si="133"/>
        <v>4449</v>
      </c>
      <c r="D449" s="832">
        <f t="shared" si="138"/>
        <v>393.34765767115374</v>
      </c>
      <c r="E449" s="832">
        <f t="shared" si="138"/>
        <v>124.46765253493697</v>
      </c>
      <c r="F449" s="832">
        <f t="shared" si="138"/>
        <v>268.36732510111926</v>
      </c>
      <c r="G449" s="832">
        <f t="shared" si="138"/>
        <v>21.450553213345604</v>
      </c>
      <c r="H449" s="832">
        <f t="shared" si="138"/>
        <v>390.56648190553642</v>
      </c>
      <c r="I449" s="832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2">
        <v>1</v>
      </c>
      <c r="M449" s="832">
        <f t="shared" si="135"/>
        <v>5746.5081858454423</v>
      </c>
      <c r="N449" s="730">
        <v>7285</v>
      </c>
      <c r="O449" s="730"/>
      <c r="P449" s="191" t="s">
        <v>452</v>
      </c>
      <c r="Q449" s="847">
        <v>40862</v>
      </c>
      <c r="R449" s="848"/>
      <c r="S449" s="317">
        <f>L449</f>
        <v>1</v>
      </c>
      <c r="T449" s="879">
        <v>4449</v>
      </c>
      <c r="U449" s="25">
        <f t="shared" si="136"/>
        <v>4449</v>
      </c>
      <c r="V449" s="471"/>
      <c r="W449" s="847"/>
      <c r="X449" s="881"/>
      <c r="Y449" s="879"/>
      <c r="Z449" s="25">
        <f t="shared" si="137"/>
        <v>0</v>
      </c>
    </row>
    <row r="450" spans="1:26">
      <c r="A450" s="831">
        <f t="shared" si="132"/>
        <v>94</v>
      </c>
      <c r="B450" s="309" t="s">
        <v>822</v>
      </c>
      <c r="C450" s="25">
        <f t="shared" si="133"/>
        <v>15086</v>
      </c>
      <c r="D450" s="832">
        <f t="shared" si="138"/>
        <v>1573.390630684615</v>
      </c>
      <c r="E450" s="832">
        <f t="shared" si="138"/>
        <v>497.8706101397479</v>
      </c>
      <c r="F450" s="832">
        <f t="shared" si="138"/>
        <v>1073.4693004044771</v>
      </c>
      <c r="G450" s="832">
        <f t="shared" si="138"/>
        <v>85.802212853382414</v>
      </c>
      <c r="H450" s="832">
        <f t="shared" si="138"/>
        <v>1562.2659276221457</v>
      </c>
      <c r="I450" s="832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2">
        <v>4</v>
      </c>
      <c r="M450" s="832">
        <f t="shared" si="135"/>
        <v>5069.7581858454423</v>
      </c>
      <c r="N450" s="730">
        <v>5210</v>
      </c>
      <c r="O450" s="730"/>
      <c r="P450" s="191" t="s">
        <v>644</v>
      </c>
      <c r="Q450" s="847">
        <v>40862</v>
      </c>
      <c r="R450" s="848"/>
      <c r="S450" s="317">
        <v>2</v>
      </c>
      <c r="T450" s="879">
        <v>7543</v>
      </c>
      <c r="U450" s="25">
        <f t="shared" si="136"/>
        <v>15086</v>
      </c>
      <c r="V450" s="471"/>
      <c r="W450" s="847"/>
      <c r="X450" s="881"/>
      <c r="Y450" s="879"/>
      <c r="Z450" s="25">
        <f t="shared" si="137"/>
        <v>0</v>
      </c>
    </row>
    <row r="451" spans="1:26">
      <c r="A451" s="831">
        <f t="shared" si="132"/>
        <v>95</v>
      </c>
      <c r="B451" s="309" t="s">
        <v>990</v>
      </c>
      <c r="C451" s="25">
        <f t="shared" si="133"/>
        <v>17796</v>
      </c>
      <c r="D451" s="832">
        <f t="shared" si="138"/>
        <v>1573.390630684615</v>
      </c>
      <c r="E451" s="832">
        <f t="shared" si="138"/>
        <v>497.8706101397479</v>
      </c>
      <c r="F451" s="832">
        <f t="shared" si="138"/>
        <v>1073.4693004044771</v>
      </c>
      <c r="G451" s="832">
        <f t="shared" si="138"/>
        <v>85.802212853382414</v>
      </c>
      <c r="H451" s="832">
        <f t="shared" si="138"/>
        <v>1562.2659276221457</v>
      </c>
      <c r="I451" s="832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2">
        <v>4</v>
      </c>
      <c r="M451" s="832">
        <f t="shared" si="135"/>
        <v>5747.2581858454423</v>
      </c>
      <c r="N451" s="730">
        <v>7094</v>
      </c>
      <c r="O451" s="730"/>
      <c r="P451" s="191" t="s">
        <v>452</v>
      </c>
      <c r="Q451" s="847">
        <v>40862</v>
      </c>
      <c r="R451" s="848"/>
      <c r="S451" s="317">
        <f>L451</f>
        <v>4</v>
      </c>
      <c r="T451" s="879">
        <v>4449</v>
      </c>
      <c r="U451" s="25">
        <f t="shared" si="136"/>
        <v>17796</v>
      </c>
      <c r="V451" s="471"/>
      <c r="W451" s="847"/>
      <c r="X451" s="881"/>
      <c r="Y451" s="879"/>
      <c r="Z451" s="25">
        <f t="shared" si="137"/>
        <v>0</v>
      </c>
    </row>
    <row r="452" spans="1:26">
      <c r="A452" s="831">
        <f t="shared" si="132"/>
        <v>96</v>
      </c>
      <c r="B452" s="309" t="s">
        <v>823</v>
      </c>
      <c r="C452" s="25">
        <f t="shared" si="133"/>
        <v>8898</v>
      </c>
      <c r="D452" s="832">
        <f t="shared" si="138"/>
        <v>786.69531534230748</v>
      </c>
      <c r="E452" s="832">
        <f t="shared" si="138"/>
        <v>248.93530506987395</v>
      </c>
      <c r="F452" s="832">
        <f t="shared" si="138"/>
        <v>536.73465020223853</v>
      </c>
      <c r="G452" s="832">
        <f t="shared" si="138"/>
        <v>42.901106426691207</v>
      </c>
      <c r="H452" s="832">
        <f t="shared" si="138"/>
        <v>781.13296381107284</v>
      </c>
      <c r="I452" s="832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2">
        <v>2</v>
      </c>
      <c r="M452" s="832">
        <f t="shared" si="135"/>
        <v>5747.0081858454423</v>
      </c>
      <c r="N452" s="730">
        <v>7348</v>
      </c>
      <c r="O452" s="730"/>
      <c r="P452" s="191" t="s">
        <v>452</v>
      </c>
      <c r="Q452" s="847">
        <v>40862</v>
      </c>
      <c r="R452" s="848"/>
      <c r="S452" s="317">
        <f>L452</f>
        <v>2</v>
      </c>
      <c r="T452" s="879">
        <v>4449</v>
      </c>
      <c r="U452" s="25">
        <f t="shared" si="136"/>
        <v>8898</v>
      </c>
      <c r="V452" s="471"/>
      <c r="W452" s="847"/>
      <c r="X452" s="881"/>
      <c r="Y452" s="879"/>
      <c r="Z452" s="25">
        <f t="shared" si="137"/>
        <v>0</v>
      </c>
    </row>
    <row r="453" spans="1:26">
      <c r="A453" s="831">
        <f t="shared" si="132"/>
        <v>97</v>
      </c>
      <c r="B453" s="309" t="s">
        <v>992</v>
      </c>
      <c r="C453" s="25">
        <f t="shared" si="133"/>
        <v>1527848</v>
      </c>
      <c r="D453" s="832">
        <f t="shared" si="138"/>
        <v>86929.832345324976</v>
      </c>
      <c r="E453" s="832">
        <f t="shared" si="138"/>
        <v>27507.35121022107</v>
      </c>
      <c r="F453" s="832">
        <f t="shared" si="138"/>
        <v>59309.178847347357</v>
      </c>
      <c r="G453" s="832">
        <f t="shared" si="138"/>
        <v>4740.5722601493781</v>
      </c>
      <c r="H453" s="832">
        <f t="shared" si="138"/>
        <v>86315.192501123543</v>
      </c>
      <c r="I453" s="832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2">
        <v>221</v>
      </c>
      <c r="M453" s="832">
        <f t="shared" si="135"/>
        <v>8211.8430274744023</v>
      </c>
      <c r="N453" s="730">
        <v>9594</v>
      </c>
      <c r="O453" s="730"/>
      <c r="P453" s="40" t="s">
        <v>704</v>
      </c>
      <c r="Q453" s="847">
        <v>40862</v>
      </c>
      <c r="R453" s="848"/>
      <c r="S453" s="317">
        <v>56</v>
      </c>
      <c r="T453" s="879">
        <v>27283</v>
      </c>
      <c r="U453" s="25">
        <f t="shared" si="136"/>
        <v>1527848</v>
      </c>
      <c r="V453" s="471"/>
      <c r="W453" s="847"/>
      <c r="X453" s="881"/>
      <c r="Y453" s="879"/>
      <c r="Z453" s="25">
        <f t="shared" si="137"/>
        <v>0</v>
      </c>
    </row>
    <row r="454" spans="1:26">
      <c r="A454" s="831">
        <f t="shared" si="132"/>
        <v>98</v>
      </c>
      <c r="B454" s="309" t="s">
        <v>824</v>
      </c>
      <c r="C454" s="25">
        <f t="shared" si="133"/>
        <v>794561</v>
      </c>
      <c r="D454" s="832">
        <f t="shared" si="138"/>
        <v>24387.55477561153</v>
      </c>
      <c r="E454" s="832">
        <f t="shared" si="138"/>
        <v>7716.9944571660926</v>
      </c>
      <c r="F454" s="832">
        <f t="shared" si="138"/>
        <v>16638.774156269395</v>
      </c>
      <c r="G454" s="832">
        <f t="shared" si="138"/>
        <v>1329.9342992274273</v>
      </c>
      <c r="H454" s="832">
        <f t="shared" si="138"/>
        <v>24215.121878143258</v>
      </c>
      <c r="I454" s="832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2">
        <v>62</v>
      </c>
      <c r="M454" s="832">
        <f t="shared" si="135"/>
        <v>14113.992056813184</v>
      </c>
      <c r="N454" s="730">
        <v>15136</v>
      </c>
      <c r="O454" s="730"/>
      <c r="P454" s="471" t="s">
        <v>708</v>
      </c>
      <c r="Q454" s="847">
        <v>40862</v>
      </c>
      <c r="R454" s="848"/>
      <c r="S454" s="317">
        <f>L454/2</f>
        <v>31</v>
      </c>
      <c r="T454" s="879">
        <v>25631</v>
      </c>
      <c r="U454" s="25">
        <f t="shared" si="136"/>
        <v>794561</v>
      </c>
      <c r="V454" s="471"/>
      <c r="W454" s="847"/>
      <c r="X454" s="881"/>
      <c r="Y454" s="879"/>
      <c r="Z454" s="25">
        <f t="shared" si="137"/>
        <v>0</v>
      </c>
    </row>
    <row r="455" spans="1:26">
      <c r="A455" s="831">
        <f t="shared" si="132"/>
        <v>99</v>
      </c>
      <c r="B455" s="309" t="s">
        <v>988</v>
      </c>
      <c r="C455" s="25">
        <f t="shared" si="133"/>
        <v>851236</v>
      </c>
      <c r="D455" s="832">
        <f t="shared" si="138"/>
        <v>54675.324416290372</v>
      </c>
      <c r="E455" s="832">
        <f t="shared" si="138"/>
        <v>17301.00370235624</v>
      </c>
      <c r="F455" s="832">
        <f t="shared" si="138"/>
        <v>37303.058189055577</v>
      </c>
      <c r="G455" s="832">
        <f t="shared" si="138"/>
        <v>2981.6268966550388</v>
      </c>
      <c r="H455" s="832">
        <f t="shared" si="138"/>
        <v>54288.740984869561</v>
      </c>
      <c r="I455" s="832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2">
        <v>139</v>
      </c>
      <c r="M455" s="832">
        <f t="shared" si="135"/>
        <v>7422.5009916008385</v>
      </c>
      <c r="N455" s="730">
        <v>8450</v>
      </c>
      <c r="O455" s="730"/>
      <c r="P455" s="191" t="s">
        <v>450</v>
      </c>
      <c r="Q455" s="847">
        <v>40862</v>
      </c>
      <c r="R455" s="848"/>
      <c r="S455" s="317">
        <v>139</v>
      </c>
      <c r="T455" s="879">
        <v>6124</v>
      </c>
      <c r="U455" s="25">
        <f t="shared" si="136"/>
        <v>851236</v>
      </c>
      <c r="V455" s="471"/>
      <c r="W455" s="847"/>
      <c r="X455" s="881"/>
      <c r="Y455" s="879"/>
      <c r="Z455" s="25">
        <f t="shared" si="137"/>
        <v>0</v>
      </c>
    </row>
    <row r="456" spans="1:26">
      <c r="A456" s="831">
        <f t="shared" si="132"/>
        <v>100</v>
      </c>
      <c r="B456" s="309" t="s">
        <v>811</v>
      </c>
      <c r="C456" s="25">
        <f t="shared" si="133"/>
        <v>2574312</v>
      </c>
      <c r="D456" s="832">
        <f t="shared" si="138"/>
        <v>122724.46919339997</v>
      </c>
      <c r="E456" s="832">
        <f t="shared" si="138"/>
        <v>38833.907590900337</v>
      </c>
      <c r="F456" s="832">
        <f t="shared" si="138"/>
        <v>83730.605431549207</v>
      </c>
      <c r="G456" s="832">
        <f t="shared" si="138"/>
        <v>6692.5726025638287</v>
      </c>
      <c r="H456" s="832">
        <f t="shared" si="138"/>
        <v>121856.74235452736</v>
      </c>
      <c r="I456" s="832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2">
        <v>312</v>
      </c>
      <c r="M456" s="832">
        <f t="shared" si="135"/>
        <v>9549.50498071724</v>
      </c>
      <c r="N456" s="730">
        <v>10595</v>
      </c>
      <c r="O456" s="730"/>
      <c r="P456" s="40" t="s">
        <v>714</v>
      </c>
      <c r="Q456" s="847">
        <v>40862</v>
      </c>
      <c r="R456" s="848"/>
      <c r="S456" s="317">
        <f>L456/2</f>
        <v>156</v>
      </c>
      <c r="T456" s="879">
        <v>16502</v>
      </c>
      <c r="U456" s="25">
        <f t="shared" si="136"/>
        <v>2574312</v>
      </c>
      <c r="V456" s="471"/>
      <c r="W456" s="847"/>
      <c r="X456" s="881"/>
      <c r="Y456" s="879"/>
      <c r="Z456" s="25">
        <f t="shared" si="137"/>
        <v>0</v>
      </c>
    </row>
    <row r="457" spans="1:26">
      <c r="A457" s="831">
        <f t="shared" si="132"/>
        <v>101</v>
      </c>
      <c r="B457" s="309" t="s">
        <v>1370</v>
      </c>
      <c r="C457" s="25">
        <f t="shared" si="133"/>
        <v>124128</v>
      </c>
      <c r="D457" s="832">
        <f t="shared" si="138"/>
        <v>4720.1718920538451</v>
      </c>
      <c r="E457" s="832">
        <f t="shared" si="138"/>
        <v>1493.6118304192437</v>
      </c>
      <c r="F457" s="832">
        <f t="shared" si="138"/>
        <v>3220.4079012134312</v>
      </c>
      <c r="G457" s="832">
        <f t="shared" si="138"/>
        <v>257.40663856014726</v>
      </c>
      <c r="H457" s="832">
        <f t="shared" si="138"/>
        <v>4686.797782866437</v>
      </c>
      <c r="I457" s="832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2">
        <v>12</v>
      </c>
      <c r="M457" s="832">
        <f t="shared" si="135"/>
        <v>11642.424852512109</v>
      </c>
      <c r="N457" s="730">
        <v>14836</v>
      </c>
      <c r="O457" s="730"/>
      <c r="P457" s="191" t="s">
        <v>643</v>
      </c>
      <c r="Q457" s="847">
        <v>40862</v>
      </c>
      <c r="R457" s="848"/>
      <c r="S457" s="317">
        <f>L457</f>
        <v>12</v>
      </c>
      <c r="T457" s="879">
        <v>10344</v>
      </c>
      <c r="U457" s="25">
        <f t="shared" si="136"/>
        <v>124128</v>
      </c>
      <c r="V457" s="471"/>
      <c r="W457" s="847"/>
      <c r="X457" s="881"/>
      <c r="Y457" s="879"/>
      <c r="Z457" s="25">
        <f t="shared" si="137"/>
        <v>0</v>
      </c>
    </row>
    <row r="458" spans="1:26">
      <c r="A458" s="831">
        <f t="shared" si="132"/>
        <v>102</v>
      </c>
      <c r="B458" s="309" t="s">
        <v>815</v>
      </c>
      <c r="C458" s="25">
        <f t="shared" si="133"/>
        <v>2533285</v>
      </c>
      <c r="D458" s="832">
        <f t="shared" si="138"/>
        <v>81029.617480257672</v>
      </c>
      <c r="E458" s="832">
        <f t="shared" si="138"/>
        <v>25640.336422197015</v>
      </c>
      <c r="F458" s="832">
        <f t="shared" si="138"/>
        <v>55283.668970830571</v>
      </c>
      <c r="G458" s="832">
        <f t="shared" si="138"/>
        <v>4418.813961949194</v>
      </c>
      <c r="H458" s="832">
        <f t="shared" si="138"/>
        <v>80456.695272540499</v>
      </c>
      <c r="I458" s="832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2">
        <v>206</v>
      </c>
      <c r="M458" s="832">
        <f t="shared" si="135"/>
        <v>13596.003331476513</v>
      </c>
      <c r="N458" s="730">
        <v>15618</v>
      </c>
      <c r="O458" s="730"/>
      <c r="P458" s="191" t="s">
        <v>703</v>
      </c>
      <c r="Q458" s="847">
        <v>40862</v>
      </c>
      <c r="R458" s="848"/>
      <c r="S458" s="317">
        <f>L458/2</f>
        <v>103</v>
      </c>
      <c r="T458" s="879">
        <v>24595</v>
      </c>
      <c r="U458" s="25">
        <f t="shared" si="136"/>
        <v>2533285</v>
      </c>
      <c r="V458" s="471"/>
      <c r="W458" s="847"/>
      <c r="X458" s="881"/>
      <c r="Y458" s="879"/>
      <c r="Z458" s="25">
        <f t="shared" si="137"/>
        <v>0</v>
      </c>
    </row>
    <row r="459" spans="1:26">
      <c r="A459" s="831">
        <f t="shared" si="132"/>
        <v>103</v>
      </c>
      <c r="B459" s="309" t="s">
        <v>1371</v>
      </c>
      <c r="C459" s="25">
        <f t="shared" si="133"/>
        <v>627930</v>
      </c>
      <c r="D459" s="832">
        <f t="shared" si="138"/>
        <v>17700.644595201917</v>
      </c>
      <c r="E459" s="832">
        <f t="shared" si="138"/>
        <v>5601.0443640721642</v>
      </c>
      <c r="F459" s="832">
        <f t="shared" si="138"/>
        <v>12076.529629550367</v>
      </c>
      <c r="G459" s="832">
        <f t="shared" si="138"/>
        <v>965.27489460055222</v>
      </c>
      <c r="H459" s="832">
        <f t="shared" si="138"/>
        <v>17575.491685749141</v>
      </c>
      <c r="I459" s="832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2">
        <v>45</v>
      </c>
      <c r="M459" s="832">
        <f t="shared" si="135"/>
        <v>15252.485963623221</v>
      </c>
      <c r="N459" s="730">
        <v>16215</v>
      </c>
      <c r="O459" s="730"/>
      <c r="P459" s="191" t="s">
        <v>614</v>
      </c>
      <c r="Q459" s="847">
        <v>40862</v>
      </c>
      <c r="R459" s="848"/>
      <c r="S459" s="317">
        <f>L459</f>
        <v>45</v>
      </c>
      <c r="T459" s="879">
        <v>13954</v>
      </c>
      <c r="U459" s="25">
        <f t="shared" si="136"/>
        <v>627930</v>
      </c>
      <c r="V459" s="471"/>
      <c r="W459" s="847"/>
      <c r="X459" s="881"/>
      <c r="Y459" s="879"/>
      <c r="Z459" s="25">
        <f t="shared" si="137"/>
        <v>0</v>
      </c>
    </row>
    <row r="460" spans="1:26">
      <c r="A460" s="831">
        <f t="shared" si="132"/>
        <v>104</v>
      </c>
      <c r="B460" s="309" t="s">
        <v>1372</v>
      </c>
      <c r="C460" s="25">
        <f t="shared" si="133"/>
        <v>597870</v>
      </c>
      <c r="D460" s="832">
        <f t="shared" si="138"/>
        <v>24780.902433282685</v>
      </c>
      <c r="E460" s="832">
        <f t="shared" si="138"/>
        <v>7841.4621097010295</v>
      </c>
      <c r="F460" s="832">
        <f t="shared" si="138"/>
        <v>16907.141481370512</v>
      </c>
      <c r="G460" s="832">
        <f t="shared" si="138"/>
        <v>1351.3848524407731</v>
      </c>
      <c r="H460" s="832">
        <f t="shared" si="138"/>
        <v>24605.688360048793</v>
      </c>
      <c r="I460" s="832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2">
        <v>63</v>
      </c>
      <c r="M460" s="832">
        <f t="shared" si="135"/>
        <v>10788.49231282957</v>
      </c>
      <c r="N460" s="730">
        <v>12346</v>
      </c>
      <c r="O460" s="730"/>
      <c r="P460" s="40" t="s">
        <v>676</v>
      </c>
      <c r="Q460" s="847">
        <v>40862</v>
      </c>
      <c r="R460" s="848"/>
      <c r="S460" s="317">
        <v>32.5</v>
      </c>
      <c r="T460" s="879">
        <v>18396</v>
      </c>
      <c r="U460" s="25">
        <f t="shared" si="136"/>
        <v>597870</v>
      </c>
      <c r="V460" s="471"/>
      <c r="W460" s="847"/>
      <c r="X460" s="881"/>
      <c r="Y460" s="879"/>
      <c r="Z460" s="25">
        <f t="shared" si="137"/>
        <v>0</v>
      </c>
    </row>
    <row r="461" spans="1:26">
      <c r="A461" s="831">
        <f t="shared" si="132"/>
        <v>105</v>
      </c>
      <c r="B461" s="309" t="s">
        <v>1373</v>
      </c>
      <c r="C461" s="25">
        <f t="shared" si="133"/>
        <v>608340</v>
      </c>
      <c r="D461" s="832">
        <f t="shared" si="138"/>
        <v>23600.859460269225</v>
      </c>
      <c r="E461" s="832">
        <f t="shared" si="138"/>
        <v>7468.0591520962189</v>
      </c>
      <c r="F461" s="832">
        <f t="shared" si="138"/>
        <v>16102.039506067156</v>
      </c>
      <c r="G461" s="832">
        <f t="shared" si="138"/>
        <v>1287.0331928007363</v>
      </c>
      <c r="H461" s="832">
        <f t="shared" si="138"/>
        <v>23433.988914332185</v>
      </c>
      <c r="I461" s="832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2">
        <v>60</v>
      </c>
      <c r="M461" s="832">
        <f t="shared" si="135"/>
        <v>11437.491519178777</v>
      </c>
      <c r="N461" s="730">
        <v>13110</v>
      </c>
      <c r="O461" s="730"/>
      <c r="P461" s="40" t="s">
        <v>707</v>
      </c>
      <c r="Q461" s="847">
        <v>40862</v>
      </c>
      <c r="R461" s="848"/>
      <c r="S461" s="317">
        <f>L461/2</f>
        <v>30</v>
      </c>
      <c r="T461" s="879">
        <v>20278</v>
      </c>
      <c r="U461" s="25">
        <f t="shared" si="136"/>
        <v>608340</v>
      </c>
      <c r="V461" s="471"/>
      <c r="W461" s="847"/>
      <c r="X461" s="881"/>
      <c r="Y461" s="879"/>
      <c r="Z461" s="25">
        <f t="shared" si="137"/>
        <v>0</v>
      </c>
    </row>
    <row r="462" spans="1:26">
      <c r="A462" s="831">
        <f t="shared" si="132"/>
        <v>106</v>
      </c>
      <c r="B462" s="309" t="s">
        <v>1374</v>
      </c>
      <c r="C462" s="25">
        <f t="shared" si="133"/>
        <v>503311</v>
      </c>
      <c r="D462" s="832">
        <f t="shared" si="138"/>
        <v>23994.207117940379</v>
      </c>
      <c r="E462" s="832">
        <f t="shared" si="138"/>
        <v>7592.5268046311558</v>
      </c>
      <c r="F462" s="832">
        <f t="shared" si="138"/>
        <v>16370.406831168275</v>
      </c>
      <c r="G462" s="832">
        <f t="shared" si="138"/>
        <v>1308.4837460140818</v>
      </c>
      <c r="H462" s="832">
        <f t="shared" si="138"/>
        <v>23824.555396237723</v>
      </c>
      <c r="I462" s="832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2">
        <v>61</v>
      </c>
      <c r="M462" s="832">
        <f t="shared" si="135"/>
        <v>9549.4917924028196</v>
      </c>
      <c r="N462" s="730">
        <v>10884</v>
      </c>
      <c r="O462" s="730"/>
      <c r="P462" s="40" t="s">
        <v>714</v>
      </c>
      <c r="Q462" s="847">
        <v>40862</v>
      </c>
      <c r="R462" s="848"/>
      <c r="S462" s="317">
        <f>L462/2</f>
        <v>30.5</v>
      </c>
      <c r="T462" s="879">
        <v>16502</v>
      </c>
      <c r="U462" s="25">
        <f t="shared" si="136"/>
        <v>503311</v>
      </c>
      <c r="V462" s="471"/>
      <c r="W462" s="847"/>
      <c r="X462" s="881"/>
      <c r="Y462" s="879"/>
      <c r="Z462" s="25">
        <f t="shared" si="137"/>
        <v>0</v>
      </c>
    </row>
    <row r="463" spans="1:26">
      <c r="A463" s="831">
        <f t="shared" si="132"/>
        <v>107</v>
      </c>
      <c r="B463" s="309" t="s">
        <v>1375</v>
      </c>
      <c r="C463" s="25">
        <f t="shared" si="133"/>
        <v>1767303</v>
      </c>
      <c r="D463" s="832">
        <f t="shared" si="138"/>
        <v>40908.15639779999</v>
      </c>
      <c r="E463" s="832">
        <f t="shared" si="138"/>
        <v>12944.635863633444</v>
      </c>
      <c r="F463" s="832">
        <f t="shared" si="138"/>
        <v>27910.201810516402</v>
      </c>
      <c r="G463" s="832">
        <f t="shared" si="138"/>
        <v>2230.8575341879427</v>
      </c>
      <c r="H463" s="832">
        <f t="shared" si="138"/>
        <v>40618.914118175788</v>
      </c>
      <c r="I463" s="832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2">
        <v>104</v>
      </c>
      <c r="M463" s="832">
        <f t="shared" si="135"/>
        <v>18291.796647383904</v>
      </c>
      <c r="N463" s="730">
        <v>22061</v>
      </c>
      <c r="O463" s="730"/>
      <c r="P463" s="40" t="s">
        <v>706</v>
      </c>
      <c r="Q463" s="847">
        <v>40862</v>
      </c>
      <c r="R463" s="848"/>
      <c r="S463" s="317">
        <v>51</v>
      </c>
      <c r="T463" s="879">
        <v>34653</v>
      </c>
      <c r="U463" s="25">
        <f t="shared" si="136"/>
        <v>1767303</v>
      </c>
      <c r="V463" s="471"/>
      <c r="W463" s="847"/>
      <c r="X463" s="881"/>
      <c r="Y463" s="879"/>
      <c r="Z463" s="25">
        <f t="shared" si="137"/>
        <v>0</v>
      </c>
    </row>
    <row r="464" spans="1:26">
      <c r="A464" s="831">
        <f t="shared" si="132"/>
        <v>108</v>
      </c>
      <c r="B464" s="309" t="s">
        <v>1376</v>
      </c>
      <c r="C464" s="25">
        <f t="shared" si="133"/>
        <v>1036754</v>
      </c>
      <c r="D464" s="832">
        <f t="shared" si="138"/>
        <v>59788.843966015367</v>
      </c>
      <c r="E464" s="832">
        <f t="shared" si="138"/>
        <v>18919.083185310421</v>
      </c>
      <c r="F464" s="832">
        <f t="shared" si="138"/>
        <v>40791.833415370129</v>
      </c>
      <c r="G464" s="832">
        <f t="shared" si="138"/>
        <v>3260.4840884285318</v>
      </c>
      <c r="H464" s="832">
        <f t="shared" si="138"/>
        <v>59366.105249641536</v>
      </c>
      <c r="I464" s="832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2">
        <v>152</v>
      </c>
      <c r="M464" s="832">
        <f t="shared" si="135"/>
        <v>8119.251606898074</v>
      </c>
      <c r="N464" s="730">
        <v>9449</v>
      </c>
      <c r="O464" s="730"/>
      <c r="P464" s="40" t="s">
        <v>704</v>
      </c>
      <c r="Q464" s="847">
        <v>40862</v>
      </c>
      <c r="R464" s="848"/>
      <c r="S464" s="317">
        <f>L464/4</f>
        <v>38</v>
      </c>
      <c r="T464" s="879">
        <v>27283</v>
      </c>
      <c r="U464" s="25">
        <f t="shared" si="136"/>
        <v>1036754</v>
      </c>
      <c r="V464" s="471"/>
      <c r="W464" s="847"/>
      <c r="X464" s="881"/>
      <c r="Y464" s="879"/>
      <c r="Z464" s="25">
        <f t="shared" si="137"/>
        <v>0</v>
      </c>
    </row>
    <row r="465" spans="1:26">
      <c r="A465" s="831">
        <f t="shared" si="132"/>
        <v>109</v>
      </c>
      <c r="B465" s="309" t="s">
        <v>1377</v>
      </c>
      <c r="C465" s="25">
        <f t="shared" si="133"/>
        <v>1947236</v>
      </c>
      <c r="D465" s="832">
        <f t="shared" si="138"/>
        <v>92436.699552721126</v>
      </c>
      <c r="E465" s="832">
        <f t="shared" si="138"/>
        <v>29249.898345710189</v>
      </c>
      <c r="F465" s="832">
        <f t="shared" si="138"/>
        <v>63066.32139876303</v>
      </c>
      <c r="G465" s="832">
        <f t="shared" si="138"/>
        <v>5040.8800051362168</v>
      </c>
      <c r="H465" s="832">
        <f t="shared" si="138"/>
        <v>91783.123247801064</v>
      </c>
      <c r="I465" s="832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2">
        <v>235</v>
      </c>
      <c r="M465" s="832">
        <f t="shared" si="135"/>
        <v>9584.6145688241668</v>
      </c>
      <c r="N465" s="730">
        <v>10362</v>
      </c>
      <c r="O465" s="730"/>
      <c r="P465" s="40" t="s">
        <v>714</v>
      </c>
      <c r="Q465" s="847">
        <v>40862</v>
      </c>
      <c r="R465" s="848"/>
      <c r="S465" s="317">
        <v>118</v>
      </c>
      <c r="T465" s="879">
        <v>16502</v>
      </c>
      <c r="U465" s="25">
        <f t="shared" si="136"/>
        <v>1947236</v>
      </c>
      <c r="V465" s="471"/>
      <c r="W465" s="847"/>
      <c r="X465" s="881"/>
      <c r="Y465" s="879"/>
      <c r="Z465" s="25">
        <f t="shared" si="137"/>
        <v>0</v>
      </c>
    </row>
    <row r="466" spans="1:26">
      <c r="A466" s="831">
        <f t="shared" si="132"/>
        <v>110</v>
      </c>
      <c r="B466" s="309" t="s">
        <v>1378</v>
      </c>
      <c r="C466" s="25">
        <f t="shared" si="133"/>
        <v>658407</v>
      </c>
      <c r="D466" s="832">
        <f t="shared" si="138"/>
        <v>14947.210991503842</v>
      </c>
      <c r="E466" s="832">
        <f t="shared" si="138"/>
        <v>4729.7707963276052</v>
      </c>
      <c r="F466" s="832">
        <f t="shared" si="138"/>
        <v>10197.958353842532</v>
      </c>
      <c r="G466" s="832">
        <f t="shared" si="138"/>
        <v>815.12102210713294</v>
      </c>
      <c r="H466" s="832">
        <f t="shared" si="138"/>
        <v>14841.526312410384</v>
      </c>
      <c r="I466" s="832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2">
        <v>38</v>
      </c>
      <c r="M466" s="832">
        <f t="shared" si="135"/>
        <v>18624.981870055966</v>
      </c>
      <c r="N466" s="730">
        <v>25864</v>
      </c>
      <c r="O466" s="730"/>
      <c r="P466" s="40" t="s">
        <v>706</v>
      </c>
      <c r="Q466" s="847">
        <v>40866</v>
      </c>
      <c r="R466" s="848"/>
      <c r="S466" s="317">
        <f>L466/2</f>
        <v>19</v>
      </c>
      <c r="T466" s="879">
        <v>34653</v>
      </c>
      <c r="U466" s="25">
        <f t="shared" si="136"/>
        <v>658407</v>
      </c>
      <c r="V466" s="471"/>
      <c r="W466" s="847"/>
      <c r="X466" s="881"/>
      <c r="Y466" s="879"/>
      <c r="Z466" s="25">
        <f t="shared" si="137"/>
        <v>0</v>
      </c>
    </row>
    <row r="467" spans="1:26">
      <c r="A467" s="831">
        <f t="shared" si="132"/>
        <v>111</v>
      </c>
      <c r="B467" s="309" t="s">
        <v>1380</v>
      </c>
      <c r="C467" s="25">
        <f t="shared" si="133"/>
        <v>112840</v>
      </c>
      <c r="D467" s="832">
        <f t="shared" si="138"/>
        <v>3146.7812613692299</v>
      </c>
      <c r="E467" s="832">
        <f t="shared" si="138"/>
        <v>995.74122027949579</v>
      </c>
      <c r="F467" s="832">
        <f t="shared" si="138"/>
        <v>2146.9386008089541</v>
      </c>
      <c r="G467" s="832">
        <f t="shared" si="138"/>
        <v>171.60442570676483</v>
      </c>
      <c r="H467" s="832">
        <f t="shared" si="138"/>
        <v>3124.5318552442914</v>
      </c>
      <c r="I467" s="832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2">
        <v>8</v>
      </c>
      <c r="M467" s="832">
        <f t="shared" si="135"/>
        <v>15403.383185845443</v>
      </c>
      <c r="N467" s="730">
        <v>17968</v>
      </c>
      <c r="O467" s="730"/>
      <c r="P467" s="40" t="s">
        <v>716</v>
      </c>
      <c r="Q467" s="847">
        <v>40866</v>
      </c>
      <c r="R467" s="848"/>
      <c r="S467" s="317">
        <f>L467</f>
        <v>8</v>
      </c>
      <c r="T467" s="879">
        <v>14105</v>
      </c>
      <c r="U467" s="25">
        <f t="shared" si="136"/>
        <v>112840</v>
      </c>
      <c r="V467" s="471"/>
      <c r="W467" s="847"/>
      <c r="X467" s="881"/>
      <c r="Y467" s="879"/>
      <c r="Z467" s="25">
        <f t="shared" si="137"/>
        <v>0</v>
      </c>
    </row>
    <row r="468" spans="1:26">
      <c r="A468" s="831">
        <f t="shared" si="132"/>
        <v>112</v>
      </c>
      <c r="B468" s="309" t="s">
        <v>1381</v>
      </c>
      <c r="C468" s="25">
        <f t="shared" si="133"/>
        <v>206880</v>
      </c>
      <c r="D468" s="832">
        <f t="shared" si="138"/>
        <v>9440.3437841076902</v>
      </c>
      <c r="E468" s="832">
        <f t="shared" si="138"/>
        <v>2987.2236608384874</v>
      </c>
      <c r="F468" s="832">
        <f t="shared" si="138"/>
        <v>6440.8158024268623</v>
      </c>
      <c r="G468" s="832">
        <f t="shared" si="138"/>
        <v>514.81327712029452</v>
      </c>
      <c r="H468" s="832">
        <f t="shared" si="138"/>
        <v>9373.5955657328741</v>
      </c>
      <c r="I468" s="832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2">
        <v>24</v>
      </c>
      <c r="M468" s="832">
        <f t="shared" si="135"/>
        <v>9918.4665191787753</v>
      </c>
      <c r="N468" s="730">
        <v>11987</v>
      </c>
      <c r="O468" s="730"/>
      <c r="P468" s="191" t="s">
        <v>572</v>
      </c>
      <c r="Q468" s="847">
        <v>40866</v>
      </c>
      <c r="R468" s="848"/>
      <c r="S468" s="317">
        <f>L468</f>
        <v>24</v>
      </c>
      <c r="T468" s="879">
        <v>8620</v>
      </c>
      <c r="U468" s="25">
        <f t="shared" si="136"/>
        <v>206880</v>
      </c>
      <c r="V468" s="471"/>
      <c r="W468" s="847"/>
      <c r="X468" s="881"/>
      <c r="Y468" s="879"/>
      <c r="Z468" s="25">
        <f t="shared" si="137"/>
        <v>0</v>
      </c>
    </row>
    <row r="469" spans="1:26">
      <c r="A469" s="831">
        <f t="shared" si="132"/>
        <v>113</v>
      </c>
      <c r="B469" s="309" t="s">
        <v>1382</v>
      </c>
      <c r="C469" s="25">
        <f t="shared" si="133"/>
        <v>169260</v>
      </c>
      <c r="D469" s="832">
        <f t="shared" si="138"/>
        <v>9440.3437841076902</v>
      </c>
      <c r="E469" s="832">
        <f t="shared" si="138"/>
        <v>2987.2236608384874</v>
      </c>
      <c r="F469" s="832">
        <f t="shared" si="138"/>
        <v>6440.8158024268623</v>
      </c>
      <c r="G469" s="832">
        <f t="shared" si="138"/>
        <v>514.81327712029452</v>
      </c>
      <c r="H469" s="832">
        <f t="shared" si="138"/>
        <v>9373.5955657328741</v>
      </c>
      <c r="I469" s="832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2">
        <v>24</v>
      </c>
      <c r="M469" s="832">
        <f t="shared" si="135"/>
        <v>8350.9665191787753</v>
      </c>
      <c r="N469" s="730">
        <v>16916</v>
      </c>
      <c r="O469" s="730"/>
      <c r="P469" s="40" t="s">
        <v>716</v>
      </c>
      <c r="Q469" s="847">
        <v>40866</v>
      </c>
      <c r="R469" s="848"/>
      <c r="S469" s="317">
        <f>L469/2</f>
        <v>12</v>
      </c>
      <c r="T469" s="879">
        <v>14105</v>
      </c>
      <c r="U469" s="25">
        <f t="shared" si="136"/>
        <v>169260</v>
      </c>
      <c r="V469" s="471"/>
      <c r="W469" s="847"/>
      <c r="X469" s="881"/>
      <c r="Y469" s="879"/>
      <c r="Z469" s="25">
        <f t="shared" si="137"/>
        <v>0</v>
      </c>
    </row>
    <row r="470" spans="1:26">
      <c r="A470" s="831">
        <f t="shared" si="132"/>
        <v>114</v>
      </c>
      <c r="B470" s="309" t="s">
        <v>1383</v>
      </c>
      <c r="C470" s="25">
        <f t="shared" si="133"/>
        <v>13954</v>
      </c>
      <c r="D470" s="832">
        <f t="shared" si="138"/>
        <v>786.69531534230748</v>
      </c>
      <c r="E470" s="832">
        <f t="shared" si="138"/>
        <v>248.93530506987395</v>
      </c>
      <c r="F470" s="832">
        <f t="shared" si="138"/>
        <v>536.73465020223853</v>
      </c>
      <c r="G470" s="832">
        <f t="shared" si="138"/>
        <v>42.901106426691207</v>
      </c>
      <c r="H470" s="832">
        <f t="shared" si="138"/>
        <v>781.13296381107284</v>
      </c>
      <c r="I470" s="832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2">
        <v>2</v>
      </c>
      <c r="M470" s="832">
        <f t="shared" si="135"/>
        <v>8275.0081858454432</v>
      </c>
      <c r="N470" s="730">
        <v>8709</v>
      </c>
      <c r="O470" s="730"/>
      <c r="P470" s="191" t="s">
        <v>614</v>
      </c>
      <c r="Q470" s="847">
        <v>40866</v>
      </c>
      <c r="R470" s="848"/>
      <c r="S470" s="317">
        <v>1</v>
      </c>
      <c r="T470" s="879">
        <v>13954</v>
      </c>
      <c r="U470" s="25">
        <f t="shared" si="136"/>
        <v>13954</v>
      </c>
      <c r="V470" s="471"/>
      <c r="W470" s="847"/>
      <c r="X470" s="881"/>
      <c r="Y470" s="879"/>
      <c r="Z470" s="25">
        <f t="shared" si="137"/>
        <v>0</v>
      </c>
    </row>
    <row r="471" spans="1:26">
      <c r="A471" s="831">
        <f t="shared" si="132"/>
        <v>115</v>
      </c>
      <c r="B471" s="309" t="s">
        <v>1384</v>
      </c>
      <c r="C471" s="25">
        <f t="shared" si="133"/>
        <v>307438</v>
      </c>
      <c r="D471" s="832">
        <f t="shared" si="138"/>
        <v>9833.691441778843</v>
      </c>
      <c r="E471" s="832">
        <f t="shared" si="138"/>
        <v>3111.6913133734242</v>
      </c>
      <c r="F471" s="832">
        <f t="shared" si="138"/>
        <v>6709.1831275279819</v>
      </c>
      <c r="G471" s="832">
        <f t="shared" si="138"/>
        <v>536.26383033364004</v>
      </c>
      <c r="H471" s="832">
        <f t="shared" si="138"/>
        <v>9764.1620476384105</v>
      </c>
      <c r="I471" s="832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2">
        <v>25</v>
      </c>
      <c r="M471" s="832">
        <f t="shared" si="135"/>
        <v>13595.988185845443</v>
      </c>
      <c r="N471" s="730">
        <v>14798</v>
      </c>
      <c r="O471" s="730"/>
      <c r="P471" s="191" t="s">
        <v>703</v>
      </c>
      <c r="Q471" s="847">
        <v>40866</v>
      </c>
      <c r="R471" s="848"/>
      <c r="S471" s="317">
        <f>L471/2</f>
        <v>12.5</v>
      </c>
      <c r="T471" s="879">
        <v>24595</v>
      </c>
      <c r="U471" s="25">
        <f t="shared" si="136"/>
        <v>307438</v>
      </c>
      <c r="V471" s="471"/>
      <c r="W471" s="847"/>
      <c r="X471" s="881"/>
      <c r="Y471" s="879"/>
      <c r="Z471" s="25">
        <f t="shared" si="137"/>
        <v>0</v>
      </c>
    </row>
    <row r="472" spans="1:26">
      <c r="A472" s="831">
        <f t="shared" si="132"/>
        <v>116</v>
      </c>
      <c r="B472" s="309" t="s">
        <v>1385</v>
      </c>
      <c r="C472" s="25">
        <f t="shared" si="133"/>
        <v>2361880</v>
      </c>
      <c r="D472" s="832">
        <f t="shared" si="138"/>
        <v>107777.25820189613</v>
      </c>
      <c r="E472" s="832">
        <f t="shared" si="138"/>
        <v>34104.136794572732</v>
      </c>
      <c r="F472" s="832">
        <f t="shared" si="138"/>
        <v>73532.647077706672</v>
      </c>
      <c r="G472" s="832">
        <f t="shared" si="138"/>
        <v>5877.4515804566954</v>
      </c>
      <c r="H472" s="832">
        <f t="shared" si="138"/>
        <v>107015.21604211698</v>
      </c>
      <c r="I472" s="832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2">
        <v>274</v>
      </c>
      <c r="M472" s="832">
        <f t="shared" si="135"/>
        <v>9918.5045362104065</v>
      </c>
      <c r="N472" s="730">
        <v>11849</v>
      </c>
      <c r="O472" s="730"/>
      <c r="P472" s="191" t="s">
        <v>572</v>
      </c>
      <c r="Q472" s="847">
        <v>40866</v>
      </c>
      <c r="R472" s="848"/>
      <c r="S472" s="317">
        <f>L472</f>
        <v>274</v>
      </c>
      <c r="T472" s="879">
        <v>8620</v>
      </c>
      <c r="U472" s="25">
        <f t="shared" si="136"/>
        <v>2361880</v>
      </c>
      <c r="V472" s="471"/>
      <c r="W472" s="847"/>
      <c r="X472" s="881"/>
      <c r="Y472" s="879"/>
      <c r="Z472" s="25">
        <f t="shared" si="137"/>
        <v>0</v>
      </c>
    </row>
    <row r="473" spans="1:26">
      <c r="A473" s="831">
        <f t="shared" si="132"/>
        <v>117</v>
      </c>
      <c r="B473" s="309" t="s">
        <v>1386</v>
      </c>
      <c r="C473" s="25">
        <f t="shared" si="133"/>
        <v>1060260</v>
      </c>
      <c r="D473" s="832">
        <f t="shared" si="138"/>
        <v>48381.761893551913</v>
      </c>
      <c r="E473" s="832">
        <f t="shared" si="138"/>
        <v>15309.521261797248</v>
      </c>
      <c r="F473" s="832">
        <f t="shared" si="138"/>
        <v>33009.18098743767</v>
      </c>
      <c r="G473" s="832">
        <f t="shared" si="138"/>
        <v>2638.4180452415094</v>
      </c>
      <c r="H473" s="832">
        <f t="shared" si="138"/>
        <v>48039.677274380978</v>
      </c>
      <c r="I473" s="832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2">
        <v>123</v>
      </c>
      <c r="M473" s="832">
        <f t="shared" si="135"/>
        <v>9918.5000557641433</v>
      </c>
      <c r="N473" s="730">
        <v>11205</v>
      </c>
      <c r="O473" s="730"/>
      <c r="P473" s="191" t="s">
        <v>572</v>
      </c>
      <c r="Q473" s="847">
        <v>40866</v>
      </c>
      <c r="R473" s="848"/>
      <c r="S473" s="317">
        <f>L473</f>
        <v>123</v>
      </c>
      <c r="T473" s="879">
        <v>8620</v>
      </c>
      <c r="U473" s="25">
        <f t="shared" si="136"/>
        <v>1060260</v>
      </c>
      <c r="V473" s="471"/>
      <c r="W473" s="847"/>
      <c r="X473" s="881"/>
      <c r="Y473" s="879"/>
      <c r="Z473" s="25">
        <f t="shared" si="137"/>
        <v>0</v>
      </c>
    </row>
    <row r="474" spans="1:26">
      <c r="A474" s="831">
        <f t="shared" si="132"/>
        <v>118</v>
      </c>
      <c r="B474" s="309" t="s">
        <v>1387</v>
      </c>
      <c r="C474" s="25">
        <f t="shared" si="133"/>
        <v>17796</v>
      </c>
      <c r="D474" s="832">
        <f t="shared" si="138"/>
        <v>46415.02360519614</v>
      </c>
      <c r="E474" s="832">
        <f t="shared" si="138"/>
        <v>14687.182999122562</v>
      </c>
      <c r="F474" s="832">
        <f t="shared" si="138"/>
        <v>31667.344361932071</v>
      </c>
      <c r="G474" s="832">
        <f t="shared" si="138"/>
        <v>2531.1652791747811</v>
      </c>
      <c r="H474" s="832">
        <f t="shared" si="138"/>
        <v>46086.844864853294</v>
      </c>
      <c r="I474" s="832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2">
        <v>118</v>
      </c>
      <c r="M474" s="832">
        <f t="shared" si="135"/>
        <v>1449.3132705912053</v>
      </c>
      <c r="N474" s="730">
        <v>1087</v>
      </c>
      <c r="O474" s="730"/>
      <c r="P474" s="191" t="s">
        <v>452</v>
      </c>
      <c r="Q474" s="847">
        <v>40866</v>
      </c>
      <c r="R474" s="848"/>
      <c r="S474" s="317">
        <v>4</v>
      </c>
      <c r="T474" s="879">
        <v>4449</v>
      </c>
      <c r="U474" s="25">
        <f t="shared" si="136"/>
        <v>17796</v>
      </c>
      <c r="V474" s="471"/>
      <c r="W474" s="847"/>
      <c r="X474" s="881"/>
      <c r="Y474" s="879"/>
      <c r="Z474" s="25">
        <f t="shared" si="137"/>
        <v>0</v>
      </c>
    </row>
    <row r="475" spans="1:26">
      <c r="A475" s="831">
        <f t="shared" si="132"/>
        <v>119</v>
      </c>
      <c r="B475" s="309" t="s">
        <v>1388</v>
      </c>
      <c r="C475" s="25">
        <f t="shared" si="133"/>
        <v>35592</v>
      </c>
      <c r="D475" s="832">
        <f t="shared" si="138"/>
        <v>92830.04721039228</v>
      </c>
      <c r="E475" s="832">
        <f t="shared" si="138"/>
        <v>29374.365998245125</v>
      </c>
      <c r="F475" s="832">
        <f t="shared" si="138"/>
        <v>63334.688723864143</v>
      </c>
      <c r="G475" s="832">
        <f t="shared" si="138"/>
        <v>5062.3305583495621</v>
      </c>
      <c r="H475" s="832">
        <f t="shared" si="138"/>
        <v>92173.689729706588</v>
      </c>
      <c r="I475" s="832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2">
        <v>236</v>
      </c>
      <c r="M475" s="832">
        <f t="shared" si="135"/>
        <v>1449.3175078793408</v>
      </c>
      <c r="N475" s="730">
        <v>1025</v>
      </c>
      <c r="O475" s="730"/>
      <c r="P475" s="191" t="s">
        <v>452</v>
      </c>
      <c r="Q475" s="847">
        <v>40866</v>
      </c>
      <c r="R475" s="848"/>
      <c r="S475" s="317">
        <v>8</v>
      </c>
      <c r="T475" s="879">
        <v>4449</v>
      </c>
      <c r="U475" s="25">
        <f t="shared" si="136"/>
        <v>35592</v>
      </c>
      <c r="V475" s="471"/>
      <c r="W475" s="847"/>
      <c r="X475" s="881"/>
      <c r="Y475" s="879"/>
      <c r="Z475" s="25">
        <f t="shared" si="137"/>
        <v>0</v>
      </c>
    </row>
    <row r="476" spans="1:26">
      <c r="A476" s="831">
        <f t="shared" si="132"/>
        <v>120</v>
      </c>
      <c r="B476" s="309" t="s">
        <v>1389</v>
      </c>
      <c r="C476" s="25">
        <f t="shared" si="133"/>
        <v>13347</v>
      </c>
      <c r="D476" s="832">
        <f t="shared" si="138"/>
        <v>23600.859460269225</v>
      </c>
      <c r="E476" s="832">
        <f t="shared" si="138"/>
        <v>7468.0591520962189</v>
      </c>
      <c r="F476" s="832">
        <f t="shared" si="138"/>
        <v>16102.039506067156</v>
      </c>
      <c r="G476" s="832">
        <f t="shared" si="138"/>
        <v>1287.0331928007363</v>
      </c>
      <c r="H476" s="832">
        <f t="shared" si="138"/>
        <v>23433.988914332185</v>
      </c>
      <c r="I476" s="832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2">
        <v>60</v>
      </c>
      <c r="M476" s="832">
        <f t="shared" si="135"/>
        <v>1520.9415191787762</v>
      </c>
      <c r="N476" s="730">
        <v>1220</v>
      </c>
      <c r="O476" s="730"/>
      <c r="P476" s="191" t="s">
        <v>452</v>
      </c>
      <c r="Q476" s="847">
        <v>40866</v>
      </c>
      <c r="R476" s="848"/>
      <c r="S476" s="317">
        <f>L476/20</f>
        <v>3</v>
      </c>
      <c r="T476" s="879">
        <v>4449</v>
      </c>
      <c r="U476" s="25">
        <f t="shared" si="136"/>
        <v>13347</v>
      </c>
      <c r="V476" s="471"/>
      <c r="W476" s="847"/>
      <c r="X476" s="881"/>
      <c r="Y476" s="879"/>
      <c r="Z476" s="25">
        <f t="shared" si="137"/>
        <v>0</v>
      </c>
    </row>
    <row r="477" spans="1:26">
      <c r="A477" s="831">
        <f t="shared" si="132"/>
        <v>121</v>
      </c>
      <c r="B477" s="309" t="s">
        <v>1390</v>
      </c>
      <c r="C477" s="25">
        <f t="shared" si="133"/>
        <v>26694</v>
      </c>
      <c r="D477" s="832">
        <f t="shared" si="138"/>
        <v>47201.718920538449</v>
      </c>
      <c r="E477" s="832">
        <f t="shared" si="138"/>
        <v>14936.118304192438</v>
      </c>
      <c r="F477" s="832">
        <f t="shared" si="138"/>
        <v>32204.079012134313</v>
      </c>
      <c r="G477" s="832">
        <f t="shared" si="138"/>
        <v>2574.0663856014726</v>
      </c>
      <c r="H477" s="832">
        <f t="shared" si="138"/>
        <v>46867.97782866437</v>
      </c>
      <c r="I477" s="832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2">
        <v>120</v>
      </c>
      <c r="M477" s="832">
        <f t="shared" si="135"/>
        <v>1520.9498525121094</v>
      </c>
      <c r="N477" s="730">
        <v>1152</v>
      </c>
      <c r="O477" s="730"/>
      <c r="P477" s="191" t="s">
        <v>452</v>
      </c>
      <c r="Q477" s="847">
        <v>40866</v>
      </c>
      <c r="R477" s="848"/>
      <c r="S477" s="317">
        <f>L477/20</f>
        <v>6</v>
      </c>
      <c r="T477" s="879">
        <v>4449</v>
      </c>
      <c r="U477" s="25">
        <f t="shared" si="136"/>
        <v>26694</v>
      </c>
      <c r="V477" s="471"/>
      <c r="W477" s="847"/>
      <c r="X477" s="881"/>
      <c r="Y477" s="879"/>
      <c r="Z477" s="25">
        <f t="shared" si="137"/>
        <v>0</v>
      </c>
    </row>
    <row r="478" spans="1:26">
      <c r="A478" s="831">
        <f t="shared" si="132"/>
        <v>122</v>
      </c>
      <c r="B478" s="309" t="s">
        <v>1391</v>
      </c>
      <c r="C478" s="25">
        <f t="shared" si="133"/>
        <v>31143</v>
      </c>
      <c r="D478" s="832">
        <f t="shared" si="138"/>
        <v>29107.726667665378</v>
      </c>
      <c r="E478" s="832">
        <f t="shared" si="138"/>
        <v>9210.6062875853368</v>
      </c>
      <c r="F478" s="832">
        <f t="shared" si="138"/>
        <v>19859.182057482827</v>
      </c>
      <c r="G478" s="832">
        <f t="shared" si="138"/>
        <v>1587.3409377875746</v>
      </c>
      <c r="H478" s="832">
        <f t="shared" si="138"/>
        <v>28901.919661009695</v>
      </c>
      <c r="I478" s="832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2">
        <v>74</v>
      </c>
      <c r="M478" s="832">
        <f t="shared" si="135"/>
        <v>1719.3460236832809</v>
      </c>
      <c r="N478" s="730">
        <v>1660</v>
      </c>
      <c r="O478" s="730"/>
      <c r="P478" s="191" t="s">
        <v>452</v>
      </c>
      <c r="Q478" s="847">
        <v>40866</v>
      </c>
      <c r="R478" s="848"/>
      <c r="S478" s="317">
        <v>7</v>
      </c>
      <c r="T478" s="879">
        <v>4449</v>
      </c>
      <c r="U478" s="25">
        <f t="shared" si="136"/>
        <v>31143</v>
      </c>
      <c r="V478" s="471"/>
      <c r="W478" s="847"/>
      <c r="X478" s="881"/>
      <c r="Y478" s="879"/>
      <c r="Z478" s="25">
        <f t="shared" si="137"/>
        <v>0</v>
      </c>
    </row>
    <row r="479" spans="1:26">
      <c r="A479" s="831">
        <f t="shared" si="132"/>
        <v>123</v>
      </c>
      <c r="B479" s="309" t="s">
        <v>1392</v>
      </c>
      <c r="C479" s="25">
        <f t="shared" si="133"/>
        <v>66735</v>
      </c>
      <c r="D479" s="832">
        <f t="shared" si="138"/>
        <v>58215.453335330756</v>
      </c>
      <c r="E479" s="832">
        <f t="shared" si="138"/>
        <v>18421.212575170674</v>
      </c>
      <c r="F479" s="832">
        <f t="shared" si="138"/>
        <v>39718.364114965654</v>
      </c>
      <c r="G479" s="832">
        <f t="shared" si="138"/>
        <v>3174.6818755751492</v>
      </c>
      <c r="H479" s="832">
        <f t="shared" si="138"/>
        <v>57803.83932201939</v>
      </c>
      <c r="I479" s="832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2">
        <v>148</v>
      </c>
      <c r="M479" s="832">
        <f t="shared" si="135"/>
        <v>1749.4135912508484</v>
      </c>
      <c r="N479" s="730">
        <v>1463</v>
      </c>
      <c r="O479" s="730"/>
      <c r="P479" s="191" t="s">
        <v>452</v>
      </c>
      <c r="Q479" s="847">
        <v>40866</v>
      </c>
      <c r="R479" s="848"/>
      <c r="S479" s="317">
        <v>15</v>
      </c>
      <c r="T479" s="879">
        <v>4449</v>
      </c>
      <c r="U479" s="25">
        <f t="shared" si="136"/>
        <v>66735</v>
      </c>
      <c r="V479" s="471"/>
      <c r="W479" s="847"/>
      <c r="X479" s="881"/>
      <c r="Y479" s="879"/>
      <c r="Z479" s="25">
        <f t="shared" si="137"/>
        <v>0</v>
      </c>
    </row>
    <row r="480" spans="1:26">
      <c r="A480" s="831">
        <f t="shared" si="132"/>
        <v>124</v>
      </c>
      <c r="B480" s="309" t="s">
        <v>1393</v>
      </c>
      <c r="C480" s="25">
        <f t="shared" si="133"/>
        <v>105602</v>
      </c>
      <c r="D480" s="832">
        <f t="shared" si="138"/>
        <v>53495.281443276908</v>
      </c>
      <c r="E480" s="832">
        <f t="shared" si="138"/>
        <v>16927.600744751428</v>
      </c>
      <c r="F480" s="832">
        <f t="shared" si="138"/>
        <v>36497.956213752223</v>
      </c>
      <c r="G480" s="832">
        <f t="shared" si="138"/>
        <v>2917.2752370150019</v>
      </c>
      <c r="H480" s="832">
        <f t="shared" si="138"/>
        <v>53117.041539152953</v>
      </c>
      <c r="I480" s="832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2">
        <v>136</v>
      </c>
      <c r="M480" s="832">
        <f t="shared" si="135"/>
        <v>2074.9861270219135</v>
      </c>
      <c r="N480" s="730">
        <v>1288</v>
      </c>
      <c r="O480" s="730"/>
      <c r="P480" s="191" t="s">
        <v>644</v>
      </c>
      <c r="Q480" s="847">
        <v>40866</v>
      </c>
      <c r="R480" s="848"/>
      <c r="S480" s="317">
        <v>14</v>
      </c>
      <c r="T480" s="879">
        <v>7543</v>
      </c>
      <c r="U480" s="25">
        <f t="shared" si="136"/>
        <v>105602</v>
      </c>
      <c r="V480" s="471"/>
      <c r="W480" s="847"/>
      <c r="X480" s="881"/>
      <c r="Y480" s="879"/>
      <c r="Z480" s="25">
        <f t="shared" si="137"/>
        <v>0</v>
      </c>
    </row>
    <row r="481" spans="1:26">
      <c r="A481" s="831">
        <f t="shared" si="132"/>
        <v>125</v>
      </c>
      <c r="B481" s="309" t="s">
        <v>1394</v>
      </c>
      <c r="C481" s="25">
        <f t="shared" si="133"/>
        <v>62286</v>
      </c>
      <c r="D481" s="832">
        <f t="shared" si="138"/>
        <v>106990.56288655382</v>
      </c>
      <c r="E481" s="832">
        <f t="shared" si="138"/>
        <v>33855.201489502855</v>
      </c>
      <c r="F481" s="832">
        <f t="shared" si="138"/>
        <v>72995.912427504445</v>
      </c>
      <c r="G481" s="832">
        <f t="shared" si="138"/>
        <v>5834.5504740300039</v>
      </c>
      <c r="H481" s="832">
        <f t="shared" si="138"/>
        <v>106234.08307830591</v>
      </c>
      <c r="I481" s="832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2">
        <v>272</v>
      </c>
      <c r="M481" s="832">
        <f t="shared" si="135"/>
        <v>1527.4971564336781</v>
      </c>
      <c r="N481" s="730">
        <v>1254</v>
      </c>
      <c r="O481" s="730"/>
      <c r="P481" s="191" t="s">
        <v>452</v>
      </c>
      <c r="Q481" s="847">
        <v>40866</v>
      </c>
      <c r="R481" s="848"/>
      <c r="S481" s="317">
        <v>14</v>
      </c>
      <c r="T481" s="879">
        <v>4449</v>
      </c>
      <c r="U481" s="25">
        <f t="shared" si="136"/>
        <v>62286</v>
      </c>
      <c r="V481" s="471"/>
      <c r="W481" s="847"/>
      <c r="X481" s="881"/>
      <c r="Y481" s="879"/>
      <c r="Z481" s="25">
        <f t="shared" si="137"/>
        <v>0</v>
      </c>
    </row>
    <row r="482" spans="1:26">
      <c r="A482" s="831">
        <f t="shared" si="132"/>
        <v>126</v>
      </c>
      <c r="B482" s="309" t="s">
        <v>1395</v>
      </c>
      <c r="C482" s="25">
        <f t="shared" si="133"/>
        <v>8898</v>
      </c>
      <c r="D482" s="832">
        <f t="shared" si="138"/>
        <v>7080.2578380807672</v>
      </c>
      <c r="E482" s="832">
        <f t="shared" si="138"/>
        <v>2240.4177456288653</v>
      </c>
      <c r="F482" s="832">
        <f t="shared" ref="D482:J518" si="139">IF($L$599&lt;&gt;0,F$599/$L$599*$L482,0)</f>
        <v>4830.6118518201465</v>
      </c>
      <c r="G482" s="832">
        <f t="shared" si="139"/>
        <v>386.10995784022089</v>
      </c>
      <c r="H482" s="832">
        <f t="shared" si="139"/>
        <v>7030.1966742996556</v>
      </c>
      <c r="I482" s="832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2">
        <v>18</v>
      </c>
      <c r="M482" s="832">
        <f t="shared" si="135"/>
        <v>1792.7859636232206</v>
      </c>
      <c r="N482" s="730">
        <v>1581</v>
      </c>
      <c r="O482" s="730"/>
      <c r="P482" s="191" t="s">
        <v>452</v>
      </c>
      <c r="Q482" s="847">
        <v>40866</v>
      </c>
      <c r="R482" s="848"/>
      <c r="S482" s="317">
        <v>2</v>
      </c>
      <c r="T482" s="879">
        <v>4449</v>
      </c>
      <c r="U482" s="25">
        <f t="shared" si="136"/>
        <v>8898</v>
      </c>
      <c r="V482" s="471"/>
      <c r="W482" s="847"/>
      <c r="X482" s="881"/>
      <c r="Y482" s="879"/>
      <c r="Z482" s="25">
        <f t="shared" si="137"/>
        <v>0</v>
      </c>
    </row>
    <row r="483" spans="1:26">
      <c r="A483" s="831">
        <f t="shared" si="132"/>
        <v>127</v>
      </c>
      <c r="B483" s="309" t="s">
        <v>1396</v>
      </c>
      <c r="C483" s="25">
        <f t="shared" si="133"/>
        <v>8898</v>
      </c>
      <c r="D483" s="832">
        <f t="shared" si="139"/>
        <v>14160.515676161534</v>
      </c>
      <c r="E483" s="832">
        <f t="shared" si="139"/>
        <v>4480.8354912577306</v>
      </c>
      <c r="F483" s="832">
        <f t="shared" si="139"/>
        <v>9661.223703640293</v>
      </c>
      <c r="G483" s="832">
        <f t="shared" si="139"/>
        <v>772.21991568044177</v>
      </c>
      <c r="H483" s="832">
        <f t="shared" si="139"/>
        <v>14060.393348599311</v>
      </c>
      <c r="I483" s="832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2">
        <v>36</v>
      </c>
      <c r="M483" s="832">
        <f t="shared" si="135"/>
        <v>1545.6470747343315</v>
      </c>
      <c r="N483" s="730">
        <v>1384</v>
      </c>
      <c r="O483" s="730"/>
      <c r="P483" s="191" t="s">
        <v>452</v>
      </c>
      <c r="Q483" s="847">
        <v>40866</v>
      </c>
      <c r="R483" s="848"/>
      <c r="S483" s="317">
        <v>2</v>
      </c>
      <c r="T483" s="879">
        <v>4449</v>
      </c>
      <c r="U483" s="25">
        <f t="shared" si="136"/>
        <v>8898</v>
      </c>
      <c r="V483" s="471"/>
      <c r="W483" s="847"/>
      <c r="X483" s="881"/>
      <c r="Y483" s="879"/>
      <c r="Z483" s="25">
        <f t="shared" si="137"/>
        <v>0</v>
      </c>
    </row>
    <row r="484" spans="1:26">
      <c r="A484" s="831">
        <f t="shared" si="132"/>
        <v>128</v>
      </c>
      <c r="B484" s="309" t="s">
        <v>1388</v>
      </c>
      <c r="C484" s="25">
        <f t="shared" si="133"/>
        <v>13347</v>
      </c>
      <c r="D484" s="832">
        <f t="shared" si="139"/>
        <v>31074.464956021144</v>
      </c>
      <c r="E484" s="832">
        <f t="shared" si="139"/>
        <v>9832.9445502600211</v>
      </c>
      <c r="F484" s="832">
        <f t="shared" si="139"/>
        <v>21201.018682988422</v>
      </c>
      <c r="G484" s="832">
        <f t="shared" si="139"/>
        <v>1694.5937038543027</v>
      </c>
      <c r="H484" s="832">
        <f t="shared" si="139"/>
        <v>30854.752070537375</v>
      </c>
      <c r="I484" s="832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2">
        <v>79</v>
      </c>
      <c r="M484" s="832">
        <f t="shared" si="135"/>
        <v>1467.4448947062021</v>
      </c>
      <c r="N484" s="730">
        <v>1025</v>
      </c>
      <c r="O484" s="730"/>
      <c r="P484" s="191" t="s">
        <v>452</v>
      </c>
      <c r="Q484" s="847">
        <v>40866</v>
      </c>
      <c r="R484" s="848"/>
      <c r="S484" s="317">
        <v>3</v>
      </c>
      <c r="T484" s="879">
        <v>4449</v>
      </c>
      <c r="U484" s="25">
        <f t="shared" si="136"/>
        <v>13347</v>
      </c>
      <c r="V484" s="471"/>
      <c r="W484" s="847"/>
      <c r="X484" s="881"/>
      <c r="Y484" s="879"/>
      <c r="Z484" s="25">
        <f t="shared" si="137"/>
        <v>0</v>
      </c>
    </row>
    <row r="485" spans="1:26">
      <c r="A485" s="831">
        <f t="shared" si="132"/>
        <v>129</v>
      </c>
      <c r="B485" s="309" t="s">
        <v>1397</v>
      </c>
      <c r="C485" s="25">
        <f t="shared" si="133"/>
        <v>35592</v>
      </c>
      <c r="D485" s="832">
        <f t="shared" si="139"/>
        <v>62148.929912042287</v>
      </c>
      <c r="E485" s="832">
        <f t="shared" si="139"/>
        <v>19665.889100520042</v>
      </c>
      <c r="F485" s="832">
        <f t="shared" si="139"/>
        <v>42402.037365976845</v>
      </c>
      <c r="G485" s="832">
        <f t="shared" si="139"/>
        <v>3389.1874077086054</v>
      </c>
      <c r="H485" s="832">
        <f t="shared" si="139"/>
        <v>61709.504141074751</v>
      </c>
      <c r="I485" s="832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2">
        <v>158</v>
      </c>
      <c r="M485" s="832">
        <f t="shared" si="135"/>
        <v>1523.7676795163288</v>
      </c>
      <c r="N485" s="730">
        <v>963</v>
      </c>
      <c r="O485" s="730"/>
      <c r="P485" s="191" t="s">
        <v>452</v>
      </c>
      <c r="Q485" s="847">
        <v>40866</v>
      </c>
      <c r="R485" s="848"/>
      <c r="S485" s="317">
        <v>8</v>
      </c>
      <c r="T485" s="879">
        <v>4449</v>
      </c>
      <c r="U485" s="25">
        <f t="shared" si="136"/>
        <v>35592</v>
      </c>
      <c r="V485" s="471"/>
      <c r="W485" s="847"/>
      <c r="X485" s="881"/>
      <c r="Y485" s="879"/>
      <c r="Z485" s="25">
        <f t="shared" si="137"/>
        <v>0</v>
      </c>
    </row>
    <row r="486" spans="1:26">
      <c r="A486" s="831">
        <f t="shared" ref="A486:A549" si="140">IF(B486&lt;&gt;"",A485+1,"")</f>
        <v>130</v>
      </c>
      <c r="B486" s="309" t="s">
        <v>1398</v>
      </c>
      <c r="C486" s="25">
        <f t="shared" ref="C486:C549" si="141">U486</f>
        <v>22245</v>
      </c>
      <c r="D486" s="832">
        <f t="shared" si="139"/>
        <v>32254.507929034608</v>
      </c>
      <c r="E486" s="832">
        <f t="shared" si="139"/>
        <v>10206.347507864832</v>
      </c>
      <c r="F486" s="832">
        <f t="shared" si="139"/>
        <v>22006.12065829178</v>
      </c>
      <c r="G486" s="832">
        <f t="shared" si="139"/>
        <v>1758.9453634943395</v>
      </c>
      <c r="H486" s="832">
        <f t="shared" si="139"/>
        <v>32026.451516253986</v>
      </c>
      <c r="I486" s="832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2">
        <v>82</v>
      </c>
      <c r="M486" s="832">
        <f t="shared" si="135"/>
        <v>1569.7764785283696</v>
      </c>
      <c r="N486" s="730">
        <v>1228</v>
      </c>
      <c r="O486" s="730"/>
      <c r="P486" s="191" t="s">
        <v>452</v>
      </c>
      <c r="Q486" s="847">
        <v>40866</v>
      </c>
      <c r="R486" s="848"/>
      <c r="S486" s="317">
        <v>5</v>
      </c>
      <c r="T486" s="879">
        <v>4449</v>
      </c>
      <c r="U486" s="25">
        <f t="shared" si="136"/>
        <v>22245</v>
      </c>
      <c r="V486" s="471"/>
      <c r="W486" s="847"/>
      <c r="X486" s="881"/>
      <c r="Y486" s="879"/>
      <c r="Z486" s="25">
        <f t="shared" si="137"/>
        <v>0</v>
      </c>
    </row>
    <row r="487" spans="1:26">
      <c r="A487" s="831">
        <f t="shared" si="140"/>
        <v>131</v>
      </c>
      <c r="B487" s="309" t="s">
        <v>1399</v>
      </c>
      <c r="C487" s="25">
        <f t="shared" si="141"/>
        <v>48939</v>
      </c>
      <c r="D487" s="832">
        <f t="shared" si="139"/>
        <v>16127.253964517304</v>
      </c>
      <c r="E487" s="832">
        <f t="shared" si="139"/>
        <v>5103.1737539324158</v>
      </c>
      <c r="F487" s="832">
        <f t="shared" si="139"/>
        <v>11003.06032914589</v>
      </c>
      <c r="G487" s="832">
        <f t="shared" si="139"/>
        <v>879.47268174716976</v>
      </c>
      <c r="H487" s="832">
        <f t="shared" si="139"/>
        <v>16013.225758126993</v>
      </c>
      <c r="I487" s="832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2">
        <v>41</v>
      </c>
      <c r="M487" s="832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7">
        <v>40866</v>
      </c>
      <c r="R487" s="848"/>
      <c r="S487" s="317">
        <v>11</v>
      </c>
      <c r="T487" s="879">
        <v>4449</v>
      </c>
      <c r="U487" s="25">
        <f t="shared" ref="U487:U550" si="144">ROUND(S487*T487,0)</f>
        <v>48939</v>
      </c>
      <c r="V487" s="471"/>
      <c r="W487" s="847"/>
      <c r="X487" s="881"/>
      <c r="Y487" s="879"/>
      <c r="Z487" s="25">
        <f t="shared" ref="Z487:Z550" si="145">ROUND(X487*Y487,0)</f>
        <v>0</v>
      </c>
    </row>
    <row r="488" spans="1:26">
      <c r="A488" s="831">
        <f t="shared" si="140"/>
        <v>132</v>
      </c>
      <c r="B488" s="309" t="s">
        <v>824</v>
      </c>
      <c r="C488" s="25">
        <f t="shared" si="141"/>
        <v>11844</v>
      </c>
      <c r="D488" s="832">
        <f t="shared" si="139"/>
        <v>393.34765767115374</v>
      </c>
      <c r="E488" s="832">
        <f t="shared" si="139"/>
        <v>124.46765253493697</v>
      </c>
      <c r="F488" s="832">
        <f t="shared" si="139"/>
        <v>268.36732510111926</v>
      </c>
      <c r="G488" s="832">
        <f t="shared" si="139"/>
        <v>21.450553213345604</v>
      </c>
      <c r="H488" s="832">
        <f t="shared" si="139"/>
        <v>390.56648190553642</v>
      </c>
      <c r="I488" s="832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2">
        <v>1</v>
      </c>
      <c r="M488" s="832">
        <f t="shared" si="143"/>
        <v>13141.508185845443</v>
      </c>
      <c r="N488" s="730">
        <v>15136</v>
      </c>
      <c r="O488" s="730"/>
      <c r="P488" s="40" t="s">
        <v>689</v>
      </c>
      <c r="Q488" s="847">
        <v>40866</v>
      </c>
      <c r="R488" s="848"/>
      <c r="S488" s="317">
        <f>L488/2</f>
        <v>0.5</v>
      </c>
      <c r="T488" s="879">
        <v>23688</v>
      </c>
      <c r="U488" s="25">
        <f t="shared" si="144"/>
        <v>11844</v>
      </c>
      <c r="V488" s="471"/>
      <c r="W488" s="847"/>
      <c r="X488" s="881"/>
      <c r="Y488" s="879"/>
      <c r="Z488" s="25">
        <f t="shared" si="145"/>
        <v>0</v>
      </c>
    </row>
    <row r="489" spans="1:26">
      <c r="A489" s="831">
        <f t="shared" si="140"/>
        <v>133</v>
      </c>
      <c r="B489" s="309" t="s">
        <v>817</v>
      </c>
      <c r="C489" s="25">
        <f t="shared" si="141"/>
        <v>19638</v>
      </c>
      <c r="D489" s="832">
        <f t="shared" si="139"/>
        <v>786.69531534230748</v>
      </c>
      <c r="E489" s="832">
        <f t="shared" si="139"/>
        <v>248.93530506987395</v>
      </c>
      <c r="F489" s="832">
        <f t="shared" si="139"/>
        <v>536.73465020223853</v>
      </c>
      <c r="G489" s="832">
        <f t="shared" si="139"/>
        <v>42.901106426691207</v>
      </c>
      <c r="H489" s="832">
        <f t="shared" si="139"/>
        <v>781.13296381107284</v>
      </c>
      <c r="I489" s="832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2">
        <v>2</v>
      </c>
      <c r="M489" s="832">
        <f t="shared" si="143"/>
        <v>11117.008185845443</v>
      </c>
      <c r="N489" s="730">
        <v>16284</v>
      </c>
      <c r="O489" s="730"/>
      <c r="P489" s="191" t="s">
        <v>607</v>
      </c>
      <c r="Q489" s="847">
        <v>40866</v>
      </c>
      <c r="R489" s="848"/>
      <c r="S489" s="317">
        <v>1</v>
      </c>
      <c r="T489" s="879">
        <v>19638</v>
      </c>
      <c r="U489" s="25">
        <f t="shared" si="144"/>
        <v>19638</v>
      </c>
      <c r="V489" s="471"/>
      <c r="W489" s="847"/>
      <c r="X489" s="881"/>
      <c r="Y489" s="879"/>
      <c r="Z489" s="25">
        <f t="shared" si="145"/>
        <v>0</v>
      </c>
    </row>
    <row r="490" spans="1:26">
      <c r="A490" s="831">
        <f t="shared" si="140"/>
        <v>134</v>
      </c>
      <c r="B490" s="309" t="s">
        <v>1339</v>
      </c>
      <c r="C490" s="25">
        <f t="shared" si="141"/>
        <v>293034</v>
      </c>
      <c r="D490" s="832">
        <f t="shared" si="139"/>
        <v>8260.3008110942283</v>
      </c>
      <c r="E490" s="832">
        <f t="shared" si="139"/>
        <v>2613.8207032336763</v>
      </c>
      <c r="F490" s="832">
        <f t="shared" si="139"/>
        <v>5635.7138271235044</v>
      </c>
      <c r="G490" s="832">
        <f t="shared" si="139"/>
        <v>450.4616174802577</v>
      </c>
      <c r="H490" s="832">
        <f t="shared" si="139"/>
        <v>8201.8961200162648</v>
      </c>
      <c r="I490" s="832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2">
        <v>21</v>
      </c>
      <c r="M490" s="832">
        <f t="shared" si="143"/>
        <v>15252.460566797827</v>
      </c>
      <c r="N490" s="730">
        <v>16832</v>
      </c>
      <c r="O490" s="730"/>
      <c r="P490" s="191" t="s">
        <v>614</v>
      </c>
      <c r="Q490" s="847">
        <v>40866</v>
      </c>
      <c r="R490" s="848"/>
      <c r="S490" s="317">
        <f>L490</f>
        <v>21</v>
      </c>
      <c r="T490" s="879">
        <v>13954</v>
      </c>
      <c r="U490" s="25">
        <f t="shared" si="144"/>
        <v>293034</v>
      </c>
      <c r="V490" s="471"/>
      <c r="W490" s="847"/>
      <c r="X490" s="881"/>
      <c r="Y490" s="879"/>
      <c r="Z490" s="25">
        <f t="shared" si="145"/>
        <v>0</v>
      </c>
    </row>
    <row r="491" spans="1:26">
      <c r="A491" s="831">
        <f t="shared" si="140"/>
        <v>135</v>
      </c>
      <c r="B491" s="309" t="s">
        <v>811</v>
      </c>
      <c r="C491" s="25">
        <f t="shared" si="141"/>
        <v>445554</v>
      </c>
      <c r="D491" s="832">
        <f t="shared" si="139"/>
        <v>20847.42585657115</v>
      </c>
      <c r="E491" s="832">
        <f t="shared" si="139"/>
        <v>6596.78558435166</v>
      </c>
      <c r="F491" s="832">
        <f t="shared" si="139"/>
        <v>14223.468230359322</v>
      </c>
      <c r="G491" s="832">
        <f t="shared" si="139"/>
        <v>1136.8793203073169</v>
      </c>
      <c r="H491" s="832">
        <f t="shared" si="139"/>
        <v>20700.023540993432</v>
      </c>
      <c r="I491" s="832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2">
        <v>53</v>
      </c>
      <c r="M491" s="832">
        <f t="shared" si="143"/>
        <v>9705.1685632039353</v>
      </c>
      <c r="N491" s="730">
        <v>10595</v>
      </c>
      <c r="O491" s="730"/>
      <c r="P491" s="40" t="s">
        <v>714</v>
      </c>
      <c r="Q491" s="847">
        <v>40866</v>
      </c>
      <c r="R491" s="848"/>
      <c r="S491" s="317">
        <v>27</v>
      </c>
      <c r="T491" s="879">
        <v>16502</v>
      </c>
      <c r="U491" s="25">
        <f t="shared" si="144"/>
        <v>445554</v>
      </c>
      <c r="V491" s="471"/>
      <c r="W491" s="847"/>
      <c r="X491" s="881"/>
      <c r="Y491" s="879"/>
      <c r="Z491" s="25">
        <f t="shared" si="145"/>
        <v>0</v>
      </c>
    </row>
    <row r="492" spans="1:26">
      <c r="A492" s="831">
        <f t="shared" si="140"/>
        <v>136</v>
      </c>
      <c r="B492" s="309" t="s">
        <v>1364</v>
      </c>
      <c r="C492" s="25">
        <f t="shared" si="141"/>
        <v>60834</v>
      </c>
      <c r="D492" s="832">
        <f t="shared" si="139"/>
        <v>2360.0859460269226</v>
      </c>
      <c r="E492" s="832">
        <f t="shared" si="139"/>
        <v>746.80591520962184</v>
      </c>
      <c r="F492" s="832">
        <f t="shared" si="139"/>
        <v>1610.2039506067156</v>
      </c>
      <c r="G492" s="832">
        <f t="shared" si="139"/>
        <v>128.70331928007363</v>
      </c>
      <c r="H492" s="832">
        <f t="shared" si="139"/>
        <v>2343.3988914332185</v>
      </c>
      <c r="I492" s="832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2">
        <v>6</v>
      </c>
      <c r="M492" s="832">
        <f t="shared" si="143"/>
        <v>11437.341519178777</v>
      </c>
      <c r="N492" s="730">
        <v>13869</v>
      </c>
      <c r="O492" s="730"/>
      <c r="P492" s="40" t="s">
        <v>707</v>
      </c>
      <c r="Q492" s="847">
        <v>40866</v>
      </c>
      <c r="R492" s="848"/>
      <c r="S492" s="317">
        <f>L492/2</f>
        <v>3</v>
      </c>
      <c r="T492" s="879">
        <v>20278</v>
      </c>
      <c r="U492" s="25">
        <f t="shared" si="144"/>
        <v>60834</v>
      </c>
      <c r="V492" s="471"/>
      <c r="W492" s="847"/>
      <c r="X492" s="881"/>
      <c r="Y492" s="879"/>
      <c r="Z492" s="25">
        <f t="shared" si="145"/>
        <v>0</v>
      </c>
    </row>
    <row r="493" spans="1:26">
      <c r="A493" s="831">
        <f t="shared" si="140"/>
        <v>137</v>
      </c>
      <c r="B493" s="309" t="s">
        <v>815</v>
      </c>
      <c r="C493" s="25">
        <f t="shared" si="141"/>
        <v>11844</v>
      </c>
      <c r="D493" s="832">
        <f t="shared" si="139"/>
        <v>393.34765767115374</v>
      </c>
      <c r="E493" s="832">
        <f t="shared" si="139"/>
        <v>124.46765253493697</v>
      </c>
      <c r="F493" s="832">
        <f t="shared" si="139"/>
        <v>268.36732510111926</v>
      </c>
      <c r="G493" s="832">
        <f t="shared" si="139"/>
        <v>21.450553213345604</v>
      </c>
      <c r="H493" s="832">
        <f t="shared" si="139"/>
        <v>390.56648190553642</v>
      </c>
      <c r="I493" s="832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2">
        <v>1</v>
      </c>
      <c r="M493" s="832">
        <f t="shared" si="143"/>
        <v>13141.508185845443</v>
      </c>
      <c r="N493" s="730">
        <v>15618</v>
      </c>
      <c r="O493" s="730"/>
      <c r="P493" s="40" t="s">
        <v>689</v>
      </c>
      <c r="Q493" s="847">
        <v>40866</v>
      </c>
      <c r="R493" s="848"/>
      <c r="S493" s="317">
        <f>L493/2</f>
        <v>0.5</v>
      </c>
      <c r="T493" s="879">
        <v>23688</v>
      </c>
      <c r="U493" s="25">
        <f t="shared" si="144"/>
        <v>11844</v>
      </c>
      <c r="V493" s="471"/>
      <c r="W493" s="847"/>
      <c r="X493" s="881"/>
      <c r="Y493" s="879"/>
      <c r="Z493" s="25">
        <f t="shared" si="145"/>
        <v>0</v>
      </c>
    </row>
    <row r="494" spans="1:26">
      <c r="A494" s="831">
        <f t="shared" si="140"/>
        <v>138</v>
      </c>
      <c r="B494" s="309" t="s">
        <v>824</v>
      </c>
      <c r="C494" s="25">
        <f t="shared" si="141"/>
        <v>13954</v>
      </c>
      <c r="D494" s="832">
        <f t="shared" si="139"/>
        <v>393.34765767115374</v>
      </c>
      <c r="E494" s="832">
        <f t="shared" si="139"/>
        <v>124.46765253493697</v>
      </c>
      <c r="F494" s="832">
        <f t="shared" si="139"/>
        <v>268.36732510111926</v>
      </c>
      <c r="G494" s="832">
        <f t="shared" si="139"/>
        <v>21.450553213345604</v>
      </c>
      <c r="H494" s="832">
        <f t="shared" si="139"/>
        <v>390.56648190553642</v>
      </c>
      <c r="I494" s="832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2">
        <v>1</v>
      </c>
      <c r="M494" s="832">
        <f t="shared" si="143"/>
        <v>15251.508185845443</v>
      </c>
      <c r="N494" s="730">
        <v>15136</v>
      </c>
      <c r="O494" s="730"/>
      <c r="P494" s="191" t="s">
        <v>614</v>
      </c>
      <c r="Q494" s="847">
        <v>40866</v>
      </c>
      <c r="R494" s="848"/>
      <c r="S494" s="317">
        <f>L494</f>
        <v>1</v>
      </c>
      <c r="T494" s="879">
        <v>13954</v>
      </c>
      <c r="U494" s="25">
        <f t="shared" si="144"/>
        <v>13954</v>
      </c>
      <c r="V494" s="471"/>
      <c r="W494" s="847"/>
      <c r="X494" s="881"/>
      <c r="Y494" s="879"/>
      <c r="Z494" s="25">
        <f t="shared" si="145"/>
        <v>0</v>
      </c>
    </row>
    <row r="495" spans="1:26">
      <c r="A495" s="831">
        <f t="shared" si="140"/>
        <v>139</v>
      </c>
      <c r="B495" s="309" t="s">
        <v>1365</v>
      </c>
      <c r="C495" s="25">
        <f t="shared" si="141"/>
        <v>153786</v>
      </c>
      <c r="D495" s="832">
        <f t="shared" si="139"/>
        <v>4720.1718920538451</v>
      </c>
      <c r="E495" s="832">
        <f t="shared" si="139"/>
        <v>1493.6118304192437</v>
      </c>
      <c r="F495" s="832">
        <f t="shared" si="139"/>
        <v>3220.4079012134312</v>
      </c>
      <c r="G495" s="832">
        <f t="shared" si="139"/>
        <v>257.40663856014726</v>
      </c>
      <c r="H495" s="832">
        <f t="shared" si="139"/>
        <v>4686.797782866437</v>
      </c>
      <c r="I495" s="832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2">
        <v>12</v>
      </c>
      <c r="M495" s="832">
        <f t="shared" si="143"/>
        <v>14113.924852512109</v>
      </c>
      <c r="N495" s="730">
        <v>14230</v>
      </c>
      <c r="O495" s="730"/>
      <c r="P495" s="40" t="s">
        <v>708</v>
      </c>
      <c r="Q495" s="847">
        <v>40866</v>
      </c>
      <c r="R495" s="848"/>
      <c r="S495" s="317">
        <f>L495/2</f>
        <v>6</v>
      </c>
      <c r="T495" s="879">
        <v>25631</v>
      </c>
      <c r="U495" s="25">
        <f t="shared" si="144"/>
        <v>153786</v>
      </c>
      <c r="V495" s="471"/>
      <c r="W495" s="847"/>
      <c r="X495" s="881"/>
      <c r="Y495" s="879"/>
      <c r="Z495" s="25">
        <f t="shared" si="145"/>
        <v>0</v>
      </c>
    </row>
    <row r="496" spans="1:26">
      <c r="A496" s="831">
        <f t="shared" si="140"/>
        <v>140</v>
      </c>
      <c r="B496" s="309" t="s">
        <v>1272</v>
      </c>
      <c r="C496" s="25">
        <f t="shared" si="141"/>
        <v>603440</v>
      </c>
      <c r="D496" s="832">
        <f t="shared" si="139"/>
        <v>157339.06306846149</v>
      </c>
      <c r="E496" s="832">
        <f t="shared" si="139"/>
        <v>49787.061013974788</v>
      </c>
      <c r="F496" s="832">
        <f t="shared" si="139"/>
        <v>107346.93004044771</v>
      </c>
      <c r="G496" s="832">
        <f t="shared" si="139"/>
        <v>8580.2212853382407</v>
      </c>
      <c r="H496" s="832">
        <f t="shared" si="139"/>
        <v>156226.59276221457</v>
      </c>
      <c r="I496" s="832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2">
        <v>400</v>
      </c>
      <c r="M496" s="832">
        <f t="shared" si="143"/>
        <v>2807.1056858454431</v>
      </c>
      <c r="N496" s="730">
        <v>3100</v>
      </c>
      <c r="O496" s="730"/>
      <c r="P496" s="191" t="s">
        <v>644</v>
      </c>
      <c r="Q496" s="847">
        <v>40848</v>
      </c>
      <c r="R496" s="848"/>
      <c r="S496" s="317">
        <f>L496/5</f>
        <v>80</v>
      </c>
      <c r="T496" s="879">
        <v>7543</v>
      </c>
      <c r="U496" s="25">
        <f t="shared" si="144"/>
        <v>603440</v>
      </c>
      <c r="V496" s="471"/>
      <c r="W496" s="847"/>
      <c r="X496" s="881"/>
      <c r="Y496" s="879"/>
      <c r="Z496" s="25">
        <f t="shared" si="145"/>
        <v>0</v>
      </c>
    </row>
    <row r="497" spans="1:26">
      <c r="A497" s="831">
        <f t="shared" si="140"/>
        <v>141</v>
      </c>
      <c r="B497" s="309" t="s">
        <v>1401</v>
      </c>
      <c r="C497" s="25">
        <f t="shared" si="141"/>
        <v>1839638</v>
      </c>
      <c r="D497" s="832">
        <f t="shared" si="139"/>
        <v>47595.066578209604</v>
      </c>
      <c r="E497" s="832">
        <f t="shared" si="139"/>
        <v>15060.585956727375</v>
      </c>
      <c r="F497" s="832">
        <f t="shared" si="139"/>
        <v>32472.446337235429</v>
      </c>
      <c r="G497" s="832">
        <f t="shared" si="139"/>
        <v>2595.5169388148179</v>
      </c>
      <c r="H497" s="832">
        <f t="shared" si="139"/>
        <v>47258.544310569909</v>
      </c>
      <c r="I497" s="832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2">
        <v>121</v>
      </c>
      <c r="M497" s="832">
        <f t="shared" si="143"/>
        <v>16502.119756093376</v>
      </c>
      <c r="N497" s="730">
        <v>18100</v>
      </c>
      <c r="O497" s="730"/>
      <c r="P497" s="40" t="s">
        <v>709</v>
      </c>
      <c r="Q497" s="847">
        <v>40870</v>
      </c>
      <c r="R497" s="848"/>
      <c r="S497" s="317">
        <v>61</v>
      </c>
      <c r="T497" s="879">
        <v>30158</v>
      </c>
      <c r="U497" s="25">
        <f t="shared" si="144"/>
        <v>1839638</v>
      </c>
      <c r="V497" s="471"/>
      <c r="W497" s="847"/>
      <c r="X497" s="881"/>
      <c r="Y497" s="879"/>
      <c r="Z497" s="25">
        <f t="shared" si="145"/>
        <v>0</v>
      </c>
    </row>
    <row r="498" spans="1:26">
      <c r="A498" s="831">
        <f t="shared" si="140"/>
        <v>142</v>
      </c>
      <c r="B498" s="309" t="s">
        <v>1403</v>
      </c>
      <c r="C498" s="25">
        <f t="shared" si="141"/>
        <v>1732650</v>
      </c>
      <c r="D498" s="832">
        <f t="shared" si="139"/>
        <v>39728.113424786527</v>
      </c>
      <c r="E498" s="832">
        <f t="shared" si="139"/>
        <v>12571.232906028634</v>
      </c>
      <c r="F498" s="832">
        <f t="shared" si="139"/>
        <v>27105.099835213045</v>
      </c>
      <c r="G498" s="832">
        <f t="shared" si="139"/>
        <v>2166.5058745479059</v>
      </c>
      <c r="H498" s="832">
        <f t="shared" si="139"/>
        <v>39447.21467245918</v>
      </c>
      <c r="I498" s="832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2">
        <v>101</v>
      </c>
      <c r="M498" s="832">
        <f t="shared" si="143"/>
        <v>18453.448779904851</v>
      </c>
      <c r="N498" s="730">
        <v>23260</v>
      </c>
      <c r="O498" s="730"/>
      <c r="P498" s="40" t="s">
        <v>706</v>
      </c>
      <c r="Q498" s="847">
        <v>40870</v>
      </c>
      <c r="R498" s="848"/>
      <c r="S498" s="317">
        <v>50</v>
      </c>
      <c r="T498" s="879">
        <v>34653</v>
      </c>
      <c r="U498" s="25">
        <f t="shared" si="144"/>
        <v>1732650</v>
      </c>
      <c r="V498" s="471"/>
      <c r="W498" s="847"/>
      <c r="X498" s="881"/>
      <c r="Y498" s="879"/>
      <c r="Z498" s="25">
        <f t="shared" si="145"/>
        <v>0</v>
      </c>
    </row>
    <row r="499" spans="1:26">
      <c r="A499" s="831">
        <f t="shared" si="140"/>
        <v>143</v>
      </c>
      <c r="B499" s="309" t="s">
        <v>1404</v>
      </c>
      <c r="C499" s="25">
        <f t="shared" si="141"/>
        <v>2101528</v>
      </c>
      <c r="D499" s="832">
        <f t="shared" si="139"/>
        <v>47595.066578209604</v>
      </c>
      <c r="E499" s="832">
        <f t="shared" si="139"/>
        <v>15060.585956727375</v>
      </c>
      <c r="F499" s="832">
        <f t="shared" si="139"/>
        <v>32472.446337235429</v>
      </c>
      <c r="G499" s="832">
        <f t="shared" si="139"/>
        <v>2595.5169388148179</v>
      </c>
      <c r="H499" s="832">
        <f t="shared" si="139"/>
        <v>47258.544310569909</v>
      </c>
      <c r="I499" s="832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2">
        <v>121</v>
      </c>
      <c r="M499" s="832">
        <f t="shared" si="143"/>
        <v>18666.49992138263</v>
      </c>
      <c r="N499" s="730">
        <v>20090</v>
      </c>
      <c r="O499" s="730"/>
      <c r="P499" s="191" t="s">
        <v>618</v>
      </c>
      <c r="Q499" s="847">
        <v>40870</v>
      </c>
      <c r="R499" s="848"/>
      <c r="S499" s="317">
        <f>L499</f>
        <v>121</v>
      </c>
      <c r="T499" s="879">
        <v>17368</v>
      </c>
      <c r="U499" s="25">
        <f t="shared" si="144"/>
        <v>2101528</v>
      </c>
      <c r="V499" s="471"/>
      <c r="W499" s="847"/>
      <c r="X499" s="881"/>
      <c r="Y499" s="879"/>
      <c r="Z499" s="25">
        <f t="shared" si="145"/>
        <v>0</v>
      </c>
    </row>
    <row r="500" spans="1:26">
      <c r="A500" s="831">
        <f t="shared" si="140"/>
        <v>144</v>
      </c>
      <c r="B500" s="309" t="s">
        <v>1405</v>
      </c>
      <c r="C500" s="25">
        <f t="shared" si="141"/>
        <v>3347538</v>
      </c>
      <c r="D500" s="832">
        <f t="shared" si="139"/>
        <v>87323.18000299613</v>
      </c>
      <c r="E500" s="832">
        <f t="shared" si="139"/>
        <v>27631.818862756008</v>
      </c>
      <c r="F500" s="832">
        <f t="shared" si="139"/>
        <v>59577.546172448478</v>
      </c>
      <c r="G500" s="832">
        <f t="shared" si="139"/>
        <v>4762.0228133627243</v>
      </c>
      <c r="H500" s="832">
        <f t="shared" si="139"/>
        <v>86705.758983029082</v>
      </c>
      <c r="I500" s="832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2">
        <v>222</v>
      </c>
      <c r="M500" s="832">
        <f t="shared" si="143"/>
        <v>16377.503681340937</v>
      </c>
      <c r="N500" s="730">
        <v>18170</v>
      </c>
      <c r="O500" s="730"/>
      <c r="P500" s="40" t="s">
        <v>709</v>
      </c>
      <c r="Q500" s="847">
        <v>40870</v>
      </c>
      <c r="R500" s="848"/>
      <c r="S500" s="317">
        <f>L500/2</f>
        <v>111</v>
      </c>
      <c r="T500" s="879">
        <v>30158</v>
      </c>
      <c r="U500" s="25">
        <f t="shared" si="144"/>
        <v>3347538</v>
      </c>
      <c r="V500" s="471"/>
      <c r="W500" s="847"/>
      <c r="X500" s="881"/>
      <c r="Y500" s="879"/>
      <c r="Z500" s="25">
        <f t="shared" si="145"/>
        <v>0</v>
      </c>
    </row>
    <row r="501" spans="1:26">
      <c r="A501" s="831">
        <f t="shared" si="140"/>
        <v>145</v>
      </c>
      <c r="B501" s="309" t="s">
        <v>1406</v>
      </c>
      <c r="C501" s="25">
        <f t="shared" si="141"/>
        <v>1920996</v>
      </c>
      <c r="D501" s="832">
        <f t="shared" si="139"/>
        <v>47595.066578209604</v>
      </c>
      <c r="E501" s="832">
        <f t="shared" si="139"/>
        <v>15060.585956727375</v>
      </c>
      <c r="F501" s="832">
        <f t="shared" si="139"/>
        <v>32472.446337235429</v>
      </c>
      <c r="G501" s="832">
        <f t="shared" si="139"/>
        <v>2595.5169388148179</v>
      </c>
      <c r="H501" s="832">
        <f t="shared" si="139"/>
        <v>47258.544310569909</v>
      </c>
      <c r="I501" s="832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2">
        <v>121</v>
      </c>
      <c r="M501" s="832">
        <f t="shared" si="143"/>
        <v>17174.499921382634</v>
      </c>
      <c r="N501" s="730">
        <v>19420</v>
      </c>
      <c r="O501" s="730"/>
      <c r="P501" s="40" t="s">
        <v>705</v>
      </c>
      <c r="Q501" s="847">
        <v>40870</v>
      </c>
      <c r="R501" s="848"/>
      <c r="S501" s="317">
        <f>L501/2</f>
        <v>60.5</v>
      </c>
      <c r="T501" s="879">
        <v>31752</v>
      </c>
      <c r="U501" s="25">
        <f t="shared" si="144"/>
        <v>1920996</v>
      </c>
      <c r="V501" s="471"/>
      <c r="W501" s="847"/>
      <c r="X501" s="881"/>
      <c r="Y501" s="879"/>
      <c r="Z501" s="25">
        <f t="shared" si="145"/>
        <v>0</v>
      </c>
    </row>
    <row r="502" spans="1:26">
      <c r="A502" s="831">
        <f t="shared" si="140"/>
        <v>146</v>
      </c>
      <c r="B502" s="309" t="s">
        <v>1407</v>
      </c>
      <c r="C502" s="25">
        <f t="shared" si="141"/>
        <v>1603476</v>
      </c>
      <c r="D502" s="832">
        <f t="shared" si="139"/>
        <v>39728.113424786527</v>
      </c>
      <c r="E502" s="832">
        <f t="shared" si="139"/>
        <v>12571.232906028634</v>
      </c>
      <c r="F502" s="832">
        <f t="shared" si="139"/>
        <v>27105.099835213045</v>
      </c>
      <c r="G502" s="832">
        <f t="shared" si="139"/>
        <v>2166.5058745479059</v>
      </c>
      <c r="H502" s="832">
        <f t="shared" si="139"/>
        <v>39447.21467245918</v>
      </c>
      <c r="I502" s="832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2">
        <v>101</v>
      </c>
      <c r="M502" s="832">
        <f t="shared" si="143"/>
        <v>17174.498284855345</v>
      </c>
      <c r="N502" s="730">
        <v>19450</v>
      </c>
      <c r="O502" s="730"/>
      <c r="P502" s="40" t="s">
        <v>705</v>
      </c>
      <c r="Q502" s="847">
        <v>40870</v>
      </c>
      <c r="R502" s="848"/>
      <c r="S502" s="317">
        <f>L502/2</f>
        <v>50.5</v>
      </c>
      <c r="T502" s="879">
        <v>31752</v>
      </c>
      <c r="U502" s="25">
        <f t="shared" si="144"/>
        <v>1603476</v>
      </c>
      <c r="V502" s="471"/>
      <c r="W502" s="847"/>
      <c r="X502" s="881"/>
      <c r="Y502" s="879"/>
      <c r="Z502" s="25">
        <f t="shared" si="145"/>
        <v>0</v>
      </c>
    </row>
    <row r="503" spans="1:26">
      <c r="A503" s="831">
        <f t="shared" si="140"/>
        <v>147</v>
      </c>
      <c r="B503" s="309" t="s">
        <v>1408</v>
      </c>
      <c r="C503" s="25">
        <f t="shared" si="141"/>
        <v>102327</v>
      </c>
      <c r="D503" s="832">
        <f t="shared" si="139"/>
        <v>173859.66469064995</v>
      </c>
      <c r="E503" s="832">
        <f t="shared" si="139"/>
        <v>55014.70242044214</v>
      </c>
      <c r="F503" s="832">
        <f t="shared" si="139"/>
        <v>118618.35769469471</v>
      </c>
      <c r="G503" s="832">
        <f t="shared" si="139"/>
        <v>9481.1445202987561</v>
      </c>
      <c r="H503" s="832">
        <f t="shared" si="139"/>
        <v>172630.38500224709</v>
      </c>
      <c r="I503" s="832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2">
        <v>442</v>
      </c>
      <c r="M503" s="832">
        <f t="shared" si="143"/>
        <v>1530.0149731757595</v>
      </c>
      <c r="N503" s="730">
        <v>1150</v>
      </c>
      <c r="O503" s="730"/>
      <c r="P503" s="191" t="s">
        <v>452</v>
      </c>
      <c r="Q503" s="847">
        <v>40870</v>
      </c>
      <c r="R503" s="848"/>
      <c r="S503" s="317">
        <v>23</v>
      </c>
      <c r="T503" s="879">
        <v>4449</v>
      </c>
      <c r="U503" s="25">
        <f t="shared" si="144"/>
        <v>102327</v>
      </c>
      <c r="V503" s="471"/>
      <c r="W503" s="847"/>
      <c r="X503" s="881"/>
      <c r="Y503" s="879"/>
      <c r="Z503" s="25">
        <f t="shared" si="145"/>
        <v>0</v>
      </c>
    </row>
    <row r="504" spans="1:26">
      <c r="A504" s="831">
        <f t="shared" si="140"/>
        <v>148</v>
      </c>
      <c r="B504" s="309" t="s">
        <v>1410</v>
      </c>
      <c r="C504" s="25">
        <f t="shared" si="141"/>
        <v>57837</v>
      </c>
      <c r="D504" s="832">
        <f t="shared" si="139"/>
        <v>95190.133156419208</v>
      </c>
      <c r="E504" s="832">
        <f t="shared" si="139"/>
        <v>30121.171913454749</v>
      </c>
      <c r="F504" s="832">
        <f t="shared" si="139"/>
        <v>64944.892674470859</v>
      </c>
      <c r="G504" s="832">
        <f t="shared" si="139"/>
        <v>5191.0338776296358</v>
      </c>
      <c r="H504" s="832">
        <f t="shared" si="139"/>
        <v>94517.088621139817</v>
      </c>
      <c r="I504" s="832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2">
        <v>242</v>
      </c>
      <c r="M504" s="832">
        <f t="shared" si="143"/>
        <v>1537.4999213826327</v>
      </c>
      <c r="N504" s="730">
        <v>1360</v>
      </c>
      <c r="O504" s="730"/>
      <c r="P504" s="191" t="s">
        <v>452</v>
      </c>
      <c r="Q504" s="847">
        <v>40877</v>
      </c>
      <c r="R504" s="848"/>
      <c r="S504" s="317">
        <v>13</v>
      </c>
      <c r="T504" s="879">
        <v>4449</v>
      </c>
      <c r="U504" s="25">
        <f t="shared" si="144"/>
        <v>57837</v>
      </c>
      <c r="V504" s="471"/>
      <c r="W504" s="847"/>
      <c r="X504" s="881"/>
      <c r="Y504" s="879"/>
      <c r="Z504" s="25">
        <f t="shared" si="145"/>
        <v>0</v>
      </c>
    </row>
    <row r="505" spans="1:26">
      <c r="A505" s="831">
        <f t="shared" si="140"/>
        <v>149</v>
      </c>
      <c r="B505" s="309" t="s">
        <v>1411</v>
      </c>
      <c r="C505" s="25">
        <f t="shared" si="141"/>
        <v>66735</v>
      </c>
      <c r="D505" s="832">
        <f t="shared" si="139"/>
        <v>173859.66469064995</v>
      </c>
      <c r="E505" s="832">
        <f t="shared" si="139"/>
        <v>55014.70242044214</v>
      </c>
      <c r="F505" s="832">
        <f t="shared" si="139"/>
        <v>118618.35769469471</v>
      </c>
      <c r="G505" s="832">
        <f t="shared" si="139"/>
        <v>9481.1445202987561</v>
      </c>
      <c r="H505" s="832">
        <f t="shared" si="139"/>
        <v>172630.38500224709</v>
      </c>
      <c r="I505" s="832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2">
        <v>442</v>
      </c>
      <c r="M505" s="832">
        <f t="shared" si="143"/>
        <v>1449.4900862979314</v>
      </c>
      <c r="N505" s="730">
        <v>1090</v>
      </c>
      <c r="O505" s="730"/>
      <c r="P505" s="191" t="s">
        <v>452</v>
      </c>
      <c r="Q505" s="847">
        <v>40877</v>
      </c>
      <c r="R505" s="848"/>
      <c r="S505" s="317">
        <v>15</v>
      </c>
      <c r="T505" s="879">
        <v>4449</v>
      </c>
      <c r="U505" s="25">
        <f t="shared" si="144"/>
        <v>66735</v>
      </c>
      <c r="V505" s="471"/>
      <c r="W505" s="847"/>
      <c r="X505" s="881"/>
      <c r="Y505" s="879"/>
      <c r="Z505" s="25">
        <f t="shared" si="145"/>
        <v>0</v>
      </c>
    </row>
    <row r="506" spans="1:26">
      <c r="A506" s="831">
        <f t="shared" si="140"/>
        <v>150</v>
      </c>
      <c r="B506" s="309" t="s">
        <v>1412</v>
      </c>
      <c r="C506" s="25">
        <f t="shared" si="141"/>
        <v>49189</v>
      </c>
      <c r="D506" s="832">
        <f t="shared" si="139"/>
        <v>1966738.2883557687</v>
      </c>
      <c r="E506" s="832">
        <f t="shared" si="139"/>
        <v>622338.26267468487</v>
      </c>
      <c r="F506" s="832">
        <f t="shared" si="139"/>
        <v>1341836.6255055964</v>
      </c>
      <c r="G506" s="832">
        <f t="shared" si="139"/>
        <v>107252.76606672801</v>
      </c>
      <c r="H506" s="832">
        <f t="shared" si="139"/>
        <v>1952832.409527682</v>
      </c>
      <c r="I506" s="832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2">
        <v>5000</v>
      </c>
      <c r="M506" s="832">
        <f t="shared" si="143"/>
        <v>1308.3457858454426</v>
      </c>
      <c r="N506" s="730">
        <v>123</v>
      </c>
      <c r="O506" s="730"/>
      <c r="P506" s="191" t="s">
        <v>703</v>
      </c>
      <c r="Q506" s="847">
        <v>40877</v>
      </c>
      <c r="R506" s="848"/>
      <c r="S506" s="317">
        <v>2</v>
      </c>
      <c r="T506" s="879">
        <v>24594.5</v>
      </c>
      <c r="U506" s="25">
        <f t="shared" si="144"/>
        <v>49189</v>
      </c>
      <c r="V506" s="471"/>
      <c r="W506" s="847"/>
      <c r="X506" s="881"/>
      <c r="Y506" s="879"/>
      <c r="Z506" s="25">
        <f t="shared" si="145"/>
        <v>0</v>
      </c>
    </row>
    <row r="507" spans="1:26">
      <c r="A507" s="831">
        <f t="shared" si="140"/>
        <v>151</v>
      </c>
      <c r="B507" s="309" t="s">
        <v>1413</v>
      </c>
      <c r="C507" s="25">
        <f t="shared" si="141"/>
        <v>14777420</v>
      </c>
      <c r="D507" s="832">
        <f t="shared" si="139"/>
        <v>385480.70451773069</v>
      </c>
      <c r="E507" s="832">
        <f t="shared" si="139"/>
        <v>121978.29948423823</v>
      </c>
      <c r="F507" s="832">
        <f t="shared" si="139"/>
        <v>262999.97859909688</v>
      </c>
      <c r="G507" s="832">
        <f t="shared" si="139"/>
        <v>21021.54214907869</v>
      </c>
      <c r="H507" s="832">
        <f t="shared" si="139"/>
        <v>382755.15226742567</v>
      </c>
      <c r="I507" s="832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2">
        <v>980</v>
      </c>
      <c r="M507" s="832">
        <f t="shared" si="143"/>
        <v>16377.50716543728</v>
      </c>
      <c r="N507" s="730">
        <v>17900</v>
      </c>
      <c r="O507" s="730"/>
      <c r="P507" s="40" t="s">
        <v>709</v>
      </c>
      <c r="Q507" s="847">
        <v>40877</v>
      </c>
      <c r="R507" s="848"/>
      <c r="S507" s="317">
        <f>L507/2</f>
        <v>490</v>
      </c>
      <c r="T507" s="879">
        <v>30158</v>
      </c>
      <c r="U507" s="25">
        <f t="shared" si="144"/>
        <v>14777420</v>
      </c>
      <c r="V507" s="471"/>
      <c r="W507" s="847"/>
      <c r="X507" s="881"/>
      <c r="Y507" s="879"/>
      <c r="Z507" s="25">
        <f t="shared" si="145"/>
        <v>0</v>
      </c>
    </row>
    <row r="508" spans="1:26">
      <c r="A508" s="831">
        <f t="shared" si="140"/>
        <v>152</v>
      </c>
      <c r="B508" s="309" t="s">
        <v>1415</v>
      </c>
      <c r="C508" s="25">
        <f t="shared" si="141"/>
        <v>13641600</v>
      </c>
      <c r="D508" s="832">
        <f t="shared" si="139"/>
        <v>782761.83876559592</v>
      </c>
      <c r="E508" s="832">
        <f t="shared" si="139"/>
        <v>247690.62854452457</v>
      </c>
      <c r="F508" s="832">
        <f t="shared" si="139"/>
        <v>534050.97695122729</v>
      </c>
      <c r="G508" s="832">
        <f t="shared" si="139"/>
        <v>42686.600894557749</v>
      </c>
      <c r="H508" s="832">
        <f t="shared" si="139"/>
        <v>777227.29899201752</v>
      </c>
      <c r="I508" s="832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2">
        <v>1990</v>
      </c>
      <c r="M508" s="832">
        <f t="shared" si="143"/>
        <v>8153.583060217301</v>
      </c>
      <c r="N508" s="730">
        <v>10900</v>
      </c>
      <c r="O508" s="730"/>
      <c r="P508" s="40" t="s">
        <v>719</v>
      </c>
      <c r="Q508" s="847">
        <v>40877</v>
      </c>
      <c r="R508" s="848"/>
      <c r="S508" s="317">
        <v>1050</v>
      </c>
      <c r="T508" s="879">
        <v>12992</v>
      </c>
      <c r="U508" s="25">
        <f t="shared" si="144"/>
        <v>13641600</v>
      </c>
      <c r="V508" s="471"/>
      <c r="W508" s="847"/>
      <c r="X508" s="881"/>
      <c r="Y508" s="879"/>
      <c r="Z508" s="25">
        <f t="shared" si="145"/>
        <v>0</v>
      </c>
    </row>
    <row r="509" spans="1:26">
      <c r="A509" s="831">
        <f t="shared" si="140"/>
        <v>153</v>
      </c>
      <c r="B509" s="194" t="s">
        <v>1420</v>
      </c>
      <c r="C509" s="25">
        <f t="shared" si="141"/>
        <v>7726330</v>
      </c>
      <c r="D509" s="832">
        <f t="shared" si="139"/>
        <v>184873.39910544225</v>
      </c>
      <c r="E509" s="832">
        <f t="shared" si="139"/>
        <v>58499.796691420379</v>
      </c>
      <c r="F509" s="832">
        <f t="shared" si="139"/>
        <v>126132.64279752606</v>
      </c>
      <c r="G509" s="832">
        <f t="shared" si="139"/>
        <v>10081.760010272434</v>
      </c>
      <c r="H509" s="832">
        <f t="shared" si="139"/>
        <v>183566.24649560213</v>
      </c>
      <c r="I509" s="832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2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8"/>
      <c r="S509" s="317">
        <f>L509/2</f>
        <v>235</v>
      </c>
      <c r="T509" s="879">
        <v>32878</v>
      </c>
      <c r="U509" s="25">
        <f t="shared" si="144"/>
        <v>7726330</v>
      </c>
      <c r="V509" s="471"/>
      <c r="W509" s="847"/>
      <c r="X509" s="881"/>
      <c r="Y509" s="879"/>
      <c r="Z509" s="25">
        <f t="shared" si="145"/>
        <v>0</v>
      </c>
    </row>
    <row r="510" spans="1:26">
      <c r="A510" s="831">
        <f t="shared" si="140"/>
        <v>154</v>
      </c>
      <c r="B510" s="194" t="s">
        <v>1422</v>
      </c>
      <c r="C510" s="25">
        <f t="shared" si="141"/>
        <v>2331465</v>
      </c>
      <c r="D510" s="832">
        <f t="shared" si="139"/>
        <v>198640.56712393265</v>
      </c>
      <c r="E510" s="832">
        <f t="shared" si="139"/>
        <v>62856.164530143171</v>
      </c>
      <c r="F510" s="832">
        <f t="shared" si="139"/>
        <v>135525.49917606523</v>
      </c>
      <c r="G510" s="832">
        <f t="shared" si="139"/>
        <v>10832.529372739529</v>
      </c>
      <c r="H510" s="832">
        <f t="shared" si="139"/>
        <v>197236.07336229589</v>
      </c>
      <c r="I510" s="832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2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8"/>
      <c r="S510" s="317">
        <v>205</v>
      </c>
      <c r="T510" s="879">
        <v>11373</v>
      </c>
      <c r="U510" s="25">
        <f t="shared" si="144"/>
        <v>2331465</v>
      </c>
      <c r="V510" s="471"/>
      <c r="W510" s="847"/>
      <c r="X510" s="881"/>
      <c r="Y510" s="879"/>
      <c r="Z510" s="25">
        <f t="shared" si="145"/>
        <v>0</v>
      </c>
    </row>
    <row r="511" spans="1:26">
      <c r="A511" s="831">
        <f t="shared" si="140"/>
        <v>155</v>
      </c>
      <c r="B511" s="194" t="s">
        <v>1376</v>
      </c>
      <c r="C511" s="25">
        <f t="shared" si="141"/>
        <v>17427</v>
      </c>
      <c r="D511" s="832">
        <f t="shared" si="139"/>
        <v>786.69531534230748</v>
      </c>
      <c r="E511" s="832">
        <f t="shared" si="139"/>
        <v>248.93530506987395</v>
      </c>
      <c r="F511" s="832">
        <f t="shared" si="139"/>
        <v>536.73465020223853</v>
      </c>
      <c r="G511" s="832">
        <f t="shared" si="139"/>
        <v>42.901106426691207</v>
      </c>
      <c r="H511" s="832">
        <f t="shared" si="139"/>
        <v>781.13296381107284</v>
      </c>
      <c r="I511" s="832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2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8"/>
      <c r="S511" s="317">
        <v>1</v>
      </c>
      <c r="T511" s="879">
        <v>17427</v>
      </c>
      <c r="U511" s="25">
        <f t="shared" si="144"/>
        <v>17427</v>
      </c>
      <c r="V511" s="471"/>
      <c r="W511" s="847"/>
      <c r="X511" s="881"/>
      <c r="Y511" s="879"/>
      <c r="Z511" s="25">
        <f t="shared" si="145"/>
        <v>0</v>
      </c>
    </row>
    <row r="512" spans="1:26">
      <c r="A512" s="831">
        <f t="shared" si="140"/>
        <v>156</v>
      </c>
      <c r="B512" s="194" t="s">
        <v>1425</v>
      </c>
      <c r="C512" s="25">
        <f t="shared" si="141"/>
        <v>32878</v>
      </c>
      <c r="D512" s="832">
        <f t="shared" si="139"/>
        <v>1966.7382883557686</v>
      </c>
      <c r="E512" s="832">
        <f t="shared" si="139"/>
        <v>622.33826267468487</v>
      </c>
      <c r="F512" s="832">
        <f t="shared" si="139"/>
        <v>1341.8366255055962</v>
      </c>
      <c r="G512" s="832">
        <f t="shared" si="139"/>
        <v>107.25276606672801</v>
      </c>
      <c r="H512" s="832">
        <f t="shared" si="139"/>
        <v>1952.8324095276821</v>
      </c>
      <c r="I512" s="832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2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8"/>
      <c r="S512" s="317">
        <v>1</v>
      </c>
      <c r="T512" s="879">
        <v>32878</v>
      </c>
      <c r="U512" s="25">
        <f t="shared" si="144"/>
        <v>32878</v>
      </c>
      <c r="V512" s="471"/>
      <c r="W512" s="847"/>
      <c r="X512" s="881"/>
      <c r="Y512" s="879"/>
      <c r="Z512" s="25">
        <f t="shared" si="145"/>
        <v>0</v>
      </c>
    </row>
    <row r="513" spans="1:26">
      <c r="A513" s="831">
        <f t="shared" si="140"/>
        <v>157</v>
      </c>
      <c r="B513" s="194" t="s">
        <v>813</v>
      </c>
      <c r="C513" s="25">
        <f t="shared" si="141"/>
        <v>349272</v>
      </c>
      <c r="D513" s="832">
        <f t="shared" si="139"/>
        <v>12980.472703148074</v>
      </c>
      <c r="E513" s="832">
        <f t="shared" si="139"/>
        <v>4107.43253365292</v>
      </c>
      <c r="F513" s="832">
        <f t="shared" si="139"/>
        <v>8856.1217283369351</v>
      </c>
      <c r="G513" s="832">
        <f t="shared" si="139"/>
        <v>707.86825604040496</v>
      </c>
      <c r="H513" s="832">
        <f t="shared" si="139"/>
        <v>12888.693902882702</v>
      </c>
      <c r="I513" s="832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2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8"/>
      <c r="S513" s="317">
        <v>11</v>
      </c>
      <c r="T513" s="879">
        <v>31752</v>
      </c>
      <c r="U513" s="25">
        <f t="shared" si="144"/>
        <v>349272</v>
      </c>
      <c r="V513" s="471"/>
      <c r="W513" s="847"/>
      <c r="X513" s="881"/>
      <c r="Y513" s="879"/>
      <c r="Z513" s="25">
        <f t="shared" si="145"/>
        <v>0</v>
      </c>
    </row>
    <row r="514" spans="1:26">
      <c r="A514" s="831">
        <f t="shared" si="140"/>
        <v>158</v>
      </c>
      <c r="B514" s="194" t="s">
        <v>1426</v>
      </c>
      <c r="C514" s="25">
        <f t="shared" si="141"/>
        <v>1977885</v>
      </c>
      <c r="D514" s="832">
        <f t="shared" si="139"/>
        <v>57822.105677659601</v>
      </c>
      <c r="E514" s="832">
        <f t="shared" si="139"/>
        <v>18296.744922635735</v>
      </c>
      <c r="F514" s="832">
        <f t="shared" si="139"/>
        <v>39449.996789864534</v>
      </c>
      <c r="G514" s="832">
        <f t="shared" si="139"/>
        <v>3153.2313223618039</v>
      </c>
      <c r="H514" s="832">
        <f t="shared" si="139"/>
        <v>57413.272840113852</v>
      </c>
      <c r="I514" s="832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2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8"/>
      <c r="S514" s="317">
        <f>L514</f>
        <v>147</v>
      </c>
      <c r="T514" s="879">
        <v>13455</v>
      </c>
      <c r="U514" s="25">
        <f t="shared" si="144"/>
        <v>1977885</v>
      </c>
      <c r="V514" s="471"/>
      <c r="W514" s="847"/>
      <c r="X514" s="881"/>
      <c r="Y514" s="879"/>
      <c r="Z514" s="25">
        <f t="shared" si="145"/>
        <v>0</v>
      </c>
    </row>
    <row r="515" spans="1:26">
      <c r="A515" s="831">
        <f t="shared" si="140"/>
        <v>159</v>
      </c>
      <c r="B515" s="194" t="s">
        <v>1427</v>
      </c>
      <c r="C515" s="25">
        <f t="shared" si="141"/>
        <v>699660</v>
      </c>
      <c r="D515" s="832">
        <f t="shared" si="139"/>
        <v>20454.078198899995</v>
      </c>
      <c r="E515" s="832">
        <f t="shared" si="139"/>
        <v>6472.3179318167222</v>
      </c>
      <c r="F515" s="832">
        <f t="shared" si="139"/>
        <v>13955.100905258201</v>
      </c>
      <c r="G515" s="832">
        <f t="shared" si="139"/>
        <v>1115.4287670939714</v>
      </c>
      <c r="H515" s="832">
        <f t="shared" si="139"/>
        <v>20309.457059087894</v>
      </c>
      <c r="I515" s="832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2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8"/>
      <c r="S515" s="317">
        <f>L515</f>
        <v>52</v>
      </c>
      <c r="T515" s="879">
        <v>13455</v>
      </c>
      <c r="U515" s="25">
        <f t="shared" si="144"/>
        <v>699660</v>
      </c>
      <c r="V515" s="471"/>
      <c r="W515" s="847"/>
      <c r="X515" s="881"/>
      <c r="Y515" s="879"/>
      <c r="Z515" s="25">
        <f t="shared" si="145"/>
        <v>0</v>
      </c>
    </row>
    <row r="516" spans="1:26">
      <c r="A516" s="831">
        <f t="shared" si="140"/>
        <v>160</v>
      </c>
      <c r="B516" s="194" t="s">
        <v>1428</v>
      </c>
      <c r="C516" s="25">
        <f t="shared" si="141"/>
        <v>1006622</v>
      </c>
      <c r="D516" s="832">
        <f t="shared" si="139"/>
        <v>23994.207117940379</v>
      </c>
      <c r="E516" s="832">
        <f t="shared" si="139"/>
        <v>7592.5268046311558</v>
      </c>
      <c r="F516" s="832">
        <f t="shared" si="139"/>
        <v>16370.406831168275</v>
      </c>
      <c r="G516" s="832">
        <f t="shared" si="139"/>
        <v>1308.4837460140818</v>
      </c>
      <c r="H516" s="832">
        <f t="shared" si="139"/>
        <v>23824.555396237723</v>
      </c>
      <c r="I516" s="832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2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8"/>
      <c r="S516" s="317">
        <v>61</v>
      </c>
      <c r="T516" s="879">
        <v>16502</v>
      </c>
      <c r="U516" s="25">
        <f t="shared" si="144"/>
        <v>1006622</v>
      </c>
      <c r="V516" s="471"/>
      <c r="W516" s="847"/>
      <c r="X516" s="881"/>
      <c r="Y516" s="879"/>
      <c r="Z516" s="25">
        <f t="shared" si="145"/>
        <v>0</v>
      </c>
    </row>
    <row r="517" spans="1:26">
      <c r="A517" s="831">
        <f t="shared" si="140"/>
        <v>161</v>
      </c>
      <c r="B517" s="194" t="s">
        <v>1429</v>
      </c>
      <c r="C517" s="25">
        <f t="shared" si="141"/>
        <v>8398655</v>
      </c>
      <c r="D517" s="832">
        <f t="shared" si="139"/>
        <v>198640.56712393265</v>
      </c>
      <c r="E517" s="832">
        <f t="shared" si="139"/>
        <v>62856.164530143171</v>
      </c>
      <c r="F517" s="832">
        <f t="shared" si="139"/>
        <v>135525.49917606523</v>
      </c>
      <c r="G517" s="832">
        <f t="shared" si="139"/>
        <v>10832.529372739529</v>
      </c>
      <c r="H517" s="832">
        <f t="shared" si="139"/>
        <v>197236.07336229589</v>
      </c>
      <c r="I517" s="832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2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8"/>
      <c r="S517" s="317">
        <f>L517</f>
        <v>505</v>
      </c>
      <c r="T517" s="879">
        <v>16631</v>
      </c>
      <c r="U517" s="25">
        <f t="shared" si="144"/>
        <v>8398655</v>
      </c>
      <c r="V517" s="471"/>
      <c r="W517" s="847"/>
      <c r="X517" s="881"/>
      <c r="Y517" s="879"/>
      <c r="Z517" s="25">
        <f t="shared" si="145"/>
        <v>0</v>
      </c>
    </row>
    <row r="518" spans="1:26">
      <c r="A518" s="831">
        <f t="shared" si="140"/>
        <v>162</v>
      </c>
      <c r="B518" s="194" t="s">
        <v>1430</v>
      </c>
      <c r="C518" s="25">
        <f t="shared" si="141"/>
        <v>607194</v>
      </c>
      <c r="D518" s="832">
        <f t="shared" si="139"/>
        <v>23994.207117940379</v>
      </c>
      <c r="E518" s="832">
        <f t="shared" si="139"/>
        <v>7592.5268046311558</v>
      </c>
      <c r="F518" s="832">
        <f t="shared" si="139"/>
        <v>16370.406831168275</v>
      </c>
      <c r="G518" s="832">
        <f t="shared" si="139"/>
        <v>1308.4837460140818</v>
      </c>
      <c r="H518" s="832">
        <f t="shared" si="139"/>
        <v>23824.555396237723</v>
      </c>
      <c r="I518" s="832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2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8"/>
      <c r="S518" s="317">
        <f>L518</f>
        <v>61</v>
      </c>
      <c r="T518" s="879">
        <v>9954</v>
      </c>
      <c r="U518" s="25">
        <f t="shared" si="144"/>
        <v>607194</v>
      </c>
      <c r="V518" s="471"/>
      <c r="W518" s="847"/>
      <c r="X518" s="881"/>
      <c r="Y518" s="879"/>
      <c r="Z518" s="25">
        <f t="shared" si="145"/>
        <v>0</v>
      </c>
    </row>
    <row r="519" spans="1:26">
      <c r="A519" s="831">
        <f t="shared" si="140"/>
        <v>163</v>
      </c>
      <c r="B519" s="194" t="s">
        <v>812</v>
      </c>
      <c r="C519" s="25">
        <f t="shared" si="141"/>
        <v>34854</v>
      </c>
      <c r="D519" s="832">
        <f t="shared" si="146"/>
        <v>1573.390630684615</v>
      </c>
      <c r="E519" s="832">
        <f t="shared" si="146"/>
        <v>497.8706101397479</v>
      </c>
      <c r="F519" s="832">
        <f t="shared" si="146"/>
        <v>1073.4693004044771</v>
      </c>
      <c r="G519" s="832">
        <f t="shared" si="146"/>
        <v>85.802212853382414</v>
      </c>
      <c r="H519" s="832">
        <f t="shared" si="146"/>
        <v>1562.2659276221457</v>
      </c>
      <c r="I519" s="832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2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8"/>
      <c r="S519" s="317">
        <v>2</v>
      </c>
      <c r="T519" s="879">
        <v>17427</v>
      </c>
      <c r="U519" s="25">
        <f t="shared" si="144"/>
        <v>34854</v>
      </c>
      <c r="V519" s="471"/>
      <c r="W519" s="847"/>
      <c r="X519" s="881"/>
      <c r="Y519" s="879"/>
      <c r="Z519" s="25">
        <f t="shared" si="145"/>
        <v>0</v>
      </c>
    </row>
    <row r="520" spans="1:26">
      <c r="A520" s="831">
        <f t="shared" si="140"/>
        <v>164</v>
      </c>
      <c r="B520" s="194" t="s">
        <v>1431</v>
      </c>
      <c r="C520" s="25">
        <f t="shared" si="141"/>
        <v>278832</v>
      </c>
      <c r="D520" s="832">
        <f t="shared" si="146"/>
        <v>6293.5625227384598</v>
      </c>
      <c r="E520" s="832">
        <f t="shared" si="146"/>
        <v>1991.4824405589916</v>
      </c>
      <c r="F520" s="832">
        <f t="shared" si="146"/>
        <v>4293.8772016179082</v>
      </c>
      <c r="G520" s="832">
        <f t="shared" si="146"/>
        <v>343.20885141352966</v>
      </c>
      <c r="H520" s="832">
        <f t="shared" si="146"/>
        <v>6249.0637104885827</v>
      </c>
      <c r="I520" s="832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2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8"/>
      <c r="S520" s="317">
        <f>L520</f>
        <v>16</v>
      </c>
      <c r="T520" s="879">
        <v>17427</v>
      </c>
      <c r="U520" s="25">
        <f t="shared" si="144"/>
        <v>278832</v>
      </c>
      <c r="V520" s="471"/>
      <c r="W520" s="847"/>
      <c r="X520" s="881"/>
      <c r="Y520" s="879"/>
      <c r="Z520" s="25">
        <f t="shared" si="145"/>
        <v>0</v>
      </c>
    </row>
    <row r="521" spans="1:26">
      <c r="A521" s="831">
        <f t="shared" si="140"/>
        <v>165</v>
      </c>
      <c r="B521" s="194" t="s">
        <v>1432</v>
      </c>
      <c r="C521" s="25">
        <f t="shared" si="141"/>
        <v>154430</v>
      </c>
      <c r="D521" s="832">
        <f t="shared" si="146"/>
        <v>3933.4765767115373</v>
      </c>
      <c r="E521" s="832">
        <f t="shared" si="146"/>
        <v>1244.6765253493697</v>
      </c>
      <c r="F521" s="832">
        <f t="shared" si="146"/>
        <v>2683.6732510111924</v>
      </c>
      <c r="G521" s="832">
        <f t="shared" si="146"/>
        <v>214.50553213345603</v>
      </c>
      <c r="H521" s="832">
        <f t="shared" si="146"/>
        <v>3905.6648190553642</v>
      </c>
      <c r="I521" s="832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2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8"/>
      <c r="S521" s="317">
        <f>L521</f>
        <v>10</v>
      </c>
      <c r="T521" s="879">
        <v>15443</v>
      </c>
      <c r="U521" s="25">
        <f t="shared" si="144"/>
        <v>154430</v>
      </c>
      <c r="V521" s="471"/>
      <c r="W521" s="847"/>
      <c r="X521" s="881"/>
      <c r="Y521" s="879"/>
      <c r="Z521" s="25">
        <f t="shared" si="145"/>
        <v>0</v>
      </c>
    </row>
    <row r="522" spans="1:26">
      <c r="A522" s="831">
        <f t="shared" si="140"/>
        <v>166</v>
      </c>
      <c r="B522" s="194" t="s">
        <v>1433</v>
      </c>
      <c r="C522" s="25">
        <f t="shared" si="141"/>
        <v>2737530</v>
      </c>
      <c r="D522" s="832">
        <f t="shared" si="146"/>
        <v>52708.586127934599</v>
      </c>
      <c r="E522" s="832">
        <f t="shared" si="146"/>
        <v>16678.665439681554</v>
      </c>
      <c r="F522" s="832">
        <f t="shared" si="146"/>
        <v>35961.221563549982</v>
      </c>
      <c r="G522" s="832">
        <f t="shared" si="146"/>
        <v>2874.3741305883109</v>
      </c>
      <c r="H522" s="832">
        <f t="shared" si="146"/>
        <v>52335.908575341877</v>
      </c>
      <c r="I522" s="832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2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8"/>
      <c r="S522" s="317">
        <v>135</v>
      </c>
      <c r="T522" s="879">
        <v>20278</v>
      </c>
      <c r="U522" s="25">
        <f t="shared" si="144"/>
        <v>2737530</v>
      </c>
      <c r="V522" s="471"/>
      <c r="W522" s="847"/>
      <c r="X522" s="881"/>
      <c r="Y522" s="879"/>
      <c r="Z522" s="25">
        <f t="shared" si="145"/>
        <v>0</v>
      </c>
    </row>
    <row r="523" spans="1:26">
      <c r="A523" s="831">
        <f t="shared" si="140"/>
        <v>167</v>
      </c>
      <c r="B523" s="194" t="s">
        <v>1342</v>
      </c>
      <c r="C523" s="25">
        <f t="shared" si="141"/>
        <v>3000465</v>
      </c>
      <c r="D523" s="832">
        <f t="shared" si="146"/>
        <v>87716.527660667285</v>
      </c>
      <c r="E523" s="832">
        <f t="shared" si="146"/>
        <v>27756.286515290943</v>
      </c>
      <c r="F523" s="832">
        <f t="shared" si="146"/>
        <v>59845.913497549598</v>
      </c>
      <c r="G523" s="832">
        <f t="shared" si="146"/>
        <v>4783.4733665760696</v>
      </c>
      <c r="H523" s="832">
        <f t="shared" si="146"/>
        <v>87096.32546493462</v>
      </c>
      <c r="I523" s="832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2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8"/>
      <c r="S523" s="317">
        <f t="shared" ref="S523:S531" si="147">L523</f>
        <v>223</v>
      </c>
      <c r="T523" s="879">
        <v>13455</v>
      </c>
      <c r="U523" s="25">
        <f t="shared" si="144"/>
        <v>3000465</v>
      </c>
      <c r="V523" s="471"/>
      <c r="W523" s="847"/>
      <c r="X523" s="881"/>
      <c r="Y523" s="879"/>
      <c r="Z523" s="25">
        <f t="shared" si="145"/>
        <v>0</v>
      </c>
    </row>
    <row r="524" spans="1:26">
      <c r="A524" s="831">
        <f t="shared" si="140"/>
        <v>168</v>
      </c>
      <c r="B524" s="194" t="s">
        <v>1434</v>
      </c>
      <c r="C524" s="25">
        <f t="shared" si="141"/>
        <v>173740</v>
      </c>
      <c r="D524" s="832">
        <f t="shared" si="146"/>
        <v>3933.4765767115373</v>
      </c>
      <c r="E524" s="832">
        <f t="shared" si="146"/>
        <v>1244.6765253493697</v>
      </c>
      <c r="F524" s="832">
        <f t="shared" si="146"/>
        <v>2683.6732510111924</v>
      </c>
      <c r="G524" s="832">
        <f t="shared" si="146"/>
        <v>214.50553213345603</v>
      </c>
      <c r="H524" s="832">
        <f t="shared" si="146"/>
        <v>3905.6648190553642</v>
      </c>
      <c r="I524" s="832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2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8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7"/>
      <c r="X524" s="881"/>
      <c r="Y524" s="879"/>
      <c r="Z524" s="25">
        <f t="shared" si="145"/>
        <v>0</v>
      </c>
    </row>
    <row r="525" spans="1:26">
      <c r="A525" s="831">
        <f t="shared" si="140"/>
        <v>169</v>
      </c>
      <c r="B525" s="194" t="s">
        <v>1339</v>
      </c>
      <c r="C525" s="25">
        <f t="shared" si="141"/>
        <v>308860</v>
      </c>
      <c r="D525" s="832">
        <f t="shared" si="146"/>
        <v>7866.9531534230746</v>
      </c>
      <c r="E525" s="832">
        <f t="shared" si="146"/>
        <v>2489.3530506987395</v>
      </c>
      <c r="F525" s="832">
        <f t="shared" si="146"/>
        <v>5367.3465020223848</v>
      </c>
      <c r="G525" s="832">
        <f t="shared" si="146"/>
        <v>429.01106426691206</v>
      </c>
      <c r="H525" s="832">
        <f t="shared" si="146"/>
        <v>7811.3296381107284</v>
      </c>
      <c r="I525" s="832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2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8"/>
      <c r="S525" s="317">
        <f t="shared" si="147"/>
        <v>20</v>
      </c>
      <c r="T525" s="879">
        <v>15443</v>
      </c>
      <c r="U525" s="25">
        <f t="shared" si="144"/>
        <v>308860</v>
      </c>
      <c r="V525" s="471"/>
      <c r="W525" s="847"/>
      <c r="X525" s="881"/>
      <c r="Y525" s="879"/>
      <c r="Z525" s="25">
        <f t="shared" si="145"/>
        <v>0</v>
      </c>
    </row>
    <row r="526" spans="1:26">
      <c r="A526" s="831">
        <f t="shared" si="140"/>
        <v>170</v>
      </c>
      <c r="B526" s="194" t="s">
        <v>1370</v>
      </c>
      <c r="C526" s="25">
        <f t="shared" si="141"/>
        <v>26910</v>
      </c>
      <c r="D526" s="832">
        <f t="shared" si="146"/>
        <v>786.69531534230748</v>
      </c>
      <c r="E526" s="832">
        <f t="shared" si="146"/>
        <v>248.93530506987395</v>
      </c>
      <c r="F526" s="832">
        <f t="shared" si="146"/>
        <v>536.73465020223853</v>
      </c>
      <c r="G526" s="832">
        <f t="shared" si="146"/>
        <v>42.901106426691207</v>
      </c>
      <c r="H526" s="832">
        <f t="shared" si="146"/>
        <v>781.13296381107284</v>
      </c>
      <c r="I526" s="832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2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8"/>
      <c r="S526" s="317">
        <f t="shared" si="147"/>
        <v>2</v>
      </c>
      <c r="T526" s="879">
        <v>13455</v>
      </c>
      <c r="U526" s="25">
        <f t="shared" si="144"/>
        <v>26910</v>
      </c>
      <c r="V526" s="471"/>
      <c r="W526" s="847"/>
      <c r="X526" s="881"/>
      <c r="Y526" s="879"/>
      <c r="Z526" s="25">
        <f t="shared" si="145"/>
        <v>0</v>
      </c>
    </row>
    <row r="527" spans="1:26">
      <c r="A527" s="831">
        <f t="shared" si="140"/>
        <v>171</v>
      </c>
      <c r="B527" s="194" t="s">
        <v>1435</v>
      </c>
      <c r="C527" s="25">
        <f t="shared" si="141"/>
        <v>6584746</v>
      </c>
      <c r="D527" s="832">
        <f t="shared" si="146"/>
        <v>149078.76225736726</v>
      </c>
      <c r="E527" s="832">
        <f t="shared" si="146"/>
        <v>47173.240310741116</v>
      </c>
      <c r="F527" s="832">
        <f t="shared" si="146"/>
        <v>101711.21621332419</v>
      </c>
      <c r="G527" s="832">
        <f t="shared" si="146"/>
        <v>8129.7596678579839</v>
      </c>
      <c r="H527" s="832">
        <f t="shared" si="146"/>
        <v>148024.69664219831</v>
      </c>
      <c r="I527" s="832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2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8"/>
      <c r="S527" s="317">
        <f t="shared" si="147"/>
        <v>379</v>
      </c>
      <c r="T527" s="879">
        <v>17374</v>
      </c>
      <c r="U527" s="25">
        <f t="shared" si="144"/>
        <v>6584746</v>
      </c>
      <c r="V527" s="471"/>
      <c r="W527" s="847"/>
      <c r="X527" s="881"/>
      <c r="Y527" s="879"/>
      <c r="Z527" s="25">
        <f t="shared" si="145"/>
        <v>0</v>
      </c>
    </row>
    <row r="528" spans="1:26">
      <c r="A528" s="831">
        <f t="shared" si="140"/>
        <v>172</v>
      </c>
      <c r="B528" s="194" t="s">
        <v>1436</v>
      </c>
      <c r="C528" s="25">
        <f t="shared" si="141"/>
        <v>1363742</v>
      </c>
      <c r="D528" s="832">
        <f t="shared" si="146"/>
        <v>32254.507929034608</v>
      </c>
      <c r="E528" s="832">
        <f t="shared" si="146"/>
        <v>10206.347507864832</v>
      </c>
      <c r="F528" s="832">
        <f t="shared" si="146"/>
        <v>22006.12065829178</v>
      </c>
      <c r="G528" s="832">
        <f t="shared" si="146"/>
        <v>1758.9453634943395</v>
      </c>
      <c r="H528" s="832">
        <f t="shared" si="146"/>
        <v>32026.451516253986</v>
      </c>
      <c r="I528" s="832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2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8"/>
      <c r="S528" s="317">
        <f t="shared" si="147"/>
        <v>82</v>
      </c>
      <c r="T528" s="879">
        <v>16631</v>
      </c>
      <c r="U528" s="25">
        <f t="shared" si="144"/>
        <v>1363742</v>
      </c>
      <c r="V528" s="471"/>
      <c r="W528" s="847"/>
      <c r="X528" s="881"/>
      <c r="Y528" s="879"/>
      <c r="Z528" s="25">
        <f t="shared" si="145"/>
        <v>0</v>
      </c>
    </row>
    <row r="529" spans="1:26">
      <c r="A529" s="831">
        <f t="shared" si="140"/>
        <v>173</v>
      </c>
      <c r="B529" s="194" t="s">
        <v>1437</v>
      </c>
      <c r="C529" s="25">
        <f t="shared" si="141"/>
        <v>968760</v>
      </c>
      <c r="D529" s="832">
        <f t="shared" si="146"/>
        <v>28321.031352323069</v>
      </c>
      <c r="E529" s="832">
        <f t="shared" si="146"/>
        <v>8961.6709825154612</v>
      </c>
      <c r="F529" s="832">
        <f t="shared" si="146"/>
        <v>19322.447407280586</v>
      </c>
      <c r="G529" s="832">
        <f t="shared" si="146"/>
        <v>1544.4398313608835</v>
      </c>
      <c r="H529" s="832">
        <f t="shared" si="146"/>
        <v>28120.786697198622</v>
      </c>
      <c r="I529" s="832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2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8"/>
      <c r="S529" s="317">
        <f t="shared" si="147"/>
        <v>72</v>
      </c>
      <c r="T529" s="879">
        <v>13455</v>
      </c>
      <c r="U529" s="25">
        <f t="shared" si="144"/>
        <v>968760</v>
      </c>
      <c r="V529" s="471"/>
      <c r="W529" s="847"/>
      <c r="X529" s="881"/>
      <c r="Y529" s="879"/>
      <c r="Z529" s="25">
        <f t="shared" si="145"/>
        <v>0</v>
      </c>
    </row>
    <row r="530" spans="1:26">
      <c r="A530" s="831">
        <f t="shared" si="140"/>
        <v>174</v>
      </c>
      <c r="B530" s="194" t="s">
        <v>1438</v>
      </c>
      <c r="C530" s="25">
        <f t="shared" si="141"/>
        <v>699660</v>
      </c>
      <c r="D530" s="832">
        <f t="shared" si="146"/>
        <v>20454.078198899995</v>
      </c>
      <c r="E530" s="832">
        <f t="shared" si="146"/>
        <v>6472.3179318167222</v>
      </c>
      <c r="F530" s="832">
        <f t="shared" si="146"/>
        <v>13955.100905258201</v>
      </c>
      <c r="G530" s="832">
        <f t="shared" si="146"/>
        <v>1115.4287670939714</v>
      </c>
      <c r="H530" s="832">
        <f t="shared" si="146"/>
        <v>20309.457059087894</v>
      </c>
      <c r="I530" s="832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2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8"/>
      <c r="S530" s="317">
        <f t="shared" si="147"/>
        <v>52</v>
      </c>
      <c r="T530" s="879">
        <v>13455</v>
      </c>
      <c r="U530" s="25">
        <f t="shared" si="144"/>
        <v>699660</v>
      </c>
      <c r="V530" s="471"/>
      <c r="W530" s="847"/>
      <c r="X530" s="881"/>
      <c r="Y530" s="879"/>
      <c r="Z530" s="25">
        <f t="shared" si="145"/>
        <v>0</v>
      </c>
    </row>
    <row r="531" spans="1:26">
      <c r="A531" s="831">
        <f t="shared" si="140"/>
        <v>175</v>
      </c>
      <c r="B531" s="194" t="s">
        <v>1439</v>
      </c>
      <c r="C531" s="25">
        <f t="shared" si="141"/>
        <v>686205</v>
      </c>
      <c r="D531" s="832">
        <f t="shared" si="146"/>
        <v>20060.730541228841</v>
      </c>
      <c r="E531" s="832">
        <f t="shared" si="146"/>
        <v>6347.8502792817853</v>
      </c>
      <c r="F531" s="832">
        <f t="shared" si="146"/>
        <v>13686.733580157083</v>
      </c>
      <c r="G531" s="832">
        <f t="shared" si="146"/>
        <v>1093.9782138806258</v>
      </c>
      <c r="H531" s="832">
        <f t="shared" si="146"/>
        <v>19918.890577182356</v>
      </c>
      <c r="I531" s="832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2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8"/>
      <c r="S531" s="317">
        <f t="shared" si="147"/>
        <v>51</v>
      </c>
      <c r="T531" s="879">
        <v>13455</v>
      </c>
      <c r="U531" s="25">
        <f t="shared" si="144"/>
        <v>686205</v>
      </c>
      <c r="V531" s="471"/>
      <c r="W531" s="847"/>
      <c r="X531" s="881"/>
      <c r="Y531" s="879"/>
      <c r="Z531" s="25">
        <f t="shared" si="145"/>
        <v>0</v>
      </c>
    </row>
    <row r="532" spans="1:26">
      <c r="A532" s="831">
        <f t="shared" si="140"/>
        <v>176</v>
      </c>
      <c r="B532" s="194" t="s">
        <v>1440</v>
      </c>
      <c r="C532" s="25">
        <f t="shared" si="141"/>
        <v>838389</v>
      </c>
      <c r="D532" s="832">
        <f t="shared" si="146"/>
        <v>20060.730541228841</v>
      </c>
      <c r="E532" s="832">
        <f t="shared" si="146"/>
        <v>6347.8502792817853</v>
      </c>
      <c r="F532" s="832">
        <f t="shared" si="146"/>
        <v>13686.733580157083</v>
      </c>
      <c r="G532" s="832">
        <f t="shared" si="146"/>
        <v>1093.9782138806258</v>
      </c>
      <c r="H532" s="832">
        <f t="shared" si="146"/>
        <v>19918.890577182356</v>
      </c>
      <c r="I532" s="832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2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8"/>
      <c r="S532" s="317">
        <f>L532/2</f>
        <v>25.5</v>
      </c>
      <c r="T532" s="879">
        <v>32878</v>
      </c>
      <c r="U532" s="25">
        <f t="shared" si="144"/>
        <v>838389</v>
      </c>
      <c r="V532" s="471"/>
      <c r="W532" s="847"/>
      <c r="X532" s="881"/>
      <c r="Y532" s="879"/>
      <c r="Z532" s="25">
        <f t="shared" si="145"/>
        <v>0</v>
      </c>
    </row>
    <row r="533" spans="1:26">
      <c r="A533" s="831">
        <f t="shared" si="140"/>
        <v>177</v>
      </c>
      <c r="B533" s="194" t="s">
        <v>1441</v>
      </c>
      <c r="C533" s="25">
        <f t="shared" si="141"/>
        <v>937023</v>
      </c>
      <c r="D533" s="832">
        <f t="shared" si="146"/>
        <v>22420.816487255765</v>
      </c>
      <c r="E533" s="832">
        <f t="shared" si="146"/>
        <v>7094.6561944914074</v>
      </c>
      <c r="F533" s="832">
        <f t="shared" si="146"/>
        <v>15296.937530763798</v>
      </c>
      <c r="G533" s="832">
        <f t="shared" si="146"/>
        <v>1222.6815331606995</v>
      </c>
      <c r="H533" s="832">
        <f t="shared" si="146"/>
        <v>22262.289468615578</v>
      </c>
      <c r="I533" s="832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2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8"/>
      <c r="S533" s="317">
        <f>L533/2</f>
        <v>28.5</v>
      </c>
      <c r="T533" s="879">
        <v>32878</v>
      </c>
      <c r="U533" s="25">
        <f t="shared" si="144"/>
        <v>937023</v>
      </c>
      <c r="V533" s="471"/>
      <c r="W533" s="847"/>
      <c r="X533" s="881"/>
      <c r="Y533" s="879"/>
      <c r="Z533" s="25">
        <f t="shared" si="145"/>
        <v>0</v>
      </c>
    </row>
    <row r="534" spans="1:26">
      <c r="A534" s="831">
        <f t="shared" si="140"/>
        <v>178</v>
      </c>
      <c r="B534" s="194" t="s">
        <v>1397</v>
      </c>
      <c r="C534" s="25">
        <f t="shared" si="141"/>
        <v>34748</v>
      </c>
      <c r="D534" s="832">
        <f t="shared" si="146"/>
        <v>59002.148650673058</v>
      </c>
      <c r="E534" s="832">
        <f t="shared" si="146"/>
        <v>18670.147880240547</v>
      </c>
      <c r="F534" s="832">
        <f t="shared" si="146"/>
        <v>40255.098765167888</v>
      </c>
      <c r="G534" s="832">
        <f t="shared" si="146"/>
        <v>3217.5829820018407</v>
      </c>
      <c r="H534" s="832">
        <f t="shared" si="146"/>
        <v>58584.972285830459</v>
      </c>
      <c r="I534" s="832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2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8"/>
      <c r="S534" s="317">
        <v>2</v>
      </c>
      <c r="T534" s="879">
        <v>17374</v>
      </c>
      <c r="U534" s="25">
        <f t="shared" si="144"/>
        <v>34748</v>
      </c>
      <c r="V534" s="471"/>
      <c r="W534" s="847"/>
      <c r="X534" s="881"/>
      <c r="Y534" s="879"/>
      <c r="Z534" s="25">
        <f t="shared" si="145"/>
        <v>0</v>
      </c>
    </row>
    <row r="535" spans="1:26">
      <c r="A535" s="831">
        <f t="shared" si="140"/>
        <v>179</v>
      </c>
      <c r="B535" s="194" t="s">
        <v>1388</v>
      </c>
      <c r="C535" s="25">
        <f t="shared" si="141"/>
        <v>108101</v>
      </c>
      <c r="D535" s="832">
        <f t="shared" si="146"/>
        <v>123904.51216641343</v>
      </c>
      <c r="E535" s="832">
        <f t="shared" si="146"/>
        <v>39207.310548505149</v>
      </c>
      <c r="F535" s="832">
        <f t="shared" si="146"/>
        <v>84535.707406852569</v>
      </c>
      <c r="G535" s="832">
        <f t="shared" si="146"/>
        <v>6756.9242622038655</v>
      </c>
      <c r="H535" s="832">
        <f t="shared" si="146"/>
        <v>123028.44180024398</v>
      </c>
      <c r="I535" s="832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2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8"/>
      <c r="S535" s="317">
        <v>7</v>
      </c>
      <c r="T535" s="879">
        <v>15443</v>
      </c>
      <c r="U535" s="25">
        <f t="shared" si="144"/>
        <v>108101</v>
      </c>
      <c r="V535" s="471"/>
      <c r="W535" s="847"/>
      <c r="X535" s="881"/>
      <c r="Y535" s="879"/>
      <c r="Z535" s="25">
        <f t="shared" si="145"/>
        <v>0</v>
      </c>
    </row>
    <row r="536" spans="1:26">
      <c r="A536" s="831">
        <f t="shared" si="140"/>
        <v>180</v>
      </c>
      <c r="B536" s="194" t="s">
        <v>1390</v>
      </c>
      <c r="C536" s="25">
        <f t="shared" si="141"/>
        <v>69496</v>
      </c>
      <c r="D536" s="832">
        <f t="shared" si="146"/>
        <v>47201.718920538449</v>
      </c>
      <c r="E536" s="832">
        <f t="shared" si="146"/>
        <v>14936.118304192438</v>
      </c>
      <c r="F536" s="832">
        <f t="shared" si="146"/>
        <v>32204.079012134313</v>
      </c>
      <c r="G536" s="832">
        <f t="shared" si="146"/>
        <v>2574.0663856014726</v>
      </c>
      <c r="H536" s="832">
        <f t="shared" si="146"/>
        <v>46867.97782866437</v>
      </c>
      <c r="I536" s="832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2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8"/>
      <c r="S536" s="317">
        <v>4</v>
      </c>
      <c r="T536" s="879">
        <v>17374</v>
      </c>
      <c r="U536" s="25">
        <f t="shared" si="144"/>
        <v>69496</v>
      </c>
      <c r="V536" s="471"/>
      <c r="W536" s="847"/>
      <c r="X536" s="881"/>
      <c r="Y536" s="879"/>
      <c r="Z536" s="25">
        <f t="shared" si="145"/>
        <v>0</v>
      </c>
    </row>
    <row r="537" spans="1:26">
      <c r="A537" s="831">
        <f t="shared" si="140"/>
        <v>181</v>
      </c>
      <c r="B537" s="194" t="s">
        <v>1387</v>
      </c>
      <c r="C537" s="25">
        <f t="shared" si="141"/>
        <v>69496</v>
      </c>
      <c r="D537" s="832">
        <f t="shared" si="146"/>
        <v>47201.718920538449</v>
      </c>
      <c r="E537" s="832">
        <f t="shared" si="146"/>
        <v>14936.118304192438</v>
      </c>
      <c r="F537" s="832">
        <f t="shared" si="146"/>
        <v>32204.079012134313</v>
      </c>
      <c r="G537" s="832">
        <f t="shared" si="146"/>
        <v>2574.0663856014726</v>
      </c>
      <c r="H537" s="832">
        <f t="shared" si="146"/>
        <v>46867.97782866437</v>
      </c>
      <c r="I537" s="832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2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8"/>
      <c r="S537" s="317">
        <v>4</v>
      </c>
      <c r="T537" s="879">
        <v>17374</v>
      </c>
      <c r="U537" s="25">
        <f t="shared" si="144"/>
        <v>69496</v>
      </c>
      <c r="V537" s="471"/>
      <c r="W537" s="847"/>
      <c r="X537" s="881"/>
      <c r="Y537" s="879"/>
      <c r="Z537" s="25">
        <f t="shared" si="145"/>
        <v>0</v>
      </c>
    </row>
    <row r="538" spans="1:26">
      <c r="A538" s="831">
        <f t="shared" si="140"/>
        <v>182</v>
      </c>
      <c r="B538" s="194" t="s">
        <v>1442</v>
      </c>
      <c r="C538" s="25">
        <f t="shared" si="141"/>
        <v>232740</v>
      </c>
      <c r="D538" s="832">
        <f t="shared" si="146"/>
        <v>106990.56288655382</v>
      </c>
      <c r="E538" s="832">
        <f t="shared" si="146"/>
        <v>33855.201489502855</v>
      </c>
      <c r="F538" s="832">
        <f t="shared" si="146"/>
        <v>72995.912427504445</v>
      </c>
      <c r="G538" s="832">
        <f t="shared" si="146"/>
        <v>5834.5504740300039</v>
      </c>
      <c r="H538" s="832">
        <f t="shared" si="146"/>
        <v>106234.08307830591</v>
      </c>
      <c r="I538" s="832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2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8"/>
      <c r="S538" s="317">
        <v>27</v>
      </c>
      <c r="T538" s="879">
        <v>8620</v>
      </c>
      <c r="U538" s="25">
        <f t="shared" si="144"/>
        <v>232740</v>
      </c>
      <c r="V538" s="471"/>
      <c r="W538" s="847"/>
      <c r="X538" s="881"/>
      <c r="Y538" s="879"/>
      <c r="Z538" s="25">
        <f t="shared" si="145"/>
        <v>0</v>
      </c>
    </row>
    <row r="539" spans="1:26">
      <c r="A539" s="831">
        <f t="shared" si="140"/>
        <v>183</v>
      </c>
      <c r="B539" s="194" t="s">
        <v>1396</v>
      </c>
      <c r="C539" s="25">
        <f t="shared" si="141"/>
        <v>17374</v>
      </c>
      <c r="D539" s="832">
        <f t="shared" si="146"/>
        <v>11800.429730134612</v>
      </c>
      <c r="E539" s="832">
        <f t="shared" si="146"/>
        <v>3734.0295760481094</v>
      </c>
      <c r="F539" s="832">
        <f t="shared" si="146"/>
        <v>8051.0197530335781</v>
      </c>
      <c r="G539" s="832">
        <f t="shared" si="146"/>
        <v>643.51659640036814</v>
      </c>
      <c r="H539" s="832">
        <f t="shared" si="146"/>
        <v>11716.994457166093</v>
      </c>
      <c r="I539" s="832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2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8"/>
      <c r="S539" s="317">
        <v>1</v>
      </c>
      <c r="T539" s="879">
        <v>17374</v>
      </c>
      <c r="U539" s="25">
        <f t="shared" si="144"/>
        <v>17374</v>
      </c>
      <c r="V539" s="471"/>
      <c r="W539" s="847"/>
      <c r="X539" s="881"/>
      <c r="Y539" s="879"/>
      <c r="Z539" s="25">
        <f t="shared" si="145"/>
        <v>0</v>
      </c>
    </row>
    <row r="540" spans="1:26">
      <c r="A540" s="831">
        <f t="shared" si="140"/>
        <v>184</v>
      </c>
      <c r="B540" s="194" t="s">
        <v>1443</v>
      </c>
      <c r="C540" s="25">
        <f t="shared" si="141"/>
        <v>34748</v>
      </c>
      <c r="D540" s="832">
        <f t="shared" si="146"/>
        <v>23600.859460269225</v>
      </c>
      <c r="E540" s="832">
        <f t="shared" si="146"/>
        <v>7468.0591520962189</v>
      </c>
      <c r="F540" s="832">
        <f t="shared" si="146"/>
        <v>16102.039506067156</v>
      </c>
      <c r="G540" s="832">
        <f t="shared" si="146"/>
        <v>1287.0331928007363</v>
      </c>
      <c r="H540" s="832">
        <f t="shared" si="146"/>
        <v>23433.988914332185</v>
      </c>
      <c r="I540" s="832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2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8"/>
      <c r="S540" s="317">
        <v>2</v>
      </c>
      <c r="T540" s="879">
        <v>17374</v>
      </c>
      <c r="U540" s="25">
        <f t="shared" si="144"/>
        <v>34748</v>
      </c>
      <c r="V540" s="471"/>
      <c r="W540" s="847"/>
      <c r="X540" s="881"/>
      <c r="Y540" s="879"/>
      <c r="Z540" s="25">
        <f t="shared" si="145"/>
        <v>0</v>
      </c>
    </row>
    <row r="541" spans="1:26">
      <c r="A541" s="831">
        <f t="shared" si="140"/>
        <v>185</v>
      </c>
      <c r="B541" s="194" t="s">
        <v>1392</v>
      </c>
      <c r="C541" s="25">
        <f t="shared" si="141"/>
        <v>82510</v>
      </c>
      <c r="D541" s="832">
        <f t="shared" si="146"/>
        <v>59002.148650673058</v>
      </c>
      <c r="E541" s="832">
        <f t="shared" si="146"/>
        <v>18670.147880240547</v>
      </c>
      <c r="F541" s="832">
        <f t="shared" si="146"/>
        <v>40255.098765167888</v>
      </c>
      <c r="G541" s="832">
        <f t="shared" si="146"/>
        <v>3217.5829820018407</v>
      </c>
      <c r="H541" s="832">
        <f t="shared" si="146"/>
        <v>58584.972285830459</v>
      </c>
      <c r="I541" s="832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2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8"/>
      <c r="S541" s="317">
        <v>5</v>
      </c>
      <c r="T541" s="879">
        <v>16502</v>
      </c>
      <c r="U541" s="25">
        <f t="shared" si="144"/>
        <v>82510</v>
      </c>
      <c r="V541" s="471"/>
      <c r="W541" s="847"/>
      <c r="X541" s="881"/>
      <c r="Y541" s="879"/>
      <c r="Z541" s="25">
        <f t="shared" si="145"/>
        <v>0</v>
      </c>
    </row>
    <row r="542" spans="1:26">
      <c r="A542" s="831">
        <f t="shared" si="140"/>
        <v>186</v>
      </c>
      <c r="B542" s="194" t="s">
        <v>1393</v>
      </c>
      <c r="C542" s="25">
        <f t="shared" si="141"/>
        <v>65756</v>
      </c>
      <c r="D542" s="832">
        <f t="shared" si="146"/>
        <v>53495.281443276908</v>
      </c>
      <c r="E542" s="832">
        <f t="shared" si="146"/>
        <v>16927.600744751428</v>
      </c>
      <c r="F542" s="832">
        <f t="shared" si="146"/>
        <v>36497.956213752223</v>
      </c>
      <c r="G542" s="832">
        <f t="shared" si="146"/>
        <v>2917.2752370150019</v>
      </c>
      <c r="H542" s="832">
        <f t="shared" si="146"/>
        <v>53117.041539152953</v>
      </c>
      <c r="I542" s="832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2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8"/>
      <c r="S542" s="317">
        <v>2</v>
      </c>
      <c r="T542" s="879">
        <v>32878</v>
      </c>
      <c r="U542" s="25">
        <f t="shared" si="144"/>
        <v>65756</v>
      </c>
      <c r="V542" s="471"/>
      <c r="W542" s="847"/>
      <c r="X542" s="881"/>
      <c r="Y542" s="879"/>
      <c r="Z542" s="25">
        <f t="shared" si="145"/>
        <v>0</v>
      </c>
    </row>
    <row r="543" spans="1:26">
      <c r="A543" s="831">
        <f t="shared" si="140"/>
        <v>187</v>
      </c>
      <c r="B543" s="194" t="s">
        <v>1395</v>
      </c>
      <c r="C543" s="25">
        <f t="shared" si="141"/>
        <v>8620</v>
      </c>
      <c r="D543" s="832">
        <f t="shared" si="146"/>
        <v>5900.2148650673062</v>
      </c>
      <c r="E543" s="832">
        <f t="shared" si="146"/>
        <v>1867.0147880240547</v>
      </c>
      <c r="F543" s="832">
        <f t="shared" si="146"/>
        <v>4025.5098765167891</v>
      </c>
      <c r="G543" s="832">
        <f t="shared" si="146"/>
        <v>321.75829820018407</v>
      </c>
      <c r="H543" s="832">
        <f t="shared" si="146"/>
        <v>5858.4972285830463</v>
      </c>
      <c r="I543" s="832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2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8"/>
      <c r="S543" s="317">
        <v>1</v>
      </c>
      <c r="T543" s="879">
        <v>8620</v>
      </c>
      <c r="U543" s="25">
        <f t="shared" si="144"/>
        <v>8620</v>
      </c>
      <c r="V543" s="471"/>
      <c r="W543" s="847"/>
      <c r="X543" s="881"/>
      <c r="Y543" s="879"/>
      <c r="Z543" s="25">
        <f t="shared" si="145"/>
        <v>0</v>
      </c>
    </row>
    <row r="544" spans="1:26">
      <c r="A544" s="831">
        <f t="shared" si="140"/>
        <v>188</v>
      </c>
      <c r="B544" s="194" t="s">
        <v>1391</v>
      </c>
      <c r="C544" s="25">
        <f t="shared" si="141"/>
        <v>54566</v>
      </c>
      <c r="D544" s="832">
        <f t="shared" si="146"/>
        <v>29501.074325336529</v>
      </c>
      <c r="E544" s="832">
        <f t="shared" si="146"/>
        <v>9335.0739401202736</v>
      </c>
      <c r="F544" s="832">
        <f t="shared" si="146"/>
        <v>20127.549382583944</v>
      </c>
      <c r="G544" s="832">
        <f t="shared" si="146"/>
        <v>1608.7914910009204</v>
      </c>
      <c r="H544" s="832">
        <f t="shared" si="146"/>
        <v>29292.48614291523</v>
      </c>
      <c r="I544" s="832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2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8"/>
      <c r="S544" s="317">
        <v>2</v>
      </c>
      <c r="T544" s="879">
        <v>27283</v>
      </c>
      <c r="U544" s="25">
        <f t="shared" si="144"/>
        <v>54566</v>
      </c>
      <c r="V544" s="471"/>
      <c r="W544" s="847"/>
      <c r="X544" s="881"/>
      <c r="Y544" s="879"/>
      <c r="Z544" s="25">
        <f t="shared" si="145"/>
        <v>0</v>
      </c>
    </row>
    <row r="545" spans="1:26">
      <c r="A545" s="831">
        <f t="shared" si="140"/>
        <v>189</v>
      </c>
      <c r="B545" s="194" t="s">
        <v>1436</v>
      </c>
      <c r="C545" s="25">
        <f t="shared" si="141"/>
        <v>3775237</v>
      </c>
      <c r="D545" s="832">
        <f t="shared" si="146"/>
        <v>89289.918291351903</v>
      </c>
      <c r="E545" s="832">
        <f t="shared" si="146"/>
        <v>28254.157125430695</v>
      </c>
      <c r="F545" s="832">
        <f t="shared" si="146"/>
        <v>60919.382797954073</v>
      </c>
      <c r="G545" s="832">
        <f t="shared" si="146"/>
        <v>4869.2755794294517</v>
      </c>
      <c r="H545" s="832">
        <f t="shared" si="146"/>
        <v>88658.591392556773</v>
      </c>
      <c r="I545" s="832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2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8"/>
      <c r="S545" s="317">
        <f>L545</f>
        <v>227</v>
      </c>
      <c r="T545" s="879">
        <v>16631</v>
      </c>
      <c r="U545" s="25">
        <f t="shared" si="144"/>
        <v>3775237</v>
      </c>
      <c r="V545" s="471"/>
      <c r="W545" s="847"/>
      <c r="X545" s="881"/>
      <c r="Y545" s="879"/>
      <c r="Z545" s="25">
        <f t="shared" si="145"/>
        <v>0</v>
      </c>
    </row>
    <row r="546" spans="1:26">
      <c r="A546" s="831">
        <f t="shared" si="140"/>
        <v>190</v>
      </c>
      <c r="B546" s="194" t="s">
        <v>1431</v>
      </c>
      <c r="C546" s="25">
        <f t="shared" si="141"/>
        <v>3243045</v>
      </c>
      <c r="D546" s="832">
        <f t="shared" si="146"/>
        <v>76702.793245874986</v>
      </c>
      <c r="E546" s="832">
        <f t="shared" si="146"/>
        <v>24271.192244312711</v>
      </c>
      <c r="F546" s="832">
        <f t="shared" si="146"/>
        <v>52331.628394718253</v>
      </c>
      <c r="G546" s="832">
        <f t="shared" si="146"/>
        <v>4182.8578766023929</v>
      </c>
      <c r="H546" s="832">
        <f t="shared" si="146"/>
        <v>76160.463971579607</v>
      </c>
      <c r="I546" s="832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2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8"/>
      <c r="S546" s="317">
        <f>L546</f>
        <v>195</v>
      </c>
      <c r="T546" s="879">
        <v>16631</v>
      </c>
      <c r="U546" s="25">
        <f t="shared" si="144"/>
        <v>3243045</v>
      </c>
      <c r="V546" s="471"/>
      <c r="W546" s="847"/>
      <c r="X546" s="881"/>
      <c r="Y546" s="879"/>
      <c r="Z546" s="25">
        <f t="shared" si="145"/>
        <v>0</v>
      </c>
    </row>
    <row r="547" spans="1:26">
      <c r="A547" s="831">
        <f t="shared" si="140"/>
        <v>191</v>
      </c>
      <c r="B547" s="194" t="s">
        <v>1445</v>
      </c>
      <c r="C547" s="25">
        <f t="shared" si="141"/>
        <v>3813848</v>
      </c>
      <c r="D547" s="832">
        <f t="shared" si="146"/>
        <v>91256.656579707662</v>
      </c>
      <c r="E547" s="832">
        <f t="shared" si="146"/>
        <v>28876.495388105377</v>
      </c>
      <c r="F547" s="832">
        <f t="shared" si="146"/>
        <v>62261.219423459668</v>
      </c>
      <c r="G547" s="832">
        <f t="shared" si="146"/>
        <v>4976.52834549618</v>
      </c>
      <c r="H547" s="832">
        <f t="shared" si="146"/>
        <v>90611.42380208445</v>
      </c>
      <c r="I547" s="832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2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8"/>
      <c r="S547" s="317">
        <f>L547/2</f>
        <v>116</v>
      </c>
      <c r="T547" s="879">
        <v>32878</v>
      </c>
      <c r="U547" s="25">
        <f t="shared" si="144"/>
        <v>3813848</v>
      </c>
      <c r="V547" s="471"/>
      <c r="W547" s="847"/>
      <c r="X547" s="881"/>
      <c r="Y547" s="879"/>
      <c r="Z547" s="25">
        <f t="shared" si="145"/>
        <v>0</v>
      </c>
    </row>
    <row r="548" spans="1:26">
      <c r="A548" s="831">
        <f t="shared" si="140"/>
        <v>192</v>
      </c>
      <c r="B548" s="194" t="s">
        <v>1446</v>
      </c>
      <c r="C548" s="25">
        <f t="shared" si="141"/>
        <v>315989</v>
      </c>
      <c r="D548" s="832">
        <f t="shared" si="146"/>
        <v>29894.421983007684</v>
      </c>
      <c r="E548" s="832">
        <f t="shared" si="146"/>
        <v>9459.5415926552105</v>
      </c>
      <c r="F548" s="832">
        <f t="shared" si="146"/>
        <v>20395.916707685064</v>
      </c>
      <c r="G548" s="832">
        <f t="shared" si="146"/>
        <v>1630.2420442142659</v>
      </c>
      <c r="H548" s="832">
        <f t="shared" si="146"/>
        <v>29683.052624820768</v>
      </c>
      <c r="I548" s="832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2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8"/>
      <c r="S548" s="317">
        <v>19</v>
      </c>
      <c r="T548" s="879">
        <v>16631</v>
      </c>
      <c r="U548" s="25">
        <f t="shared" si="144"/>
        <v>315989</v>
      </c>
      <c r="V548" s="471"/>
      <c r="W548" s="847"/>
      <c r="X548" s="881"/>
      <c r="Y548" s="879"/>
      <c r="Z548" s="25">
        <f t="shared" si="145"/>
        <v>0</v>
      </c>
    </row>
    <row r="549" spans="1:26">
      <c r="A549" s="831">
        <f t="shared" si="140"/>
        <v>193</v>
      </c>
      <c r="B549" s="194" t="s">
        <v>1448</v>
      </c>
      <c r="C549" s="25">
        <f t="shared" si="141"/>
        <v>2249820</v>
      </c>
      <c r="D549" s="832">
        <f t="shared" si="146"/>
        <v>102663.73865217113</v>
      </c>
      <c r="E549" s="832">
        <f t="shared" si="146"/>
        <v>32486.057311618551</v>
      </c>
      <c r="F549" s="832">
        <f t="shared" si="146"/>
        <v>70043.871851392134</v>
      </c>
      <c r="G549" s="832">
        <f t="shared" si="146"/>
        <v>5598.5943886832029</v>
      </c>
      <c r="H549" s="832">
        <f t="shared" si="146"/>
        <v>101937.851777345</v>
      </c>
      <c r="I549" s="832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2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8"/>
      <c r="S549" s="317">
        <f>L549</f>
        <v>261</v>
      </c>
      <c r="T549" s="879">
        <v>8620</v>
      </c>
      <c r="U549" s="25">
        <f t="shared" si="144"/>
        <v>2249820</v>
      </c>
      <c r="V549" s="471"/>
      <c r="W549" s="847"/>
      <c r="X549" s="881"/>
      <c r="Y549" s="879"/>
      <c r="Z549" s="25">
        <f t="shared" si="145"/>
        <v>0</v>
      </c>
    </row>
    <row r="550" spans="1:26">
      <c r="A550" s="831">
        <f t="shared" ref="A550:A597" si="148">IF(B550&lt;&gt;"",A549+1,"")</f>
        <v>194</v>
      </c>
      <c r="B550" s="194" t="s">
        <v>969</v>
      </c>
      <c r="C550" s="25">
        <f t="shared" ref="C550:C597" si="149">U550</f>
        <v>538251</v>
      </c>
      <c r="D550" s="832">
        <f t="shared" si="146"/>
        <v>25567.597748624994</v>
      </c>
      <c r="E550" s="832">
        <f t="shared" si="146"/>
        <v>8090.3974147709032</v>
      </c>
      <c r="F550" s="832">
        <f t="shared" si="146"/>
        <v>17443.876131572753</v>
      </c>
      <c r="G550" s="832">
        <f t="shared" si="146"/>
        <v>1394.2859588674642</v>
      </c>
      <c r="H550" s="832">
        <f t="shared" si="146"/>
        <v>25386.821323859869</v>
      </c>
      <c r="I550" s="832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2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8"/>
      <c r="S550" s="317">
        <v>21</v>
      </c>
      <c r="T550" s="879">
        <v>25631</v>
      </c>
      <c r="U550" s="25">
        <f t="shared" si="144"/>
        <v>538251</v>
      </c>
      <c r="V550" s="471"/>
      <c r="W550" s="847"/>
      <c r="X550" s="881"/>
      <c r="Y550" s="879"/>
      <c r="Z550" s="25">
        <f t="shared" si="145"/>
        <v>0</v>
      </c>
    </row>
    <row r="551" spans="1:26">
      <c r="A551" s="831">
        <f t="shared" si="148"/>
        <v>195</v>
      </c>
      <c r="B551" s="194" t="s">
        <v>998</v>
      </c>
      <c r="C551" s="25">
        <f t="shared" si="149"/>
        <v>7198425</v>
      </c>
      <c r="D551" s="832">
        <f t="shared" si="146"/>
        <v>420488.64605046337</v>
      </c>
      <c r="E551" s="832">
        <f t="shared" si="146"/>
        <v>133055.92055984761</v>
      </c>
      <c r="F551" s="832">
        <f t="shared" si="146"/>
        <v>286884.67053309648</v>
      </c>
      <c r="G551" s="832">
        <f t="shared" si="146"/>
        <v>22930.64138506645</v>
      </c>
      <c r="H551" s="832">
        <f t="shared" si="146"/>
        <v>417515.56915701844</v>
      </c>
      <c r="I551" s="832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2">
        <f t="shared" ref="M551:M597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8"/>
      <c r="S551" s="317">
        <v>535</v>
      </c>
      <c r="T551" s="879">
        <v>13455</v>
      </c>
      <c r="U551" s="25">
        <f t="shared" ref="U551:U597" si="152">ROUND(S551*T551,0)</f>
        <v>7198425</v>
      </c>
      <c r="V551" s="471"/>
      <c r="W551" s="847"/>
      <c r="X551" s="881"/>
      <c r="Y551" s="879"/>
      <c r="Z551" s="25">
        <f t="shared" ref="Z551:Z597" si="153">ROUND(X551*Y551,0)</f>
        <v>0</v>
      </c>
    </row>
    <row r="552" spans="1:26">
      <c r="A552" s="831">
        <f t="shared" si="148"/>
        <v>196</v>
      </c>
      <c r="B552" s="194" t="s">
        <v>970</v>
      </c>
      <c r="C552" s="25">
        <f t="shared" si="149"/>
        <v>3713580</v>
      </c>
      <c r="D552" s="832">
        <f t="shared" si="146"/>
        <v>108563.95351723843</v>
      </c>
      <c r="E552" s="832">
        <f t="shared" si="146"/>
        <v>34353.072099642603</v>
      </c>
      <c r="F552" s="832">
        <f t="shared" si="146"/>
        <v>74069.381727908913</v>
      </c>
      <c r="G552" s="832">
        <f t="shared" si="146"/>
        <v>5920.3526868833869</v>
      </c>
      <c r="H552" s="832">
        <f t="shared" si="146"/>
        <v>107796.34900592806</v>
      </c>
      <c r="I552" s="832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2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8"/>
      <c r="S552" s="317">
        <f>L552</f>
        <v>276</v>
      </c>
      <c r="T552" s="879">
        <v>13455</v>
      </c>
      <c r="U552" s="25">
        <f t="shared" si="152"/>
        <v>3713580</v>
      </c>
      <c r="V552" s="471"/>
      <c r="W552" s="847"/>
      <c r="X552" s="881"/>
      <c r="Y552" s="879"/>
      <c r="Z552" s="25">
        <f t="shared" si="153"/>
        <v>0</v>
      </c>
    </row>
    <row r="553" spans="1:26">
      <c r="A553" s="831">
        <f t="shared" si="148"/>
        <v>197</v>
      </c>
      <c r="B553" s="194" t="s">
        <v>1431</v>
      </c>
      <c r="C553" s="25">
        <f t="shared" si="149"/>
        <v>789072</v>
      </c>
      <c r="D553" s="832">
        <f t="shared" si="146"/>
        <v>18487.339910544226</v>
      </c>
      <c r="E553" s="832">
        <f t="shared" si="146"/>
        <v>5849.9796691420379</v>
      </c>
      <c r="F553" s="832">
        <f t="shared" si="146"/>
        <v>12613.264279752606</v>
      </c>
      <c r="G553" s="832">
        <f t="shared" si="146"/>
        <v>1008.1760010272434</v>
      </c>
      <c r="H553" s="832">
        <f t="shared" si="146"/>
        <v>18356.62464956021</v>
      </c>
      <c r="I553" s="832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2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8"/>
      <c r="S553" s="317">
        <v>24</v>
      </c>
      <c r="T553" s="879">
        <v>32878</v>
      </c>
      <c r="U553" s="25">
        <f t="shared" si="152"/>
        <v>789072</v>
      </c>
      <c r="V553" s="471"/>
      <c r="W553" s="847"/>
      <c r="X553" s="881"/>
      <c r="Y553" s="879"/>
      <c r="Z553" s="25">
        <f t="shared" si="153"/>
        <v>0</v>
      </c>
    </row>
    <row r="554" spans="1:26">
      <c r="A554" s="831">
        <f t="shared" si="148"/>
        <v>198</v>
      </c>
      <c r="B554" s="194" t="s">
        <v>1436</v>
      </c>
      <c r="C554" s="25">
        <f t="shared" si="149"/>
        <v>4324060</v>
      </c>
      <c r="D554" s="832">
        <f t="shared" si="146"/>
        <v>102270.39099449998</v>
      </c>
      <c r="E554" s="832">
        <f t="shared" si="146"/>
        <v>32361.589659083613</v>
      </c>
      <c r="F554" s="832">
        <f t="shared" si="146"/>
        <v>69775.504526291013</v>
      </c>
      <c r="G554" s="832">
        <f t="shared" si="146"/>
        <v>5577.1438354698566</v>
      </c>
      <c r="H554" s="832">
        <f t="shared" si="146"/>
        <v>101547.28529543948</v>
      </c>
      <c r="I554" s="832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2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8"/>
      <c r="S554" s="317">
        <f>L554</f>
        <v>260</v>
      </c>
      <c r="T554" s="879">
        <v>16631</v>
      </c>
      <c r="U554" s="25">
        <f t="shared" si="152"/>
        <v>4324060</v>
      </c>
      <c r="V554" s="471"/>
      <c r="W554" s="847"/>
      <c r="X554" s="881"/>
      <c r="Y554" s="879"/>
      <c r="Z554" s="25">
        <f t="shared" si="153"/>
        <v>0</v>
      </c>
    </row>
    <row r="555" spans="1:26">
      <c r="A555" s="831">
        <f t="shared" si="148"/>
        <v>199</v>
      </c>
      <c r="B555" s="194" t="s">
        <v>1449</v>
      </c>
      <c r="C555" s="25">
        <f t="shared" si="149"/>
        <v>190981</v>
      </c>
      <c r="D555" s="832">
        <f t="shared" si="146"/>
        <v>107777.25820189613</v>
      </c>
      <c r="E555" s="832">
        <f t="shared" ref="D555:J591" si="154">IF($L$599&lt;&gt;0,E$599/$L$599*$L555,0)</f>
        <v>34104.136794572732</v>
      </c>
      <c r="F555" s="832">
        <f t="shared" si="154"/>
        <v>73532.647077706672</v>
      </c>
      <c r="G555" s="832">
        <f t="shared" si="154"/>
        <v>5877.4515804566954</v>
      </c>
      <c r="H555" s="832">
        <f t="shared" si="154"/>
        <v>107015.21604211698</v>
      </c>
      <c r="I555" s="832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2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8"/>
      <c r="S555" s="317">
        <v>7</v>
      </c>
      <c r="T555" s="879">
        <v>27283</v>
      </c>
      <c r="U555" s="25">
        <f t="shared" si="152"/>
        <v>190981</v>
      </c>
      <c r="V555" s="471"/>
      <c r="W555" s="847"/>
      <c r="X555" s="881"/>
      <c r="Y555" s="879"/>
      <c r="Z555" s="25">
        <f t="shared" si="153"/>
        <v>0</v>
      </c>
    </row>
    <row r="556" spans="1:26">
      <c r="A556" s="831">
        <f t="shared" si="148"/>
        <v>200</v>
      </c>
      <c r="B556" s="194" t="s">
        <v>1450</v>
      </c>
      <c r="C556" s="25">
        <f t="shared" si="149"/>
        <v>27283</v>
      </c>
      <c r="D556" s="832">
        <f t="shared" si="154"/>
        <v>17307.296937530766</v>
      </c>
      <c r="E556" s="832">
        <f t="shared" si="154"/>
        <v>5476.5767115372273</v>
      </c>
      <c r="F556" s="832">
        <f t="shared" si="154"/>
        <v>11808.162304449248</v>
      </c>
      <c r="G556" s="832">
        <f t="shared" si="154"/>
        <v>943.82434138720657</v>
      </c>
      <c r="H556" s="832">
        <f t="shared" si="154"/>
        <v>17184.925203843603</v>
      </c>
      <c r="I556" s="832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2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8"/>
      <c r="S556" s="317">
        <v>1</v>
      </c>
      <c r="T556" s="879">
        <v>27283</v>
      </c>
      <c r="U556" s="25">
        <f t="shared" si="152"/>
        <v>27283</v>
      </c>
      <c r="V556" s="471"/>
      <c r="W556" s="847"/>
      <c r="X556" s="881"/>
      <c r="Y556" s="879"/>
      <c r="Z556" s="25">
        <f t="shared" si="153"/>
        <v>0</v>
      </c>
    </row>
    <row r="557" spans="1:26">
      <c r="A557" s="831">
        <f t="shared" si="148"/>
        <v>201</v>
      </c>
      <c r="B557" s="194" t="s">
        <v>1451</v>
      </c>
      <c r="C557" s="25">
        <f t="shared" si="149"/>
        <v>95256</v>
      </c>
      <c r="D557" s="832">
        <f t="shared" si="154"/>
        <v>103057.08630984229</v>
      </c>
      <c r="E557" s="832">
        <f t="shared" si="154"/>
        <v>32610.524964153487</v>
      </c>
      <c r="F557" s="832">
        <f t="shared" si="154"/>
        <v>70312.23917649324</v>
      </c>
      <c r="G557" s="832">
        <f t="shared" si="154"/>
        <v>5620.0449418965482</v>
      </c>
      <c r="H557" s="832">
        <f t="shared" si="154"/>
        <v>102328.41825925054</v>
      </c>
      <c r="I557" s="832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2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8"/>
      <c r="S557" s="317">
        <v>3</v>
      </c>
      <c r="T557" s="879">
        <v>31752</v>
      </c>
      <c r="U557" s="25">
        <f t="shared" si="152"/>
        <v>95256</v>
      </c>
      <c r="V557" s="471"/>
      <c r="W557" s="847"/>
      <c r="X557" s="881"/>
      <c r="Y557" s="879"/>
      <c r="Z557" s="25">
        <f t="shared" si="153"/>
        <v>0</v>
      </c>
    </row>
    <row r="558" spans="1:26">
      <c r="A558" s="831">
        <f t="shared" si="148"/>
        <v>202</v>
      </c>
      <c r="B558" s="194" t="s">
        <v>1452</v>
      </c>
      <c r="C558" s="25">
        <f t="shared" si="149"/>
        <v>232740</v>
      </c>
      <c r="D558" s="832">
        <f t="shared" si="154"/>
        <v>103057.08630984229</v>
      </c>
      <c r="E558" s="832">
        <f t="shared" si="154"/>
        <v>32610.524964153487</v>
      </c>
      <c r="F558" s="832">
        <f t="shared" si="154"/>
        <v>70312.23917649324</v>
      </c>
      <c r="G558" s="832">
        <f t="shared" si="154"/>
        <v>5620.0449418965482</v>
      </c>
      <c r="H558" s="832">
        <f t="shared" si="154"/>
        <v>102328.41825925054</v>
      </c>
      <c r="I558" s="832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2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8"/>
      <c r="S558" s="317">
        <v>27</v>
      </c>
      <c r="T558" s="879">
        <v>8620</v>
      </c>
      <c r="U558" s="25">
        <f t="shared" si="152"/>
        <v>232740</v>
      </c>
      <c r="V558" s="471"/>
      <c r="W558" s="847"/>
      <c r="X558" s="881"/>
      <c r="Y558" s="879"/>
      <c r="Z558" s="25">
        <f t="shared" si="153"/>
        <v>0</v>
      </c>
    </row>
    <row r="559" spans="1:26">
      <c r="A559" s="831">
        <f t="shared" si="148"/>
        <v>203</v>
      </c>
      <c r="B559" s="194" t="s">
        <v>1453</v>
      </c>
      <c r="C559" s="25">
        <f t="shared" si="149"/>
        <v>245547</v>
      </c>
      <c r="D559" s="832">
        <f t="shared" si="154"/>
        <v>125084.55513942688</v>
      </c>
      <c r="E559" s="832">
        <f t="shared" si="154"/>
        <v>39580.713506109954</v>
      </c>
      <c r="F559" s="832">
        <f t="shared" si="154"/>
        <v>85340.809382155931</v>
      </c>
      <c r="G559" s="832">
        <f t="shared" si="154"/>
        <v>6821.2759218439023</v>
      </c>
      <c r="H559" s="832">
        <f t="shared" si="154"/>
        <v>124200.14124596058</v>
      </c>
      <c r="I559" s="832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2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8"/>
      <c r="S559" s="317">
        <v>9</v>
      </c>
      <c r="T559" s="879">
        <v>27283</v>
      </c>
      <c r="U559" s="25">
        <f t="shared" si="152"/>
        <v>245547</v>
      </c>
      <c r="V559" s="471"/>
      <c r="W559" s="847"/>
      <c r="X559" s="881"/>
      <c r="Y559" s="879"/>
      <c r="Z559" s="25">
        <f t="shared" si="153"/>
        <v>0</v>
      </c>
    </row>
    <row r="560" spans="1:26">
      <c r="A560" s="831">
        <f t="shared" si="148"/>
        <v>204</v>
      </c>
      <c r="B560" s="194" t="s">
        <v>1454</v>
      </c>
      <c r="C560" s="25">
        <f t="shared" si="149"/>
        <v>2637180</v>
      </c>
      <c r="D560" s="832">
        <f t="shared" si="154"/>
        <v>154192.28180709228</v>
      </c>
      <c r="E560" s="832">
        <f t="shared" si="154"/>
        <v>48791.319793695293</v>
      </c>
      <c r="F560" s="832">
        <f t="shared" si="154"/>
        <v>105199.99143963875</v>
      </c>
      <c r="G560" s="832">
        <f t="shared" si="154"/>
        <v>8408.6168596314765</v>
      </c>
      <c r="H560" s="832">
        <f t="shared" si="154"/>
        <v>153102.06090697029</v>
      </c>
      <c r="I560" s="832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2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8"/>
      <c r="S560" s="317">
        <v>196</v>
      </c>
      <c r="T560" s="879">
        <v>13455</v>
      </c>
      <c r="U560" s="25">
        <f t="shared" si="152"/>
        <v>2637180</v>
      </c>
      <c r="V560" s="471"/>
      <c r="W560" s="847"/>
      <c r="X560" s="881"/>
      <c r="Y560" s="879"/>
      <c r="Z560" s="25">
        <f t="shared" si="153"/>
        <v>0</v>
      </c>
    </row>
    <row r="561" spans="1:26">
      <c r="A561" s="831">
        <f t="shared" si="148"/>
        <v>205</v>
      </c>
      <c r="B561" s="194" t="s">
        <v>1456</v>
      </c>
      <c r="C561" s="25">
        <f t="shared" si="149"/>
        <v>1068535</v>
      </c>
      <c r="D561" s="832">
        <f t="shared" si="154"/>
        <v>25567.597748624994</v>
      </c>
      <c r="E561" s="832">
        <f t="shared" si="154"/>
        <v>8090.3974147709032</v>
      </c>
      <c r="F561" s="832">
        <f t="shared" si="154"/>
        <v>17443.876131572753</v>
      </c>
      <c r="G561" s="832">
        <f t="shared" si="154"/>
        <v>1394.2859588674642</v>
      </c>
      <c r="H561" s="832">
        <f t="shared" si="154"/>
        <v>25386.821323859869</v>
      </c>
      <c r="I561" s="832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2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8"/>
      <c r="S561" s="317">
        <f>L561/2</f>
        <v>32.5</v>
      </c>
      <c r="T561" s="879">
        <v>32878</v>
      </c>
      <c r="U561" s="25">
        <f t="shared" si="152"/>
        <v>1068535</v>
      </c>
      <c r="V561" s="471"/>
      <c r="W561" s="847"/>
      <c r="X561" s="881"/>
      <c r="Y561" s="879"/>
      <c r="Z561" s="25">
        <f t="shared" si="153"/>
        <v>0</v>
      </c>
    </row>
    <row r="562" spans="1:26">
      <c r="A562" s="831">
        <f t="shared" si="148"/>
        <v>206</v>
      </c>
      <c r="B562" s="194" t="s">
        <v>1457</v>
      </c>
      <c r="C562" s="25">
        <f t="shared" si="149"/>
        <v>174270</v>
      </c>
      <c r="D562" s="832">
        <f t="shared" si="154"/>
        <v>3933.4765767115373</v>
      </c>
      <c r="E562" s="832">
        <f t="shared" si="154"/>
        <v>1244.6765253493697</v>
      </c>
      <c r="F562" s="832">
        <f t="shared" si="154"/>
        <v>2683.6732510111924</v>
      </c>
      <c r="G562" s="832">
        <f t="shared" si="154"/>
        <v>214.50553213345603</v>
      </c>
      <c r="H562" s="832">
        <f t="shared" si="154"/>
        <v>3905.6648190553642</v>
      </c>
      <c r="I562" s="832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2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8"/>
      <c r="S562" s="317">
        <f>L562</f>
        <v>10</v>
      </c>
      <c r="T562" s="879">
        <v>17427</v>
      </c>
      <c r="U562" s="25">
        <f t="shared" si="152"/>
        <v>174270</v>
      </c>
      <c r="V562" s="471"/>
      <c r="W562" s="847"/>
      <c r="X562" s="881"/>
      <c r="Y562" s="879"/>
      <c r="Z562" s="25">
        <f t="shared" si="153"/>
        <v>0</v>
      </c>
    </row>
    <row r="563" spans="1:26">
      <c r="A563" s="831">
        <f t="shared" si="148"/>
        <v>207</v>
      </c>
      <c r="B563" s="194" t="s">
        <v>1458</v>
      </c>
      <c r="C563" s="25">
        <f t="shared" si="149"/>
        <v>1762886</v>
      </c>
      <c r="D563" s="832">
        <f t="shared" si="154"/>
        <v>41694.8517131423</v>
      </c>
      <c r="E563" s="832">
        <f t="shared" si="154"/>
        <v>13193.57116870332</v>
      </c>
      <c r="F563" s="832">
        <f t="shared" si="154"/>
        <v>28446.936460718644</v>
      </c>
      <c r="G563" s="832">
        <f t="shared" si="154"/>
        <v>2273.7586406146338</v>
      </c>
      <c r="H563" s="832">
        <f t="shared" si="154"/>
        <v>41400.047081986864</v>
      </c>
      <c r="I563" s="832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2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8"/>
      <c r="S563" s="317">
        <f>L563</f>
        <v>106</v>
      </c>
      <c r="T563" s="879">
        <v>16631</v>
      </c>
      <c r="U563" s="25">
        <f t="shared" si="152"/>
        <v>1762886</v>
      </c>
      <c r="V563" s="471"/>
      <c r="W563" s="847"/>
      <c r="X563" s="881"/>
      <c r="Y563" s="879"/>
      <c r="Z563" s="25">
        <f t="shared" si="153"/>
        <v>0</v>
      </c>
    </row>
    <row r="564" spans="1:26">
      <c r="A564" s="831">
        <f t="shared" si="148"/>
        <v>208</v>
      </c>
      <c r="B564" s="194" t="s">
        <v>1459</v>
      </c>
      <c r="C564" s="25">
        <f t="shared" si="149"/>
        <v>1022580</v>
      </c>
      <c r="D564" s="832">
        <f t="shared" si="154"/>
        <v>29894.421983007684</v>
      </c>
      <c r="E564" s="832">
        <f t="shared" si="154"/>
        <v>9459.5415926552105</v>
      </c>
      <c r="F564" s="832">
        <f t="shared" si="154"/>
        <v>20395.916707685064</v>
      </c>
      <c r="G564" s="832">
        <f t="shared" si="154"/>
        <v>1630.2420442142659</v>
      </c>
      <c r="H564" s="832">
        <f t="shared" si="154"/>
        <v>29683.052624820768</v>
      </c>
      <c r="I564" s="832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2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8"/>
      <c r="S564" s="317">
        <f>L564</f>
        <v>76</v>
      </c>
      <c r="T564" s="879">
        <v>13455</v>
      </c>
      <c r="U564" s="25">
        <f t="shared" si="152"/>
        <v>1022580</v>
      </c>
      <c r="V564" s="471"/>
      <c r="W564" s="847"/>
      <c r="X564" s="881"/>
      <c r="Y564" s="879"/>
      <c r="Z564" s="25">
        <f t="shared" si="153"/>
        <v>0</v>
      </c>
    </row>
    <row r="565" spans="1:26">
      <c r="A565" s="831">
        <f t="shared" si="148"/>
        <v>209</v>
      </c>
      <c r="B565" s="194" t="s">
        <v>1436</v>
      </c>
      <c r="C565" s="25">
        <f t="shared" si="149"/>
        <v>3459248</v>
      </c>
      <c r="D565" s="832">
        <f t="shared" si="154"/>
        <v>81816.312795599981</v>
      </c>
      <c r="E565" s="832">
        <f t="shared" si="154"/>
        <v>25889.271727266889</v>
      </c>
      <c r="F565" s="832">
        <f t="shared" si="154"/>
        <v>55820.403621032805</v>
      </c>
      <c r="G565" s="832">
        <f t="shared" si="154"/>
        <v>4461.7150683758855</v>
      </c>
      <c r="H565" s="832">
        <f t="shared" si="154"/>
        <v>81237.828236351575</v>
      </c>
      <c r="I565" s="832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2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8"/>
      <c r="S565" s="317">
        <f>L565</f>
        <v>208</v>
      </c>
      <c r="T565" s="879">
        <v>16631</v>
      </c>
      <c r="U565" s="25">
        <f t="shared" si="152"/>
        <v>3459248</v>
      </c>
      <c r="V565" s="471"/>
      <c r="W565" s="847"/>
      <c r="X565" s="881"/>
      <c r="Y565" s="879"/>
      <c r="Z565" s="25">
        <f t="shared" si="153"/>
        <v>0</v>
      </c>
    </row>
    <row r="566" spans="1:26">
      <c r="A566" s="831">
        <f t="shared" si="148"/>
        <v>210</v>
      </c>
      <c r="B566" s="194" t="s">
        <v>1460</v>
      </c>
      <c r="C566" s="25">
        <f t="shared" si="149"/>
        <v>8620</v>
      </c>
      <c r="D566" s="832">
        <f t="shared" si="154"/>
        <v>393.34765767115374</v>
      </c>
      <c r="E566" s="832">
        <f t="shared" si="154"/>
        <v>124.46765253493697</v>
      </c>
      <c r="F566" s="832">
        <f t="shared" si="154"/>
        <v>268.36732510111926</v>
      </c>
      <c r="G566" s="832">
        <f t="shared" si="154"/>
        <v>21.450553213345604</v>
      </c>
      <c r="H566" s="832">
        <f t="shared" si="154"/>
        <v>390.56648190553642</v>
      </c>
      <c r="I566" s="832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2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8"/>
      <c r="S566" s="317">
        <f>L566</f>
        <v>1</v>
      </c>
      <c r="T566" s="879">
        <v>8620</v>
      </c>
      <c r="U566" s="25">
        <f t="shared" si="152"/>
        <v>8620</v>
      </c>
      <c r="V566" s="471"/>
      <c r="W566" s="847"/>
      <c r="X566" s="881"/>
      <c r="Y566" s="879"/>
      <c r="Z566" s="25">
        <f t="shared" si="153"/>
        <v>0</v>
      </c>
    </row>
    <row r="567" spans="1:26">
      <c r="A567" s="831">
        <f t="shared" si="148"/>
        <v>211</v>
      </c>
      <c r="B567" s="194" t="s">
        <v>1461</v>
      </c>
      <c r="C567" s="25">
        <f t="shared" si="149"/>
        <v>131512</v>
      </c>
      <c r="D567" s="832">
        <f t="shared" si="154"/>
        <v>4720.1718920538451</v>
      </c>
      <c r="E567" s="832">
        <f t="shared" si="154"/>
        <v>1493.6118304192437</v>
      </c>
      <c r="F567" s="832">
        <f t="shared" si="154"/>
        <v>3220.4079012134312</v>
      </c>
      <c r="G567" s="832">
        <f t="shared" si="154"/>
        <v>257.40663856014726</v>
      </c>
      <c r="H567" s="832">
        <f t="shared" si="154"/>
        <v>4686.797782866437</v>
      </c>
      <c r="I567" s="832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2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8"/>
      <c r="S567" s="317">
        <v>4</v>
      </c>
      <c r="T567" s="879">
        <v>32878</v>
      </c>
      <c r="U567" s="25">
        <f t="shared" si="152"/>
        <v>131512</v>
      </c>
      <c r="V567" s="471"/>
      <c r="W567" s="847"/>
      <c r="X567" s="881"/>
      <c r="Y567" s="879"/>
      <c r="Z567" s="25">
        <f t="shared" si="153"/>
        <v>0</v>
      </c>
    </row>
    <row r="568" spans="1:26">
      <c r="A568" s="831">
        <f t="shared" si="148"/>
        <v>212</v>
      </c>
      <c r="B568" s="194" t="s">
        <v>998</v>
      </c>
      <c r="C568" s="25">
        <f t="shared" si="149"/>
        <v>905814</v>
      </c>
      <c r="D568" s="832">
        <f t="shared" si="154"/>
        <v>35794.636848074988</v>
      </c>
      <c r="E568" s="832">
        <f t="shared" si="154"/>
        <v>11326.556380679265</v>
      </c>
      <c r="F568" s="832">
        <f t="shared" si="154"/>
        <v>24421.426584201854</v>
      </c>
      <c r="G568" s="832">
        <f t="shared" si="154"/>
        <v>1952.00034241445</v>
      </c>
      <c r="H568" s="832">
        <f t="shared" si="154"/>
        <v>35541.549853403812</v>
      </c>
      <c r="I568" s="832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2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8"/>
      <c r="S568" s="317">
        <f>L568</f>
        <v>91</v>
      </c>
      <c r="T568" s="879">
        <v>9954</v>
      </c>
      <c r="U568" s="25">
        <f t="shared" si="152"/>
        <v>905814</v>
      </c>
      <c r="V568" s="471"/>
      <c r="W568" s="847"/>
      <c r="X568" s="881"/>
      <c r="Y568" s="879"/>
      <c r="Z568" s="25">
        <f t="shared" si="153"/>
        <v>0</v>
      </c>
    </row>
    <row r="569" spans="1:26">
      <c r="A569" s="831">
        <f t="shared" si="148"/>
        <v>213</v>
      </c>
      <c r="B569" s="194" t="s">
        <v>1462</v>
      </c>
      <c r="C569" s="25">
        <f t="shared" si="149"/>
        <v>537516</v>
      </c>
      <c r="D569" s="832">
        <f t="shared" si="154"/>
        <v>448416.32974511525</v>
      </c>
      <c r="E569" s="832">
        <f t="shared" si="154"/>
        <v>141893.12388982816</v>
      </c>
      <c r="F569" s="832">
        <f t="shared" si="154"/>
        <v>305938.75061527599</v>
      </c>
      <c r="G569" s="832">
        <f t="shared" si="154"/>
        <v>24453.630663213989</v>
      </c>
      <c r="H569" s="832">
        <f t="shared" si="154"/>
        <v>445245.7893723115</v>
      </c>
      <c r="I569" s="832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2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8"/>
      <c r="S569" s="317">
        <v>54</v>
      </c>
      <c r="T569" s="879">
        <v>9954</v>
      </c>
      <c r="U569" s="25">
        <f t="shared" si="152"/>
        <v>537516</v>
      </c>
      <c r="V569" s="471"/>
      <c r="W569" s="847"/>
      <c r="X569" s="881"/>
      <c r="Y569" s="879"/>
      <c r="Z569" s="25">
        <f t="shared" si="153"/>
        <v>0</v>
      </c>
    </row>
    <row r="570" spans="1:26">
      <c r="A570" s="831">
        <f t="shared" si="148"/>
        <v>214</v>
      </c>
      <c r="B570" s="194" t="s">
        <v>1453</v>
      </c>
      <c r="C570" s="25">
        <f t="shared" si="149"/>
        <v>537516</v>
      </c>
      <c r="D570" s="832">
        <f t="shared" si="154"/>
        <v>448416.32974511525</v>
      </c>
      <c r="E570" s="832">
        <f t="shared" si="154"/>
        <v>141893.12388982816</v>
      </c>
      <c r="F570" s="832">
        <f t="shared" si="154"/>
        <v>305938.75061527599</v>
      </c>
      <c r="G570" s="832">
        <f t="shared" si="154"/>
        <v>24453.630663213989</v>
      </c>
      <c r="H570" s="832">
        <f t="shared" si="154"/>
        <v>445245.7893723115</v>
      </c>
      <c r="I570" s="832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2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8"/>
      <c r="S570" s="317">
        <v>54</v>
      </c>
      <c r="T570" s="879">
        <v>9954</v>
      </c>
      <c r="U570" s="25">
        <f t="shared" si="152"/>
        <v>537516</v>
      </c>
      <c r="V570" s="471"/>
      <c r="W570" s="847"/>
      <c r="X570" s="881"/>
      <c r="Y570" s="879"/>
      <c r="Z570" s="25">
        <f t="shared" si="153"/>
        <v>0</v>
      </c>
    </row>
    <row r="571" spans="1:26">
      <c r="A571" s="831">
        <f t="shared" si="148"/>
        <v>215</v>
      </c>
      <c r="B571" s="194" t="s">
        <v>1431</v>
      </c>
      <c r="C571" s="25">
        <f t="shared" si="149"/>
        <v>17427</v>
      </c>
      <c r="D571" s="832">
        <f t="shared" si="154"/>
        <v>393.34765767115374</v>
      </c>
      <c r="E571" s="832">
        <f t="shared" si="154"/>
        <v>124.46765253493697</v>
      </c>
      <c r="F571" s="832">
        <f t="shared" si="154"/>
        <v>268.36732510111926</v>
      </c>
      <c r="G571" s="832">
        <f t="shared" si="154"/>
        <v>21.450553213345604</v>
      </c>
      <c r="H571" s="832">
        <f t="shared" si="154"/>
        <v>390.56648190553642</v>
      </c>
      <c r="I571" s="832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2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8"/>
      <c r="S571" s="317">
        <f t="shared" ref="S571:S578" si="155">L571</f>
        <v>1</v>
      </c>
      <c r="T571" s="879">
        <v>17427</v>
      </c>
      <c r="U571" s="25">
        <f t="shared" si="152"/>
        <v>17427</v>
      </c>
      <c r="V571" s="471"/>
      <c r="W571" s="847"/>
      <c r="X571" s="881"/>
      <c r="Y571" s="879"/>
      <c r="Z571" s="25">
        <f t="shared" si="153"/>
        <v>0</v>
      </c>
    </row>
    <row r="572" spans="1:26">
      <c r="A572" s="831">
        <f t="shared" si="148"/>
        <v>216</v>
      </c>
      <c r="B572" s="194" t="s">
        <v>1463</v>
      </c>
      <c r="C572" s="25">
        <f t="shared" si="149"/>
        <v>108101</v>
      </c>
      <c r="D572" s="832">
        <f t="shared" si="154"/>
        <v>2753.4336036980762</v>
      </c>
      <c r="E572" s="832">
        <f t="shared" si="154"/>
        <v>871.27356774455882</v>
      </c>
      <c r="F572" s="832">
        <f t="shared" si="154"/>
        <v>1878.571275707835</v>
      </c>
      <c r="G572" s="832">
        <f t="shared" si="154"/>
        <v>150.15387249341921</v>
      </c>
      <c r="H572" s="832">
        <f t="shared" si="154"/>
        <v>2733.9653733387549</v>
      </c>
      <c r="I572" s="832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2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8"/>
      <c r="S572" s="317">
        <f t="shared" si="155"/>
        <v>7</v>
      </c>
      <c r="T572" s="879">
        <v>15443</v>
      </c>
      <c r="U572" s="25">
        <f t="shared" si="152"/>
        <v>108101</v>
      </c>
      <c r="V572" s="471"/>
      <c r="W572" s="847"/>
      <c r="X572" s="881"/>
      <c r="Y572" s="879"/>
      <c r="Z572" s="25">
        <f t="shared" si="153"/>
        <v>0</v>
      </c>
    </row>
    <row r="573" spans="1:26">
      <c r="A573" s="831">
        <f t="shared" si="148"/>
        <v>217</v>
      </c>
      <c r="B573" s="194" t="s">
        <v>1436</v>
      </c>
      <c r="C573" s="25">
        <f t="shared" si="149"/>
        <v>405560</v>
      </c>
      <c r="D573" s="832">
        <f t="shared" si="154"/>
        <v>7866.9531534230746</v>
      </c>
      <c r="E573" s="832">
        <f t="shared" si="154"/>
        <v>2489.3530506987395</v>
      </c>
      <c r="F573" s="832">
        <f t="shared" si="154"/>
        <v>5367.3465020223848</v>
      </c>
      <c r="G573" s="832">
        <f t="shared" si="154"/>
        <v>429.01106426691206</v>
      </c>
      <c r="H573" s="832">
        <f t="shared" si="154"/>
        <v>7811.3296381107284</v>
      </c>
      <c r="I573" s="832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2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8"/>
      <c r="S573" s="317">
        <f t="shared" si="155"/>
        <v>20</v>
      </c>
      <c r="T573" s="879">
        <v>20278</v>
      </c>
      <c r="U573" s="25">
        <f t="shared" si="152"/>
        <v>405560</v>
      </c>
      <c r="V573" s="471"/>
      <c r="W573" s="847"/>
      <c r="X573" s="881"/>
      <c r="Y573" s="879"/>
      <c r="Z573" s="25">
        <f t="shared" si="153"/>
        <v>0</v>
      </c>
    </row>
    <row r="574" spans="1:26">
      <c r="A574" s="831">
        <f t="shared" si="148"/>
        <v>218</v>
      </c>
      <c r="B574" s="194" t="s">
        <v>1464</v>
      </c>
      <c r="C574" s="25">
        <f t="shared" si="149"/>
        <v>173740</v>
      </c>
      <c r="D574" s="832">
        <f t="shared" si="154"/>
        <v>3933.4765767115373</v>
      </c>
      <c r="E574" s="832">
        <f t="shared" si="154"/>
        <v>1244.6765253493697</v>
      </c>
      <c r="F574" s="832">
        <f t="shared" si="154"/>
        <v>2683.6732510111924</v>
      </c>
      <c r="G574" s="832">
        <f t="shared" si="154"/>
        <v>214.50553213345603</v>
      </c>
      <c r="H574" s="832">
        <f t="shared" si="154"/>
        <v>3905.6648190553642</v>
      </c>
      <c r="I574" s="832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2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8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7"/>
      <c r="X574" s="881"/>
      <c r="Y574" s="879"/>
      <c r="Z574" s="25">
        <f t="shared" si="153"/>
        <v>0</v>
      </c>
    </row>
    <row r="575" spans="1:26">
      <c r="A575" s="831">
        <f t="shared" si="148"/>
        <v>219</v>
      </c>
      <c r="B575" s="194" t="s">
        <v>1382</v>
      </c>
      <c r="C575" s="25">
        <f t="shared" si="149"/>
        <v>30886</v>
      </c>
      <c r="D575" s="832">
        <f t="shared" si="154"/>
        <v>786.69531534230748</v>
      </c>
      <c r="E575" s="832">
        <f t="shared" si="154"/>
        <v>248.93530506987395</v>
      </c>
      <c r="F575" s="832">
        <f t="shared" si="154"/>
        <v>536.73465020223853</v>
      </c>
      <c r="G575" s="832">
        <f t="shared" si="154"/>
        <v>42.901106426691207</v>
      </c>
      <c r="H575" s="832">
        <f t="shared" si="154"/>
        <v>781.13296381107284</v>
      </c>
      <c r="I575" s="832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2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8"/>
      <c r="S575" s="317">
        <f t="shared" si="155"/>
        <v>2</v>
      </c>
      <c r="T575" s="879">
        <v>15443</v>
      </c>
      <c r="U575" s="25">
        <f t="shared" si="152"/>
        <v>30886</v>
      </c>
      <c r="V575" s="471"/>
      <c r="W575" s="847"/>
      <c r="X575" s="881"/>
      <c r="Y575" s="879"/>
      <c r="Z575" s="25">
        <f t="shared" si="153"/>
        <v>0</v>
      </c>
    </row>
    <row r="576" spans="1:26">
      <c r="A576" s="831">
        <f t="shared" si="148"/>
        <v>220</v>
      </c>
      <c r="B576" s="194" t="s">
        <v>1436</v>
      </c>
      <c r="C576" s="25">
        <f t="shared" si="149"/>
        <v>1796148</v>
      </c>
      <c r="D576" s="832">
        <f t="shared" si="154"/>
        <v>42481.547028484601</v>
      </c>
      <c r="E576" s="832">
        <f t="shared" si="154"/>
        <v>13442.506473773194</v>
      </c>
      <c r="F576" s="832">
        <f t="shared" si="154"/>
        <v>28983.671110920881</v>
      </c>
      <c r="G576" s="832">
        <f t="shared" si="154"/>
        <v>2316.6597470413253</v>
      </c>
      <c r="H576" s="832">
        <f t="shared" si="154"/>
        <v>42181.180045797933</v>
      </c>
      <c r="I576" s="832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2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8"/>
      <c r="S576" s="317">
        <f t="shared" si="155"/>
        <v>108</v>
      </c>
      <c r="T576" s="879">
        <v>16631</v>
      </c>
      <c r="U576" s="25">
        <f t="shared" si="152"/>
        <v>1796148</v>
      </c>
      <c r="V576" s="471"/>
      <c r="W576" s="847"/>
      <c r="X576" s="881"/>
      <c r="Y576" s="879"/>
      <c r="Z576" s="25">
        <f t="shared" si="153"/>
        <v>0</v>
      </c>
    </row>
    <row r="577" spans="1:26">
      <c r="A577" s="831">
        <f t="shared" si="148"/>
        <v>221</v>
      </c>
      <c r="B577" s="194" t="s">
        <v>1463</v>
      </c>
      <c r="C577" s="25">
        <f t="shared" si="149"/>
        <v>30886</v>
      </c>
      <c r="D577" s="832">
        <f t="shared" si="154"/>
        <v>786.69531534230748</v>
      </c>
      <c r="E577" s="832">
        <f t="shared" si="154"/>
        <v>248.93530506987395</v>
      </c>
      <c r="F577" s="832">
        <f t="shared" si="154"/>
        <v>536.73465020223853</v>
      </c>
      <c r="G577" s="832">
        <f t="shared" si="154"/>
        <v>42.901106426691207</v>
      </c>
      <c r="H577" s="832">
        <f t="shared" si="154"/>
        <v>781.13296381107284</v>
      </c>
      <c r="I577" s="832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2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8"/>
      <c r="S577" s="317">
        <f t="shared" si="155"/>
        <v>2</v>
      </c>
      <c r="T577" s="879">
        <v>15443</v>
      </c>
      <c r="U577" s="25">
        <f t="shared" si="152"/>
        <v>30886</v>
      </c>
      <c r="V577" s="471"/>
      <c r="W577" s="847"/>
      <c r="X577" s="881"/>
      <c r="Y577" s="879"/>
      <c r="Z577" s="25">
        <f t="shared" si="153"/>
        <v>0</v>
      </c>
    </row>
    <row r="578" spans="1:26">
      <c r="A578" s="831">
        <f t="shared" si="148"/>
        <v>222</v>
      </c>
      <c r="B578" s="194" t="s">
        <v>1466</v>
      </c>
      <c r="C578" s="25">
        <f t="shared" si="149"/>
        <v>25860</v>
      </c>
      <c r="D578" s="832">
        <f t="shared" si="154"/>
        <v>1180.0429730134613</v>
      </c>
      <c r="E578" s="832">
        <f t="shared" si="154"/>
        <v>373.40295760481092</v>
      </c>
      <c r="F578" s="832">
        <f t="shared" si="154"/>
        <v>805.10197530335779</v>
      </c>
      <c r="G578" s="832">
        <f t="shared" si="154"/>
        <v>64.351659640036814</v>
      </c>
      <c r="H578" s="832">
        <f t="shared" si="154"/>
        <v>1171.6994457166093</v>
      </c>
      <c r="I578" s="832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2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8"/>
      <c r="S578" s="317">
        <f t="shared" si="155"/>
        <v>3</v>
      </c>
      <c r="T578" s="879">
        <v>8620</v>
      </c>
      <c r="U578" s="25">
        <f t="shared" si="152"/>
        <v>25860</v>
      </c>
      <c r="V578" s="471"/>
      <c r="W578" s="847"/>
      <c r="X578" s="881"/>
      <c r="Y578" s="879"/>
      <c r="Z578" s="25">
        <f t="shared" si="153"/>
        <v>0</v>
      </c>
    </row>
    <row r="579" spans="1:26">
      <c r="A579" s="831">
        <f t="shared" si="148"/>
        <v>223</v>
      </c>
      <c r="B579" s="194" t="s">
        <v>1467</v>
      </c>
      <c r="C579" s="25">
        <f t="shared" si="149"/>
        <v>27908</v>
      </c>
      <c r="D579" s="832">
        <f t="shared" si="154"/>
        <v>786.69531534230748</v>
      </c>
      <c r="E579" s="832">
        <f t="shared" si="154"/>
        <v>248.93530506987395</v>
      </c>
      <c r="F579" s="832">
        <f t="shared" si="154"/>
        <v>536.73465020223853</v>
      </c>
      <c r="G579" s="832">
        <f t="shared" si="154"/>
        <v>42.901106426691207</v>
      </c>
      <c r="H579" s="832">
        <f t="shared" si="154"/>
        <v>781.13296381107284</v>
      </c>
      <c r="I579" s="832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2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8"/>
      <c r="S579" s="317">
        <v>2</v>
      </c>
      <c r="T579" s="879">
        <v>13954</v>
      </c>
      <c r="U579" s="25">
        <f t="shared" si="152"/>
        <v>27908</v>
      </c>
      <c r="V579" s="471"/>
      <c r="W579" s="847"/>
      <c r="X579" s="881"/>
      <c r="Y579" s="879"/>
      <c r="Z579" s="25">
        <f t="shared" si="153"/>
        <v>0</v>
      </c>
    </row>
    <row r="580" spans="1:26">
      <c r="A580" s="831">
        <f t="shared" si="148"/>
        <v>224</v>
      </c>
      <c r="B580" s="194" t="s">
        <v>1381</v>
      </c>
      <c r="C580" s="25">
        <f t="shared" si="149"/>
        <v>34854</v>
      </c>
      <c r="D580" s="832">
        <f t="shared" si="154"/>
        <v>1573.390630684615</v>
      </c>
      <c r="E580" s="832">
        <f t="shared" si="154"/>
        <v>497.8706101397479</v>
      </c>
      <c r="F580" s="832">
        <f t="shared" si="154"/>
        <v>1073.4693004044771</v>
      </c>
      <c r="G580" s="832">
        <f t="shared" si="154"/>
        <v>85.802212853382414</v>
      </c>
      <c r="H580" s="832">
        <f t="shared" si="154"/>
        <v>1562.2659276221457</v>
      </c>
      <c r="I580" s="832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2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8"/>
      <c r="S580" s="317">
        <v>2</v>
      </c>
      <c r="T580" s="879">
        <v>17427</v>
      </c>
      <c r="U580" s="25">
        <f t="shared" si="152"/>
        <v>34854</v>
      </c>
      <c r="V580" s="471"/>
      <c r="W580" s="847"/>
      <c r="X580" s="881"/>
      <c r="Y580" s="879"/>
      <c r="Z580" s="25">
        <f t="shared" si="153"/>
        <v>0</v>
      </c>
    </row>
    <row r="581" spans="1:26">
      <c r="A581" s="831">
        <f t="shared" si="148"/>
        <v>225</v>
      </c>
      <c r="B581" s="194" t="s">
        <v>1384</v>
      </c>
      <c r="C581" s="25">
        <f t="shared" si="149"/>
        <v>26910</v>
      </c>
      <c r="D581" s="832">
        <f t="shared" si="154"/>
        <v>786.69531534230748</v>
      </c>
      <c r="E581" s="832">
        <f t="shared" si="154"/>
        <v>248.93530506987395</v>
      </c>
      <c r="F581" s="832">
        <f t="shared" si="154"/>
        <v>536.73465020223853</v>
      </c>
      <c r="G581" s="832">
        <f t="shared" si="154"/>
        <v>42.901106426691207</v>
      </c>
      <c r="H581" s="832">
        <f t="shared" si="154"/>
        <v>781.13296381107284</v>
      </c>
      <c r="I581" s="832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2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8"/>
      <c r="S581" s="317">
        <f t="shared" ref="S581:S587" si="156">L581</f>
        <v>2</v>
      </c>
      <c r="T581" s="879">
        <v>13455</v>
      </c>
      <c r="U581" s="25">
        <f t="shared" si="152"/>
        <v>26910</v>
      </c>
      <c r="V581" s="471"/>
      <c r="W581" s="847"/>
      <c r="X581" s="881"/>
      <c r="Y581" s="879"/>
      <c r="Z581" s="25">
        <f t="shared" si="153"/>
        <v>0</v>
      </c>
    </row>
    <row r="582" spans="1:26">
      <c r="A582" s="831">
        <f t="shared" si="148"/>
        <v>226</v>
      </c>
      <c r="B582" s="194" t="s">
        <v>1468</v>
      </c>
      <c r="C582" s="25">
        <f t="shared" si="149"/>
        <v>13455</v>
      </c>
      <c r="D582" s="832">
        <f t="shared" si="154"/>
        <v>393.34765767115374</v>
      </c>
      <c r="E582" s="832">
        <f t="shared" si="154"/>
        <v>124.46765253493697</v>
      </c>
      <c r="F582" s="832">
        <f t="shared" si="154"/>
        <v>268.36732510111926</v>
      </c>
      <c r="G582" s="832">
        <f t="shared" si="154"/>
        <v>21.450553213345604</v>
      </c>
      <c r="H582" s="832">
        <f t="shared" si="154"/>
        <v>390.56648190553642</v>
      </c>
      <c r="I582" s="832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2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8"/>
      <c r="S582" s="317">
        <f t="shared" si="156"/>
        <v>1</v>
      </c>
      <c r="T582" s="879">
        <v>13455</v>
      </c>
      <c r="U582" s="25">
        <f t="shared" si="152"/>
        <v>13455</v>
      </c>
      <c r="V582" s="471"/>
      <c r="W582" s="847"/>
      <c r="X582" s="881"/>
      <c r="Y582" s="879"/>
      <c r="Z582" s="25">
        <f t="shared" si="153"/>
        <v>0</v>
      </c>
    </row>
    <row r="583" spans="1:26">
      <c r="A583" s="831">
        <f t="shared" si="148"/>
        <v>227</v>
      </c>
      <c r="B583" s="194" t="s">
        <v>1459</v>
      </c>
      <c r="C583" s="25">
        <f t="shared" si="149"/>
        <v>15443</v>
      </c>
      <c r="D583" s="832">
        <f t="shared" si="154"/>
        <v>393.34765767115374</v>
      </c>
      <c r="E583" s="832">
        <f t="shared" si="154"/>
        <v>124.46765253493697</v>
      </c>
      <c r="F583" s="832">
        <f t="shared" si="154"/>
        <v>268.36732510111926</v>
      </c>
      <c r="G583" s="832">
        <f t="shared" si="154"/>
        <v>21.450553213345604</v>
      </c>
      <c r="H583" s="832">
        <f t="shared" si="154"/>
        <v>390.56648190553642</v>
      </c>
      <c r="I583" s="832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2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8"/>
      <c r="S583" s="317">
        <f t="shared" si="156"/>
        <v>1</v>
      </c>
      <c r="T583" s="879">
        <v>15443</v>
      </c>
      <c r="U583" s="25">
        <f t="shared" si="152"/>
        <v>15443</v>
      </c>
      <c r="V583" s="471"/>
      <c r="W583" s="847"/>
      <c r="X583" s="881"/>
      <c r="Y583" s="879"/>
      <c r="Z583" s="25">
        <f t="shared" si="153"/>
        <v>0</v>
      </c>
    </row>
    <row r="584" spans="1:26">
      <c r="A584" s="831">
        <f t="shared" si="148"/>
        <v>228</v>
      </c>
      <c r="B584" s="194" t="s">
        <v>1469</v>
      </c>
      <c r="C584" s="25">
        <f t="shared" si="149"/>
        <v>26910</v>
      </c>
      <c r="D584" s="832">
        <f t="shared" si="154"/>
        <v>786.69531534230748</v>
      </c>
      <c r="E584" s="832">
        <f t="shared" si="154"/>
        <v>248.93530506987395</v>
      </c>
      <c r="F584" s="832">
        <f t="shared" si="154"/>
        <v>536.73465020223853</v>
      </c>
      <c r="G584" s="832">
        <f t="shared" si="154"/>
        <v>42.901106426691207</v>
      </c>
      <c r="H584" s="832">
        <f t="shared" si="154"/>
        <v>781.13296381107284</v>
      </c>
      <c r="I584" s="832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2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8"/>
      <c r="S584" s="317">
        <f t="shared" si="156"/>
        <v>2</v>
      </c>
      <c r="T584" s="879">
        <v>13455</v>
      </c>
      <c r="U584" s="25">
        <f t="shared" si="152"/>
        <v>26910</v>
      </c>
      <c r="V584" s="471"/>
      <c r="W584" s="847"/>
      <c r="X584" s="881"/>
      <c r="Y584" s="879"/>
      <c r="Z584" s="25">
        <f t="shared" si="153"/>
        <v>0</v>
      </c>
    </row>
    <row r="585" spans="1:26">
      <c r="A585" s="831">
        <f t="shared" si="148"/>
        <v>229</v>
      </c>
      <c r="B585" s="194" t="s">
        <v>809</v>
      </c>
      <c r="C585" s="25">
        <f t="shared" si="149"/>
        <v>13455</v>
      </c>
      <c r="D585" s="832">
        <f t="shared" si="154"/>
        <v>393.34765767115374</v>
      </c>
      <c r="E585" s="832">
        <f t="shared" si="154"/>
        <v>124.46765253493697</v>
      </c>
      <c r="F585" s="832">
        <f t="shared" si="154"/>
        <v>268.36732510111926</v>
      </c>
      <c r="G585" s="832">
        <f t="shared" si="154"/>
        <v>21.450553213345604</v>
      </c>
      <c r="H585" s="832">
        <f t="shared" si="154"/>
        <v>390.56648190553642</v>
      </c>
      <c r="I585" s="832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2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8"/>
      <c r="S585" s="317">
        <f t="shared" si="156"/>
        <v>1</v>
      </c>
      <c r="T585" s="879">
        <v>13455</v>
      </c>
      <c r="U585" s="25">
        <f t="shared" si="152"/>
        <v>13455</v>
      </c>
      <c r="V585" s="471"/>
      <c r="W585" s="847"/>
      <c r="X585" s="881"/>
      <c r="Y585" s="879"/>
      <c r="Z585" s="25">
        <f t="shared" si="153"/>
        <v>0</v>
      </c>
    </row>
    <row r="586" spans="1:26">
      <c r="A586" s="831">
        <f t="shared" si="148"/>
        <v>230</v>
      </c>
      <c r="B586" s="194" t="s">
        <v>1470</v>
      </c>
      <c r="C586" s="25">
        <f t="shared" si="149"/>
        <v>15443</v>
      </c>
      <c r="D586" s="832">
        <f t="shared" si="154"/>
        <v>393.34765767115374</v>
      </c>
      <c r="E586" s="832">
        <f t="shared" si="154"/>
        <v>124.46765253493697</v>
      </c>
      <c r="F586" s="832">
        <f t="shared" si="154"/>
        <v>268.36732510111926</v>
      </c>
      <c r="G586" s="832">
        <f t="shared" si="154"/>
        <v>21.450553213345604</v>
      </c>
      <c r="H586" s="832">
        <f t="shared" si="154"/>
        <v>390.56648190553642</v>
      </c>
      <c r="I586" s="832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2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8"/>
      <c r="S586" s="317">
        <f t="shared" si="156"/>
        <v>1</v>
      </c>
      <c r="T586" s="879">
        <v>15443</v>
      </c>
      <c r="U586" s="25">
        <f t="shared" si="152"/>
        <v>15443</v>
      </c>
      <c r="V586" s="471"/>
      <c r="W586" s="847"/>
      <c r="X586" s="881"/>
      <c r="Y586" s="879"/>
      <c r="Z586" s="25">
        <f t="shared" si="153"/>
        <v>0</v>
      </c>
    </row>
    <row r="587" spans="1:26">
      <c r="A587" s="831">
        <f t="shared" si="148"/>
        <v>231</v>
      </c>
      <c r="B587" s="194" t="s">
        <v>1471</v>
      </c>
      <c r="C587" s="25">
        <f t="shared" si="149"/>
        <v>13455</v>
      </c>
      <c r="D587" s="832">
        <f t="shared" si="154"/>
        <v>393.34765767115374</v>
      </c>
      <c r="E587" s="832">
        <f t="shared" si="154"/>
        <v>124.46765253493697</v>
      </c>
      <c r="F587" s="832">
        <f t="shared" si="154"/>
        <v>268.36732510111926</v>
      </c>
      <c r="G587" s="832">
        <f t="shared" si="154"/>
        <v>21.450553213345604</v>
      </c>
      <c r="H587" s="832">
        <f t="shared" si="154"/>
        <v>390.56648190553642</v>
      </c>
      <c r="I587" s="832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2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8"/>
      <c r="S587" s="317">
        <f t="shared" si="156"/>
        <v>1</v>
      </c>
      <c r="T587" s="879">
        <v>13455</v>
      </c>
      <c r="U587" s="25">
        <f t="shared" si="152"/>
        <v>13455</v>
      </c>
      <c r="V587" s="471"/>
      <c r="W587" s="847"/>
      <c r="X587" s="881"/>
      <c r="Y587" s="879"/>
      <c r="Z587" s="25">
        <f t="shared" si="153"/>
        <v>0</v>
      </c>
    </row>
    <row r="588" spans="1:26">
      <c r="A588" s="831">
        <f t="shared" si="148"/>
        <v>232</v>
      </c>
      <c r="B588" s="194" t="s">
        <v>1472</v>
      </c>
      <c r="C588" s="25">
        <f t="shared" si="149"/>
        <v>16439</v>
      </c>
      <c r="D588" s="832">
        <f t="shared" si="154"/>
        <v>393.34765767115374</v>
      </c>
      <c r="E588" s="832">
        <f t="shared" si="154"/>
        <v>124.46765253493697</v>
      </c>
      <c r="F588" s="832">
        <f t="shared" si="154"/>
        <v>268.36732510111926</v>
      </c>
      <c r="G588" s="832">
        <f t="shared" si="154"/>
        <v>21.450553213345604</v>
      </c>
      <c r="H588" s="832">
        <f t="shared" si="154"/>
        <v>390.56648190553642</v>
      </c>
      <c r="I588" s="832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2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8"/>
      <c r="S588" s="317">
        <f>L588/2</f>
        <v>0.5</v>
      </c>
      <c r="T588" s="879">
        <v>32878</v>
      </c>
      <c r="U588" s="25">
        <f t="shared" si="152"/>
        <v>16439</v>
      </c>
      <c r="V588" s="471"/>
      <c r="W588" s="847"/>
      <c r="X588" s="881"/>
      <c r="Y588" s="879"/>
      <c r="Z588" s="25">
        <f t="shared" si="153"/>
        <v>0</v>
      </c>
    </row>
    <row r="589" spans="1:26">
      <c r="A589" s="831">
        <f t="shared" si="148"/>
        <v>233</v>
      </c>
      <c r="B589" s="194" t="s">
        <v>1432</v>
      </c>
      <c r="C589" s="25">
        <f t="shared" si="149"/>
        <v>148005</v>
      </c>
      <c r="D589" s="832">
        <f t="shared" si="154"/>
        <v>4326.8242343826914</v>
      </c>
      <c r="E589" s="832">
        <f t="shared" si="154"/>
        <v>1369.1441778843068</v>
      </c>
      <c r="F589" s="832">
        <f t="shared" si="154"/>
        <v>2952.040576112312</v>
      </c>
      <c r="G589" s="832">
        <f t="shared" si="154"/>
        <v>235.95608534680164</v>
      </c>
      <c r="H589" s="832">
        <f t="shared" si="154"/>
        <v>4296.2313009609006</v>
      </c>
      <c r="I589" s="832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2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8"/>
      <c r="S589" s="317">
        <f>L589</f>
        <v>11</v>
      </c>
      <c r="T589" s="879">
        <v>13455</v>
      </c>
      <c r="U589" s="25">
        <f t="shared" si="152"/>
        <v>148005</v>
      </c>
      <c r="V589" s="471"/>
      <c r="W589" s="847"/>
      <c r="X589" s="881"/>
      <c r="Y589" s="879"/>
      <c r="Z589" s="25">
        <f t="shared" si="153"/>
        <v>0</v>
      </c>
    </row>
    <row r="590" spans="1:26">
      <c r="A590" s="831">
        <f t="shared" si="148"/>
        <v>234</v>
      </c>
      <c r="B590" s="194" t="s">
        <v>1433</v>
      </c>
      <c r="C590" s="25">
        <f t="shared" si="149"/>
        <v>4324060</v>
      </c>
      <c r="D590" s="832">
        <f t="shared" si="154"/>
        <v>102270.39099449998</v>
      </c>
      <c r="E590" s="832">
        <f t="shared" si="154"/>
        <v>32361.589659083613</v>
      </c>
      <c r="F590" s="832">
        <f t="shared" si="154"/>
        <v>69775.504526291013</v>
      </c>
      <c r="G590" s="832">
        <f t="shared" si="154"/>
        <v>5577.1438354698566</v>
      </c>
      <c r="H590" s="832">
        <f t="shared" si="154"/>
        <v>101547.28529543948</v>
      </c>
      <c r="I590" s="832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2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8"/>
      <c r="S590" s="317">
        <f>L590</f>
        <v>260</v>
      </c>
      <c r="T590" s="879">
        <v>16631</v>
      </c>
      <c r="U590" s="25">
        <f t="shared" si="152"/>
        <v>4324060</v>
      </c>
      <c r="V590" s="471"/>
      <c r="W590" s="847"/>
      <c r="X590" s="881"/>
      <c r="Y590" s="879"/>
      <c r="Z590" s="25">
        <f t="shared" si="153"/>
        <v>0</v>
      </c>
    </row>
    <row r="591" spans="1:26">
      <c r="A591" s="831">
        <f t="shared" si="148"/>
        <v>235</v>
      </c>
      <c r="B591" s="194" t="s">
        <v>1401</v>
      </c>
      <c r="C591" s="25">
        <f t="shared" si="149"/>
        <v>772150</v>
      </c>
      <c r="D591" s="832">
        <f t="shared" si="154"/>
        <v>19667.382883557686</v>
      </c>
      <c r="E591" s="832">
        <f t="shared" si="154"/>
        <v>6223.3826267468485</v>
      </c>
      <c r="F591" s="832">
        <f t="shared" si="154"/>
        <v>13418.366255055964</v>
      </c>
      <c r="G591" s="832">
        <f t="shared" si="154"/>
        <v>1072.5276606672801</v>
      </c>
      <c r="H591" s="832">
        <f t="shared" ref="D591:J597" si="157">IF($L$599&lt;&gt;0,H$599/$L$599*$L591,0)</f>
        <v>19528.324095276821</v>
      </c>
      <c r="I591" s="832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2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8"/>
      <c r="S591" s="317">
        <f>L591</f>
        <v>50</v>
      </c>
      <c r="T591" s="879">
        <v>15443</v>
      </c>
      <c r="U591" s="25">
        <f t="shared" si="152"/>
        <v>772150</v>
      </c>
      <c r="V591" s="471"/>
      <c r="W591" s="847"/>
      <c r="X591" s="881"/>
      <c r="Y591" s="879"/>
      <c r="Z591" s="25">
        <f t="shared" si="153"/>
        <v>0</v>
      </c>
    </row>
    <row r="592" spans="1:26">
      <c r="A592" s="831">
        <f t="shared" si="148"/>
        <v>236</v>
      </c>
      <c r="B592" s="194" t="s">
        <v>1403</v>
      </c>
      <c r="C592" s="25">
        <f t="shared" si="149"/>
        <v>1663100</v>
      </c>
      <c r="D592" s="832">
        <f t="shared" si="157"/>
        <v>39334.765767115372</v>
      </c>
      <c r="E592" s="832">
        <f t="shared" si="157"/>
        <v>12446.765253493697</v>
      </c>
      <c r="F592" s="832">
        <f t="shared" si="157"/>
        <v>26836.732510111928</v>
      </c>
      <c r="G592" s="832">
        <f t="shared" si="157"/>
        <v>2145.0553213345602</v>
      </c>
      <c r="H592" s="832">
        <f t="shared" si="157"/>
        <v>39056.648190553642</v>
      </c>
      <c r="I592" s="832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2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8"/>
      <c r="S592" s="317">
        <f>L592</f>
        <v>100</v>
      </c>
      <c r="T592" s="879">
        <v>16631</v>
      </c>
      <c r="U592" s="25">
        <f t="shared" si="152"/>
        <v>1663100</v>
      </c>
      <c r="V592" s="471"/>
      <c r="W592" s="847"/>
      <c r="X592" s="881"/>
      <c r="Y592" s="879"/>
      <c r="Z592" s="25">
        <f t="shared" si="153"/>
        <v>0</v>
      </c>
    </row>
    <row r="593" spans="1:26">
      <c r="A593" s="831">
        <f t="shared" si="148"/>
        <v>237</v>
      </c>
      <c r="B593" s="194" t="s">
        <v>1404</v>
      </c>
      <c r="C593" s="25">
        <f t="shared" si="149"/>
        <v>821950</v>
      </c>
      <c r="D593" s="832">
        <f t="shared" si="157"/>
        <v>19667.382883557686</v>
      </c>
      <c r="E593" s="832">
        <f t="shared" si="157"/>
        <v>6223.3826267468485</v>
      </c>
      <c r="F593" s="832">
        <f t="shared" si="157"/>
        <v>13418.366255055964</v>
      </c>
      <c r="G593" s="832">
        <f t="shared" si="157"/>
        <v>1072.5276606672801</v>
      </c>
      <c r="H593" s="832">
        <f t="shared" si="157"/>
        <v>19528.324095276821</v>
      </c>
      <c r="I593" s="832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2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8"/>
      <c r="S593" s="317">
        <f>L593/2</f>
        <v>25</v>
      </c>
      <c r="T593" s="879">
        <v>32878</v>
      </c>
      <c r="U593" s="25">
        <f t="shared" si="152"/>
        <v>821950</v>
      </c>
      <c r="V593" s="471"/>
      <c r="W593" s="847"/>
      <c r="X593" s="881"/>
      <c r="Y593" s="879"/>
      <c r="Z593" s="25">
        <f t="shared" si="153"/>
        <v>0</v>
      </c>
    </row>
    <row r="594" spans="1:26">
      <c r="A594" s="831">
        <f t="shared" si="148"/>
        <v>238</v>
      </c>
      <c r="B594" s="194" t="s">
        <v>1405</v>
      </c>
      <c r="C594" s="25">
        <f t="shared" si="149"/>
        <v>3159890</v>
      </c>
      <c r="D594" s="832">
        <f t="shared" si="157"/>
        <v>74736.054957519213</v>
      </c>
      <c r="E594" s="832">
        <f t="shared" si="157"/>
        <v>23648.853981638025</v>
      </c>
      <c r="F594" s="832">
        <f t="shared" si="157"/>
        <v>50989.791769212658</v>
      </c>
      <c r="G594" s="832">
        <f t="shared" si="157"/>
        <v>4075.6051105356646</v>
      </c>
      <c r="H594" s="832">
        <f t="shared" si="157"/>
        <v>74207.631562051916</v>
      </c>
      <c r="I594" s="832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2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8"/>
      <c r="S594" s="317">
        <f>L594</f>
        <v>190</v>
      </c>
      <c r="T594" s="879">
        <v>16631</v>
      </c>
      <c r="U594" s="25">
        <f t="shared" si="152"/>
        <v>3159890</v>
      </c>
      <c r="V594" s="471"/>
      <c r="W594" s="847"/>
      <c r="X594" s="881"/>
      <c r="Y594" s="879"/>
      <c r="Z594" s="25">
        <f t="shared" si="153"/>
        <v>0</v>
      </c>
    </row>
    <row r="595" spans="1:26">
      <c r="A595" s="831">
        <f t="shared" si="148"/>
        <v>239</v>
      </c>
      <c r="B595" s="194" t="s">
        <v>1406</v>
      </c>
      <c r="C595" s="25">
        <f t="shared" si="149"/>
        <v>2162030</v>
      </c>
      <c r="D595" s="832">
        <f t="shared" si="157"/>
        <v>51135.195497249988</v>
      </c>
      <c r="E595" s="832">
        <f t="shared" si="157"/>
        <v>16180.794829541806</v>
      </c>
      <c r="F595" s="832">
        <f t="shared" si="157"/>
        <v>34887.752263145507</v>
      </c>
      <c r="G595" s="832">
        <f t="shared" si="157"/>
        <v>2788.5719177349283</v>
      </c>
      <c r="H595" s="832">
        <f t="shared" si="157"/>
        <v>50773.642647719738</v>
      </c>
      <c r="I595" s="832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2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8"/>
      <c r="S595" s="317">
        <f>L595</f>
        <v>130</v>
      </c>
      <c r="T595" s="879">
        <v>16631</v>
      </c>
      <c r="U595" s="25">
        <f t="shared" si="152"/>
        <v>2162030</v>
      </c>
      <c r="V595" s="471"/>
      <c r="W595" s="847"/>
      <c r="X595" s="881"/>
      <c r="Y595" s="879"/>
      <c r="Z595" s="25">
        <f t="shared" si="153"/>
        <v>0</v>
      </c>
    </row>
    <row r="596" spans="1:26">
      <c r="A596" s="831">
        <f t="shared" si="148"/>
        <v>240</v>
      </c>
      <c r="B596" s="194" t="s">
        <v>1407</v>
      </c>
      <c r="C596" s="25">
        <f t="shared" si="149"/>
        <v>1829410</v>
      </c>
      <c r="D596" s="832">
        <f t="shared" si="157"/>
        <v>43268.242343826911</v>
      </c>
      <c r="E596" s="832">
        <f t="shared" si="157"/>
        <v>13691.441778843067</v>
      </c>
      <c r="F596" s="832">
        <f t="shared" si="157"/>
        <v>29520.405761123118</v>
      </c>
      <c r="G596" s="832">
        <f t="shared" si="157"/>
        <v>2359.5608534680164</v>
      </c>
      <c r="H596" s="832">
        <f t="shared" si="157"/>
        <v>42962.313009609003</v>
      </c>
      <c r="I596" s="832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2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8"/>
      <c r="S596" s="317">
        <f>L596</f>
        <v>110</v>
      </c>
      <c r="T596" s="879">
        <v>16631</v>
      </c>
      <c r="U596" s="25">
        <f t="shared" si="152"/>
        <v>1829410</v>
      </c>
      <c r="V596" s="471"/>
      <c r="W596" s="847"/>
      <c r="X596" s="881"/>
      <c r="Y596" s="879"/>
      <c r="Z596" s="25">
        <f t="shared" si="153"/>
        <v>0</v>
      </c>
    </row>
    <row r="597" spans="1:26">
      <c r="A597" s="831">
        <f t="shared" si="148"/>
        <v>241</v>
      </c>
      <c r="B597" s="194" t="s">
        <v>1474</v>
      </c>
      <c r="C597" s="25">
        <f t="shared" si="149"/>
        <v>197268</v>
      </c>
      <c r="D597" s="832">
        <f t="shared" si="157"/>
        <v>4720.1718920538451</v>
      </c>
      <c r="E597" s="832">
        <f t="shared" si="157"/>
        <v>1493.6118304192437</v>
      </c>
      <c r="F597" s="832">
        <f t="shared" si="157"/>
        <v>3220.4079012134312</v>
      </c>
      <c r="G597" s="832">
        <f t="shared" si="157"/>
        <v>257.40663856014726</v>
      </c>
      <c r="H597" s="832">
        <f t="shared" si="157"/>
        <v>4686.797782866437</v>
      </c>
      <c r="I597" s="832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2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8"/>
      <c r="S597" s="317">
        <f>L597/2</f>
        <v>6</v>
      </c>
      <c r="T597" s="879">
        <v>32878</v>
      </c>
      <c r="U597" s="25">
        <f t="shared" si="152"/>
        <v>197268</v>
      </c>
      <c r="V597" s="471"/>
      <c r="W597" s="847"/>
      <c r="X597" s="881"/>
      <c r="Y597" s="879"/>
      <c r="Z597" s="25">
        <f t="shared" si="153"/>
        <v>0</v>
      </c>
    </row>
    <row r="598" spans="1:26">
      <c r="A598" s="831"/>
      <c r="B598" s="309"/>
      <c r="C598" s="25"/>
      <c r="D598" s="832"/>
      <c r="E598" s="832"/>
      <c r="F598" s="832"/>
      <c r="G598" s="832"/>
      <c r="H598" s="832"/>
      <c r="I598" s="832"/>
      <c r="J598" s="376"/>
      <c r="K598" s="25"/>
      <c r="L598" s="832"/>
      <c r="M598" s="832"/>
      <c r="N598" s="730"/>
      <c r="O598" s="730"/>
      <c r="P598" s="471"/>
      <c r="Q598" s="847"/>
      <c r="R598" s="848"/>
      <c r="S598" s="317"/>
      <c r="T598" s="879"/>
      <c r="U598" s="25">
        <f t="shared" si="121"/>
        <v>0</v>
      </c>
      <c r="V598" s="471"/>
      <c r="W598" s="847"/>
      <c r="X598" s="881"/>
      <c r="Y598" s="879"/>
      <c r="Z598" s="25">
        <f t="shared" si="122"/>
        <v>0</v>
      </c>
    </row>
    <row r="599" spans="1:26" s="853" customFormat="1">
      <c r="A599" s="833"/>
      <c r="B599" s="834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4"/>
      <c r="Q599" s="855"/>
      <c r="R599" s="856"/>
      <c r="S599" s="908"/>
      <c r="T599" s="878"/>
      <c r="U599" s="47">
        <f>SUM(U357:U598)</f>
        <v>337375734</v>
      </c>
      <c r="V599" s="854"/>
      <c r="W599" s="855"/>
      <c r="X599" s="868"/>
      <c r="Y599" s="878"/>
      <c r="Z599" s="47">
        <f>SUM(Z357:Z598)</f>
        <v>5816000</v>
      </c>
    </row>
    <row r="600" spans="1:26" s="828" customFormat="1">
      <c r="A600" s="827"/>
      <c r="B600" s="827"/>
      <c r="C600" s="827"/>
      <c r="D600" s="827"/>
      <c r="E600" s="827"/>
      <c r="F600" s="827"/>
      <c r="G600" s="827"/>
      <c r="H600" s="827"/>
      <c r="I600" s="827"/>
      <c r="J600" s="458"/>
      <c r="K600" s="305">
        <v>517192596</v>
      </c>
      <c r="L600" s="827"/>
      <c r="M600" s="827"/>
      <c r="N600" s="730"/>
      <c r="O600" s="730"/>
      <c r="P600" s="827"/>
      <c r="Q600" s="840"/>
      <c r="R600" s="841"/>
      <c r="S600" s="899"/>
      <c r="T600" s="305"/>
      <c r="U600" s="827"/>
      <c r="V600" s="827"/>
      <c r="W600" s="840"/>
      <c r="X600" s="305"/>
      <c r="Y600" s="305"/>
      <c r="Z600" s="827"/>
    </row>
    <row r="601" spans="1:26">
      <c r="N601" s="730"/>
      <c r="O601" s="730"/>
    </row>
    <row r="602" spans="1:26">
      <c r="K602" s="860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SX TM KIM DUNG PHÁT</v>
      </c>
      <c r="B1" s="608"/>
      <c r="D1" s="477"/>
      <c r="E1" s="477"/>
      <c r="F1" s="477"/>
      <c r="G1" s="1083" t="s">
        <v>285</v>
      </c>
      <c r="H1" s="1083"/>
      <c r="I1" s="1083"/>
      <c r="J1" s="478"/>
      <c r="K1" s="479"/>
    </row>
    <row r="2" spans="1:11" s="476" customFormat="1" ht="19.5" customHeight="1">
      <c r="A2" s="659" t="str">
        <f>TH!A2</f>
        <v>Địa chỉ: 1A227/1 Ấp 1, Phạm Văn Hai, Bình Chánh, TPHCM</v>
      </c>
      <c r="B2" s="608"/>
      <c r="D2" s="480"/>
      <c r="E2" s="480"/>
      <c r="F2" s="480"/>
      <c r="G2" s="1084" t="s">
        <v>123</v>
      </c>
      <c r="H2" s="1084"/>
      <c r="I2" s="1084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84"/>
      <c r="H3" s="1084"/>
      <c r="I3" s="1084"/>
      <c r="J3" s="478"/>
    </row>
    <row r="4" spans="1:11" s="612" customFormat="1" ht="17.25" customHeight="1">
      <c r="A4" s="1085" t="s">
        <v>286</v>
      </c>
      <c r="B4" s="1085"/>
      <c r="C4" s="1085"/>
      <c r="D4" s="1085"/>
      <c r="E4" s="1085"/>
      <c r="F4" s="1085"/>
      <c r="G4" s="1085"/>
      <c r="H4" s="1085"/>
      <c r="I4" s="1085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86" t="s">
        <v>287</v>
      </c>
      <c r="D6" s="1086"/>
      <c r="E6" s="1087"/>
      <c r="F6" s="1087"/>
      <c r="G6" s="1087"/>
      <c r="H6" s="771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88" t="s">
        <v>288</v>
      </c>
      <c r="B8" s="1089" t="s">
        <v>289</v>
      </c>
      <c r="C8" s="1089" t="s">
        <v>290</v>
      </c>
      <c r="D8" s="1089"/>
      <c r="E8" s="1089"/>
      <c r="F8" s="1089"/>
      <c r="G8" s="1089"/>
      <c r="H8" s="1089"/>
      <c r="I8" s="1089"/>
      <c r="J8" s="481"/>
    </row>
    <row r="9" spans="1:11" s="485" customFormat="1" ht="35.25" customHeight="1">
      <c r="A9" s="1088"/>
      <c r="B9" s="1089"/>
      <c r="C9" s="483" t="s">
        <v>841</v>
      </c>
      <c r="D9" s="483" t="s">
        <v>291</v>
      </c>
      <c r="E9" s="483" t="s">
        <v>842</v>
      </c>
      <c r="F9" s="483" t="s">
        <v>843</v>
      </c>
      <c r="G9" s="483" t="s">
        <v>292</v>
      </c>
      <c r="H9" s="483" t="s">
        <v>293</v>
      </c>
      <c r="I9" s="483" t="s">
        <v>844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8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2"/>
      <c r="G16" s="1082"/>
      <c r="H16" s="1082"/>
      <c r="I16" s="1082"/>
      <c r="J16" s="614"/>
    </row>
    <row r="17" spans="2:10" s="613" customFormat="1" ht="15">
      <c r="B17" s="488" t="s">
        <v>298</v>
      </c>
      <c r="C17" s="614"/>
      <c r="D17" s="614"/>
      <c r="E17" s="1082" t="s">
        <v>12</v>
      </c>
      <c r="F17" s="1082"/>
      <c r="G17" s="1082"/>
      <c r="H17" s="1082"/>
      <c r="I17" s="1082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SX TM KIM DUNG PHÁT</v>
      </c>
      <c r="M1" s="525"/>
      <c r="N1" s="526" t="s">
        <v>326</v>
      </c>
      <c r="O1" s="525"/>
    </row>
    <row r="2" spans="1:18" ht="15" customHeight="1">
      <c r="A2" s="521" t="str">
        <f>TH!A2</f>
        <v>Địa chỉ: 1A227/1 Ấp 1, Phạm Văn Hai, Bình Chánh, TPHCM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90" t="s">
        <v>328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95"/>
    </row>
    <row r="6" spans="1:18" s="528" customFormat="1" ht="21" customHeight="1">
      <c r="A6" s="1091" t="s">
        <v>845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95"/>
    </row>
    <row r="7" spans="1:18" s="528" customFormat="1" ht="21" customHeight="1">
      <c r="A7" s="1092" t="s">
        <v>373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95"/>
    </row>
    <row r="8" spans="1:18">
      <c r="D8" s="523"/>
    </row>
    <row r="9" spans="1:18" s="529" customFormat="1" ht="24" customHeight="1">
      <c r="A9" s="1093" t="s">
        <v>264</v>
      </c>
      <c r="B9" s="1096" t="s">
        <v>329</v>
      </c>
      <c r="C9" s="1097"/>
      <c r="D9" s="1097"/>
      <c r="E9" s="1097"/>
      <c r="F9" s="1097"/>
      <c r="G9" s="1097"/>
      <c r="H9" s="1098"/>
      <c r="I9" s="1096" t="s">
        <v>330</v>
      </c>
      <c r="J9" s="1097"/>
      <c r="K9" s="1097"/>
      <c r="L9" s="1098"/>
      <c r="M9" s="1099" t="s">
        <v>331</v>
      </c>
      <c r="N9" s="1099"/>
      <c r="O9" s="1099"/>
      <c r="P9" s="596"/>
    </row>
    <row r="10" spans="1:18" s="529" customFormat="1" ht="24" customHeight="1">
      <c r="A10" s="1094"/>
      <c r="B10" s="1096" t="s">
        <v>332</v>
      </c>
      <c r="C10" s="1098"/>
      <c r="D10" s="1093" t="s">
        <v>333</v>
      </c>
      <c r="E10" s="1093" t="s">
        <v>334</v>
      </c>
      <c r="F10" s="1093" t="s">
        <v>335</v>
      </c>
      <c r="G10" s="1093" t="s">
        <v>336</v>
      </c>
      <c r="H10" s="1093" t="s">
        <v>337</v>
      </c>
      <c r="I10" s="1096" t="s">
        <v>338</v>
      </c>
      <c r="J10" s="1098"/>
      <c r="K10" s="1100" t="s">
        <v>339</v>
      </c>
      <c r="L10" s="1093" t="s">
        <v>340</v>
      </c>
      <c r="M10" s="1099" t="s">
        <v>332</v>
      </c>
      <c r="N10" s="1099"/>
      <c r="O10" s="1099" t="s">
        <v>341</v>
      </c>
      <c r="P10" s="596"/>
    </row>
    <row r="11" spans="1:18" s="529" customFormat="1" ht="55.5" customHeight="1">
      <c r="A11" s="1095"/>
      <c r="B11" s="530" t="s">
        <v>342</v>
      </c>
      <c r="C11" s="530" t="s">
        <v>265</v>
      </c>
      <c r="D11" s="1095"/>
      <c r="E11" s="1095"/>
      <c r="F11" s="1095"/>
      <c r="G11" s="1095"/>
      <c r="H11" s="1095"/>
      <c r="I11" s="530" t="s">
        <v>343</v>
      </c>
      <c r="J11" s="530" t="s">
        <v>344</v>
      </c>
      <c r="K11" s="1101"/>
      <c r="L11" s="1095"/>
      <c r="M11" s="530" t="s">
        <v>15</v>
      </c>
      <c r="N11" s="530" t="s">
        <v>265</v>
      </c>
      <c r="O11" s="1099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853</v>
      </c>
      <c r="G14" s="599" t="s">
        <v>791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853</v>
      </c>
      <c r="G15" s="599" t="s">
        <v>792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854</v>
      </c>
      <c r="G16" s="599" t="s">
        <v>793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847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846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90" t="s">
        <v>328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606" t="str">
        <f>IF(D40='THE-TS'!$D$11,"x","")</f>
        <v/>
      </c>
    </row>
    <row r="41" spans="1:16" s="528" customFormat="1" ht="19.5" customHeight="1">
      <c r="A41" s="1091" t="s">
        <v>369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97" t="str">
        <f>IF(D41='THE-TS'!$D$11,"x","")</f>
        <v/>
      </c>
    </row>
    <row r="42" spans="1:16" s="528" customFormat="1" ht="19.5" customHeight="1">
      <c r="A42" s="1092" t="s">
        <v>374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93" t="s">
        <v>264</v>
      </c>
      <c r="B44" s="1096" t="s">
        <v>329</v>
      </c>
      <c r="C44" s="1097"/>
      <c r="D44" s="1097"/>
      <c r="E44" s="1097"/>
      <c r="F44" s="1097"/>
      <c r="G44" s="1097"/>
      <c r="H44" s="1098"/>
      <c r="I44" s="1096" t="s">
        <v>330</v>
      </c>
      <c r="J44" s="1097"/>
      <c r="K44" s="1097"/>
      <c r="L44" s="1098"/>
      <c r="M44" s="1099" t="s">
        <v>331</v>
      </c>
      <c r="N44" s="1099"/>
      <c r="O44" s="1099"/>
      <c r="P44" s="597" t="str">
        <f>IF(D44='THE-TS'!$D$11,"x","")</f>
        <v/>
      </c>
    </row>
    <row r="45" spans="1:16" s="529" customFormat="1" ht="17.25" customHeight="1">
      <c r="A45" s="1094"/>
      <c r="B45" s="1096" t="s">
        <v>332</v>
      </c>
      <c r="C45" s="1098"/>
      <c r="D45" s="1093" t="s">
        <v>333</v>
      </c>
      <c r="E45" s="1093" t="s">
        <v>334</v>
      </c>
      <c r="F45" s="1093" t="s">
        <v>335</v>
      </c>
      <c r="G45" s="1093" t="s">
        <v>336</v>
      </c>
      <c r="H45" s="1093" t="s">
        <v>337</v>
      </c>
      <c r="I45" s="1096" t="s">
        <v>338</v>
      </c>
      <c r="J45" s="1098"/>
      <c r="K45" s="1100" t="s">
        <v>339</v>
      </c>
      <c r="L45" s="1093" t="s">
        <v>340</v>
      </c>
      <c r="M45" s="1099" t="s">
        <v>332</v>
      </c>
      <c r="N45" s="1099"/>
      <c r="O45" s="1099" t="s">
        <v>341</v>
      </c>
      <c r="P45" s="597" t="str">
        <f>IF(D45='THE-TS'!$D$11,"x","")</f>
        <v/>
      </c>
    </row>
    <row r="46" spans="1:16" s="529" customFormat="1" ht="55.5" customHeight="1">
      <c r="A46" s="1095"/>
      <c r="B46" s="530" t="s">
        <v>342</v>
      </c>
      <c r="C46" s="530" t="s">
        <v>265</v>
      </c>
      <c r="D46" s="1095"/>
      <c r="E46" s="1095"/>
      <c r="F46" s="1095"/>
      <c r="G46" s="1095"/>
      <c r="H46" s="1095"/>
      <c r="I46" s="530" t="s">
        <v>343</v>
      </c>
      <c r="J46" s="530" t="s">
        <v>344</v>
      </c>
      <c r="K46" s="1101"/>
      <c r="L46" s="1095"/>
      <c r="M46" s="530" t="s">
        <v>15</v>
      </c>
      <c r="N46" s="530" t="s">
        <v>265</v>
      </c>
      <c r="O46" s="1099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SX TM KIM DUNG PHÁT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1A227/1 Ấp 1, Phạm Văn Hai, Bình Chánh, TPHCM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13" t="s">
        <v>354</v>
      </c>
      <c r="B6" s="1113"/>
      <c r="C6" s="1113"/>
      <c r="D6" s="1113"/>
      <c r="E6" s="1113"/>
      <c r="F6" s="1113"/>
      <c r="G6" s="1113"/>
      <c r="H6" s="1113"/>
    </row>
    <row r="7" spans="1:11" ht="17.25" customHeight="1" thickBot="1">
      <c r="A7" s="1114" t="str">
        <f ca="1" xml:space="preserve"> IF(ROWS($1:1)&gt;COUNT(Dong3),"","Số: "&amp;OFFSET('SO-TS'!$G$1,SMALL(Dong3,ROWS($1:1)),))</f>
        <v>Số: SX01/11</v>
      </c>
      <c r="B7" s="1114"/>
      <c r="C7" s="1114"/>
      <c r="D7" s="1114"/>
      <c r="E7" s="1114"/>
      <c r="F7" s="1114"/>
      <c r="G7" s="1114"/>
      <c r="H7" s="1114"/>
      <c r="J7" s="588" t="s">
        <v>375</v>
      </c>
      <c r="K7" s="589" t="s">
        <v>381</v>
      </c>
    </row>
    <row r="8" spans="1:11" ht="17.25" customHeight="1">
      <c r="A8" s="111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5"/>
      <c r="C8" s="1115"/>
      <c r="D8" s="1115"/>
      <c r="E8" s="1115"/>
      <c r="F8" s="1115"/>
      <c r="G8" s="1115"/>
      <c r="H8" s="1115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03" t="s">
        <v>129</v>
      </c>
      <c r="B17" s="1104"/>
      <c r="C17" s="1107" t="s">
        <v>356</v>
      </c>
      <c r="D17" s="1108"/>
      <c r="E17" s="1109"/>
      <c r="F17" s="1110" t="s">
        <v>357</v>
      </c>
      <c r="G17" s="1111"/>
      <c r="H17" s="1112"/>
    </row>
    <row r="18" spans="1:8" s="584" customFormat="1" ht="28.5" customHeight="1">
      <c r="A18" s="1105"/>
      <c r="B18" s="1106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16" t="s">
        <v>2</v>
      </c>
      <c r="B19" s="1117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18" t="s">
        <v>364</v>
      </c>
      <c r="B25" s="1118"/>
      <c r="C25" s="1118"/>
      <c r="D25" s="1118"/>
      <c r="E25" s="1118"/>
      <c r="F25" s="1118"/>
      <c r="G25" s="1118"/>
      <c r="H25" s="1118"/>
    </row>
    <row r="26" spans="1:8" ht="27" customHeight="1">
      <c r="A26" s="542" t="s">
        <v>35</v>
      </c>
      <c r="B26" s="1096" t="s">
        <v>365</v>
      </c>
      <c r="C26" s="1098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9"/>
      <c r="C34" s="1119"/>
      <c r="D34" s="1119"/>
      <c r="E34" s="1119"/>
      <c r="F34" s="1119"/>
      <c r="G34" s="1119"/>
      <c r="H34" s="1119"/>
    </row>
    <row r="35" spans="1:8">
      <c r="A35" s="1119" t="str">
        <f ca="1" xml:space="preserve"> IF(ROWS($1:1)&gt;COUNT(Dong3),"","Lý do giảm:   "&amp;OFFSET('SO-TS'!$O$1,SMALL(Dong3,ROWS($1:1)),))</f>
        <v xml:space="preserve">Lý do giảm:   </v>
      </c>
      <c r="B35" s="1119"/>
      <c r="C35" s="1119"/>
      <c r="D35" s="1119"/>
      <c r="E35" s="1119"/>
      <c r="F35" s="1119"/>
      <c r="G35" s="1119"/>
      <c r="H35" s="1119"/>
    </row>
    <row r="36" spans="1:8">
      <c r="A36" s="552"/>
      <c r="B36" s="552"/>
      <c r="C36" s="547"/>
      <c r="D36" s="547"/>
      <c r="E36" s="1102" t="s">
        <v>794</v>
      </c>
      <c r="F36" s="1102"/>
      <c r="G36" s="1102"/>
      <c r="H36" s="1102"/>
    </row>
    <row r="37" spans="1:8">
      <c r="A37" s="1114" t="s">
        <v>368</v>
      </c>
      <c r="B37" s="1114"/>
      <c r="C37" s="1114" t="s">
        <v>12</v>
      </c>
      <c r="D37" s="1114"/>
      <c r="E37" s="1120" t="s">
        <v>110</v>
      </c>
      <c r="F37" s="1120"/>
      <c r="G37" s="1120"/>
      <c r="H37" s="1120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21" t="s">
        <v>160</v>
      </c>
      <c r="B45" s="1121"/>
      <c r="C45" s="547"/>
      <c r="D45" s="547"/>
      <c r="E45" s="1102" t="s">
        <v>104</v>
      </c>
      <c r="F45" s="1102"/>
      <c r="G45" s="1102"/>
      <c r="H45" s="1102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43.42578125" style="779" customWidth="1"/>
    <col min="5" max="5" width="7.140625" style="779" customWidth="1"/>
    <col min="6" max="6" width="14.140625" style="779" customWidth="1"/>
    <col min="7" max="7" width="14.85546875" style="779" customWidth="1"/>
    <col min="8" max="9" width="12" style="779" customWidth="1"/>
    <col min="10" max="10" width="12.85546875" style="779" customWidth="1"/>
    <col min="11" max="12" width="13.5703125" style="779" customWidth="1"/>
    <col min="13" max="13" width="12.7109375" style="779" customWidth="1"/>
    <col min="14" max="14" width="6.28515625" style="779" customWidth="1"/>
    <col min="15" max="15" width="8.42578125" style="779" customWidth="1"/>
    <col min="16" max="16384" width="9.140625" style="779"/>
  </cols>
  <sheetData>
    <row r="2" spans="1:16">
      <c r="A2" s="778" t="str">
        <f>'IN-NX'!A2</f>
        <v>Đơn vị: CÔNG TY TNHH SX TM KIM DUNG PHÁT</v>
      </c>
      <c r="F2" s="780"/>
      <c r="G2" s="780"/>
      <c r="H2" s="780"/>
      <c r="I2" s="780"/>
      <c r="J2" s="1123" t="s">
        <v>855</v>
      </c>
      <c r="K2" s="1123"/>
      <c r="L2" s="1123"/>
      <c r="M2" s="1123"/>
    </row>
    <row r="3" spans="1:16">
      <c r="A3" s="809" t="str">
        <f>'IN-NX'!A3</f>
        <v>Địa chỉ: 1A227/1 Ấp 1, Phạm Văn Hai, Bình Chánh, TPHCM</v>
      </c>
      <c r="J3" s="1124" t="s">
        <v>164</v>
      </c>
      <c r="K3" s="1125"/>
      <c r="L3" s="1125"/>
      <c r="M3" s="1125"/>
    </row>
    <row r="4" spans="1:16">
      <c r="J4" s="1125" t="s">
        <v>165</v>
      </c>
      <c r="K4" s="1125"/>
      <c r="L4" s="1125"/>
      <c r="M4" s="1125"/>
    </row>
    <row r="5" spans="1:16" ht="19.5" customHeight="1">
      <c r="A5" s="1126" t="s">
        <v>856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1126"/>
      <c r="N5" s="781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25" t="s">
        <v>857</v>
      </c>
      <c r="B6" s="1125"/>
      <c r="C6" s="1125"/>
      <c r="D6" s="1125"/>
      <c r="E6" s="1125"/>
      <c r="F6" s="1125"/>
      <c r="G6" s="1125"/>
      <c r="H6" s="1125"/>
      <c r="I6" s="1125"/>
      <c r="J6" s="1125"/>
      <c r="K6" s="1125"/>
      <c r="L6" s="1125"/>
      <c r="M6" s="1125"/>
      <c r="N6" s="807"/>
    </row>
    <row r="7" spans="1:16">
      <c r="B7" s="782"/>
      <c r="C7" s="782"/>
      <c r="D7" s="782"/>
      <c r="E7" s="783" t="s">
        <v>858</v>
      </c>
      <c r="G7" s="782"/>
      <c r="H7" s="782"/>
      <c r="I7" s="782"/>
      <c r="J7" s="782"/>
      <c r="K7" s="782"/>
      <c r="L7" s="782"/>
      <c r="M7" s="782"/>
    </row>
    <row r="8" spans="1:16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  <c r="M8" s="782"/>
    </row>
    <row r="9" spans="1:16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  <c r="M9" s="784"/>
    </row>
    <row r="10" spans="1:16"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  <c r="M10" s="1122"/>
    </row>
    <row r="11" spans="1:16" ht="15.75" customHeight="1">
      <c r="A11" s="1127" t="s">
        <v>20</v>
      </c>
      <c r="B11" s="1128" t="s">
        <v>1</v>
      </c>
      <c r="C11" s="1128"/>
      <c r="D11" s="1127" t="s">
        <v>0</v>
      </c>
      <c r="E11" s="1127" t="s">
        <v>248</v>
      </c>
      <c r="F11" s="1128" t="s">
        <v>861</v>
      </c>
      <c r="G11" s="1128"/>
      <c r="H11" s="1128"/>
      <c r="I11" s="1128"/>
      <c r="J11" s="1128"/>
      <c r="K11" s="1128"/>
      <c r="L11" s="1128"/>
      <c r="M11" s="1128"/>
    </row>
    <row r="12" spans="1:16" ht="15.75" customHeight="1" thickBot="1">
      <c r="A12" s="1127"/>
      <c r="B12" s="1129" t="s">
        <v>15</v>
      </c>
      <c r="C12" s="1129" t="s">
        <v>32</v>
      </c>
      <c r="D12" s="1127"/>
      <c r="E12" s="1127"/>
      <c r="F12" s="1129" t="s">
        <v>862</v>
      </c>
      <c r="G12" s="1129" t="s">
        <v>863</v>
      </c>
      <c r="H12" s="1129"/>
      <c r="I12" s="1129"/>
      <c r="J12" s="1129"/>
      <c r="K12" s="1129"/>
      <c r="L12" s="1129"/>
      <c r="M12" s="1129"/>
    </row>
    <row r="13" spans="1:16" ht="31.5" customHeight="1" thickBot="1">
      <c r="A13" s="1127"/>
      <c r="B13" s="1129"/>
      <c r="C13" s="1129"/>
      <c r="D13" s="1127"/>
      <c r="E13" s="1127"/>
      <c r="F13" s="1129"/>
      <c r="G13" s="785" t="s">
        <v>841</v>
      </c>
      <c r="H13" s="785" t="s">
        <v>842</v>
      </c>
      <c r="I13" s="785" t="s">
        <v>843</v>
      </c>
      <c r="J13" s="785" t="s">
        <v>864</v>
      </c>
      <c r="K13" s="785" t="s">
        <v>865</v>
      </c>
      <c r="L13" s="785" t="s">
        <v>835</v>
      </c>
      <c r="M13" s="785" t="s">
        <v>866</v>
      </c>
      <c r="O13" s="808" t="s">
        <v>430</v>
      </c>
    </row>
    <row r="14" spans="1:16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/>
      <c r="J14" s="786">
        <v>4</v>
      </c>
      <c r="K14" s="786">
        <v>5</v>
      </c>
      <c r="L14" s="786"/>
      <c r="M14" s="786">
        <v>6</v>
      </c>
    </row>
    <row r="15" spans="1:16" ht="22.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  <c r="M15" s="789"/>
    </row>
    <row r="16" spans="1:16" ht="22.5" customHeight="1">
      <c r="A16" s="790">
        <f ca="1">IF(ROWS($1:1)&gt;COUNT(Dong9),"",OFFSET(TH!C$1,SMALL(Dong9,ROWS($1:1)),))</f>
        <v>40664</v>
      </c>
      <c r="B16" s="790" t="str">
        <f ca="1">IF(ROWS($1:1)&gt;COUNT(Dong9),"",OFFSET(TH!D$1,SMALL(Dong9,ROWS($1:1)),))</f>
        <v>CTGS</v>
      </c>
      <c r="C16" s="790">
        <f ca="1">IF(ROWS($1:1)&gt;COUNT(Dong9),"",OFFSET(TH!E$1,SMALL(Dong9,ROWS($1:1)),))</f>
        <v>40664</v>
      </c>
      <c r="D16" s="791" t="str">
        <f ca="1">IF(ROWS($1:1)&gt;COUNT(Dong9),"",OFFSET(TH!F$1,SMALL(Dong9,ROWS($1:1)),))</f>
        <v>Trích khấu hao TSCĐ Hữu hình</v>
      </c>
      <c r="E16" s="790" t="str">
        <f ca="1">IF(ROWS($1:1)&gt;COUNT(Dong9),"",OFFSET(TH!M$1,SMALL(Dong9,ROWS($1:1)),))</f>
        <v>2141</v>
      </c>
      <c r="F16" s="792">
        <f ca="1">IF(ROWS($1:1)&gt;COUNT(Dong9),"",OFFSET(TH!K$1,SMALL(Dong9,ROWS($1:1)),))</f>
        <v>750000</v>
      </c>
      <c r="G16" s="792">
        <f ca="1">IF($E16="1521",$F16,0)</f>
        <v>0</v>
      </c>
      <c r="H16" s="792">
        <f ca="1">IF($E16="1522",$F16,0)</f>
        <v>0</v>
      </c>
      <c r="I16" s="792">
        <f ca="1">IF(LEFT(D16,6)="Mực in",F16,0)</f>
        <v>0</v>
      </c>
      <c r="J16" s="792">
        <f ca="1">IF(OR(LEFT($E16,3)="334",LEFT($E16,3)="338"),$F16,0)</f>
        <v>0</v>
      </c>
      <c r="K16" s="792">
        <f ca="1">IF(OR(LEFT($E16,3)="331",AND(LEFT($E16,3)="111",$D16="Tiền điện")),$F16,0)</f>
        <v>0</v>
      </c>
      <c r="L16" s="792">
        <f ca="1">IF($E16="142",$F16,0)</f>
        <v>0</v>
      </c>
      <c r="M16" s="792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0">
        <f ca="1">IF(ROWS($1:2)&gt;COUNT(Dong9),"",OFFSET(TH!C$1,SMALL(Dong9,ROWS($1:2)),))</f>
        <v>40664</v>
      </c>
      <c r="B17" s="790" t="str">
        <f ca="1">IF(ROWS($1:2)&gt;COUNT(Dong9),"",OFFSET(TH!D$1,SMALL(Dong9,ROWS($1:2)),))</f>
        <v>CTGS</v>
      </c>
      <c r="C17" s="790">
        <f ca="1">IF(ROWS($1:2)&gt;COUNT(Dong9),"",OFFSET(TH!E$1,SMALL(Dong9,ROWS($1:2)),))</f>
        <v>40664</v>
      </c>
      <c r="D17" s="791" t="str">
        <f ca="1">IF(ROWS($1:2)&gt;COUNT(Dong9),"",OFFSET(TH!F$1,SMALL(Dong9,ROWS($1:2)),))</f>
        <v>Phân bổ chi phí trả trước ngắn hạn</v>
      </c>
      <c r="E17" s="790" t="str">
        <f ca="1">IF(ROWS($1:2)&gt;COUNT(Dong9),"",OFFSET(TH!M$1,SMALL(Dong9,ROWS($1:2)),))</f>
        <v>142</v>
      </c>
      <c r="F17" s="792">
        <f ca="1">IF(ROWS($1:2)&gt;COUNT(Dong9),"",OFFSET(TH!K$1,SMALL(Dong9,ROWS($1:2)),))</f>
        <v>3164845</v>
      </c>
      <c r="G17" s="792">
        <f t="shared" ref="G17:G35" ca="1" si="0">IF($E17="1521",$F17,0)</f>
        <v>0</v>
      </c>
      <c r="H17" s="792">
        <f t="shared" ref="H17:H35" ca="1" si="1">IF($E17="1522",$F17,0)</f>
        <v>0</v>
      </c>
      <c r="I17" s="792">
        <f t="shared" ref="I17:I35" ca="1" si="2">IF(LEFT(D17,6)="Mực in",F17,0)</f>
        <v>0</v>
      </c>
      <c r="J17" s="792">
        <f t="shared" ref="J17:J35" ca="1" si="3">IF(OR(LEFT($E17,3)="334",LEFT($E17,3)="338"),$F17,0)</f>
        <v>0</v>
      </c>
      <c r="K17" s="792">
        <f t="shared" ref="K17:K35" ca="1" si="4">IF(OR(LEFT($E17,3)="331",AND(LEFT($E17,3)="111",$D17="Tiền điện")),$F17,0)</f>
        <v>0</v>
      </c>
      <c r="L17" s="792">
        <f t="shared" ref="L17:L35" ca="1" si="5">IF($E17="142",$F17,0)</f>
        <v>3164845</v>
      </c>
      <c r="M17" s="792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0">
        <f ca="1">IF(ROWS($1:3)&gt;COUNT(Dong9),"",OFFSET(TH!C$1,SMALL(Dong9,ROWS($1:3)),))</f>
        <v>40649</v>
      </c>
      <c r="B18" s="790" t="str">
        <f ca="1">IF(ROWS($1:3)&gt;COUNT(Dong9),"",OFFSET(TH!D$1,SMALL(Dong9,ROWS($1:3)),))</f>
        <v>C17</v>
      </c>
      <c r="C18" s="790">
        <f ca="1">IF(ROWS($1:3)&gt;COUNT(Dong9),"",OFFSET(TH!E$1,SMALL(Dong9,ROWS($1:3)),))</f>
        <v>40649</v>
      </c>
      <c r="D18" s="791" t="str">
        <f ca="1">IF(ROWS($1:3)&gt;COUNT(Dong9),"",OFFSET(TH!F$1,SMALL(Dong9,ROWS($1:3)),))</f>
        <v>Mực in VFLEX 1563 Black-378, VFLEX 6417 Green Chrome Green C</v>
      </c>
      <c r="E18" s="790" t="str">
        <f ca="1">IF(ROWS($1:3)&gt;COUNT(Dong9),"",OFFSET(TH!M$1,SMALL(Dong9,ROWS($1:3)),))</f>
        <v>1111</v>
      </c>
      <c r="F18" s="792">
        <f ca="1">IF(ROWS($1:3)&gt;COUNT(Dong9),"",OFFSET(TH!K$1,SMALL(Dong9,ROWS($1:3)),))</f>
        <v>2180000</v>
      </c>
      <c r="G18" s="792">
        <f t="shared" ca="1" si="0"/>
        <v>0</v>
      </c>
      <c r="H18" s="792">
        <f t="shared" ca="1" si="1"/>
        <v>0</v>
      </c>
      <c r="I18" s="792">
        <f t="shared" ca="1" si="2"/>
        <v>2180000</v>
      </c>
      <c r="J18" s="792">
        <f t="shared" ca="1" si="3"/>
        <v>0</v>
      </c>
      <c r="K18" s="792">
        <f t="shared" ca="1" si="4"/>
        <v>0</v>
      </c>
      <c r="L18" s="792">
        <f t="shared" ca="1" si="5"/>
        <v>0</v>
      </c>
      <c r="M18" s="792">
        <f t="shared" ca="1" si="6"/>
        <v>0</v>
      </c>
    </row>
    <row r="19" spans="1:13" ht="22.5" customHeight="1">
      <c r="A19" s="790">
        <f ca="1">IF(ROWS($1:4)&gt;COUNT(Dong9),"",OFFSET(TH!C$1,SMALL(Dong9,ROWS($1:4)),))</f>
        <v>40656</v>
      </c>
      <c r="B19" s="790" t="str">
        <f ca="1">IF(ROWS($1:4)&gt;COUNT(Dong9),"",OFFSET(TH!D$1,SMALL(Dong9,ROWS($1:4)),))</f>
        <v>C19</v>
      </c>
      <c r="C19" s="790">
        <f ca="1">IF(ROWS($1:4)&gt;COUNT(Dong9),"",OFFSET(TH!E$1,SMALL(Dong9,ROWS($1:4)),))</f>
        <v>40656</v>
      </c>
      <c r="D19" s="791" t="str">
        <f ca="1">IF(ROWS($1:4)&gt;COUNT(Dong9),"",OFFSET(TH!F$1,SMALL(Dong9,ROWS($1:4)),))</f>
        <v>Ethylen Vinyl Acctate TP</v>
      </c>
      <c r="E19" s="790" t="str">
        <f ca="1">IF(ROWS($1:4)&gt;COUNT(Dong9),"",OFFSET(TH!M$1,SMALL(Dong9,ROWS($1:4)),))</f>
        <v>1111</v>
      </c>
      <c r="F19" s="792">
        <f ca="1">IF(ROWS($1:4)&gt;COUNT(Dong9),"",OFFSET(TH!K$1,SMALL(Dong9,ROWS($1:4)),))</f>
        <v>2300000</v>
      </c>
      <c r="G19" s="792">
        <f t="shared" ca="1" si="0"/>
        <v>0</v>
      </c>
      <c r="H19" s="792">
        <f t="shared" ca="1" si="1"/>
        <v>0</v>
      </c>
      <c r="I19" s="792">
        <f t="shared" ca="1" si="2"/>
        <v>0</v>
      </c>
      <c r="J19" s="792">
        <f t="shared" ca="1" si="3"/>
        <v>0</v>
      </c>
      <c r="K19" s="792">
        <f t="shared" ca="1" si="4"/>
        <v>0</v>
      </c>
      <c r="L19" s="792">
        <f t="shared" ca="1" si="5"/>
        <v>0</v>
      </c>
      <c r="M19" s="792">
        <f t="shared" ca="1" si="6"/>
        <v>2300000</v>
      </c>
    </row>
    <row r="20" spans="1:13" ht="22.5" customHeight="1">
      <c r="A20" s="790">
        <f ca="1">IF(ROWS($1:5)&gt;COUNT(Dong9),"",OFFSET(TH!C$1,SMALL(Dong9,ROWS($1:5)),))</f>
        <v>40673</v>
      </c>
      <c r="B20" s="790" t="str">
        <f ca="1">IF(ROWS($1:5)&gt;COUNT(Dong9),"",OFFSET(TH!D$1,SMALL(Dong9,ROWS($1:5)),))</f>
        <v>C22</v>
      </c>
      <c r="C20" s="790">
        <f ca="1">IF(ROWS($1:5)&gt;COUNT(Dong9),"",OFFSET(TH!E$1,SMALL(Dong9,ROWS($1:5)),))</f>
        <v>40673</v>
      </c>
      <c r="D20" s="791" t="str">
        <f ca="1">IF(ROWS($1:5)&gt;COUNT(Dong9),"",OFFSET(TH!F$1,SMALL(Dong9,ROWS($1:5)),))</f>
        <v>Mực in V-FLEX Red-R032</v>
      </c>
      <c r="E20" s="790" t="str">
        <f ca="1">IF(ROWS($1:5)&gt;COUNT(Dong9),"",OFFSET(TH!M$1,SMALL(Dong9,ROWS($1:5)),))</f>
        <v>1111</v>
      </c>
      <c r="F20" s="792">
        <f ca="1">IF(ROWS($1:5)&gt;COUNT(Dong9),"",OFFSET(TH!K$1,SMALL(Dong9,ROWS($1:5)),))</f>
        <v>2720000</v>
      </c>
      <c r="G20" s="792">
        <f t="shared" ca="1" si="0"/>
        <v>0</v>
      </c>
      <c r="H20" s="792">
        <f t="shared" ca="1" si="1"/>
        <v>0</v>
      </c>
      <c r="I20" s="792">
        <f t="shared" ca="1" si="2"/>
        <v>2720000</v>
      </c>
      <c r="J20" s="792">
        <f t="shared" ca="1" si="3"/>
        <v>0</v>
      </c>
      <c r="K20" s="792">
        <f t="shared" ca="1" si="4"/>
        <v>0</v>
      </c>
      <c r="L20" s="792">
        <f t="shared" ca="1" si="5"/>
        <v>0</v>
      </c>
      <c r="M20" s="792">
        <f t="shared" ca="1" si="6"/>
        <v>0</v>
      </c>
    </row>
    <row r="21" spans="1:13" ht="22.5" customHeight="1">
      <c r="A21" s="790">
        <f ca="1">IF(ROWS($1:6)&gt;COUNT(Dong9),"",OFFSET(TH!C$1,SMALL(Dong9,ROWS($1:6)),))</f>
        <v>40675</v>
      </c>
      <c r="B21" s="790" t="str">
        <f ca="1">IF(ROWS($1:6)&gt;COUNT(Dong9),"",OFFSET(TH!D$1,SMALL(Dong9,ROWS($1:6)),))</f>
        <v>C23</v>
      </c>
      <c r="C21" s="790">
        <f ca="1">IF(ROWS($1:6)&gt;COUNT(Dong9),"",OFFSET(TH!E$1,SMALL(Dong9,ROWS($1:6)),))</f>
        <v>40675</v>
      </c>
      <c r="D21" s="791" t="str">
        <f ca="1">IF(ROWS($1:6)&gt;COUNT(Dong9),"",OFFSET(TH!F$1,SMALL(Dong9,ROWS($1:6)),))</f>
        <v>Tiền điện</v>
      </c>
      <c r="E21" s="790" t="str">
        <f ca="1">IF(ROWS($1:6)&gt;COUNT(Dong9),"",OFFSET(TH!M$1,SMALL(Dong9,ROWS($1:6)),))</f>
        <v>1111</v>
      </c>
      <c r="F21" s="792">
        <f ca="1">IF(ROWS($1:6)&gt;COUNT(Dong9),"",OFFSET(TH!K$1,SMALL(Dong9,ROWS($1:6)),))</f>
        <v>774520</v>
      </c>
      <c r="G21" s="792">
        <f t="shared" ca="1" si="0"/>
        <v>0</v>
      </c>
      <c r="H21" s="792">
        <f t="shared" ca="1" si="1"/>
        <v>0</v>
      </c>
      <c r="I21" s="792">
        <f t="shared" ca="1" si="2"/>
        <v>0</v>
      </c>
      <c r="J21" s="792">
        <f t="shared" ca="1" si="3"/>
        <v>0</v>
      </c>
      <c r="K21" s="792">
        <f t="shared" ca="1" si="4"/>
        <v>774520</v>
      </c>
      <c r="L21" s="792">
        <f t="shared" ca="1" si="5"/>
        <v>0</v>
      </c>
      <c r="M21" s="792">
        <f t="shared" ca="1" si="6"/>
        <v>0</v>
      </c>
    </row>
    <row r="22" spans="1:13" ht="22.5" customHeight="1">
      <c r="A22" s="790">
        <f ca="1">IF(ROWS($1:7)&gt;COUNT(Dong9),"",OFFSET(TH!C$1,SMALL(Dong9,ROWS($1:7)),))</f>
        <v>40690</v>
      </c>
      <c r="B22" s="790" t="str">
        <f ca="1">IF(ROWS($1:7)&gt;COUNT(Dong9),"",OFFSET(TH!D$1,SMALL(Dong9,ROWS($1:7)),))</f>
        <v>C35</v>
      </c>
      <c r="C22" s="790">
        <f ca="1">IF(ROWS($1:7)&gt;COUNT(Dong9),"",OFFSET(TH!E$1,SMALL(Dong9,ROWS($1:7)),))</f>
        <v>40690</v>
      </c>
      <c r="D22" s="791" t="str">
        <f ca="1">IF(ROWS($1:7)&gt;COUNT(Dong9),"",OFFSET(TH!F$1,SMALL(Dong9,ROWS($1:7)),))</f>
        <v>Mực in V-FLEX 6529 Blue</v>
      </c>
      <c r="E22" s="790" t="str">
        <f ca="1">IF(ROWS($1:7)&gt;COUNT(Dong9),"",OFFSET(TH!M$1,SMALL(Dong9,ROWS($1:7)),))</f>
        <v>1111</v>
      </c>
      <c r="F22" s="792">
        <f ca="1">IF(ROWS($1:7)&gt;COUNT(Dong9),"",OFFSET(TH!K$1,SMALL(Dong9,ROWS($1:7)),))</f>
        <v>1340000</v>
      </c>
      <c r="G22" s="792">
        <f t="shared" ca="1" si="0"/>
        <v>0</v>
      </c>
      <c r="H22" s="792">
        <f t="shared" ca="1" si="1"/>
        <v>0</v>
      </c>
      <c r="I22" s="792">
        <f t="shared" ca="1" si="2"/>
        <v>1340000</v>
      </c>
      <c r="J22" s="792">
        <f t="shared" ca="1" si="3"/>
        <v>0</v>
      </c>
      <c r="K22" s="792">
        <f t="shared" ca="1" si="4"/>
        <v>0</v>
      </c>
      <c r="L22" s="792">
        <f t="shared" ca="1" si="5"/>
        <v>0</v>
      </c>
      <c r="M22" s="792">
        <f t="shared" ca="1" si="6"/>
        <v>0</v>
      </c>
    </row>
    <row r="23" spans="1:13" ht="22.5" customHeight="1">
      <c r="A23" s="790">
        <f ca="1">IF(ROWS($1:8)&gt;COUNT(Dong9),"",OFFSET(TH!C$1,SMALL(Dong9,ROWS($1:8)),))</f>
        <v>40694</v>
      </c>
      <c r="B23" s="790" t="str">
        <f ca="1">IF(ROWS($1:8)&gt;COUNT(Dong9),"",OFFSET(TH!D$1,SMALL(Dong9,ROWS($1:8)),))</f>
        <v>CTGS</v>
      </c>
      <c r="C23" s="790">
        <f ca="1">IF(ROWS($1:8)&gt;COUNT(Dong9),"",OFFSET(TH!E$1,SMALL(Dong9,ROWS($1:8)),))</f>
        <v>40694</v>
      </c>
      <c r="D23" s="791" t="str">
        <f ca="1">IF(ROWS($1:8)&gt;COUNT(Dong9),"",OFFSET(TH!F$1,SMALL(Dong9,ROWS($1:8)),))</f>
        <v>Tiền lương BP Phân Xưởng &amp; CN</v>
      </c>
      <c r="E23" s="790" t="str">
        <f ca="1">IF(ROWS($1:8)&gt;COUNT(Dong9),"",OFFSET(TH!M$1,SMALL(Dong9,ROWS($1:8)),))</f>
        <v>3341</v>
      </c>
      <c r="F23" s="792">
        <f ca="1">IF(ROWS($1:8)&gt;COUNT(Dong9),"",OFFSET(TH!K$1,SMALL(Dong9,ROWS($1:8)),))</f>
        <v>6225000</v>
      </c>
      <c r="G23" s="792">
        <f t="shared" ca="1" si="0"/>
        <v>0</v>
      </c>
      <c r="H23" s="792">
        <f t="shared" ca="1" si="1"/>
        <v>0</v>
      </c>
      <c r="I23" s="792">
        <f t="shared" ca="1" si="2"/>
        <v>0</v>
      </c>
      <c r="J23" s="792">
        <f t="shared" ca="1" si="3"/>
        <v>6225000</v>
      </c>
      <c r="K23" s="792">
        <f t="shared" ca="1" si="4"/>
        <v>0</v>
      </c>
      <c r="L23" s="792">
        <f t="shared" ca="1" si="5"/>
        <v>0</v>
      </c>
      <c r="M23" s="792">
        <f t="shared" ca="1" si="6"/>
        <v>0</v>
      </c>
    </row>
    <row r="24" spans="1:13" ht="22.5" customHeight="1">
      <c r="A24" s="790">
        <f ca="1">IF(ROWS($1:9)&gt;COUNT(Dong9),"",OFFSET(TH!C$1,SMALL(Dong9,ROWS($1:9)),))</f>
        <v>40700</v>
      </c>
      <c r="B24" s="790" t="str">
        <f ca="1">IF(ROWS($1:9)&gt;COUNT(Dong9),"",OFFSET(TH!D$1,SMALL(Dong9,ROWS($1:9)),))</f>
        <v>C39</v>
      </c>
      <c r="C24" s="790">
        <f ca="1">IF(ROWS($1:9)&gt;COUNT(Dong9),"",OFFSET(TH!E$1,SMALL(Dong9,ROWS($1:9)),))</f>
        <v>40700</v>
      </c>
      <c r="D24" s="791" t="str">
        <f ca="1">IF(ROWS($1:9)&gt;COUNT(Dong9),"",OFFSET(TH!F$1,SMALL(Dong9,ROWS($1:9)),))</f>
        <v>Mực in V-FLEX 6413 Blue-Process Blue C, VFLEX 1563 Black-378</v>
      </c>
      <c r="E24" s="790" t="str">
        <f ca="1">IF(ROWS($1:9)&gt;COUNT(Dong9),"",OFFSET(TH!M$1,SMALL(Dong9,ROWS($1:9)),))</f>
        <v>1111</v>
      </c>
      <c r="F24" s="792">
        <f ca="1">IF(ROWS($1:9)&gt;COUNT(Dong9),"",OFFSET(TH!K$1,SMALL(Dong9,ROWS($1:9)),))</f>
        <v>2980000</v>
      </c>
      <c r="G24" s="792">
        <f t="shared" ca="1" si="0"/>
        <v>0</v>
      </c>
      <c r="H24" s="792">
        <f t="shared" ca="1" si="1"/>
        <v>0</v>
      </c>
      <c r="I24" s="792">
        <f t="shared" ca="1" si="2"/>
        <v>2980000</v>
      </c>
      <c r="J24" s="792">
        <f t="shared" ca="1" si="3"/>
        <v>0</v>
      </c>
      <c r="K24" s="792">
        <f t="shared" ca="1" si="4"/>
        <v>0</v>
      </c>
      <c r="L24" s="792">
        <f t="shared" ca="1" si="5"/>
        <v>0</v>
      </c>
      <c r="M24" s="792">
        <f t="shared" ca="1" si="6"/>
        <v>0</v>
      </c>
    </row>
    <row r="25" spans="1:13" ht="22.5" customHeight="1">
      <c r="A25" s="790">
        <f ca="1">IF(ROWS($1:10)&gt;COUNT(Dong9),"",OFFSET(TH!C$1,SMALL(Dong9,ROWS($1:10)),))</f>
        <v>40705</v>
      </c>
      <c r="B25" s="790" t="str">
        <f ca="1">IF(ROWS($1:10)&gt;COUNT(Dong9),"",OFFSET(TH!D$1,SMALL(Dong9,ROWS($1:10)),))</f>
        <v>C42</v>
      </c>
      <c r="C25" s="790">
        <f ca="1">IF(ROWS($1:10)&gt;COUNT(Dong9),"",OFFSET(TH!E$1,SMALL(Dong9,ROWS($1:10)),))</f>
        <v>40705</v>
      </c>
      <c r="D25" s="791" t="str">
        <f ca="1">IF(ROWS($1:10)&gt;COUNT(Dong9),"",OFFSET(TH!F$1,SMALL(Dong9,ROWS($1:10)),))</f>
        <v>Tiền điện</v>
      </c>
      <c r="E25" s="790" t="str">
        <f ca="1">IF(ROWS($1:10)&gt;COUNT(Dong9),"",OFFSET(TH!M$1,SMALL(Dong9,ROWS($1:10)),))</f>
        <v>1111</v>
      </c>
      <c r="F25" s="792">
        <f ca="1">IF(ROWS($1:10)&gt;COUNT(Dong9),"",OFFSET(TH!K$1,SMALL(Dong9,ROWS($1:10)),))</f>
        <v>888420</v>
      </c>
      <c r="G25" s="792">
        <f t="shared" ca="1" si="0"/>
        <v>0</v>
      </c>
      <c r="H25" s="792">
        <f t="shared" ca="1" si="1"/>
        <v>0</v>
      </c>
      <c r="I25" s="792">
        <f t="shared" ca="1" si="2"/>
        <v>0</v>
      </c>
      <c r="J25" s="792">
        <f t="shared" ca="1" si="3"/>
        <v>0</v>
      </c>
      <c r="K25" s="792">
        <f t="shared" ca="1" si="4"/>
        <v>888420</v>
      </c>
      <c r="L25" s="792">
        <f t="shared" ca="1" si="5"/>
        <v>0</v>
      </c>
      <c r="M25" s="792">
        <f t="shared" ca="1" si="6"/>
        <v>0</v>
      </c>
    </row>
    <row r="26" spans="1:13" ht="22.5" customHeight="1">
      <c r="A26" s="790">
        <f ca="1">IF(ROWS($1:11)&gt;COUNT(Dong9),"",OFFSET(TH!C$1,SMALL(Dong9,ROWS($1:11)),))</f>
        <v>40708</v>
      </c>
      <c r="B26" s="790" t="str">
        <f ca="1">IF(ROWS($1:11)&gt;COUNT(Dong9),"",OFFSET(TH!D$1,SMALL(Dong9,ROWS($1:11)),))</f>
        <v>C45</v>
      </c>
      <c r="C26" s="790">
        <f ca="1">IF(ROWS($1:11)&gt;COUNT(Dong9),"",OFFSET(TH!E$1,SMALL(Dong9,ROWS($1:11)),))</f>
        <v>40708</v>
      </c>
      <c r="D26" s="791" t="str">
        <f ca="1">IF(ROWS($1:11)&gt;COUNT(Dong9),"",OFFSET(TH!F$1,SMALL(Dong9,ROWS($1:11)),))</f>
        <v>Mực in VFLEX 1563 Black-378</v>
      </c>
      <c r="E26" s="790" t="str">
        <f ca="1">IF(ROWS($1:11)&gt;COUNT(Dong9),"",OFFSET(TH!M$1,SMALL(Dong9,ROWS($1:11)),))</f>
        <v>1111</v>
      </c>
      <c r="F26" s="792">
        <f ca="1">IF(ROWS($1:11)&gt;COUNT(Dong9),"",OFFSET(TH!K$1,SMALL(Dong9,ROWS($1:11)),))</f>
        <v>1600000</v>
      </c>
      <c r="G26" s="792">
        <f t="shared" ca="1" si="0"/>
        <v>0</v>
      </c>
      <c r="H26" s="792">
        <f t="shared" ca="1" si="1"/>
        <v>0</v>
      </c>
      <c r="I26" s="792">
        <f t="shared" ca="1" si="2"/>
        <v>1600000</v>
      </c>
      <c r="J26" s="792">
        <f t="shared" ca="1" si="3"/>
        <v>0</v>
      </c>
      <c r="K26" s="792">
        <f t="shared" ca="1" si="4"/>
        <v>0</v>
      </c>
      <c r="L26" s="792">
        <f t="shared" ca="1" si="5"/>
        <v>0</v>
      </c>
      <c r="M26" s="792">
        <f t="shared" ca="1" si="6"/>
        <v>0</v>
      </c>
    </row>
    <row r="27" spans="1:13" ht="22.5" customHeight="1">
      <c r="A27" s="790">
        <f ca="1">IF(ROWS($1:12)&gt;COUNT(Dong9),"",OFFSET(TH!C$1,SMALL(Dong9,ROWS($1:12)),))</f>
        <v>40710</v>
      </c>
      <c r="B27" s="790" t="str">
        <f ca="1">IF(ROWS($1:12)&gt;COUNT(Dong9),"",OFFSET(TH!D$1,SMALL(Dong9,ROWS($1:12)),))</f>
        <v>C49</v>
      </c>
      <c r="C27" s="790">
        <f ca="1">IF(ROWS($1:12)&gt;COUNT(Dong9),"",OFFSET(TH!E$1,SMALL(Dong9,ROWS($1:12)),))</f>
        <v>40710</v>
      </c>
      <c r="D27" s="791" t="str">
        <f ca="1">IF(ROWS($1:12)&gt;COUNT(Dong9),"",OFFSET(TH!F$1,SMALL(Dong9,ROWS($1:12)),))</f>
        <v>Mực in V-FLEX 6529 Blue</v>
      </c>
      <c r="E27" s="790" t="str">
        <f ca="1">IF(ROWS($1:12)&gt;COUNT(Dong9),"",OFFSET(TH!M$1,SMALL(Dong9,ROWS($1:12)),))</f>
        <v>1111</v>
      </c>
      <c r="F27" s="792">
        <f ca="1">IF(ROWS($1:12)&gt;COUNT(Dong9),"",OFFSET(TH!K$1,SMALL(Dong9,ROWS($1:12)),))</f>
        <v>1340000</v>
      </c>
      <c r="G27" s="792">
        <f t="shared" ca="1" si="0"/>
        <v>0</v>
      </c>
      <c r="H27" s="792">
        <f t="shared" ca="1" si="1"/>
        <v>0</v>
      </c>
      <c r="I27" s="792">
        <f t="shared" ca="1" si="2"/>
        <v>1340000</v>
      </c>
      <c r="J27" s="792">
        <f t="shared" ca="1" si="3"/>
        <v>0</v>
      </c>
      <c r="K27" s="792">
        <f t="shared" ca="1" si="4"/>
        <v>0</v>
      </c>
      <c r="L27" s="792">
        <f t="shared" ca="1" si="5"/>
        <v>0</v>
      </c>
      <c r="M27" s="792">
        <f t="shared" ca="1" si="6"/>
        <v>0</v>
      </c>
    </row>
    <row r="28" spans="1:13" ht="22.5" customHeight="1">
      <c r="A28" s="790">
        <f ca="1">IF(ROWS($1:13)&gt;COUNT(Dong9),"",OFFSET(TH!C$1,SMALL(Dong9,ROWS($1:13)),))</f>
        <v>40724</v>
      </c>
      <c r="B28" s="790" t="str">
        <f ca="1">IF(ROWS($1:13)&gt;COUNT(Dong9),"",OFFSET(TH!D$1,SMALL(Dong9,ROWS($1:13)),))</f>
        <v>CTGS</v>
      </c>
      <c r="C28" s="790">
        <f ca="1">IF(ROWS($1:13)&gt;COUNT(Dong9),"",OFFSET(TH!E$1,SMALL(Dong9,ROWS($1:13)),))</f>
        <v>40724</v>
      </c>
      <c r="D28" s="791" t="str">
        <f ca="1">IF(ROWS($1:13)&gt;COUNT(Dong9),"",OFFSET(TH!F$1,SMALL(Dong9,ROWS($1:13)),))</f>
        <v>Tiền lương BP Phân Xưởng &amp; CN</v>
      </c>
      <c r="E28" s="790" t="str">
        <f ca="1">IF(ROWS($1:13)&gt;COUNT(Dong9),"",OFFSET(TH!M$1,SMALL(Dong9,ROWS($1:13)),))</f>
        <v>3341</v>
      </c>
      <c r="F28" s="792">
        <f ca="1">IF(ROWS($1:13)&gt;COUNT(Dong9),"",OFFSET(TH!K$1,SMALL(Dong9,ROWS($1:13)),))</f>
        <v>6270000</v>
      </c>
      <c r="G28" s="792">
        <f t="shared" ca="1" si="0"/>
        <v>0</v>
      </c>
      <c r="H28" s="792">
        <f t="shared" ca="1" si="1"/>
        <v>0</v>
      </c>
      <c r="I28" s="792">
        <f t="shared" ca="1" si="2"/>
        <v>0</v>
      </c>
      <c r="J28" s="792">
        <f t="shared" ca="1" si="3"/>
        <v>6270000</v>
      </c>
      <c r="K28" s="792">
        <f t="shared" ca="1" si="4"/>
        <v>0</v>
      </c>
      <c r="L28" s="792">
        <f t="shared" ca="1" si="5"/>
        <v>0</v>
      </c>
      <c r="M28" s="792">
        <f t="shared" ca="1" si="6"/>
        <v>0</v>
      </c>
    </row>
    <row r="29" spans="1:13" ht="22.5" customHeight="1">
      <c r="A29" s="790">
        <f ca="1">IF(ROWS($1:14)&gt;COUNT(Dong9),"",OFFSET(TH!C$1,SMALL(Dong9,ROWS($1:14)),))</f>
        <v>40644</v>
      </c>
      <c r="B29" s="790" t="str">
        <f ca="1">IF(ROWS($1:14)&gt;COUNT(Dong9),"",OFFSET(TH!D$1,SMALL(Dong9,ROWS($1:14)),))</f>
        <v>VL/X01</v>
      </c>
      <c r="C29" s="790">
        <f ca="1">IF(ROWS($1:14)&gt;COUNT(Dong9),"",OFFSET(TH!E$1,SMALL(Dong9,ROWS($1:14)),))</f>
        <v>40644</v>
      </c>
      <c r="D29" s="791" t="str">
        <f ca="1">IF(ROWS($1:14)&gt;COUNT(Dong9),"",OFFSET(TH!F$1,SMALL(Dong9,ROWS($1:14)),))</f>
        <v>Kẽm đóng bao bì</v>
      </c>
      <c r="E29" s="790" t="str">
        <f ca="1">IF(ROWS($1:14)&gt;COUNT(Dong9),"",OFFSET(TH!M$1,SMALL(Dong9,ROWS($1:14)),))</f>
        <v>1522</v>
      </c>
      <c r="F29" s="792">
        <f ca="1">IF(ROWS($1:14)&gt;COUNT(Dong9),"",OFFSET(TH!K$1,SMALL(Dong9,ROWS($1:14)),))</f>
        <v>1175000</v>
      </c>
      <c r="G29" s="792">
        <f t="shared" ca="1" si="0"/>
        <v>0</v>
      </c>
      <c r="H29" s="792">
        <f t="shared" ca="1" si="1"/>
        <v>1175000</v>
      </c>
      <c r="I29" s="792">
        <f t="shared" ca="1" si="2"/>
        <v>0</v>
      </c>
      <c r="J29" s="792">
        <f t="shared" ca="1" si="3"/>
        <v>0</v>
      </c>
      <c r="K29" s="792">
        <f t="shared" ca="1" si="4"/>
        <v>0</v>
      </c>
      <c r="L29" s="792">
        <f t="shared" ca="1" si="5"/>
        <v>0</v>
      </c>
      <c r="M29" s="792">
        <f t="shared" ca="1" si="6"/>
        <v>0</v>
      </c>
    </row>
    <row r="30" spans="1:13" ht="22.5" customHeight="1">
      <c r="A30" s="790">
        <f ca="1">IF(ROWS($1:15)&gt;COUNT(Dong9),"",OFFSET(TH!C$1,SMALL(Dong9,ROWS($1:15)),))</f>
        <v>40644</v>
      </c>
      <c r="B30" s="790" t="str">
        <f ca="1">IF(ROWS($1:15)&gt;COUNT(Dong9),"",OFFSET(TH!D$1,SMALL(Dong9,ROWS($1:15)),))</f>
        <v>VL/X01</v>
      </c>
      <c r="C30" s="790">
        <f ca="1">IF(ROWS($1:15)&gt;COUNT(Dong9),"",OFFSET(TH!E$1,SMALL(Dong9,ROWS($1:15)),))</f>
        <v>40644</v>
      </c>
      <c r="D30" s="791" t="str">
        <f ca="1">IF(ROWS($1:15)&gt;COUNT(Dong9),"",OFFSET(TH!F$1,SMALL(Dong9,ROWS($1:15)),))</f>
        <v>Dây nylon</v>
      </c>
      <c r="E30" s="790" t="str">
        <f ca="1">IF(ROWS($1:15)&gt;COUNT(Dong9),"",OFFSET(TH!M$1,SMALL(Dong9,ROWS($1:15)),))</f>
        <v>1522</v>
      </c>
      <c r="F30" s="792">
        <f ca="1">IF(ROWS($1:15)&gt;COUNT(Dong9),"",OFFSET(TH!K$1,SMALL(Dong9,ROWS($1:15)),))</f>
        <v>840000</v>
      </c>
      <c r="G30" s="792">
        <f t="shared" ca="1" si="0"/>
        <v>0</v>
      </c>
      <c r="H30" s="792">
        <f t="shared" ca="1" si="1"/>
        <v>840000</v>
      </c>
      <c r="I30" s="792">
        <f t="shared" ca="1" si="2"/>
        <v>0</v>
      </c>
      <c r="J30" s="792">
        <f t="shared" ca="1" si="3"/>
        <v>0</v>
      </c>
      <c r="K30" s="792">
        <f t="shared" ca="1" si="4"/>
        <v>0</v>
      </c>
      <c r="L30" s="792">
        <f t="shared" ca="1" si="5"/>
        <v>0</v>
      </c>
      <c r="M30" s="792">
        <f t="shared" ca="1" si="6"/>
        <v>0</v>
      </c>
    </row>
    <row r="31" spans="1:13" ht="22.5" customHeight="1">
      <c r="A31" s="790">
        <f ca="1">IF(ROWS($1:16)&gt;COUNT(Dong9),"",OFFSET(TH!C$1,SMALL(Dong9,ROWS($1:16)),))</f>
        <v>40660</v>
      </c>
      <c r="B31" s="790" t="str">
        <f ca="1">IF(ROWS($1:16)&gt;COUNT(Dong9),"",OFFSET(TH!D$1,SMALL(Dong9,ROWS($1:16)),))</f>
        <v>VL/X02</v>
      </c>
      <c r="C31" s="790">
        <f ca="1">IF(ROWS($1:16)&gt;COUNT(Dong9),"",OFFSET(TH!E$1,SMALL(Dong9,ROWS($1:16)),))</f>
        <v>40660</v>
      </c>
      <c r="D31" s="791" t="str">
        <f ca="1">IF(ROWS($1:16)&gt;COUNT(Dong9),"",OFFSET(TH!F$1,SMALL(Dong9,ROWS($1:16)),))</f>
        <v>Bản in cao su</v>
      </c>
      <c r="E31" s="790" t="str">
        <f ca="1">IF(ROWS($1:16)&gt;COUNT(Dong9),"",OFFSET(TH!M$1,SMALL(Dong9,ROWS($1:16)),))</f>
        <v>1522</v>
      </c>
      <c r="F31" s="792">
        <f ca="1">IF(ROWS($1:16)&gt;COUNT(Dong9),"",OFFSET(TH!K$1,SMALL(Dong9,ROWS($1:16)),))</f>
        <v>1100000</v>
      </c>
      <c r="G31" s="792">
        <f t="shared" ca="1" si="0"/>
        <v>0</v>
      </c>
      <c r="H31" s="792">
        <f t="shared" ca="1" si="1"/>
        <v>1100000</v>
      </c>
      <c r="I31" s="792">
        <f t="shared" ca="1" si="2"/>
        <v>0</v>
      </c>
      <c r="J31" s="792">
        <f t="shared" ca="1" si="3"/>
        <v>0</v>
      </c>
      <c r="K31" s="792">
        <f t="shared" ca="1" si="4"/>
        <v>0</v>
      </c>
      <c r="L31" s="792">
        <f t="shared" ca="1" si="5"/>
        <v>0</v>
      </c>
      <c r="M31" s="792">
        <f t="shared" ca="1" si="6"/>
        <v>0</v>
      </c>
    </row>
    <row r="32" spans="1:13" ht="22.5" customHeight="1">
      <c r="A32" s="790">
        <f ca="1">IF(ROWS($1:17)&gt;COUNT(Dong9),"",OFFSET(TH!C$1,SMALL(Dong9,ROWS($1:17)),))</f>
        <v>40668</v>
      </c>
      <c r="B32" s="790" t="str">
        <f ca="1">IF(ROWS($1:17)&gt;COUNT(Dong9),"",OFFSET(TH!D$1,SMALL(Dong9,ROWS($1:17)),))</f>
        <v>NL/X01</v>
      </c>
      <c r="C32" s="790">
        <f ca="1">IF(ROWS($1:17)&gt;COUNT(Dong9),"",OFFSET(TH!E$1,SMALL(Dong9,ROWS($1:17)),))</f>
        <v>40668</v>
      </c>
      <c r="D32" s="791" t="str">
        <f ca="1">IF(ROWS($1:17)&gt;COUNT(Dong9),"",OFFSET(TH!F$1,SMALL(Dong9,ROWS($1:17)),))</f>
        <v>Giấy tấm 2V+1X ( 1520x1500)</v>
      </c>
      <c r="E32" s="790" t="str">
        <f ca="1">IF(ROWS($1:17)&gt;COUNT(Dong9),"",OFFSET(TH!M$1,SMALL(Dong9,ROWS($1:17)),))</f>
        <v>1521</v>
      </c>
      <c r="F32" s="792">
        <f ca="1">IF(ROWS($1:17)&gt;COUNT(Dong9),"",OFFSET(TH!K$1,SMALL(Dong9,ROWS($1:17)),))</f>
        <v>1613276</v>
      </c>
      <c r="G32" s="792">
        <f t="shared" ca="1" si="0"/>
        <v>1613276</v>
      </c>
      <c r="H32" s="792">
        <f t="shared" ca="1" si="1"/>
        <v>0</v>
      </c>
      <c r="I32" s="792">
        <f t="shared" ca="1" si="2"/>
        <v>0</v>
      </c>
      <c r="J32" s="792">
        <f t="shared" ca="1" si="3"/>
        <v>0</v>
      </c>
      <c r="K32" s="792">
        <f t="shared" ca="1" si="4"/>
        <v>0</v>
      </c>
      <c r="L32" s="792">
        <f t="shared" ca="1" si="5"/>
        <v>0</v>
      </c>
      <c r="M32" s="792">
        <f t="shared" ca="1" si="6"/>
        <v>0</v>
      </c>
    </row>
    <row r="33" spans="1:13" ht="22.5" customHeight="1">
      <c r="A33" s="790">
        <f ca="1">IF(ROWS($1:18)&gt;COUNT(Dong9),"",OFFSET(TH!C$1,SMALL(Dong9,ROWS($1:18)),))</f>
        <v>40668</v>
      </c>
      <c r="B33" s="790" t="str">
        <f ca="1">IF(ROWS($1:18)&gt;COUNT(Dong9),"",OFFSET(TH!D$1,SMALL(Dong9,ROWS($1:18)),))</f>
        <v>NL/X01</v>
      </c>
      <c r="C33" s="790">
        <f ca="1">IF(ROWS($1:18)&gt;COUNT(Dong9),"",OFFSET(TH!E$1,SMALL(Dong9,ROWS($1:18)),))</f>
        <v>40668</v>
      </c>
      <c r="D33" s="791" t="str">
        <f ca="1">IF(ROWS($1:18)&gt;COUNT(Dong9),"",OFFSET(TH!F$1,SMALL(Dong9,ROWS($1:18)),))</f>
        <v>Giấy tấm 2V+3X ( 1780x1248)</v>
      </c>
      <c r="E33" s="790" t="str">
        <f ca="1">IF(ROWS($1:18)&gt;COUNT(Dong9),"",OFFSET(TH!M$1,SMALL(Dong9,ROWS($1:18)),))</f>
        <v>1521</v>
      </c>
      <c r="F33" s="792">
        <f ca="1">IF(ROWS($1:18)&gt;COUNT(Dong9),"",OFFSET(TH!K$1,SMALL(Dong9,ROWS($1:18)),))</f>
        <v>2189250</v>
      </c>
      <c r="G33" s="792">
        <f t="shared" ca="1" si="0"/>
        <v>2189250</v>
      </c>
      <c r="H33" s="792">
        <f t="shared" ca="1" si="1"/>
        <v>0</v>
      </c>
      <c r="I33" s="792">
        <f t="shared" ca="1" si="2"/>
        <v>0</v>
      </c>
      <c r="J33" s="792">
        <f t="shared" ca="1" si="3"/>
        <v>0</v>
      </c>
      <c r="K33" s="792">
        <f t="shared" ca="1" si="4"/>
        <v>0</v>
      </c>
      <c r="L33" s="792">
        <f t="shared" ca="1" si="5"/>
        <v>0</v>
      </c>
      <c r="M33" s="792">
        <f t="shared" ca="1" si="6"/>
        <v>0</v>
      </c>
    </row>
    <row r="34" spans="1:13" ht="22.5" customHeight="1">
      <c r="A34" s="790">
        <f ca="1">IF(ROWS($1:19)&gt;COUNT(Dong9),"",OFFSET(TH!C$1,SMALL(Dong9,ROWS($1:19)),))</f>
        <v>40668</v>
      </c>
      <c r="B34" s="790" t="str">
        <f ca="1">IF(ROWS($1:19)&gt;COUNT(Dong9),"",OFFSET(TH!D$1,SMALL(Dong9,ROWS($1:19)),))</f>
        <v>NL/X01</v>
      </c>
      <c r="C34" s="790">
        <f ca="1">IF(ROWS($1:19)&gt;COUNT(Dong9),"",OFFSET(TH!E$1,SMALL(Dong9,ROWS($1:19)),))</f>
        <v>40668</v>
      </c>
      <c r="D34" s="791" t="str">
        <f ca="1">IF(ROWS($1:19)&gt;COUNT(Dong9),"",OFFSET(TH!F$1,SMALL(Dong9,ROWS($1:19)),))</f>
        <v>Giấy tấm 2V+1X ( 1720x1250)</v>
      </c>
      <c r="E34" s="790" t="str">
        <f ca="1">IF(ROWS($1:19)&gt;COUNT(Dong9),"",OFFSET(TH!M$1,SMALL(Dong9,ROWS($1:19)),))</f>
        <v>1521</v>
      </c>
      <c r="F34" s="792">
        <f ca="1">IF(ROWS($1:19)&gt;COUNT(Dong9),"",OFFSET(TH!K$1,SMALL(Dong9,ROWS($1:19)),))</f>
        <v>3370125</v>
      </c>
      <c r="G34" s="792">
        <f t="shared" ca="1" si="0"/>
        <v>3370125</v>
      </c>
      <c r="H34" s="792">
        <f t="shared" ca="1" si="1"/>
        <v>0</v>
      </c>
      <c r="I34" s="792">
        <f t="shared" ca="1" si="2"/>
        <v>0</v>
      </c>
      <c r="J34" s="792">
        <f t="shared" ca="1" si="3"/>
        <v>0</v>
      </c>
      <c r="K34" s="792">
        <f t="shared" ca="1" si="4"/>
        <v>0</v>
      </c>
      <c r="L34" s="792">
        <f t="shared" ca="1" si="5"/>
        <v>0</v>
      </c>
      <c r="M34" s="792">
        <f t="shared" ca="1" si="6"/>
        <v>0</v>
      </c>
    </row>
    <row r="35" spans="1:13" ht="22.5" customHeight="1">
      <c r="A35" s="790">
        <f ca="1">IF(ROWS($1:20)&gt;COUNT(Dong9),"",OFFSET(TH!C$1,SMALL(Dong9,ROWS($1:20)),))</f>
        <v>40668</v>
      </c>
      <c r="B35" s="790" t="str">
        <f ca="1">IF(ROWS($1:20)&gt;COUNT(Dong9),"",OFFSET(TH!D$1,SMALL(Dong9,ROWS($1:20)),))</f>
        <v>NL/X01</v>
      </c>
      <c r="C35" s="790">
        <f ca="1">IF(ROWS($1:20)&gt;COUNT(Dong9),"",OFFSET(TH!E$1,SMALL(Dong9,ROWS($1:20)),))</f>
        <v>40668</v>
      </c>
      <c r="D35" s="791" t="str">
        <f ca="1">IF(ROWS($1:20)&gt;COUNT(Dong9),"",OFFSET(TH!F$1,SMALL(Dong9,ROWS($1:20)),))</f>
        <v>Giấy tấm 2V+1X ( 1700x570)</v>
      </c>
      <c r="E35" s="790" t="str">
        <f ca="1">IF(ROWS($1:20)&gt;COUNT(Dong9),"",OFFSET(TH!M$1,SMALL(Dong9,ROWS($1:20)),))</f>
        <v>1521</v>
      </c>
      <c r="F35" s="792">
        <f ca="1">IF(ROWS($1:20)&gt;COUNT(Dong9),"",OFFSET(TH!K$1,SMALL(Dong9,ROWS($1:20)),))</f>
        <v>2056844</v>
      </c>
      <c r="G35" s="792">
        <f t="shared" ca="1" si="0"/>
        <v>2056844</v>
      </c>
      <c r="H35" s="792">
        <f t="shared" ca="1" si="1"/>
        <v>0</v>
      </c>
      <c r="I35" s="792">
        <f t="shared" ca="1" si="2"/>
        <v>0</v>
      </c>
      <c r="J35" s="792">
        <f t="shared" ca="1" si="3"/>
        <v>0</v>
      </c>
      <c r="K35" s="792">
        <f t="shared" ca="1" si="4"/>
        <v>0</v>
      </c>
      <c r="L35" s="792">
        <f t="shared" ca="1" si="5"/>
        <v>0</v>
      </c>
      <c r="M35" s="792">
        <f t="shared" ca="1" si="6"/>
        <v>0</v>
      </c>
    </row>
    <row r="36" spans="1:13" ht="22.5" customHeight="1">
      <c r="A36" s="790"/>
      <c r="B36" s="793"/>
      <c r="C36" s="790"/>
      <c r="D36" s="794"/>
      <c r="E36" s="795"/>
      <c r="F36" s="796"/>
      <c r="G36" s="796"/>
      <c r="H36" s="796"/>
      <c r="I36" s="796"/>
      <c r="J36" s="796"/>
      <c r="K36" s="796"/>
      <c r="L36" s="796"/>
      <c r="M36" s="796"/>
    </row>
    <row r="37" spans="1:13" ht="22.5" customHeight="1">
      <c r="A37" s="790"/>
      <c r="B37" s="793"/>
      <c r="C37" s="790"/>
      <c r="D37" s="788" t="s">
        <v>137</v>
      </c>
      <c r="E37" s="787" t="s">
        <v>19</v>
      </c>
      <c r="F37" s="789">
        <f t="shared" ref="F37:M37" ca="1" si="7">SUM(F15:F36)</f>
        <v>44877280</v>
      </c>
      <c r="G37" s="789">
        <f t="shared" ca="1" si="7"/>
        <v>9229495</v>
      </c>
      <c r="H37" s="789">
        <f t="shared" ca="1" si="7"/>
        <v>3115000</v>
      </c>
      <c r="I37" s="789">
        <f t="shared" ca="1" si="7"/>
        <v>12160000</v>
      </c>
      <c r="J37" s="789">
        <f t="shared" ca="1" si="7"/>
        <v>12495000</v>
      </c>
      <c r="K37" s="789">
        <f t="shared" ca="1" si="7"/>
        <v>1662940</v>
      </c>
      <c r="L37" s="789">
        <f t="shared" ca="1" si="7"/>
        <v>3164845</v>
      </c>
      <c r="M37" s="789">
        <f t="shared" ca="1" si="7"/>
        <v>3050000</v>
      </c>
    </row>
    <row r="38" spans="1:13" ht="22.5" customHeight="1">
      <c r="A38" s="797"/>
      <c r="B38" s="795"/>
      <c r="C38" s="797"/>
      <c r="D38" s="798" t="s">
        <v>867</v>
      </c>
      <c r="E38" s="793"/>
      <c r="F38" s="799">
        <f ca="1">SUM(G38:M38)</f>
        <v>44877280</v>
      </c>
      <c r="G38" s="799">
        <f t="shared" ref="G38:M38" ca="1" si="8">G37</f>
        <v>9229495</v>
      </c>
      <c r="H38" s="799">
        <f t="shared" ca="1" si="8"/>
        <v>3115000</v>
      </c>
      <c r="I38" s="799">
        <f t="shared" ref="I38" ca="1" si="9">I37</f>
        <v>12160000</v>
      </c>
      <c r="J38" s="799">
        <f t="shared" ca="1" si="8"/>
        <v>12495000</v>
      </c>
      <c r="K38" s="799">
        <f t="shared" ca="1" si="8"/>
        <v>1662940</v>
      </c>
      <c r="L38" s="799">
        <f t="shared" ref="L38" ca="1" si="10">L37</f>
        <v>3164845</v>
      </c>
      <c r="M38" s="799">
        <f t="shared" ca="1" si="8"/>
        <v>3050000</v>
      </c>
    </row>
    <row r="39" spans="1:13" ht="22.5" customHeight="1">
      <c r="A39" s="800"/>
      <c r="B39" s="800"/>
      <c r="C39" s="800"/>
      <c r="D39" s="801" t="s">
        <v>10</v>
      </c>
      <c r="E39" s="800" t="s">
        <v>19</v>
      </c>
      <c r="F39" s="802">
        <f t="shared" ref="F39:M39" ca="1" si="11">F15+F37-F38</f>
        <v>0</v>
      </c>
      <c r="G39" s="802">
        <f t="shared" ca="1" si="11"/>
        <v>0</v>
      </c>
      <c r="H39" s="802">
        <f t="shared" ca="1" si="11"/>
        <v>0</v>
      </c>
      <c r="I39" s="802">
        <f t="shared" ca="1" si="11"/>
        <v>0</v>
      </c>
      <c r="J39" s="802">
        <f t="shared" ca="1" si="11"/>
        <v>0</v>
      </c>
      <c r="K39" s="802">
        <f t="shared" ca="1" si="11"/>
        <v>0</v>
      </c>
      <c r="L39" s="802">
        <f t="shared" ca="1" si="11"/>
        <v>0</v>
      </c>
      <c r="M39" s="802">
        <f t="shared" ca="1" si="11"/>
        <v>0</v>
      </c>
    </row>
    <row r="41" spans="1:13">
      <c r="B41" s="803"/>
      <c r="C41" s="783" t="s">
        <v>868</v>
      </c>
    </row>
    <row r="42" spans="1:13">
      <c r="C42" s="783" t="str">
        <f ca="1">"Ngày mở sổ: "&amp;"01/"&amp;MONTH(A16)&amp;"/ "&amp;YEAR(A16)</f>
        <v>Ngày mở sổ: 01/5/ 2011</v>
      </c>
    </row>
    <row r="43" spans="1:13">
      <c r="E43" s="782"/>
      <c r="F43" s="782"/>
      <c r="G43" s="782"/>
      <c r="H43" s="782"/>
      <c r="I43" s="782"/>
      <c r="J43" s="108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82"/>
      <c r="L43" s="1082"/>
      <c r="M43" s="1082"/>
    </row>
    <row r="44" spans="1:13">
      <c r="B44" s="782"/>
      <c r="C44" s="779" t="s">
        <v>11</v>
      </c>
      <c r="D44" s="782"/>
      <c r="E44" s="782"/>
      <c r="F44" s="782"/>
      <c r="G44" s="782"/>
      <c r="H44" s="782"/>
      <c r="I44" s="782"/>
      <c r="J44" s="1082" t="s">
        <v>12</v>
      </c>
      <c r="K44" s="1082"/>
      <c r="L44" s="1082"/>
      <c r="M44" s="1082"/>
    </row>
    <row r="45" spans="1:13">
      <c r="B45" s="782"/>
      <c r="C45" s="779" t="s">
        <v>13</v>
      </c>
      <c r="D45" s="782"/>
      <c r="E45" s="782"/>
      <c r="F45" s="782"/>
      <c r="G45" s="782"/>
      <c r="H45" s="782"/>
      <c r="I45" s="782"/>
      <c r="J45" s="782"/>
      <c r="K45" s="782" t="s">
        <v>13</v>
      </c>
      <c r="L45" s="782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31.85546875" style="779" customWidth="1"/>
    <col min="5" max="5" width="10.28515625" style="779" customWidth="1"/>
    <col min="6" max="6" width="15.28515625" style="779" customWidth="1"/>
    <col min="7" max="7" width="9.42578125" style="779" customWidth="1"/>
    <col min="8" max="8" width="15.140625" style="779" customWidth="1"/>
    <col min="9" max="9" width="9.140625" style="779"/>
    <col min="10" max="10" width="16.28515625" style="779" customWidth="1"/>
    <col min="11" max="11" width="6" style="779" customWidth="1"/>
    <col min="12" max="16384" width="9.140625" style="779"/>
  </cols>
  <sheetData>
    <row r="2" spans="1:13">
      <c r="A2" s="778" t="str">
        <f>'154'!A2</f>
        <v>Đơn vị: CÔNG TY TNHH SX TM KIM DUNG PHÁT</v>
      </c>
      <c r="F2" s="780"/>
      <c r="G2" s="780"/>
      <c r="H2" s="780" t="s">
        <v>855</v>
      </c>
      <c r="J2" s="804"/>
    </row>
    <row r="3" spans="1:13" ht="15" customHeight="1">
      <c r="A3" s="809" t="str">
        <f>'154'!A3</f>
        <v>Địa chỉ: 1A227/1 Ấp 1, Phạm Văn Hai, Bình Chánh, TPHCM</v>
      </c>
      <c r="H3" s="779" t="s">
        <v>164</v>
      </c>
      <c r="J3" s="782"/>
    </row>
    <row r="4" spans="1:13">
      <c r="H4" s="779" t="s">
        <v>165</v>
      </c>
      <c r="J4" s="782"/>
    </row>
    <row r="5" spans="1:13" ht="27" customHeight="1">
      <c r="A5" s="1126" t="s">
        <v>856</v>
      </c>
      <c r="B5" s="1126"/>
      <c r="C5" s="1126"/>
      <c r="D5" s="1126"/>
      <c r="E5" s="1126"/>
      <c r="F5" s="1126"/>
      <c r="G5" s="1126"/>
      <c r="H5" s="1126"/>
      <c r="I5" s="1126"/>
      <c r="J5" s="1126"/>
      <c r="K5" s="781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25" t="s">
        <v>857</v>
      </c>
      <c r="B6" s="1125"/>
      <c r="C6" s="1125"/>
      <c r="D6" s="1125"/>
      <c r="E6" s="1125"/>
      <c r="F6" s="1125"/>
      <c r="G6" s="1125"/>
      <c r="H6" s="1125"/>
      <c r="I6" s="1125"/>
      <c r="J6" s="1125"/>
    </row>
    <row r="7" spans="1:13">
      <c r="B7" s="782"/>
      <c r="C7" s="782"/>
      <c r="D7" s="782"/>
      <c r="E7" s="783" t="s">
        <v>869</v>
      </c>
      <c r="G7" s="782"/>
      <c r="H7" s="782"/>
      <c r="I7" s="782"/>
      <c r="J7" s="782"/>
    </row>
    <row r="8" spans="1:13">
      <c r="B8" s="782"/>
      <c r="C8" s="782"/>
      <c r="D8" s="782"/>
      <c r="E8" s="783" t="s">
        <v>859</v>
      </c>
      <c r="G8" s="782"/>
      <c r="H8" s="782"/>
      <c r="I8" s="782"/>
      <c r="J8" s="782"/>
    </row>
    <row r="9" spans="1:13">
      <c r="B9" s="784"/>
      <c r="C9" s="784"/>
      <c r="D9" s="784"/>
      <c r="E9" s="783" t="s">
        <v>860</v>
      </c>
      <c r="G9" s="784"/>
      <c r="H9" s="784"/>
      <c r="I9" s="784"/>
      <c r="J9" s="784"/>
    </row>
    <row r="10" spans="1:13" ht="9.75" customHeight="1">
      <c r="C10" s="1122"/>
      <c r="D10" s="1122"/>
      <c r="E10" s="1122"/>
      <c r="F10" s="1122"/>
      <c r="G10" s="1122"/>
      <c r="H10" s="1122"/>
      <c r="I10" s="1122"/>
      <c r="J10" s="1122"/>
    </row>
    <row r="11" spans="1:13" ht="15.75" customHeight="1">
      <c r="A11" s="1127" t="s">
        <v>20</v>
      </c>
      <c r="B11" s="1128" t="s">
        <v>1</v>
      </c>
      <c r="C11" s="1128"/>
      <c r="D11" s="1127" t="s">
        <v>0</v>
      </c>
      <c r="E11" s="1127" t="s">
        <v>248</v>
      </c>
      <c r="F11" s="1128" t="s">
        <v>870</v>
      </c>
      <c r="G11" s="1128"/>
      <c r="H11" s="1128"/>
      <c r="I11" s="1128"/>
      <c r="J11" s="1128"/>
    </row>
    <row r="12" spans="1:13" ht="15.75" customHeight="1" thickBot="1">
      <c r="A12" s="1127"/>
      <c r="B12" s="1129" t="s">
        <v>15</v>
      </c>
      <c r="C12" s="1129" t="s">
        <v>32</v>
      </c>
      <c r="D12" s="1127"/>
      <c r="E12" s="1127"/>
      <c r="F12" s="1129" t="s">
        <v>862</v>
      </c>
      <c r="G12" s="1129" t="s">
        <v>863</v>
      </c>
      <c r="H12" s="1129"/>
      <c r="I12" s="1129"/>
      <c r="J12" s="1129"/>
    </row>
    <row r="13" spans="1:13" ht="30.75" customHeight="1" thickBot="1">
      <c r="A13" s="1127"/>
      <c r="B13" s="1129"/>
      <c r="C13" s="1129"/>
      <c r="D13" s="1127"/>
      <c r="E13" s="1127"/>
      <c r="F13" s="1129"/>
      <c r="G13" s="785">
        <v>154</v>
      </c>
      <c r="H13" s="785">
        <v>155</v>
      </c>
      <c r="I13" s="785">
        <v>156</v>
      </c>
      <c r="J13" s="785">
        <v>157</v>
      </c>
      <c r="L13" s="808" t="s">
        <v>430</v>
      </c>
    </row>
    <row r="14" spans="1:13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</row>
    <row r="15" spans="1:13" ht="20.2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</row>
    <row r="16" spans="1:13" ht="20.25" customHeight="1">
      <c r="A16" s="790">
        <f ca="1">IF(ROWS($1:1)&gt;COUNT(Dong8),"",OFFSET(TH!C$1,SMALL(Dong8,ROWS($1:1)),))</f>
        <v>40690</v>
      </c>
      <c r="B16" s="790" t="str">
        <f ca="1">IF(ROWS($1:1)&gt;COUNT(Dong8),"",OFFSET(TH!D$1,SMALL(Dong8,ROWS($1:1)),))</f>
        <v>TP/X01</v>
      </c>
      <c r="C16" s="790">
        <f ca="1">IF(ROWS($1:1)&gt;COUNT(Dong8),"",OFFSET(TH!E$1,SMALL(Dong8,ROWS($1:1)),))</f>
        <v>40690</v>
      </c>
      <c r="D16" s="791" t="str">
        <f ca="1">IF(ROWS($1:1)&gt;COUNT(Dong8),"",OFFSET(TH!F$1,SMALL(Dong8,ROWS($1:1)),))</f>
        <v>Thùng 5 lớp (46x37x44)</v>
      </c>
      <c r="E16" s="790" t="str">
        <f ca="1">IF(ROWS($1:1)&gt;COUNT(Dong8),"",OFFSET(TH!M$1,SMALL(Dong8,ROWS($1:1)),))</f>
        <v>155</v>
      </c>
      <c r="F16" s="792">
        <f ca="1">IF(ROWS($1:1)&gt;COUNT(Dong8),"",OFFSET(TH!K$1,SMALL(Dong8,ROWS($1:1)),))</f>
        <v>1746507</v>
      </c>
      <c r="G16" s="792">
        <f ca="1">IF($E16="154",$F16,0)</f>
        <v>0</v>
      </c>
      <c r="H16" s="792">
        <f ca="1">IF($E16="155",$F16,0)</f>
        <v>1746507</v>
      </c>
      <c r="I16" s="792">
        <f ca="1">IF($E16="156",$F16,0)</f>
        <v>0</v>
      </c>
      <c r="J16" s="792">
        <f ca="1">IF($E16="157",$F16,0)</f>
        <v>0</v>
      </c>
    </row>
    <row r="17" spans="1:10" ht="20.25" customHeight="1">
      <c r="A17" s="790">
        <f ca="1">IF(ROWS($1:2)&gt;COUNT(Dong8),"",OFFSET(TH!C$1,SMALL(Dong8,ROWS($1:2)),))</f>
        <v>40690</v>
      </c>
      <c r="B17" s="790" t="str">
        <f ca="1">IF(ROWS($1:2)&gt;COUNT(Dong8),"",OFFSET(TH!D$1,SMALL(Dong8,ROWS($1:2)),))</f>
        <v>TP/X01</v>
      </c>
      <c r="C17" s="790">
        <f ca="1">IF(ROWS($1:2)&gt;COUNT(Dong8),"",OFFSET(TH!E$1,SMALL(Dong8,ROWS($1:2)),))</f>
        <v>40690</v>
      </c>
      <c r="D17" s="791" t="str">
        <f ca="1">IF(ROWS($1:2)&gt;COUNT(Dong8),"",OFFSET(TH!F$1,SMALL(Dong8,ROWS($1:2)),))</f>
        <v>Thùng 5 lớp (47.5x31.5x39.5)</v>
      </c>
      <c r="E17" s="790" t="str">
        <f ca="1">IF(ROWS($1:2)&gt;COUNT(Dong8),"",OFFSET(TH!M$1,SMALL(Dong8,ROWS($1:2)),))</f>
        <v>155</v>
      </c>
      <c r="F17" s="792">
        <f ca="1">IF(ROWS($1:2)&gt;COUNT(Dong8),"",OFFSET(TH!K$1,SMALL(Dong8,ROWS($1:2)),))</f>
        <v>2429883</v>
      </c>
      <c r="G17" s="792">
        <f t="shared" ref="G17:G20" ca="1" si="0">IF($E17="154",$F17,0)</f>
        <v>0</v>
      </c>
      <c r="H17" s="792">
        <f t="shared" ref="H17:H20" ca="1" si="1">IF($E17="155",$F17,0)</f>
        <v>2429883</v>
      </c>
      <c r="I17" s="792">
        <f t="shared" ref="I17:I20" ca="1" si="2">IF($E17="156",$F17,0)</f>
        <v>0</v>
      </c>
      <c r="J17" s="792">
        <f t="shared" ref="J17:J20" ca="1" si="3">IF($E17="157",$F17,0)</f>
        <v>0</v>
      </c>
    </row>
    <row r="18" spans="1:10" ht="20.25" customHeight="1">
      <c r="A18" s="790">
        <f ca="1">IF(ROWS($1:3)&gt;COUNT(Dong8),"",OFFSET(TH!C$1,SMALL(Dong8,ROWS($1:3)),))</f>
        <v>40690</v>
      </c>
      <c r="B18" s="790" t="str">
        <f ca="1">IF(ROWS($1:3)&gt;COUNT(Dong8),"",OFFSET(TH!D$1,SMALL(Dong8,ROWS($1:3)),))</f>
        <v>TP/X01</v>
      </c>
      <c r="C18" s="790">
        <f ca="1">IF(ROWS($1:3)&gt;COUNT(Dong8),"",OFFSET(TH!E$1,SMALL(Dong8,ROWS($1:3)),))</f>
        <v>40690</v>
      </c>
      <c r="D18" s="791" t="str">
        <f ca="1">IF(ROWS($1:3)&gt;COUNT(Dong8),"",OFFSET(TH!F$1,SMALL(Dong8,ROWS($1:3)),))</f>
        <v>Thùng 5 lớp (63x38x34)</v>
      </c>
      <c r="E18" s="790" t="str">
        <f ca="1">IF(ROWS($1:3)&gt;COUNT(Dong8),"",OFFSET(TH!M$1,SMALL(Dong8,ROWS($1:3)),))</f>
        <v>155</v>
      </c>
      <c r="F18" s="792">
        <f ca="1">IF(ROWS($1:3)&gt;COUNT(Dong8),"",OFFSET(TH!K$1,SMALL(Dong8,ROWS($1:3)),))</f>
        <v>3648824</v>
      </c>
      <c r="G18" s="792">
        <f t="shared" ca="1" si="0"/>
        <v>0</v>
      </c>
      <c r="H18" s="792">
        <f t="shared" ca="1" si="1"/>
        <v>3648824</v>
      </c>
      <c r="I18" s="792">
        <f t="shared" ca="1" si="2"/>
        <v>0</v>
      </c>
      <c r="J18" s="792">
        <f t="shared" ca="1" si="3"/>
        <v>0</v>
      </c>
    </row>
    <row r="19" spans="1:10" ht="20.25" customHeight="1">
      <c r="A19" s="790">
        <f ca="1">IF(ROWS($1:4)&gt;COUNT(Dong8),"",OFFSET(TH!C$1,SMALL(Dong8,ROWS($1:4)),))</f>
        <v>40690</v>
      </c>
      <c r="B19" s="790" t="str">
        <f ca="1">IF(ROWS($1:4)&gt;COUNT(Dong8),"",OFFSET(TH!D$1,SMALL(Dong8,ROWS($1:4)),))</f>
        <v>TP/X01</v>
      </c>
      <c r="C19" s="790">
        <f ca="1">IF(ROWS($1:4)&gt;COUNT(Dong8),"",OFFSET(TH!E$1,SMALL(Dong8,ROWS($1:4)),))</f>
        <v>40690</v>
      </c>
      <c r="D19" s="791" t="str">
        <f ca="1">IF(ROWS($1:4)&gt;COUNT(Dong8),"",OFFSET(TH!F$1,SMALL(Dong8,ROWS($1:4)),))</f>
        <v>Thùng 5 lớp không in (36x31x14)</v>
      </c>
      <c r="E19" s="790" t="str">
        <f ca="1">IF(ROWS($1:4)&gt;COUNT(Dong8),"",OFFSET(TH!M$1,SMALL(Dong8,ROWS($1:4)),))</f>
        <v>155</v>
      </c>
      <c r="F19" s="792">
        <f ca="1">IF(ROWS($1:4)&gt;COUNT(Dong8),"",OFFSET(TH!K$1,SMALL(Dong8,ROWS($1:4)),))</f>
        <v>2441585</v>
      </c>
      <c r="G19" s="792">
        <f t="shared" ca="1" si="0"/>
        <v>0</v>
      </c>
      <c r="H19" s="792">
        <f t="shared" ca="1" si="1"/>
        <v>2441585</v>
      </c>
      <c r="I19" s="792">
        <f t="shared" ca="1" si="2"/>
        <v>0</v>
      </c>
      <c r="J19" s="792">
        <f t="shared" ca="1" si="3"/>
        <v>0</v>
      </c>
    </row>
    <row r="20" spans="1:10" ht="20.25" customHeight="1">
      <c r="A20" s="790">
        <f ca="1">IF(ROWS($1:5)&gt;COUNT(Dong8),"",OFFSET(TH!C$1,SMALL(Dong8,ROWS($1:5)),))</f>
        <v>40690</v>
      </c>
      <c r="B20" s="790" t="str">
        <f ca="1">IF(ROWS($1:5)&gt;COUNT(Dong8),"",OFFSET(TH!D$1,SMALL(Dong8,ROWS($1:5)),))</f>
        <v>TP/X01</v>
      </c>
      <c r="C20" s="790">
        <f ca="1">IF(ROWS($1:5)&gt;COUNT(Dong8),"",OFFSET(TH!E$1,SMALL(Dong8,ROWS($1:5)),))</f>
        <v>40690</v>
      </c>
      <c r="D20" s="791" t="str">
        <f ca="1">IF(ROWS($1:5)&gt;COUNT(Dong8),"",OFFSET(TH!F$1,SMALL(Dong8,ROWS($1:5)),))</f>
        <v>Thùng 5 lớp (30x26x15.5)</v>
      </c>
      <c r="E20" s="790" t="str">
        <f ca="1">IF(ROWS($1:5)&gt;COUNT(Dong8),"",OFFSET(TH!M$1,SMALL(Dong8,ROWS($1:5)),))</f>
        <v>155</v>
      </c>
      <c r="F20" s="792">
        <f ca="1">IF(ROWS($1:5)&gt;COUNT(Dong8),"",OFFSET(TH!K$1,SMALL(Dong8,ROWS($1:5)),))</f>
        <v>3442567</v>
      </c>
      <c r="G20" s="792">
        <f t="shared" ca="1" si="0"/>
        <v>0</v>
      </c>
      <c r="H20" s="792">
        <f t="shared" ca="1" si="1"/>
        <v>3442567</v>
      </c>
      <c r="I20" s="792">
        <f t="shared" ca="1" si="2"/>
        <v>0</v>
      </c>
      <c r="J20" s="792">
        <f t="shared" ca="1" si="3"/>
        <v>0</v>
      </c>
    </row>
    <row r="21" spans="1:10" ht="20.25" customHeight="1">
      <c r="A21" s="790"/>
      <c r="B21" s="793"/>
      <c r="C21" s="790"/>
      <c r="D21" s="794"/>
      <c r="E21" s="795"/>
      <c r="F21" s="796"/>
      <c r="G21" s="796"/>
      <c r="H21" s="796"/>
      <c r="I21" s="796"/>
      <c r="J21" s="796"/>
    </row>
    <row r="22" spans="1:10" ht="20.25" customHeight="1">
      <c r="A22" s="790"/>
      <c r="B22" s="793"/>
      <c r="C22" s="790"/>
      <c r="D22" s="788" t="s">
        <v>137</v>
      </c>
      <c r="E22" s="787" t="s">
        <v>19</v>
      </c>
      <c r="F22" s="789">
        <f ca="1">SUM(F15:F21)</f>
        <v>13709366</v>
      </c>
      <c r="G22" s="789">
        <f ca="1">SUM(G15:G21)</f>
        <v>0</v>
      </c>
      <c r="H22" s="789">
        <f ca="1">SUM(H15:H21)</f>
        <v>13709366</v>
      </c>
      <c r="I22" s="789">
        <f ca="1">SUM(I15:I21)</f>
        <v>0</v>
      </c>
      <c r="J22" s="789">
        <f ca="1">SUM(J15:J21)</f>
        <v>0</v>
      </c>
    </row>
    <row r="23" spans="1:10" ht="20.25" customHeight="1">
      <c r="A23" s="797"/>
      <c r="B23" s="795"/>
      <c r="C23" s="797"/>
      <c r="D23" s="798" t="s">
        <v>871</v>
      </c>
      <c r="E23" s="793"/>
      <c r="F23" s="799">
        <f ca="1">SUM(G23:J23)</f>
        <v>13709366</v>
      </c>
      <c r="G23" s="799">
        <f ca="1">G22</f>
        <v>0</v>
      </c>
      <c r="H23" s="799">
        <f ca="1">H22</f>
        <v>13709366</v>
      </c>
      <c r="I23" s="799">
        <f ca="1">I22</f>
        <v>0</v>
      </c>
      <c r="J23" s="799">
        <f ca="1">J22</f>
        <v>0</v>
      </c>
    </row>
    <row r="24" spans="1:10" ht="20.25" customHeight="1">
      <c r="A24" s="800"/>
      <c r="B24" s="800"/>
      <c r="C24" s="800"/>
      <c r="D24" s="801" t="s">
        <v>10</v>
      </c>
      <c r="E24" s="800" t="s">
        <v>19</v>
      </c>
      <c r="F24" s="802">
        <f ca="1">F15+F22-F23</f>
        <v>0</v>
      </c>
      <c r="G24" s="802">
        <f ca="1">G15+G22-G23</f>
        <v>0</v>
      </c>
      <c r="H24" s="802">
        <f ca="1">H15+H22-H23</f>
        <v>0</v>
      </c>
      <c r="I24" s="802">
        <f ca="1">I15+I22-I23</f>
        <v>0</v>
      </c>
      <c r="J24" s="802">
        <f ca="1">J15+J22-J23</f>
        <v>0</v>
      </c>
    </row>
    <row r="26" spans="1:10">
      <c r="B26" s="803"/>
      <c r="C26" s="783" t="s">
        <v>872</v>
      </c>
    </row>
    <row r="27" spans="1:10">
      <c r="C27" s="783" t="str">
        <f ca="1">"- Ngày mở sổ: "&amp;"01/"&amp;MONTH(A16)&amp;"/ "&amp;YEAR(A16)</f>
        <v>- Ngày mở sổ: 01/5/ 2011</v>
      </c>
    </row>
    <row r="28" spans="1:10">
      <c r="E28" s="782"/>
      <c r="F28" s="782"/>
      <c r="G28" s="782"/>
      <c r="H28" s="782"/>
      <c r="I28" s="108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82"/>
    </row>
    <row r="29" spans="1:10">
      <c r="B29" s="782"/>
      <c r="C29" s="779" t="s">
        <v>11</v>
      </c>
      <c r="D29" s="782"/>
      <c r="E29" s="782"/>
      <c r="F29" s="782"/>
      <c r="G29" s="782"/>
      <c r="H29" s="782"/>
      <c r="I29" s="1082" t="s">
        <v>12</v>
      </c>
      <c r="J29" s="1082"/>
    </row>
    <row r="30" spans="1:10">
      <c r="B30" s="782"/>
      <c r="C30" s="779" t="s">
        <v>13</v>
      </c>
      <c r="D30" s="782"/>
      <c r="E30" s="782"/>
      <c r="F30" s="782"/>
      <c r="G30" s="782"/>
      <c r="H30" s="782"/>
      <c r="I30" s="782"/>
      <c r="J30" s="782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9" customWidth="1"/>
    <col min="3" max="3" width="8.5703125" style="779" customWidth="1"/>
    <col min="4" max="4" width="51.42578125" style="779" customWidth="1"/>
    <col min="5" max="5" width="8" style="779" customWidth="1"/>
    <col min="6" max="6" width="12.28515625" style="779" bestFit="1" customWidth="1"/>
    <col min="7" max="7" width="10.140625" style="779" customWidth="1"/>
    <col min="8" max="8" width="10.7109375" style="779" customWidth="1"/>
    <col min="9" max="9" width="11.42578125" style="779" customWidth="1"/>
    <col min="10" max="10" width="11.5703125" style="779" customWidth="1"/>
    <col min="11" max="11" width="11.42578125" style="779" customWidth="1"/>
    <col min="12" max="12" width="9.42578125" style="779" customWidth="1"/>
    <col min="13" max="13" width="6.7109375" style="779" customWidth="1"/>
    <col min="14" max="16384" width="9.140625" style="779"/>
  </cols>
  <sheetData>
    <row r="2" spans="1:15">
      <c r="A2" s="778" t="str">
        <f>'632'!A2</f>
        <v>Đơn vị: CÔNG TY TNHH SX TM KIM DUNG PHÁT</v>
      </c>
      <c r="F2" s="780"/>
      <c r="G2" s="780"/>
      <c r="H2" s="780"/>
      <c r="I2" s="780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779" t="s">
        <v>164</v>
      </c>
      <c r="J3" s="806"/>
      <c r="K3" s="806"/>
      <c r="L3" s="782"/>
    </row>
    <row r="4" spans="1:15">
      <c r="I4" s="779" t="s">
        <v>165</v>
      </c>
      <c r="J4" s="782"/>
      <c r="K4" s="782"/>
      <c r="L4" s="782"/>
    </row>
    <row r="5" spans="1:15" ht="19.5" customHeight="1">
      <c r="A5" s="1126" t="s">
        <v>856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781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25" t="s">
        <v>857</v>
      </c>
      <c r="B6" s="1125"/>
      <c r="C6" s="1125"/>
      <c r="D6" s="1125"/>
      <c r="E6" s="1125"/>
      <c r="F6" s="1125"/>
      <c r="G6" s="1125"/>
      <c r="H6" s="1125"/>
      <c r="I6" s="1125"/>
      <c r="J6" s="1125"/>
      <c r="K6" s="1125"/>
      <c r="L6" s="1125"/>
    </row>
    <row r="7" spans="1:15">
      <c r="B7" s="782"/>
      <c r="C7" s="782"/>
      <c r="D7" s="782"/>
      <c r="E7" s="783" t="s">
        <v>873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</row>
    <row r="11" spans="1:15" ht="15.75" customHeight="1">
      <c r="A11" s="1127" t="s">
        <v>20</v>
      </c>
      <c r="B11" s="1128" t="s">
        <v>1</v>
      </c>
      <c r="C11" s="1128"/>
      <c r="D11" s="1127" t="s">
        <v>0</v>
      </c>
      <c r="E11" s="1127" t="s">
        <v>248</v>
      </c>
      <c r="F11" s="1128" t="s">
        <v>874</v>
      </c>
      <c r="G11" s="1128"/>
      <c r="H11" s="1128"/>
      <c r="I11" s="1128"/>
      <c r="J11" s="1128"/>
      <c r="K11" s="1128"/>
      <c r="L11" s="1128"/>
    </row>
    <row r="12" spans="1:15" ht="15.75" customHeight="1" thickBot="1">
      <c r="A12" s="1127"/>
      <c r="B12" s="1129" t="s">
        <v>15</v>
      </c>
      <c r="C12" s="1129" t="s">
        <v>32</v>
      </c>
      <c r="D12" s="1127"/>
      <c r="E12" s="1127"/>
      <c r="F12" s="1129" t="s">
        <v>862</v>
      </c>
      <c r="G12" s="1129" t="s">
        <v>863</v>
      </c>
      <c r="H12" s="1129"/>
      <c r="I12" s="1129"/>
      <c r="J12" s="1129"/>
      <c r="K12" s="1129"/>
      <c r="L12" s="1129"/>
    </row>
    <row r="13" spans="1:15" ht="29.25" customHeight="1" thickBot="1">
      <c r="A13" s="1127"/>
      <c r="B13" s="1129"/>
      <c r="C13" s="1129"/>
      <c r="D13" s="1127"/>
      <c r="E13" s="1127"/>
      <c r="F13" s="1129"/>
      <c r="G13" s="805" t="s">
        <v>48</v>
      </c>
      <c r="H13" s="805" t="s">
        <v>24</v>
      </c>
      <c r="I13" s="805" t="s">
        <v>64</v>
      </c>
      <c r="J13" s="805" t="s">
        <v>304</v>
      </c>
      <c r="K13" s="805"/>
      <c r="L13" s="805"/>
      <c r="N13" s="808" t="s">
        <v>430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IF(ROWS($1:1)&gt;COUNT(Dong7),"",OFFSET(TH!C$1,SMALL(Dong7,ROWS($1:1)),))</f>
        <v>40634</v>
      </c>
      <c r="B16" s="790" t="str">
        <f ca="1">IF(ROWS($1:1)&gt;COUNT(Dong7),"",OFFSET(TH!D$1,SMALL(Dong7,ROWS($1:1)),))</f>
        <v>C02</v>
      </c>
      <c r="C16" s="790">
        <f ca="1">IF(ROWS($1:1)&gt;COUNT(Dong7),"",OFFSET(TH!E$1,SMALL(Dong7,ROWS($1:1)),))</f>
        <v>40623</v>
      </c>
      <c r="D16" s="791" t="str">
        <f ca="1">IF(ROWS($1:1)&gt;COUNT(Dong7),"",OFFSET(TH!F$1,SMALL(Dong7,ROWS($1:1)),))</f>
        <v>Phí Cấp giấy chứng nhận đăng kí mẫu dấu</v>
      </c>
      <c r="E16" s="790" t="str">
        <f ca="1">IF(ROWS($1:1)&gt;COUNT(Dong7),"",OFFSET(TH!M$1,SMALL(Dong7,ROWS($1:1)),))</f>
        <v>1111</v>
      </c>
      <c r="F16" s="792">
        <f ca="1">IF(ROWS($1:1)&gt;COUNT(Dong7),"",OFFSET(TH!K$1,SMALL(Dong7,ROWS($1:1)),))</f>
        <v>50000</v>
      </c>
      <c r="G16" s="792">
        <f t="shared" ref="G16:J30" ca="1" si="0">IF($E16=G$13,$F16,0)</f>
        <v>50000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IF(ROWS($1:2)&gt;COUNT(Dong7),"",OFFSET(TH!C$1,SMALL(Dong7,ROWS($1:2)),))</f>
        <v>40634</v>
      </c>
      <c r="B17" s="790" t="str">
        <f ca="1">IF(ROWS($1:2)&gt;COUNT(Dong7),"",OFFSET(TH!D$1,SMALL(Dong7,ROWS($1:2)),))</f>
        <v>C03</v>
      </c>
      <c r="C17" s="790">
        <f ca="1">IF(ROWS($1:2)&gt;COUNT(Dong7),"",OFFSET(TH!E$1,SMALL(Dong7,ROWS($1:2)),))</f>
        <v>40619</v>
      </c>
      <c r="D17" s="791" t="str">
        <f ca="1">IF(ROWS($1:2)&gt;COUNT(Dong7),"",OFFSET(TH!F$1,SMALL(Dong7,ROWS($1:2)),))</f>
        <v>Phí khắc dấu</v>
      </c>
      <c r="E17" s="790" t="str">
        <f ca="1">IF(ROWS($1:2)&gt;COUNT(Dong7),"",OFFSET(TH!M$1,SMALL(Dong7,ROWS($1:2)),))</f>
        <v>1111</v>
      </c>
      <c r="F17" s="792">
        <f ca="1">IF(ROWS($1:2)&gt;COUNT(Dong7),"",OFFSET(TH!K$1,SMALL(Dong7,ROWS($1:2)),))</f>
        <v>363636</v>
      </c>
      <c r="G17" s="792">
        <f t="shared" ca="1" si="0"/>
        <v>363636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30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IF(ROWS($1:3)&gt;COUNT(Dong7),"",OFFSET(TH!C$1,SMALL(Dong7,ROWS($1:3)),))</f>
        <v>40638</v>
      </c>
      <c r="B18" s="790" t="str">
        <f ca="1">IF(ROWS($1:3)&gt;COUNT(Dong7),"",OFFSET(TH!D$1,SMALL(Dong7,ROWS($1:3)),))</f>
        <v>C07</v>
      </c>
      <c r="C18" s="790">
        <f ca="1">IF(ROWS($1:3)&gt;COUNT(Dong7),"",OFFSET(TH!E$1,SMALL(Dong7,ROWS($1:3)),))</f>
        <v>40638</v>
      </c>
      <c r="D18" s="791" t="str">
        <f ca="1">IF(ROWS($1:3)&gt;COUNT(Dong7),"",OFFSET(TH!F$1,SMALL(Dong7,ROWS($1:3)),))</f>
        <v>Phí DV đăng ký thành lập doanh nghiệp</v>
      </c>
      <c r="E18" s="790" t="str">
        <f ca="1">IF(ROWS($1:3)&gt;COUNT(Dong7),"",OFFSET(TH!M$1,SMALL(Dong7,ROWS($1:3)),))</f>
        <v>1111</v>
      </c>
      <c r="F18" s="792">
        <f ca="1">IF(ROWS($1:3)&gt;COUNT(Dong7),"",OFFSET(TH!K$1,SMALL(Dong7,ROWS($1:3)),))</f>
        <v>2000000</v>
      </c>
      <c r="G18" s="792">
        <f t="shared" ca="1" si="0"/>
        <v>2000000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IF(ROWS($1:4)&gt;COUNT(Dong7),"",OFFSET(TH!C$1,SMALL(Dong7,ROWS($1:4)),))</f>
        <v>40638</v>
      </c>
      <c r="B19" s="790" t="str">
        <f ca="1">IF(ROWS($1:4)&gt;COUNT(Dong7),"",OFFSET(TH!D$1,SMALL(Dong7,ROWS($1:4)),))</f>
        <v>C08</v>
      </c>
      <c r="C19" s="790">
        <f ca="1">IF(ROWS($1:4)&gt;COUNT(Dong7),"",OFFSET(TH!E$1,SMALL(Dong7,ROWS($1:4)),))</f>
        <v>40638</v>
      </c>
      <c r="D19" s="791" t="str">
        <f ca="1">IF(ROWS($1:4)&gt;COUNT(Dong7),"",OFFSET(TH!F$1,SMALL(Dong7,ROWS($1:4)),))</f>
        <v>Đăng bố cáo doanh nghiệp lên báo TT Giao Dịch</v>
      </c>
      <c r="E19" s="790" t="str">
        <f ca="1">IF(ROWS($1:4)&gt;COUNT(Dong7),"",OFFSET(TH!M$1,SMALL(Dong7,ROWS($1:4)),))</f>
        <v>1111</v>
      </c>
      <c r="F19" s="792">
        <f ca="1">IF(ROWS($1:4)&gt;COUNT(Dong7),"",OFFSET(TH!K$1,SMALL(Dong7,ROWS($1:4)),))</f>
        <v>108000</v>
      </c>
      <c r="G19" s="792">
        <f t="shared" ca="1" si="0"/>
        <v>108000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>
        <f ca="1">IF(ROWS($1:5)&gt;COUNT(Dong7),"",OFFSET(TH!C$1,SMALL(Dong7,ROWS($1:5)),))</f>
        <v>40652</v>
      </c>
      <c r="B20" s="790" t="str">
        <f ca="1">IF(ROWS($1:5)&gt;COUNT(Dong7),"",OFFSET(TH!D$1,SMALL(Dong7,ROWS($1:5)),))</f>
        <v>C18</v>
      </c>
      <c r="C20" s="790">
        <f ca="1">IF(ROWS($1:5)&gt;COUNT(Dong7),"",OFFSET(TH!E$1,SMALL(Dong7,ROWS($1:5)),))</f>
        <v>40652</v>
      </c>
      <c r="D20" s="791" t="str">
        <f ca="1">IF(ROWS($1:5)&gt;COUNT(Dong7),"",OFFSET(TH!F$1,SMALL(Dong7,ROWS($1:5)),))</f>
        <v>Thuế môn bài phải nộp</v>
      </c>
      <c r="E20" s="790" t="str">
        <f ca="1">IF(ROWS($1:5)&gt;COUNT(Dong7),"",OFFSET(TH!M$1,SMALL(Dong7,ROWS($1:5)),))</f>
        <v>33382</v>
      </c>
      <c r="F20" s="792">
        <f ca="1">IF(ROWS($1:5)&gt;COUNT(Dong7),"",OFFSET(TH!K$1,SMALL(Dong7,ROWS($1:5)),))</f>
        <v>1000000</v>
      </c>
      <c r="G20" s="792">
        <f t="shared" ca="1" si="0"/>
        <v>0</v>
      </c>
      <c r="H20" s="792">
        <f t="shared" ca="1" si="0"/>
        <v>0</v>
      </c>
      <c r="I20" s="792">
        <f t="shared" ca="1" si="0"/>
        <v>1000000</v>
      </c>
      <c r="J20" s="792">
        <f t="shared" ca="1" si="0"/>
        <v>0</v>
      </c>
      <c r="K20" s="792">
        <f t="shared" ca="1" si="1"/>
        <v>0</v>
      </c>
      <c r="L20" s="792">
        <f t="shared" ca="1" si="1"/>
        <v>0</v>
      </c>
    </row>
    <row r="21" spans="1:12" ht="21.75" customHeight="1">
      <c r="A21" s="790">
        <f ca="1">IF(ROWS($1:6)&gt;COUNT(Dong7),"",OFFSET(TH!C$1,SMALL(Dong7,ROWS($1:6)),))</f>
        <v>40673</v>
      </c>
      <c r="B21" s="790" t="str">
        <f ca="1">IF(ROWS($1:6)&gt;COUNT(Dong7),"",OFFSET(TH!D$1,SMALL(Dong7,ROWS($1:6)),))</f>
        <v>GBN</v>
      </c>
      <c r="C21" s="790">
        <f ca="1">IF(ROWS($1:6)&gt;COUNT(Dong7),"",OFFSET(TH!E$1,SMALL(Dong7,ROWS($1:6)),))</f>
        <v>40673</v>
      </c>
      <c r="D21" s="791" t="str">
        <f ca="1">IF(ROWS($1:6)&gt;COUNT(Dong7),"",OFFSET(TH!F$1,SMALL(Dong7,ROWS($1:6)),))</f>
        <v>Phí chuyển tiền</v>
      </c>
      <c r="E21" s="790" t="str">
        <f ca="1">IF(ROWS($1:6)&gt;COUNT(Dong7),"",OFFSET(TH!M$1,SMALL(Dong7,ROWS($1:6)),))</f>
        <v>1121</v>
      </c>
      <c r="F21" s="792">
        <f ca="1">IF(ROWS($1:6)&gt;COUNT(Dong7),"",OFFSET(TH!K$1,SMALL(Dong7,ROWS($1:6)),))</f>
        <v>10000</v>
      </c>
      <c r="G21" s="792">
        <f t="shared" ca="1" si="0"/>
        <v>0</v>
      </c>
      <c r="H21" s="792">
        <f t="shared" ca="1" si="0"/>
        <v>10000</v>
      </c>
      <c r="I21" s="792">
        <f t="shared" ca="1" si="0"/>
        <v>0</v>
      </c>
      <c r="J21" s="792">
        <f t="shared" ca="1" si="0"/>
        <v>0</v>
      </c>
      <c r="K21" s="792">
        <f t="shared" ca="1" si="1"/>
        <v>0</v>
      </c>
      <c r="L21" s="792">
        <f t="shared" ca="1" si="1"/>
        <v>0</v>
      </c>
    </row>
    <row r="22" spans="1:12" ht="21.75" customHeight="1">
      <c r="A22" s="790">
        <f ca="1">IF(ROWS($1:7)&gt;COUNT(Dong7),"",OFFSET(TH!C$1,SMALL(Dong7,ROWS($1:7)),))</f>
        <v>40679</v>
      </c>
      <c r="B22" s="790" t="str">
        <f ca="1">IF(ROWS($1:7)&gt;COUNT(Dong7),"",OFFSET(TH!D$1,SMALL(Dong7,ROWS($1:7)),))</f>
        <v>C24</v>
      </c>
      <c r="C22" s="790">
        <f ca="1">IF(ROWS($1:7)&gt;COUNT(Dong7),"",OFFSET(TH!E$1,SMALL(Dong7,ROWS($1:7)),))</f>
        <v>40679</v>
      </c>
      <c r="D22" s="791" t="str">
        <f ca="1">IF(ROWS($1:7)&gt;COUNT(Dong7),"",OFFSET(TH!F$1,SMALL(Dong7,ROWS($1:7)),))</f>
        <v>Chi phí in hóa đơn</v>
      </c>
      <c r="E22" s="790" t="str">
        <f ca="1">IF(ROWS($1:7)&gt;COUNT(Dong7),"",OFFSET(TH!M$1,SMALL(Dong7,ROWS($1:7)),))</f>
        <v>1111</v>
      </c>
      <c r="F22" s="792">
        <f ca="1">IF(ROWS($1:7)&gt;COUNT(Dong7),"",OFFSET(TH!K$1,SMALL(Dong7,ROWS($1:7)),))</f>
        <v>2700000</v>
      </c>
      <c r="G22" s="792">
        <f t="shared" ca="1" si="0"/>
        <v>2700000</v>
      </c>
      <c r="H22" s="792">
        <f t="shared" ca="1" si="0"/>
        <v>0</v>
      </c>
      <c r="I22" s="792">
        <f t="shared" ca="1" si="0"/>
        <v>0</v>
      </c>
      <c r="J22" s="792">
        <f t="shared" ca="1" si="0"/>
        <v>0</v>
      </c>
      <c r="K22" s="792">
        <f t="shared" ca="1" si="1"/>
        <v>0</v>
      </c>
      <c r="L22" s="792">
        <f t="shared" ca="1" si="1"/>
        <v>0</v>
      </c>
    </row>
    <row r="23" spans="1:12" ht="21.75" customHeight="1">
      <c r="A23" s="790">
        <f ca="1">IF(ROWS($1:8)&gt;COUNT(Dong7),"",OFFSET(TH!C$1,SMALL(Dong7,ROWS($1:8)),))</f>
        <v>40680</v>
      </c>
      <c r="B23" s="790" t="str">
        <f ca="1">IF(ROWS($1:8)&gt;COUNT(Dong7),"",OFFSET(TH!D$1,SMALL(Dong7,ROWS($1:8)),))</f>
        <v>GBN</v>
      </c>
      <c r="C23" s="790">
        <f ca="1">IF(ROWS($1:8)&gt;COUNT(Dong7),"",OFFSET(TH!E$1,SMALL(Dong7,ROWS($1:8)),))</f>
        <v>40680</v>
      </c>
      <c r="D23" s="791" t="str">
        <f ca="1">IF(ROWS($1:8)&gt;COUNT(Dong7),"",OFFSET(TH!F$1,SMALL(Dong7,ROWS($1:8)),))</f>
        <v>Phí chuyển tiền</v>
      </c>
      <c r="E23" s="790" t="str">
        <f ca="1">IF(ROWS($1:8)&gt;COUNT(Dong7),"",OFFSET(TH!M$1,SMALL(Dong7,ROWS($1:8)),))</f>
        <v>1121</v>
      </c>
      <c r="F23" s="792">
        <f ca="1">IF(ROWS($1:8)&gt;COUNT(Dong7),"",OFFSET(TH!K$1,SMALL(Dong7,ROWS($1:8)),))</f>
        <v>10000</v>
      </c>
      <c r="G23" s="792">
        <f t="shared" ca="1" si="0"/>
        <v>0</v>
      </c>
      <c r="H23" s="792">
        <f t="shared" ca="1" si="0"/>
        <v>10000</v>
      </c>
      <c r="I23" s="792">
        <f t="shared" ca="1" si="0"/>
        <v>0</v>
      </c>
      <c r="J23" s="792">
        <f t="shared" ca="1" si="0"/>
        <v>0</v>
      </c>
      <c r="K23" s="792">
        <f t="shared" ca="1" si="1"/>
        <v>0</v>
      </c>
      <c r="L23" s="792">
        <f t="shared" ca="1" si="1"/>
        <v>0</v>
      </c>
    </row>
    <row r="24" spans="1:12" ht="21.75" customHeight="1">
      <c r="A24" s="790">
        <f ca="1">IF(ROWS($1:9)&gt;COUNT(Dong7),"",OFFSET(TH!C$1,SMALL(Dong7,ROWS($1:9)),))</f>
        <v>40686</v>
      </c>
      <c r="B24" s="790" t="str">
        <f ca="1">IF(ROWS($1:9)&gt;COUNT(Dong7),"",OFFSET(TH!D$1,SMALL(Dong7,ROWS($1:9)),))</f>
        <v>C29</v>
      </c>
      <c r="C24" s="790">
        <f ca="1">IF(ROWS($1:9)&gt;COUNT(Dong7),"",OFFSET(TH!E$1,SMALL(Dong7,ROWS($1:9)),))</f>
        <v>40686</v>
      </c>
      <c r="D24" s="791" t="str">
        <f ca="1">IF(ROWS($1:9)&gt;COUNT(Dong7),"",OFFSET(TH!F$1,SMALL(Dong7,ROWS($1:9)),))</f>
        <v>Thuế môn bài phải nộp</v>
      </c>
      <c r="E24" s="790" t="str">
        <f ca="1">IF(ROWS($1:9)&gt;COUNT(Dong7),"",OFFSET(TH!M$1,SMALL(Dong7,ROWS($1:9)),))</f>
        <v>33382</v>
      </c>
      <c r="F24" s="792">
        <f ca="1">IF(ROWS($1:9)&gt;COUNT(Dong7),"",OFFSET(TH!K$1,SMALL(Dong7,ROWS($1:9)),))</f>
        <v>1000000</v>
      </c>
      <c r="G24" s="792">
        <f t="shared" ca="1" si="0"/>
        <v>0</v>
      </c>
      <c r="H24" s="792">
        <f t="shared" ca="1" si="0"/>
        <v>0</v>
      </c>
      <c r="I24" s="792">
        <f t="shared" ca="1" si="0"/>
        <v>1000000</v>
      </c>
      <c r="J24" s="792">
        <f t="shared" ca="1" si="0"/>
        <v>0</v>
      </c>
      <c r="K24" s="792">
        <f t="shared" ca="1" si="1"/>
        <v>0</v>
      </c>
      <c r="L24" s="792">
        <f t="shared" ca="1" si="1"/>
        <v>0</v>
      </c>
    </row>
    <row r="25" spans="1:12" ht="21.75" customHeight="1">
      <c r="A25" s="790">
        <f ca="1">IF(ROWS($1:10)&gt;COUNT(Dong7),"",OFFSET(TH!C$1,SMALL(Dong7,ROWS($1:10)),))</f>
        <v>40689</v>
      </c>
      <c r="B25" s="790" t="str">
        <f ca="1">IF(ROWS($1:10)&gt;COUNT(Dong7),"",OFFSET(TH!D$1,SMALL(Dong7,ROWS($1:10)),))</f>
        <v>C32</v>
      </c>
      <c r="C25" s="790">
        <f ca="1">IF(ROWS($1:10)&gt;COUNT(Dong7),"",OFFSET(TH!E$1,SMALL(Dong7,ROWS($1:10)),))</f>
        <v>40689</v>
      </c>
      <c r="D25" s="791" t="str">
        <f ca="1">IF(ROWS($1:10)&gt;COUNT(Dong7),"",OFFSET(TH!F$1,SMALL(Dong7,ROWS($1:10)),))</f>
        <v>Giấy Canson</v>
      </c>
      <c r="E25" s="790" t="str">
        <f ca="1">IF(ROWS($1:10)&gt;COUNT(Dong7),"",OFFSET(TH!M$1,SMALL(Dong7,ROWS($1:10)),))</f>
        <v>1111</v>
      </c>
      <c r="F25" s="792">
        <f ca="1">IF(ROWS($1:10)&gt;COUNT(Dong7),"",OFFSET(TH!K$1,SMALL(Dong7,ROWS($1:10)),))</f>
        <v>267000</v>
      </c>
      <c r="G25" s="792">
        <f t="shared" ca="1" si="0"/>
        <v>267000</v>
      </c>
      <c r="H25" s="792">
        <f t="shared" ca="1" si="0"/>
        <v>0</v>
      </c>
      <c r="I25" s="792">
        <f t="shared" ca="1" si="0"/>
        <v>0</v>
      </c>
      <c r="J25" s="792">
        <f t="shared" ca="1" si="0"/>
        <v>0</v>
      </c>
      <c r="K25" s="792">
        <f t="shared" ca="1" si="1"/>
        <v>0</v>
      </c>
      <c r="L25" s="792">
        <f t="shared" ca="1" si="1"/>
        <v>0</v>
      </c>
    </row>
    <row r="26" spans="1:12" ht="21.75" customHeight="1">
      <c r="A26" s="790">
        <f ca="1">IF(ROWS($1:11)&gt;COUNT(Dong7),"",OFFSET(TH!C$1,SMALL(Dong7,ROWS($1:11)),))</f>
        <v>40689</v>
      </c>
      <c r="B26" s="790" t="str">
        <f ca="1">IF(ROWS($1:11)&gt;COUNT(Dong7),"",OFFSET(TH!D$1,SMALL(Dong7,ROWS($1:11)),))</f>
        <v>C33</v>
      </c>
      <c r="C26" s="790">
        <f ca="1">IF(ROWS($1:11)&gt;COUNT(Dong7),"",OFFSET(TH!E$1,SMALL(Dong7,ROWS($1:11)),))</f>
        <v>40689</v>
      </c>
      <c r="D26" s="791" t="str">
        <f ca="1">IF(ROWS($1:11)&gt;COUNT(Dong7),"",OFFSET(TH!F$1,SMALL(Dong7,ROWS($1:11)),))</f>
        <v>Dịch vụ viễn thông</v>
      </c>
      <c r="E26" s="790" t="str">
        <f ca="1">IF(ROWS($1:11)&gt;COUNT(Dong7),"",OFFSET(TH!M$1,SMALL(Dong7,ROWS($1:11)),))</f>
        <v>1111</v>
      </c>
      <c r="F26" s="792">
        <f ca="1">IF(ROWS($1:11)&gt;COUNT(Dong7),"",OFFSET(TH!K$1,SMALL(Dong7,ROWS($1:11)),))</f>
        <v>494235</v>
      </c>
      <c r="G26" s="792">
        <f t="shared" ca="1" si="0"/>
        <v>494235</v>
      </c>
      <c r="H26" s="792">
        <f t="shared" ca="1" si="0"/>
        <v>0</v>
      </c>
      <c r="I26" s="792">
        <f t="shared" ca="1" si="0"/>
        <v>0</v>
      </c>
      <c r="J26" s="792">
        <f t="shared" ca="1" si="0"/>
        <v>0</v>
      </c>
      <c r="K26" s="792">
        <f t="shared" ca="1" si="1"/>
        <v>0</v>
      </c>
      <c r="L26" s="792">
        <f t="shared" ca="1" si="1"/>
        <v>0</v>
      </c>
    </row>
    <row r="27" spans="1:12" ht="21.75" customHeight="1">
      <c r="A27" s="790">
        <f ca="1">IF(ROWS($1:12)&gt;COUNT(Dong7),"",OFFSET(TH!C$1,SMALL(Dong7,ROWS($1:12)),))</f>
        <v>40689</v>
      </c>
      <c r="B27" s="790" t="str">
        <f ca="1">IF(ROWS($1:12)&gt;COUNT(Dong7),"",OFFSET(TH!D$1,SMALL(Dong7,ROWS($1:12)),))</f>
        <v>C34</v>
      </c>
      <c r="C27" s="790">
        <f ca="1">IF(ROWS($1:12)&gt;COUNT(Dong7),"",OFFSET(TH!E$1,SMALL(Dong7,ROWS($1:12)),))</f>
        <v>40689</v>
      </c>
      <c r="D27" s="791" t="str">
        <f ca="1">IF(ROWS($1:12)&gt;COUNT(Dong7),"",OFFSET(TH!F$1,SMALL(Dong7,ROWS($1:12)),))</f>
        <v>Dịch vụ viễn thông</v>
      </c>
      <c r="E27" s="790" t="str">
        <f ca="1">IF(ROWS($1:12)&gt;COUNT(Dong7),"",OFFSET(TH!M$1,SMALL(Dong7,ROWS($1:12)),))</f>
        <v>1111</v>
      </c>
      <c r="F27" s="792">
        <f ca="1">IF(ROWS($1:12)&gt;COUNT(Dong7),"",OFFSET(TH!K$1,SMALL(Dong7,ROWS($1:12)),))</f>
        <v>467016</v>
      </c>
      <c r="G27" s="792">
        <f t="shared" ca="1" si="0"/>
        <v>467016</v>
      </c>
      <c r="H27" s="792">
        <f t="shared" ca="1" si="0"/>
        <v>0</v>
      </c>
      <c r="I27" s="792">
        <f t="shared" ca="1" si="0"/>
        <v>0</v>
      </c>
      <c r="J27" s="792">
        <f t="shared" ca="1" si="0"/>
        <v>0</v>
      </c>
      <c r="K27" s="792">
        <f t="shared" ca="1" si="1"/>
        <v>0</v>
      </c>
      <c r="L27" s="792">
        <f t="shared" ca="1" si="1"/>
        <v>0</v>
      </c>
    </row>
    <row r="28" spans="1:12" ht="21.75" customHeight="1">
      <c r="A28" s="790">
        <f ca="1">IF(ROWS($1:13)&gt;COUNT(Dong7),"",OFFSET(TH!C$1,SMALL(Dong7,ROWS($1:13)),))</f>
        <v>40690</v>
      </c>
      <c r="B28" s="790" t="str">
        <f ca="1">IF(ROWS($1:13)&gt;COUNT(Dong7),"",OFFSET(TH!D$1,SMALL(Dong7,ROWS($1:13)),))</f>
        <v>GBN</v>
      </c>
      <c r="C28" s="790">
        <f ca="1">IF(ROWS($1:13)&gt;COUNT(Dong7),"",OFFSET(TH!E$1,SMALL(Dong7,ROWS($1:13)),))</f>
        <v>40690</v>
      </c>
      <c r="D28" s="791" t="str">
        <f ca="1">IF(ROWS($1:13)&gt;COUNT(Dong7),"",OFFSET(TH!F$1,SMALL(Dong7,ROWS($1:13)),))</f>
        <v>Phí chuyển tiền</v>
      </c>
      <c r="E28" s="790" t="str">
        <f ca="1">IF(ROWS($1:13)&gt;COUNT(Dong7),"",OFFSET(TH!M$1,SMALL(Dong7,ROWS($1:13)),))</f>
        <v>1121</v>
      </c>
      <c r="F28" s="792">
        <f ca="1">IF(ROWS($1:13)&gt;COUNT(Dong7),"",OFFSET(TH!K$1,SMALL(Dong7,ROWS($1:13)),))</f>
        <v>10000</v>
      </c>
      <c r="G28" s="792">
        <f t="shared" ca="1" si="0"/>
        <v>0</v>
      </c>
      <c r="H28" s="792">
        <f t="shared" ca="1" si="0"/>
        <v>10000</v>
      </c>
      <c r="I28" s="792">
        <f t="shared" ca="1" si="0"/>
        <v>0</v>
      </c>
      <c r="J28" s="792">
        <f t="shared" ca="1" si="0"/>
        <v>0</v>
      </c>
      <c r="K28" s="792">
        <f t="shared" ca="1" si="1"/>
        <v>0</v>
      </c>
      <c r="L28" s="792">
        <f t="shared" ca="1" si="1"/>
        <v>0</v>
      </c>
    </row>
    <row r="29" spans="1:12" ht="21.75" customHeight="1">
      <c r="A29" s="790">
        <f ca="1">IF(ROWS($1:14)&gt;COUNT(Dong7),"",OFFSET(TH!C$1,SMALL(Dong7,ROWS($1:14)),))</f>
        <v>40690</v>
      </c>
      <c r="B29" s="790" t="str">
        <f ca="1">IF(ROWS($1:14)&gt;COUNT(Dong7),"",OFFSET(TH!D$1,SMALL(Dong7,ROWS($1:14)),))</f>
        <v>GBN</v>
      </c>
      <c r="C29" s="790">
        <f ca="1">IF(ROWS($1:14)&gt;COUNT(Dong7),"",OFFSET(TH!E$1,SMALL(Dong7,ROWS($1:14)),))</f>
        <v>40690</v>
      </c>
      <c r="D29" s="791" t="str">
        <f ca="1">IF(ROWS($1:14)&gt;COUNT(Dong7),"",OFFSET(TH!F$1,SMALL(Dong7,ROWS($1:14)),))</f>
        <v>Phí chuyển tiền</v>
      </c>
      <c r="E29" s="790" t="str">
        <f ca="1">IF(ROWS($1:14)&gt;COUNT(Dong7),"",OFFSET(TH!M$1,SMALL(Dong7,ROWS($1:14)),))</f>
        <v>1121</v>
      </c>
      <c r="F29" s="792">
        <f ca="1">IF(ROWS($1:14)&gt;COUNT(Dong7),"",OFFSET(TH!K$1,SMALL(Dong7,ROWS($1:14)),))</f>
        <v>10000</v>
      </c>
      <c r="G29" s="792">
        <f t="shared" ca="1" si="0"/>
        <v>0</v>
      </c>
      <c r="H29" s="792">
        <f t="shared" ca="1" si="0"/>
        <v>10000</v>
      </c>
      <c r="I29" s="792">
        <f t="shared" ca="1" si="0"/>
        <v>0</v>
      </c>
      <c r="J29" s="792">
        <f t="shared" ca="1" si="0"/>
        <v>0</v>
      </c>
      <c r="K29" s="792">
        <f t="shared" ca="1" si="1"/>
        <v>0</v>
      </c>
      <c r="L29" s="792">
        <f t="shared" ca="1" si="1"/>
        <v>0</v>
      </c>
    </row>
    <row r="30" spans="1:12" ht="21.75" customHeight="1">
      <c r="A30" s="790">
        <f ca="1">IF(ROWS($1:15)&gt;COUNT(Dong7),"",OFFSET(TH!C$1,SMALL(Dong7,ROWS($1:15)),))</f>
        <v>40694</v>
      </c>
      <c r="B30" s="790" t="str">
        <f ca="1">IF(ROWS($1:15)&gt;COUNT(Dong7),"",OFFSET(TH!D$1,SMALL(Dong7,ROWS($1:15)),))</f>
        <v>CTGS</v>
      </c>
      <c r="C30" s="790">
        <f ca="1">IF(ROWS($1:15)&gt;COUNT(Dong7),"",OFFSET(TH!E$1,SMALL(Dong7,ROWS($1:15)),))</f>
        <v>40694</v>
      </c>
      <c r="D30" s="791" t="str">
        <f ca="1">IF(ROWS($1:15)&gt;COUNT(Dong7),"",OFFSET(TH!F$1,SMALL(Dong7,ROWS($1:15)),))</f>
        <v>Tiền lương BP Quản lý</v>
      </c>
      <c r="E30" s="790" t="str">
        <f ca="1">IF(ROWS($1:15)&gt;COUNT(Dong7),"",OFFSET(TH!M$1,SMALL(Dong7,ROWS($1:15)),))</f>
        <v>3341</v>
      </c>
      <c r="F30" s="792">
        <f ca="1">IF(ROWS($1:15)&gt;COUNT(Dong7),"",OFFSET(TH!K$1,SMALL(Dong7,ROWS($1:15)),))</f>
        <v>7025000</v>
      </c>
      <c r="G30" s="792">
        <f t="shared" ca="1" si="0"/>
        <v>0</v>
      </c>
      <c r="H30" s="792">
        <f t="shared" ca="1" si="0"/>
        <v>0</v>
      </c>
      <c r="I30" s="792">
        <f t="shared" ca="1" si="0"/>
        <v>0</v>
      </c>
      <c r="J30" s="792">
        <f t="shared" ca="1" si="0"/>
        <v>7025000</v>
      </c>
      <c r="K30" s="792">
        <f t="shared" ca="1" si="1"/>
        <v>0</v>
      </c>
      <c r="L30" s="792">
        <f t="shared" ca="1" si="1"/>
        <v>0</v>
      </c>
    </row>
    <row r="31" spans="1:12" ht="21.75" customHeight="1">
      <c r="A31" s="790"/>
      <c r="B31" s="793"/>
      <c r="C31" s="790"/>
      <c r="D31" s="794"/>
      <c r="E31" s="795"/>
      <c r="F31" s="796"/>
      <c r="G31" s="796"/>
      <c r="H31" s="796"/>
      <c r="I31" s="796"/>
      <c r="J31" s="796"/>
      <c r="K31" s="796"/>
      <c r="L31" s="796"/>
    </row>
    <row r="32" spans="1:12" ht="21.75" customHeight="1">
      <c r="A32" s="790"/>
      <c r="B32" s="793"/>
      <c r="C32" s="790"/>
      <c r="D32" s="788" t="s">
        <v>137</v>
      </c>
      <c r="E32" s="787" t="s">
        <v>19</v>
      </c>
      <c r="F32" s="789">
        <f ca="1">SUM(F15:F31)</f>
        <v>15514887</v>
      </c>
      <c r="G32" s="789">
        <f t="shared" ref="G32:L32" ca="1" si="2">SUM(G15:G31)</f>
        <v>6449887</v>
      </c>
      <c r="H32" s="789">
        <f t="shared" ca="1" si="2"/>
        <v>40000</v>
      </c>
      <c r="I32" s="789">
        <f t="shared" ca="1" si="2"/>
        <v>2000000</v>
      </c>
      <c r="J32" s="789">
        <f t="shared" ca="1" si="2"/>
        <v>7025000</v>
      </c>
      <c r="K32" s="789">
        <f t="shared" ca="1" si="2"/>
        <v>0</v>
      </c>
      <c r="L32" s="789">
        <f t="shared" ca="1" si="2"/>
        <v>0</v>
      </c>
    </row>
    <row r="33" spans="1:12" ht="21.75" customHeight="1">
      <c r="A33" s="797"/>
      <c r="B33" s="795"/>
      <c r="C33" s="797"/>
      <c r="D33" s="798" t="s">
        <v>875</v>
      </c>
      <c r="E33" s="793"/>
      <c r="F33" s="799">
        <f ca="1">SUM(G33:L33)</f>
        <v>15514887</v>
      </c>
      <c r="G33" s="799">
        <f t="shared" ref="G33:L33" ca="1" si="3">G32</f>
        <v>6449887</v>
      </c>
      <c r="H33" s="799">
        <f t="shared" ca="1" si="3"/>
        <v>40000</v>
      </c>
      <c r="I33" s="799">
        <f t="shared" ca="1" si="3"/>
        <v>2000000</v>
      </c>
      <c r="J33" s="799">
        <f t="shared" ca="1" si="3"/>
        <v>7025000</v>
      </c>
      <c r="K33" s="799">
        <f t="shared" ca="1" si="3"/>
        <v>0</v>
      </c>
      <c r="L33" s="799">
        <f t="shared" ca="1" si="3"/>
        <v>0</v>
      </c>
    </row>
    <row r="34" spans="1:12" ht="21.75" customHeight="1">
      <c r="A34" s="800"/>
      <c r="B34" s="800"/>
      <c r="C34" s="800"/>
      <c r="D34" s="801" t="s">
        <v>10</v>
      </c>
      <c r="E34" s="800" t="s">
        <v>19</v>
      </c>
      <c r="F34" s="802">
        <f t="shared" ref="F34:L34" ca="1" si="4">F15+F32-F33</f>
        <v>0</v>
      </c>
      <c r="G34" s="802">
        <f t="shared" ca="1" si="4"/>
        <v>0</v>
      </c>
      <c r="H34" s="802">
        <f t="shared" ca="1" si="4"/>
        <v>0</v>
      </c>
      <c r="I34" s="802">
        <f t="shared" ca="1" si="4"/>
        <v>0</v>
      </c>
      <c r="J34" s="802">
        <f t="shared" ca="1" si="4"/>
        <v>0</v>
      </c>
      <c r="K34" s="802">
        <f t="shared" ca="1" si="4"/>
        <v>0</v>
      </c>
      <c r="L34" s="802">
        <f t="shared" ca="1" si="4"/>
        <v>0</v>
      </c>
    </row>
    <row r="36" spans="1:12">
      <c r="B36" s="803"/>
      <c r="C36" s="783" t="s">
        <v>868</v>
      </c>
    </row>
    <row r="37" spans="1:12">
      <c r="C37" s="783" t="str">
        <f ca="1">"- Ngày mở sổ: "&amp;"01/"&amp;MONTH(A16)&amp;"/"&amp;YEAR(A16)</f>
        <v>- Ngày mở sổ: 01/4/2011</v>
      </c>
    </row>
    <row r="38" spans="1:12">
      <c r="E38" s="782"/>
      <c r="F38" s="782"/>
      <c r="G38" s="782"/>
      <c r="H38" s="782"/>
      <c r="I38" s="782"/>
      <c r="J38" s="108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82"/>
      <c r="L38" s="1082"/>
    </row>
    <row r="39" spans="1:12">
      <c r="B39" s="782"/>
      <c r="C39" s="779" t="s">
        <v>11</v>
      </c>
      <c r="D39" s="782"/>
      <c r="E39" s="782"/>
      <c r="F39" s="782"/>
      <c r="G39" s="782"/>
      <c r="H39" s="782"/>
      <c r="I39" s="782"/>
      <c r="J39" s="1082" t="s">
        <v>12</v>
      </c>
      <c r="K39" s="1082"/>
      <c r="L39" s="1082"/>
    </row>
    <row r="40" spans="1:12">
      <c r="B40" s="782"/>
      <c r="C40" s="779" t="s">
        <v>13</v>
      </c>
      <c r="D40" s="782"/>
      <c r="E40" s="782"/>
      <c r="F40" s="782"/>
      <c r="G40" s="782"/>
      <c r="H40" s="782"/>
      <c r="I40" s="782"/>
      <c r="J40" s="1125" t="s">
        <v>13</v>
      </c>
      <c r="K40" s="1125"/>
      <c r="L40" s="1125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3" customWidth="1"/>
    <col min="3" max="3" width="8.5703125" style="883" customWidth="1"/>
    <col min="4" max="4" width="51.42578125" style="883" customWidth="1"/>
    <col min="5" max="5" width="8" style="883" customWidth="1"/>
    <col min="6" max="6" width="12.28515625" style="883" bestFit="1" customWidth="1"/>
    <col min="7" max="7" width="10.140625" style="883" customWidth="1"/>
    <col min="8" max="8" width="10.7109375" style="883" customWidth="1"/>
    <col min="9" max="9" width="11.42578125" style="883" customWidth="1"/>
    <col min="10" max="10" width="11.5703125" style="883" customWidth="1"/>
    <col min="11" max="11" width="11.42578125" style="883" customWidth="1"/>
    <col min="12" max="12" width="9.42578125" style="883" customWidth="1"/>
    <col min="13" max="13" width="6.7109375" style="883" customWidth="1"/>
    <col min="14" max="16384" width="9.140625" style="883"/>
  </cols>
  <sheetData>
    <row r="2" spans="1:15">
      <c r="A2" s="778" t="str">
        <f>'632'!A2</f>
        <v>Đơn vị: CÔNG TY TNHH SX TM KIM DUNG PHÁT</v>
      </c>
      <c r="F2" s="882"/>
      <c r="G2" s="882"/>
      <c r="H2" s="882"/>
      <c r="I2" s="882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883" t="s">
        <v>164</v>
      </c>
      <c r="J3" s="806"/>
      <c r="K3" s="806"/>
      <c r="L3" s="782"/>
    </row>
    <row r="4" spans="1:15">
      <c r="I4" s="883" t="s">
        <v>165</v>
      </c>
      <c r="J4" s="782"/>
      <c r="K4" s="782"/>
      <c r="L4" s="782"/>
    </row>
    <row r="5" spans="1:15" ht="19.5" customHeight="1">
      <c r="A5" s="1126" t="s">
        <v>856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781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25" t="s">
        <v>857</v>
      </c>
      <c r="B6" s="1125"/>
      <c r="C6" s="1125"/>
      <c r="D6" s="1125"/>
      <c r="E6" s="1125"/>
      <c r="F6" s="1125"/>
      <c r="G6" s="1125"/>
      <c r="H6" s="1125"/>
      <c r="I6" s="1125"/>
      <c r="J6" s="1125"/>
      <c r="K6" s="1125"/>
      <c r="L6" s="1125"/>
    </row>
    <row r="7" spans="1:15">
      <c r="B7" s="782"/>
      <c r="C7" s="782"/>
      <c r="D7" s="782"/>
      <c r="E7" s="783" t="s">
        <v>1143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</row>
    <row r="11" spans="1:15" ht="15.75" customHeight="1">
      <c r="A11" s="1127" t="s">
        <v>20</v>
      </c>
      <c r="B11" s="1128" t="s">
        <v>1</v>
      </c>
      <c r="C11" s="1128"/>
      <c r="D11" s="1127" t="s">
        <v>0</v>
      </c>
      <c r="E11" s="1127" t="s">
        <v>248</v>
      </c>
      <c r="F11" s="1128" t="s">
        <v>1142</v>
      </c>
      <c r="G11" s="1128"/>
      <c r="H11" s="1128"/>
      <c r="I11" s="1128"/>
      <c r="J11" s="1128"/>
      <c r="K11" s="1128"/>
      <c r="L11" s="1128"/>
    </row>
    <row r="12" spans="1:15" ht="15.75" customHeight="1" thickBot="1">
      <c r="A12" s="1127"/>
      <c r="B12" s="1129" t="s">
        <v>15</v>
      </c>
      <c r="C12" s="1129" t="s">
        <v>32</v>
      </c>
      <c r="D12" s="1127"/>
      <c r="E12" s="1127"/>
      <c r="F12" s="1129" t="s">
        <v>862</v>
      </c>
      <c r="G12" s="1129" t="s">
        <v>863</v>
      </c>
      <c r="H12" s="1129"/>
      <c r="I12" s="1129"/>
      <c r="J12" s="1129"/>
      <c r="K12" s="1129"/>
      <c r="L12" s="1129"/>
    </row>
    <row r="13" spans="1:15" ht="29.25" customHeight="1" thickBot="1">
      <c r="A13" s="1127"/>
      <c r="B13" s="1129"/>
      <c r="C13" s="1129"/>
      <c r="D13" s="1127"/>
      <c r="E13" s="1127"/>
      <c r="F13" s="1129"/>
      <c r="G13" s="805" t="s">
        <v>48</v>
      </c>
      <c r="H13" s="805" t="s">
        <v>24</v>
      </c>
      <c r="I13" s="805"/>
      <c r="J13" s="805"/>
      <c r="K13" s="805"/>
      <c r="L13" s="805"/>
      <c r="N13" s="808" t="s">
        <v>1145</v>
      </c>
    </row>
    <row r="14" spans="1:15">
      <c r="A14" s="884" t="s">
        <v>2</v>
      </c>
      <c r="B14" s="884" t="s">
        <v>3</v>
      </c>
      <c r="C14" s="884" t="s">
        <v>4</v>
      </c>
      <c r="D14" s="884" t="s">
        <v>5</v>
      </c>
      <c r="E14" s="884" t="s">
        <v>6</v>
      </c>
      <c r="F14" s="884">
        <v>1</v>
      </c>
      <c r="G14" s="884">
        <v>2</v>
      </c>
      <c r="H14" s="884">
        <v>3</v>
      </c>
      <c r="I14" s="884">
        <v>4</v>
      </c>
      <c r="J14" s="884">
        <v>5</v>
      </c>
      <c r="K14" s="884">
        <v>6</v>
      </c>
      <c r="L14" s="884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IF(ROWS($1:1)&gt;COUNT(Dong13),"",OFFSET(TH!C$1,SMALL(Dong13,ROWS($1:1)),))</f>
        <v>40755</v>
      </c>
      <c r="B16" s="790" t="str">
        <f ca="1">IF(ROWS($1:1)&gt;COUNT(Dong13),"",OFFSET(TH!D$1,SMALL(Dong13,ROWS($1:1)),))</f>
        <v>C07</v>
      </c>
      <c r="C16" s="790">
        <f ca="1">IF(ROWS($1:1)&gt;COUNT(Dong13),"",OFFSET(TH!E$1,SMALL(Dong13,ROWS($1:1)),))</f>
        <v>40755</v>
      </c>
      <c r="D16" s="791" t="str">
        <f ca="1">IF(ROWS($1:1)&gt;COUNT(Dong13),"",OFFSET(TH!F$1,SMALL(Dong13,ROWS($1:1)),))</f>
        <v>Difsel 0.05S, lệ phí xăng dầu</v>
      </c>
      <c r="E16" s="790" t="str">
        <f ca="1">IF(ROWS($1:1)&gt;COUNT(Dong13),"",OFFSET(TH!M$1,SMALL(Dong13,ROWS($1:1)),))</f>
        <v>1111</v>
      </c>
      <c r="F16" s="896">
        <f ca="1">IF(ROWS($1:1)&gt;COUNT(Dong13),"",OFFSET(TH!K$1,SMALL(Dong13,ROWS($1:1)),))</f>
        <v>455629</v>
      </c>
      <c r="G16" s="792">
        <f t="shared" ref="G16:J25" ca="1" si="0">IF($E16=G$13,$F16,0)</f>
        <v>455629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IF(ROWS($1:2)&gt;COUNT(Dong13),"",OFFSET(TH!C$1,SMALL(Dong13,ROWS($1:2)),))</f>
        <v>40758</v>
      </c>
      <c r="B17" s="790" t="str">
        <f ca="1">IF(ROWS($1:2)&gt;COUNT(Dong13),"",OFFSET(TH!D$1,SMALL(Dong13,ROWS($1:2)),))</f>
        <v>C08</v>
      </c>
      <c r="C17" s="790">
        <f ca="1">IF(ROWS($1:2)&gt;COUNT(Dong13),"",OFFSET(TH!E$1,SMALL(Dong13,ROWS($1:2)),))</f>
        <v>40758</v>
      </c>
      <c r="D17" s="791" t="str">
        <f ca="1">IF(ROWS($1:2)&gt;COUNT(Dong13),"",OFFSET(TH!F$1,SMALL(Dong13,ROWS($1:2)),))</f>
        <v>Difsel 0.05S, lệ phí xăng dầu</v>
      </c>
      <c r="E17" s="790" t="str">
        <f ca="1">IF(ROWS($1:2)&gt;COUNT(Dong13),"",OFFSET(TH!M$1,SMALL(Dong13,ROWS($1:2)),))</f>
        <v>1111</v>
      </c>
      <c r="F17" s="896">
        <f ca="1">IF(ROWS($1:2)&gt;COUNT(Dong13),"",OFFSET(TH!K$1,SMALL(Dong13,ROWS($1:2)),))</f>
        <v>384545</v>
      </c>
      <c r="G17" s="792">
        <f t="shared" ca="1" si="0"/>
        <v>384545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25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IF(ROWS($1:3)&gt;COUNT(Dong13),"",OFFSET(TH!C$1,SMALL(Dong13,ROWS($1:3)),))</f>
        <v>40762</v>
      </c>
      <c r="B18" s="790" t="str">
        <f ca="1">IF(ROWS($1:3)&gt;COUNT(Dong13),"",OFFSET(TH!D$1,SMALL(Dong13,ROWS($1:3)),))</f>
        <v>C10</v>
      </c>
      <c r="C18" s="790">
        <f ca="1">IF(ROWS($1:3)&gt;COUNT(Dong13),"",OFFSET(TH!E$1,SMALL(Dong13,ROWS($1:3)),))</f>
        <v>40762</v>
      </c>
      <c r="D18" s="791" t="str">
        <f ca="1">IF(ROWS($1:3)&gt;COUNT(Dong13),"",OFFSET(TH!F$1,SMALL(Dong13,ROWS($1:3)),))</f>
        <v>Difsel 0.05S, lệ phí xăng dầu</v>
      </c>
      <c r="E18" s="790" t="str">
        <f ca="1">IF(ROWS($1:3)&gt;COUNT(Dong13),"",OFFSET(TH!M$1,SMALL(Dong13,ROWS($1:3)),))</f>
        <v>1111</v>
      </c>
      <c r="F18" s="896">
        <f ca="1">IF(ROWS($1:3)&gt;COUNT(Dong13),"",OFFSET(TH!K$1,SMALL(Dong13,ROWS($1:3)),))</f>
        <v>455629</v>
      </c>
      <c r="G18" s="792">
        <f t="shared" ca="1" si="0"/>
        <v>455629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IF(ROWS($1:4)&gt;COUNT(Dong13),"",OFFSET(TH!C$1,SMALL(Dong13,ROWS($1:4)),))</f>
        <v>40808</v>
      </c>
      <c r="B19" s="790" t="str">
        <f ca="1">IF(ROWS($1:4)&gt;COUNT(Dong13),"",OFFSET(TH!D$1,SMALL(Dong13,ROWS($1:4)),))</f>
        <v>C21</v>
      </c>
      <c r="C19" s="790">
        <f ca="1">IF(ROWS($1:4)&gt;COUNT(Dong13),"",OFFSET(TH!E$1,SMALL(Dong13,ROWS($1:4)),))</f>
        <v>40808</v>
      </c>
      <c r="D19" s="791" t="str">
        <f ca="1">IF(ROWS($1:4)&gt;COUNT(Dong13),"",OFFSET(TH!F$1,SMALL(Dong13,ROWS($1:4)),))</f>
        <v>Dầu DO, Phí xăng dầu</v>
      </c>
      <c r="E19" s="790" t="str">
        <f ca="1">IF(ROWS($1:4)&gt;COUNT(Dong13),"",OFFSET(TH!M$1,SMALL(Dong13,ROWS($1:4)),))</f>
        <v>1111</v>
      </c>
      <c r="F19" s="896">
        <f ca="1">IF(ROWS($1:4)&gt;COUNT(Dong13),"",OFFSET(TH!K$1,SMALL(Dong13,ROWS($1:4)),))</f>
        <v>500011</v>
      </c>
      <c r="G19" s="792">
        <f t="shared" ca="1" si="0"/>
        <v>500011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 t="str">
        <f ca="1">IF(ROWS($1:5)&gt;COUNT(Dong13),"",OFFSET(TH!C$1,SMALL(Dong13,ROWS($1:5)),))</f>
        <v/>
      </c>
      <c r="B20" s="790" t="str">
        <f ca="1">IF(ROWS($1:5)&gt;COUNT(Dong13),"",OFFSET(TH!D$1,SMALL(Dong13,ROWS($1:5)),))</f>
        <v/>
      </c>
      <c r="C20" s="790" t="str">
        <f ca="1">IF(ROWS($1:5)&gt;COUNT(Dong13),"",OFFSET(TH!E$1,SMALL(Dong13,ROWS($1:5)),))</f>
        <v/>
      </c>
      <c r="D20" s="791" t="str">
        <f ca="1">IF(ROWS($1:5)&gt;COUNT(Dong13),"",OFFSET(TH!F$1,SMALL(Dong13,ROWS($1:5)),))</f>
        <v/>
      </c>
      <c r="E20" s="790" t="str">
        <f ca="1">IF(ROWS($1:5)&gt;COUNT(Dong13),"",OFFSET(TH!M$1,SMALL(Dong13,ROWS($1:5)),))</f>
        <v/>
      </c>
      <c r="F20" s="896" t="str">
        <f ca="1">IF(ROWS($1:5)&gt;COUNT(Dong13),"",OFFSET(TH!K$1,SMALL(Dong13,ROWS($1:5)),))</f>
        <v/>
      </c>
      <c r="G20" s="792">
        <f t="shared" ca="1" si="0"/>
        <v>0</v>
      </c>
      <c r="H20" s="792">
        <f t="shared" ca="1" si="0"/>
        <v>0</v>
      </c>
      <c r="I20" s="792" t="str">
        <f t="shared" ca="1" si="0"/>
        <v/>
      </c>
      <c r="J20" s="792" t="str">
        <f t="shared" ca="1" si="0"/>
        <v/>
      </c>
      <c r="K20" s="792" t="str">
        <f t="shared" ca="1" si="1"/>
        <v/>
      </c>
      <c r="L20" s="792" t="str">
        <f t="shared" ca="1" si="1"/>
        <v/>
      </c>
    </row>
    <row r="21" spans="1:12" ht="21.75" customHeight="1">
      <c r="A21" s="790" t="str">
        <f ca="1">IF(ROWS($1:6)&gt;COUNT(Dong13),"",OFFSET(TH!C$1,SMALL(Dong13,ROWS($1:6)),))</f>
        <v/>
      </c>
      <c r="B21" s="790" t="str">
        <f ca="1">IF(ROWS($1:6)&gt;COUNT(Dong13),"",OFFSET(TH!D$1,SMALL(Dong13,ROWS($1:6)),))</f>
        <v/>
      </c>
      <c r="C21" s="790" t="str">
        <f ca="1">IF(ROWS($1:6)&gt;COUNT(Dong13),"",OFFSET(TH!E$1,SMALL(Dong13,ROWS($1:6)),))</f>
        <v/>
      </c>
      <c r="D21" s="791" t="str">
        <f ca="1">IF(ROWS($1:6)&gt;COUNT(Dong13),"",OFFSET(TH!F$1,SMALL(Dong13,ROWS($1:6)),))</f>
        <v/>
      </c>
      <c r="E21" s="790" t="str">
        <f ca="1">IF(ROWS($1:6)&gt;COUNT(Dong13),"",OFFSET(TH!M$1,SMALL(Dong13,ROWS($1:6)),))</f>
        <v/>
      </c>
      <c r="F21" s="896" t="str">
        <f ca="1">IF(ROWS($1:6)&gt;COUNT(Dong13),"",OFFSET(TH!K$1,SMALL(Dong13,ROWS($1:6)),))</f>
        <v/>
      </c>
      <c r="G21" s="792">
        <f t="shared" ca="1" si="0"/>
        <v>0</v>
      </c>
      <c r="H21" s="792">
        <f t="shared" ca="1" si="0"/>
        <v>0</v>
      </c>
      <c r="I21" s="792" t="str">
        <f t="shared" ca="1" si="0"/>
        <v/>
      </c>
      <c r="J21" s="792" t="str">
        <f t="shared" ca="1" si="0"/>
        <v/>
      </c>
      <c r="K21" s="792" t="str">
        <f t="shared" ca="1" si="1"/>
        <v/>
      </c>
      <c r="L21" s="792" t="str">
        <f t="shared" ca="1" si="1"/>
        <v/>
      </c>
    </row>
    <row r="22" spans="1:12" ht="21.75" customHeight="1">
      <c r="A22" s="790" t="str">
        <f ca="1">IF(ROWS($1:7)&gt;COUNT(Dong13),"",OFFSET(TH!C$1,SMALL(Dong13,ROWS($1:7)),))</f>
        <v/>
      </c>
      <c r="B22" s="790" t="str">
        <f ca="1">IF(ROWS($1:7)&gt;COUNT(Dong13),"",OFFSET(TH!D$1,SMALL(Dong13,ROWS($1:7)),))</f>
        <v/>
      </c>
      <c r="C22" s="790" t="str">
        <f ca="1">IF(ROWS($1:7)&gt;COUNT(Dong13),"",OFFSET(TH!E$1,SMALL(Dong13,ROWS($1:7)),))</f>
        <v/>
      </c>
      <c r="D22" s="791" t="str">
        <f ca="1">IF(ROWS($1:7)&gt;COUNT(Dong13),"",OFFSET(TH!F$1,SMALL(Dong13,ROWS($1:7)),))</f>
        <v/>
      </c>
      <c r="E22" s="790" t="str">
        <f ca="1">IF(ROWS($1:7)&gt;COUNT(Dong13),"",OFFSET(TH!M$1,SMALL(Dong13,ROWS($1:7)),))</f>
        <v/>
      </c>
      <c r="F22" s="896" t="str">
        <f ca="1">IF(ROWS($1:7)&gt;COUNT(Dong13),"",OFFSET(TH!K$1,SMALL(Dong13,ROWS($1:7)),))</f>
        <v/>
      </c>
      <c r="G22" s="792">
        <f t="shared" ca="1" si="0"/>
        <v>0</v>
      </c>
      <c r="H22" s="792">
        <f t="shared" ca="1" si="0"/>
        <v>0</v>
      </c>
      <c r="I22" s="792" t="str">
        <f t="shared" ca="1" si="0"/>
        <v/>
      </c>
      <c r="J22" s="792" t="str">
        <f t="shared" ca="1" si="0"/>
        <v/>
      </c>
      <c r="K22" s="792" t="str">
        <f t="shared" ca="1" si="1"/>
        <v/>
      </c>
      <c r="L22" s="792" t="str">
        <f t="shared" ca="1" si="1"/>
        <v/>
      </c>
    </row>
    <row r="23" spans="1:12" ht="21.75" customHeight="1">
      <c r="A23" s="790" t="str">
        <f ca="1">IF(ROWS($1:8)&gt;COUNT(Dong13),"",OFFSET(TH!C$1,SMALL(Dong13,ROWS($1:8)),))</f>
        <v/>
      </c>
      <c r="B23" s="790" t="str">
        <f ca="1">IF(ROWS($1:8)&gt;COUNT(Dong13),"",OFFSET(TH!D$1,SMALL(Dong13,ROWS($1:8)),))</f>
        <v/>
      </c>
      <c r="C23" s="790" t="str">
        <f ca="1">IF(ROWS($1:8)&gt;COUNT(Dong13),"",OFFSET(TH!E$1,SMALL(Dong13,ROWS($1:8)),))</f>
        <v/>
      </c>
      <c r="D23" s="791" t="str">
        <f ca="1">IF(ROWS($1:8)&gt;COUNT(Dong13),"",OFFSET(TH!F$1,SMALL(Dong13,ROWS($1:8)),))</f>
        <v/>
      </c>
      <c r="E23" s="790" t="str">
        <f ca="1">IF(ROWS($1:8)&gt;COUNT(Dong13),"",OFFSET(TH!M$1,SMALL(Dong13,ROWS($1:8)),))</f>
        <v/>
      </c>
      <c r="F23" s="896" t="str">
        <f ca="1">IF(ROWS($1:8)&gt;COUNT(Dong13),"",OFFSET(TH!K$1,SMALL(Dong13,ROWS($1:8)),))</f>
        <v/>
      </c>
      <c r="G23" s="792">
        <f t="shared" ca="1" si="0"/>
        <v>0</v>
      </c>
      <c r="H23" s="792">
        <f t="shared" ca="1" si="0"/>
        <v>0</v>
      </c>
      <c r="I23" s="792" t="str">
        <f t="shared" ca="1" si="0"/>
        <v/>
      </c>
      <c r="J23" s="792" t="str">
        <f t="shared" ca="1" si="0"/>
        <v/>
      </c>
      <c r="K23" s="792" t="str">
        <f t="shared" ca="1" si="1"/>
        <v/>
      </c>
      <c r="L23" s="792" t="str">
        <f t="shared" ca="1" si="1"/>
        <v/>
      </c>
    </row>
    <row r="24" spans="1:12" ht="21.75" customHeight="1">
      <c r="A24" s="790" t="str">
        <f ca="1">IF(ROWS($1:9)&gt;COUNT(Dong13),"",OFFSET(TH!C$1,SMALL(Dong13,ROWS($1:9)),))</f>
        <v/>
      </c>
      <c r="B24" s="790" t="str">
        <f ca="1">IF(ROWS($1:9)&gt;COUNT(Dong13),"",OFFSET(TH!D$1,SMALL(Dong13,ROWS($1:9)),))</f>
        <v/>
      </c>
      <c r="C24" s="790" t="str">
        <f ca="1">IF(ROWS($1:9)&gt;COUNT(Dong13),"",OFFSET(TH!E$1,SMALL(Dong13,ROWS($1:9)),))</f>
        <v/>
      </c>
      <c r="D24" s="791" t="str">
        <f ca="1">IF(ROWS($1:9)&gt;COUNT(Dong13),"",OFFSET(TH!F$1,SMALL(Dong13,ROWS($1:9)),))</f>
        <v/>
      </c>
      <c r="E24" s="790" t="str">
        <f ca="1">IF(ROWS($1:9)&gt;COUNT(Dong13),"",OFFSET(TH!M$1,SMALL(Dong13,ROWS($1:9)),))</f>
        <v/>
      </c>
      <c r="F24" s="896" t="str">
        <f ca="1">IF(ROWS($1:9)&gt;COUNT(Dong13),"",OFFSET(TH!K$1,SMALL(Dong13,ROWS($1:9)),))</f>
        <v/>
      </c>
      <c r="G24" s="792">
        <f t="shared" ca="1" si="0"/>
        <v>0</v>
      </c>
      <c r="H24" s="792">
        <f t="shared" ca="1" si="0"/>
        <v>0</v>
      </c>
      <c r="I24" s="792" t="str">
        <f t="shared" ca="1" si="0"/>
        <v/>
      </c>
      <c r="J24" s="792" t="str">
        <f t="shared" ca="1" si="0"/>
        <v/>
      </c>
      <c r="K24" s="792" t="str">
        <f t="shared" ca="1" si="1"/>
        <v/>
      </c>
      <c r="L24" s="792" t="str">
        <f t="shared" ca="1" si="1"/>
        <v/>
      </c>
    </row>
    <row r="25" spans="1:12" ht="21.75" customHeight="1">
      <c r="A25" s="790" t="str">
        <f ca="1">IF(ROWS($1:10)&gt;COUNT(Dong13),"",OFFSET(TH!C$1,SMALL(Dong13,ROWS($1:10)),))</f>
        <v/>
      </c>
      <c r="B25" s="790" t="str">
        <f ca="1">IF(ROWS($1:10)&gt;COUNT(Dong13),"",OFFSET(TH!D$1,SMALL(Dong13,ROWS($1:10)),))</f>
        <v/>
      </c>
      <c r="C25" s="790" t="str">
        <f ca="1">IF(ROWS($1:10)&gt;COUNT(Dong13),"",OFFSET(TH!E$1,SMALL(Dong13,ROWS($1:10)),))</f>
        <v/>
      </c>
      <c r="D25" s="791" t="str">
        <f ca="1">IF(ROWS($1:10)&gt;COUNT(Dong13),"",OFFSET(TH!F$1,SMALL(Dong13,ROWS($1:10)),))</f>
        <v/>
      </c>
      <c r="E25" s="790" t="str">
        <f ca="1">IF(ROWS($1:10)&gt;COUNT(Dong13),"",OFFSET(TH!M$1,SMALL(Dong13,ROWS($1:10)),))</f>
        <v/>
      </c>
      <c r="F25" s="896" t="str">
        <f ca="1">IF(ROWS($1:10)&gt;COUNT(Dong13),"",OFFSET(TH!K$1,SMALL(Dong13,ROWS($1:10)),))</f>
        <v/>
      </c>
      <c r="G25" s="792">
        <f t="shared" ca="1" si="0"/>
        <v>0</v>
      </c>
      <c r="H25" s="792">
        <f t="shared" ca="1" si="0"/>
        <v>0</v>
      </c>
      <c r="I25" s="792" t="str">
        <f t="shared" ca="1" si="0"/>
        <v/>
      </c>
      <c r="J25" s="792" t="str">
        <f t="shared" ca="1" si="0"/>
        <v/>
      </c>
      <c r="K25" s="792" t="str">
        <f t="shared" ca="1" si="1"/>
        <v/>
      </c>
      <c r="L25" s="792" t="str">
        <f t="shared" ca="1" si="1"/>
        <v/>
      </c>
    </row>
    <row r="26" spans="1:12" ht="21.75" customHeight="1">
      <c r="A26" s="790"/>
      <c r="B26" s="793"/>
      <c r="C26" s="790"/>
      <c r="D26" s="794"/>
      <c r="E26" s="795"/>
      <c r="F26" s="796"/>
      <c r="G26" s="796"/>
      <c r="H26" s="796"/>
      <c r="I26" s="796"/>
      <c r="J26" s="796"/>
      <c r="K26" s="796"/>
      <c r="L26" s="796"/>
    </row>
    <row r="27" spans="1:12" ht="21.75" customHeight="1">
      <c r="A27" s="790"/>
      <c r="B27" s="793"/>
      <c r="C27" s="790"/>
      <c r="D27" s="788" t="s">
        <v>137</v>
      </c>
      <c r="E27" s="787" t="s">
        <v>19</v>
      </c>
      <c r="F27" s="789">
        <f t="shared" ref="F27:L27" ca="1" si="2">SUM(F15:F26)</f>
        <v>1795814</v>
      </c>
      <c r="G27" s="789">
        <f t="shared" ca="1" si="2"/>
        <v>1795814</v>
      </c>
      <c r="H27" s="789">
        <f t="shared" ca="1" si="2"/>
        <v>0</v>
      </c>
      <c r="I27" s="789">
        <f t="shared" ca="1" si="2"/>
        <v>0</v>
      </c>
      <c r="J27" s="789">
        <f t="shared" ca="1" si="2"/>
        <v>0</v>
      </c>
      <c r="K27" s="789">
        <f t="shared" ca="1" si="2"/>
        <v>0</v>
      </c>
      <c r="L27" s="789">
        <f t="shared" ca="1" si="2"/>
        <v>0</v>
      </c>
    </row>
    <row r="28" spans="1:12" ht="21.75" customHeight="1">
      <c r="A28" s="797"/>
      <c r="B28" s="795"/>
      <c r="C28" s="797"/>
      <c r="D28" s="798" t="s">
        <v>1144</v>
      </c>
      <c r="E28" s="793"/>
      <c r="F28" s="789">
        <f ca="1">SUM(G28:L28)</f>
        <v>1795814</v>
      </c>
      <c r="G28" s="799">
        <f t="shared" ref="G28:L28" ca="1" si="3">G27</f>
        <v>1795814</v>
      </c>
      <c r="H28" s="799">
        <f t="shared" ca="1" si="3"/>
        <v>0</v>
      </c>
      <c r="I28" s="799">
        <f t="shared" ca="1" si="3"/>
        <v>0</v>
      </c>
      <c r="J28" s="799">
        <f t="shared" ca="1" si="3"/>
        <v>0</v>
      </c>
      <c r="K28" s="799">
        <f t="shared" ca="1" si="3"/>
        <v>0</v>
      </c>
      <c r="L28" s="799">
        <f t="shared" ca="1" si="3"/>
        <v>0</v>
      </c>
    </row>
    <row r="29" spans="1:12" ht="21.75" customHeight="1">
      <c r="A29" s="800"/>
      <c r="B29" s="800"/>
      <c r="C29" s="800"/>
      <c r="D29" s="801" t="s">
        <v>10</v>
      </c>
      <c r="E29" s="800" t="s">
        <v>19</v>
      </c>
      <c r="F29" s="802">
        <f t="shared" ref="F29:L29" ca="1" si="4">F15+F27-F28</f>
        <v>0</v>
      </c>
      <c r="G29" s="802">
        <f t="shared" ca="1" si="4"/>
        <v>0</v>
      </c>
      <c r="H29" s="802">
        <f t="shared" ca="1" si="4"/>
        <v>0</v>
      </c>
      <c r="I29" s="802">
        <f t="shared" ca="1" si="4"/>
        <v>0</v>
      </c>
      <c r="J29" s="802">
        <f t="shared" ca="1" si="4"/>
        <v>0</v>
      </c>
      <c r="K29" s="802">
        <f t="shared" ca="1" si="4"/>
        <v>0</v>
      </c>
      <c r="L29" s="802">
        <f t="shared" ca="1" si="4"/>
        <v>0</v>
      </c>
    </row>
    <row r="31" spans="1:12">
      <c r="B31" s="803"/>
      <c r="C31" s="783" t="s">
        <v>868</v>
      </c>
    </row>
    <row r="32" spans="1:12">
      <c r="C32" s="783" t="str">
        <f ca="1">"- Ngày mở sổ: "&amp;"01/"&amp;MONTH(A16)&amp;"/"&amp;YEAR(A16)</f>
        <v>- Ngày mở sổ: 01/7/2011</v>
      </c>
    </row>
    <row r="33" spans="2:12">
      <c r="E33" s="782"/>
      <c r="F33" s="782"/>
      <c r="G33" s="782"/>
      <c r="H33" s="782"/>
      <c r="I33" s="782"/>
      <c r="J33" s="108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82"/>
      <c r="L33" s="1082"/>
    </row>
    <row r="34" spans="2:12">
      <c r="B34" s="782"/>
      <c r="C34" s="883" t="s">
        <v>11</v>
      </c>
      <c r="D34" s="782"/>
      <c r="E34" s="782"/>
      <c r="F34" s="782"/>
      <c r="G34" s="782"/>
      <c r="H34" s="782"/>
      <c r="I34" s="782"/>
      <c r="J34" s="1082" t="s">
        <v>12</v>
      </c>
      <c r="K34" s="1082"/>
      <c r="L34" s="1082"/>
    </row>
    <row r="35" spans="2:12">
      <c r="B35" s="782"/>
      <c r="C35" s="883" t="s">
        <v>13</v>
      </c>
      <c r="D35" s="782"/>
      <c r="E35" s="782"/>
      <c r="F35" s="782"/>
      <c r="G35" s="782"/>
      <c r="H35" s="782"/>
      <c r="I35" s="782"/>
      <c r="J35" s="1125" t="s">
        <v>13</v>
      </c>
      <c r="K35" s="1125"/>
      <c r="L35" s="1125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2"/>
      <c r="E1" s="1132"/>
      <c r="F1" s="1132"/>
      <c r="G1" s="1132"/>
      <c r="I1" s="1132" t="s">
        <v>168</v>
      </c>
      <c r="J1" s="1132"/>
      <c r="K1" s="1132"/>
      <c r="L1" s="1132"/>
    </row>
    <row r="2" spans="1:12">
      <c r="A2" s="237" t="s">
        <v>118</v>
      </c>
      <c r="D2" s="1132"/>
      <c r="E2" s="1132"/>
      <c r="F2" s="1132"/>
      <c r="G2" s="1132"/>
      <c r="I2" s="1132" t="s">
        <v>164</v>
      </c>
      <c r="J2" s="1132"/>
      <c r="K2" s="1132"/>
      <c r="L2" s="1132"/>
    </row>
    <row r="3" spans="1:12">
      <c r="D3" s="1132"/>
      <c r="E3" s="1132"/>
      <c r="F3" s="1132"/>
      <c r="G3" s="1132"/>
      <c r="I3" s="1132" t="s">
        <v>169</v>
      </c>
      <c r="J3" s="1132"/>
      <c r="K3" s="1132"/>
      <c r="L3" s="1132"/>
    </row>
    <row r="8" spans="1:12" ht="40.5" customHeight="1">
      <c r="H8" s="258"/>
      <c r="I8" s="258"/>
      <c r="J8" s="258"/>
    </row>
    <row r="10" spans="1:12" ht="29.25" customHeight="1">
      <c r="A10" s="1130" t="s">
        <v>94</v>
      </c>
      <c r="B10" s="1130"/>
      <c r="C10" s="1130"/>
      <c r="D10" s="1130"/>
      <c r="E10" s="1130"/>
      <c r="F10" s="1130"/>
      <c r="G10" s="1130"/>
    </row>
    <row r="11" spans="1:12" ht="6" customHeight="1">
      <c r="H11" s="259"/>
      <c r="I11" s="259"/>
    </row>
    <row r="12" spans="1:12" ht="20.25">
      <c r="A12" s="1131" t="s">
        <v>170</v>
      </c>
      <c r="B12" s="1131"/>
      <c r="C12" s="1131"/>
      <c r="D12" s="1131"/>
      <c r="E12" s="1131"/>
      <c r="F12" s="1131"/>
      <c r="G12" s="1131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2016-05-18T05:42:08Z</cp:lastPrinted>
  <dcterms:created xsi:type="dcterms:W3CDTF">1996-10-14T23:33:28Z</dcterms:created>
  <dcterms:modified xsi:type="dcterms:W3CDTF">2016-05-18T05:53:34Z</dcterms:modified>
</cp:coreProperties>
</file>