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 tabRatio="896"/>
  </bookViews>
  <sheets>
    <sheet name="THL" sheetId="1" r:id="rId1"/>
    <sheet name="CC -1" sheetId="2" r:id="rId2"/>
    <sheet name="L - 1" sheetId="3" r:id="rId3"/>
    <sheet name="CC -2" sheetId="4" r:id="rId4"/>
    <sheet name="L - 2" sheetId="5" r:id="rId5"/>
    <sheet name="CC -3" sheetId="6" r:id="rId6"/>
    <sheet name="L - 3" sheetId="7" r:id="rId7"/>
    <sheet name="CC -4" sheetId="8" r:id="rId8"/>
    <sheet name="L - 4" sheetId="9" r:id="rId9"/>
    <sheet name="CC -5" sheetId="10" r:id="rId10"/>
    <sheet name="L - 5" sheetId="11" r:id="rId11"/>
    <sheet name="CC -6" sheetId="12" r:id="rId12"/>
    <sheet name="L - 6" sheetId="13" r:id="rId13"/>
    <sheet name="CC -7" sheetId="14" r:id="rId14"/>
    <sheet name="L - 7" sheetId="15" r:id="rId15"/>
    <sheet name="CC -8" sheetId="16" r:id="rId16"/>
    <sheet name="L - 8" sheetId="17" r:id="rId17"/>
    <sheet name="CC -9" sheetId="18" r:id="rId18"/>
    <sheet name="L - 9" sheetId="19" r:id="rId19"/>
    <sheet name="CC -10" sheetId="20" r:id="rId20"/>
    <sheet name="L - 10" sheetId="21" r:id="rId21"/>
    <sheet name="CC -11" sheetId="22" r:id="rId22"/>
    <sheet name="L - 11" sheetId="23" r:id="rId23"/>
    <sheet name="CC -12" sheetId="24" r:id="rId24"/>
    <sheet name="L - 12" sheetId="25" r:id="rId25"/>
  </sheets>
  <definedNames>
    <definedName name="____a1" hidden="1">{"'Sheet1'!$L$16"}</definedName>
    <definedName name="_a1" localSheetId="1" hidden="1">{"'Sheet1'!$L$16"}</definedName>
    <definedName name="_a1" localSheetId="19" hidden="1">{"'Sheet1'!$L$16"}</definedName>
    <definedName name="_a1" localSheetId="21" hidden="1">{"'Sheet1'!$L$16"}</definedName>
    <definedName name="_a1" localSheetId="23" hidden="1">{"'Sheet1'!$L$16"}</definedName>
    <definedName name="_a1" localSheetId="3" hidden="1">{"'Sheet1'!$L$16"}</definedName>
    <definedName name="_a1" localSheetId="5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3" hidden="1">{"'Sheet1'!$L$16"}</definedName>
    <definedName name="_a1" localSheetId="15" hidden="1">{"'Sheet1'!$L$16"}</definedName>
    <definedName name="_a1" localSheetId="17" hidden="1">{"'Sheet1'!$L$16"}</definedName>
    <definedName name="_a1" localSheetId="2" hidden="1">{"'Sheet1'!$L$16"}</definedName>
    <definedName name="_a1" localSheetId="20" hidden="1">{"'Sheet1'!$L$16"}</definedName>
    <definedName name="_a1" localSheetId="22" hidden="1">{"'Sheet1'!$L$16"}</definedName>
    <definedName name="_a1" localSheetId="24" hidden="1">{"'Sheet1'!$L$16"}</definedName>
    <definedName name="_a1" localSheetId="4" hidden="1">{"'Sheet1'!$L$16"}</definedName>
    <definedName name="_a1" localSheetId="6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14" hidden="1">{"'Sheet1'!$L$16"}</definedName>
    <definedName name="_a1" localSheetId="16" hidden="1">{"'Sheet1'!$L$16"}</definedName>
    <definedName name="_a1" localSheetId="18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1" hidden="1">'CC -1'!$A$7:$AS$7</definedName>
    <definedName name="_xlnm._FilterDatabase" localSheetId="19" hidden="1">'CC -10'!$A$7:$AS$7</definedName>
    <definedName name="_xlnm._FilterDatabase" localSheetId="21" hidden="1">'CC -11'!$A$7:$AS$7</definedName>
    <definedName name="_xlnm._FilterDatabase" localSheetId="23" hidden="1">'CC -12'!$A$7:$AS$7</definedName>
    <definedName name="_xlnm._FilterDatabase" localSheetId="3" hidden="1">'CC -2'!$A$7:$AS$7</definedName>
    <definedName name="_xlnm._FilterDatabase" localSheetId="5" hidden="1">'CC -3'!$A$7:$AS$7</definedName>
    <definedName name="_xlnm._FilterDatabase" localSheetId="7" hidden="1">'CC -4'!$A$7:$AS$7</definedName>
    <definedName name="_xlnm._FilterDatabase" localSheetId="9" hidden="1">'CC -5'!$A$7:$AS$7</definedName>
    <definedName name="_xlnm._FilterDatabase" localSheetId="11" hidden="1">'CC -6'!$A$7:$AS$7</definedName>
    <definedName name="_xlnm._FilterDatabase" localSheetId="13" hidden="1">'CC -7'!$A$7:$AS$7</definedName>
    <definedName name="_xlnm._FilterDatabase" localSheetId="15" hidden="1">'CC -8'!$A$7:$AS$7</definedName>
    <definedName name="_xlnm._FilterDatabase" localSheetId="17" hidden="1">'CC -9'!$A$7:$AS$7</definedName>
    <definedName name="_xlnm._FilterDatabase" localSheetId="2" hidden="1">'L - 1'!$A$7:$AD$9</definedName>
    <definedName name="_xlnm._FilterDatabase" localSheetId="20" hidden="1">'L - 10'!$A$7:$AD$10</definedName>
    <definedName name="_xlnm._FilterDatabase" localSheetId="22" hidden="1">'L - 11'!$A$7:$AD$10</definedName>
    <definedName name="_xlnm._FilterDatabase" localSheetId="24" hidden="1">'L - 12'!$A$7:$AD$10</definedName>
    <definedName name="_xlnm._FilterDatabase" localSheetId="4" hidden="1">'L - 2'!$A$7:$AD$10</definedName>
    <definedName name="_xlnm._FilterDatabase" localSheetId="6" hidden="1">'L - 3'!$A$7:$AD$10</definedName>
    <definedName name="_xlnm._FilterDatabase" localSheetId="8" hidden="1">'L - 4'!$A$7:$AD$10</definedName>
    <definedName name="_xlnm._FilterDatabase" localSheetId="10" hidden="1">'L - 5'!$A$7:$AD$10</definedName>
    <definedName name="_xlnm._FilterDatabase" localSheetId="12" hidden="1">'L - 6'!$A$7:$AD$10</definedName>
    <definedName name="_xlnm._FilterDatabase" localSheetId="14" hidden="1">'L - 7'!$A$7:$AD$10</definedName>
    <definedName name="_xlnm._FilterDatabase" localSheetId="16" hidden="1">'L - 8'!$A$7:$AD$10</definedName>
    <definedName name="_xlnm._FilterDatabase" localSheetId="18" hidden="1">'L - 9'!$A$7:$AD$10</definedName>
    <definedName name="_xlnm._FilterDatabase" localSheetId="0" hidden="1">THL!$A$10:$Z$13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1" hidden="1">{#N/A,#N/A,FALSE,"Chi tiÆt"}</definedName>
    <definedName name="dh" localSheetId="19" hidden="1">{#N/A,#N/A,FALSE,"Chi tiÆt"}</definedName>
    <definedName name="dh" localSheetId="21" hidden="1">{#N/A,#N/A,FALSE,"Chi tiÆt"}</definedName>
    <definedName name="dh" localSheetId="23" hidden="1">{#N/A,#N/A,FALSE,"Chi tiÆt"}</definedName>
    <definedName name="dh" localSheetId="3" hidden="1">{#N/A,#N/A,FALSE,"Chi tiÆt"}</definedName>
    <definedName name="dh" localSheetId="5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3" hidden="1">{#N/A,#N/A,FALSE,"Chi tiÆt"}</definedName>
    <definedName name="dh" localSheetId="15" hidden="1">{#N/A,#N/A,FALSE,"Chi tiÆt"}</definedName>
    <definedName name="dh" localSheetId="17" hidden="1">{#N/A,#N/A,FALSE,"Chi tiÆt"}</definedName>
    <definedName name="dh" localSheetId="2" hidden="1">{#N/A,#N/A,FALSE,"Chi tiÆt"}</definedName>
    <definedName name="dh" localSheetId="20" hidden="1">{#N/A,#N/A,FALSE,"Chi tiÆt"}</definedName>
    <definedName name="dh" localSheetId="22" hidden="1">{#N/A,#N/A,FALSE,"Chi tiÆt"}</definedName>
    <definedName name="dh" localSheetId="24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14" hidden="1">{#N/A,#N/A,FALSE,"Chi tiÆt"}</definedName>
    <definedName name="dh" localSheetId="16" hidden="1">{#N/A,#N/A,FALSE,"Chi tiÆt"}</definedName>
    <definedName name="dh" localSheetId="18" hidden="1">{#N/A,#N/A,FALSE,"Chi tiÆt"}</definedName>
    <definedName name="dh" localSheetId="0" hidden="1">{#N/A,#N/A,FALSE,"Chi tiÆt"}</definedName>
    <definedName name="dh" hidden="1">{#N/A,#N/A,FALSE,"Chi tiÆt"}</definedName>
    <definedName name="DS">THL!$B$11:$X$18</definedName>
    <definedName name="GFSAH" localSheetId="1" hidden="1">{"'Sheet1'!$L$16"}</definedName>
    <definedName name="GFSAH" localSheetId="19" hidden="1">{"'Sheet1'!$L$16"}</definedName>
    <definedName name="GFSAH" localSheetId="21" hidden="1">{"'Sheet1'!$L$16"}</definedName>
    <definedName name="GFSAH" localSheetId="23" hidden="1">{"'Sheet1'!$L$16"}</definedName>
    <definedName name="GFSAH" localSheetId="3" hidden="1">{"'Sheet1'!$L$16"}</definedName>
    <definedName name="GFSAH" localSheetId="5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3" hidden="1">{"'Sheet1'!$L$16"}</definedName>
    <definedName name="GFSAH" localSheetId="15" hidden="1">{"'Sheet1'!$L$16"}</definedName>
    <definedName name="GFSAH" localSheetId="17" hidden="1">{"'Sheet1'!$L$16"}</definedName>
    <definedName name="GFSAH" localSheetId="2" hidden="1">{"'Sheet1'!$L$16"}</definedName>
    <definedName name="GFSAH" localSheetId="20" hidden="1">{"'Sheet1'!$L$16"}</definedName>
    <definedName name="GFSAH" localSheetId="22" hidden="1">{"'Sheet1'!$L$16"}</definedName>
    <definedName name="GFSAH" localSheetId="24" hidden="1">{"'Sheet1'!$L$16"}</definedName>
    <definedName name="GFSAH" localSheetId="4" hidden="1">{"'Sheet1'!$L$16"}</definedName>
    <definedName name="GFSAH" localSheetId="6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14" hidden="1">{"'Sheet1'!$L$16"}</definedName>
    <definedName name="GFSAH" localSheetId="16" hidden="1">{"'Sheet1'!$L$16"}</definedName>
    <definedName name="GFSAH" localSheetId="18" hidden="1">{"'Sheet1'!$L$16"}</definedName>
    <definedName name="GFSAH" localSheetId="0" hidden="1">{"'Sheet1'!$L$16"}</definedName>
    <definedName name="GFSAH" hidden="1">{"'Sheet1'!$L$16"}</definedName>
    <definedName name="GJFXJXJ" localSheetId="1" hidden="1">{#N/A,#N/A,FALSE,"Chi tiÆt"}</definedName>
    <definedName name="GJFXJXJ" localSheetId="19" hidden="1">{#N/A,#N/A,FALSE,"Chi tiÆt"}</definedName>
    <definedName name="GJFXJXJ" localSheetId="21" hidden="1">{#N/A,#N/A,FALSE,"Chi tiÆt"}</definedName>
    <definedName name="GJFXJXJ" localSheetId="23" hidden="1">{#N/A,#N/A,FALSE,"Chi tiÆt"}</definedName>
    <definedName name="GJFXJXJ" localSheetId="3" hidden="1">{#N/A,#N/A,FALSE,"Chi tiÆt"}</definedName>
    <definedName name="GJFXJXJ" localSheetId="5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3" hidden="1">{#N/A,#N/A,FALSE,"Chi tiÆt"}</definedName>
    <definedName name="GJFXJXJ" localSheetId="15" hidden="1">{#N/A,#N/A,FALSE,"Chi tiÆt"}</definedName>
    <definedName name="GJFXJXJ" localSheetId="17" hidden="1">{#N/A,#N/A,FALSE,"Chi tiÆt"}</definedName>
    <definedName name="GJFXJXJ" localSheetId="2" hidden="1">{#N/A,#N/A,FALSE,"Chi tiÆt"}</definedName>
    <definedName name="GJFXJXJ" localSheetId="20" hidden="1">{#N/A,#N/A,FALSE,"Chi tiÆt"}</definedName>
    <definedName name="GJFXJXJ" localSheetId="22" hidden="1">{#N/A,#N/A,FALSE,"Chi tiÆt"}</definedName>
    <definedName name="GJFXJXJ" localSheetId="24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14" hidden="1">{#N/A,#N/A,FALSE,"Chi tiÆt"}</definedName>
    <definedName name="GJFXJXJ" localSheetId="16" hidden="1">{#N/A,#N/A,FALSE,"Chi tiÆt"}</definedName>
    <definedName name="GJFXJXJ" localSheetId="18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1" hidden="1">{"'Sheet1'!$L$16"}</definedName>
    <definedName name="h" localSheetId="19" hidden="1">{"'Sheet1'!$L$16"}</definedName>
    <definedName name="h" localSheetId="21" hidden="1">{"'Sheet1'!$L$16"}</definedName>
    <definedName name="h" localSheetId="23" hidden="1">{"'Sheet1'!$L$16"}</definedName>
    <definedName name="h" localSheetId="3" hidden="1">{"'Sheet1'!$L$16"}</definedName>
    <definedName name="h" localSheetId="5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3" hidden="1">{"'Sheet1'!$L$16"}</definedName>
    <definedName name="h" localSheetId="15" hidden="1">{"'Sheet1'!$L$16"}</definedName>
    <definedName name="h" localSheetId="17" hidden="1">{"'Sheet1'!$L$16"}</definedName>
    <definedName name="h" localSheetId="2" hidden="1">{"'Sheet1'!$L$16"}</definedName>
    <definedName name="h" localSheetId="20" hidden="1">{"'Sheet1'!$L$16"}</definedName>
    <definedName name="h" localSheetId="22" hidden="1">{"'Sheet1'!$L$16"}</definedName>
    <definedName name="h" localSheetId="24" hidden="1">{"'Sheet1'!$L$16"}</definedName>
    <definedName name="h" localSheetId="4" hidden="1">{"'Sheet1'!$L$16"}</definedName>
    <definedName name="h" localSheetId="6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14" hidden="1">{"'Sheet1'!$L$16"}</definedName>
    <definedName name="h" localSheetId="16" hidden="1">{"'Sheet1'!$L$16"}</definedName>
    <definedName name="h" localSheetId="18" hidden="1">{"'Sheet1'!$L$16"}</definedName>
    <definedName name="h" localSheetId="0" hidden="1">{"'Sheet1'!$L$16"}</definedName>
    <definedName name="h" hidden="1">{"'Sheet1'!$L$16"}</definedName>
    <definedName name="hsgdkhog" localSheetId="1" hidden="1">{#N/A,#N/A,FALSE,"Chi tiÆt"}</definedName>
    <definedName name="hsgdkhog" localSheetId="19" hidden="1">{#N/A,#N/A,FALSE,"Chi tiÆt"}</definedName>
    <definedName name="hsgdkhog" localSheetId="21" hidden="1">{#N/A,#N/A,FALSE,"Chi tiÆt"}</definedName>
    <definedName name="hsgdkhog" localSheetId="23" hidden="1">{#N/A,#N/A,FALSE,"Chi tiÆt"}</definedName>
    <definedName name="hsgdkhog" localSheetId="3" hidden="1">{#N/A,#N/A,FALSE,"Chi tiÆt"}</definedName>
    <definedName name="hsgdkhog" localSheetId="5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3" hidden="1">{#N/A,#N/A,FALSE,"Chi tiÆt"}</definedName>
    <definedName name="hsgdkhog" localSheetId="15" hidden="1">{#N/A,#N/A,FALSE,"Chi tiÆt"}</definedName>
    <definedName name="hsgdkhog" localSheetId="17" hidden="1">{#N/A,#N/A,FALSE,"Chi tiÆt"}</definedName>
    <definedName name="hsgdkhog" localSheetId="2" hidden="1">{#N/A,#N/A,FALSE,"Chi tiÆt"}</definedName>
    <definedName name="hsgdkhog" localSheetId="20" hidden="1">{#N/A,#N/A,FALSE,"Chi tiÆt"}</definedName>
    <definedName name="hsgdkhog" localSheetId="22" hidden="1">{#N/A,#N/A,FALSE,"Chi tiÆt"}</definedName>
    <definedName name="hsgdkhog" localSheetId="24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14" hidden="1">{#N/A,#N/A,FALSE,"Chi tiÆt"}</definedName>
    <definedName name="hsgdkhog" localSheetId="16" hidden="1">{#N/A,#N/A,FALSE,"Chi tiÆt"}</definedName>
    <definedName name="hsgdkhog" localSheetId="18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1" hidden="1">{"'Sheet1'!$L$16"}</definedName>
    <definedName name="HTML_Control" localSheetId="19" hidden="1">{"'Sheet1'!$L$16"}</definedName>
    <definedName name="HTML_Control" localSheetId="21" hidden="1">{"'Sheet1'!$L$16"}</definedName>
    <definedName name="HTML_Control" localSheetId="23" hidden="1">{"'Sheet1'!$L$16"}</definedName>
    <definedName name="HTML_Control" localSheetId="3" hidden="1">{"'Sheet1'!$L$16"}</definedName>
    <definedName name="HTML_Control" localSheetId="5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3" hidden="1">{"'Sheet1'!$L$16"}</definedName>
    <definedName name="HTML_Control" localSheetId="15" hidden="1">{"'Sheet1'!$L$16"}</definedName>
    <definedName name="HTML_Control" localSheetId="17" hidden="1">{"'Sheet1'!$L$16"}</definedName>
    <definedName name="HTML_Control" localSheetId="2" hidden="1">{"'Sheet1'!$L$16"}</definedName>
    <definedName name="HTML_Control" localSheetId="20" hidden="1">{"'Sheet1'!$L$16"}</definedName>
    <definedName name="HTML_Control" localSheetId="22" hidden="1">{"'Sheet1'!$L$16"}</definedName>
    <definedName name="HTML_Control" localSheetId="24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14" hidden="1">{"'Sheet1'!$L$16"}</definedName>
    <definedName name="HTML_Control" localSheetId="16" hidden="1">{"'Sheet1'!$L$16"}</definedName>
    <definedName name="HTML_Control" localSheetId="18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1" hidden="1">{"'Sheet1'!$L$16"}</definedName>
    <definedName name="huy" localSheetId="19" hidden="1">{"'Sheet1'!$L$16"}</definedName>
    <definedName name="huy" localSheetId="21" hidden="1">{"'Sheet1'!$L$16"}</definedName>
    <definedName name="huy" localSheetId="23" hidden="1">{"'Sheet1'!$L$16"}</definedName>
    <definedName name="huy" localSheetId="3" hidden="1">{"'Sheet1'!$L$16"}</definedName>
    <definedName name="huy" localSheetId="5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3" hidden="1">{"'Sheet1'!$L$16"}</definedName>
    <definedName name="huy" localSheetId="15" hidden="1">{"'Sheet1'!$L$16"}</definedName>
    <definedName name="huy" localSheetId="17" hidden="1">{"'Sheet1'!$L$16"}</definedName>
    <definedName name="huy" localSheetId="2" hidden="1">{"'Sheet1'!$L$16"}</definedName>
    <definedName name="huy" localSheetId="20" hidden="1">{"'Sheet1'!$L$16"}</definedName>
    <definedName name="huy" localSheetId="22" hidden="1">{"'Sheet1'!$L$16"}</definedName>
    <definedName name="huy" localSheetId="24" hidden="1">{"'Sheet1'!$L$16"}</definedName>
    <definedName name="huy" localSheetId="4" hidden="1">{"'Sheet1'!$L$16"}</definedName>
    <definedName name="huy" localSheetId="6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14" hidden="1">{"'Sheet1'!$L$16"}</definedName>
    <definedName name="huy" localSheetId="16" hidden="1">{"'Sheet1'!$L$16"}</definedName>
    <definedName name="huy" localSheetId="18" hidden="1">{"'Sheet1'!$L$16"}</definedName>
    <definedName name="huy" localSheetId="0" hidden="1">{"'Sheet1'!$L$16"}</definedName>
    <definedName name="huy" hidden="1">{"'Sheet1'!$L$16"}</definedName>
    <definedName name="khkl" localSheetId="1" hidden="1">{"'Sheet1'!$L$16"}</definedName>
    <definedName name="khkl" localSheetId="19" hidden="1">{"'Sheet1'!$L$16"}</definedName>
    <definedName name="khkl" localSheetId="21" hidden="1">{"'Sheet1'!$L$16"}</definedName>
    <definedName name="khkl" localSheetId="23" hidden="1">{"'Sheet1'!$L$16"}</definedName>
    <definedName name="khkl" localSheetId="3" hidden="1">{"'Sheet1'!$L$16"}</definedName>
    <definedName name="khkl" localSheetId="5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3" hidden="1">{"'Sheet1'!$L$16"}</definedName>
    <definedName name="khkl" localSheetId="15" hidden="1">{"'Sheet1'!$L$16"}</definedName>
    <definedName name="khkl" localSheetId="17" hidden="1">{"'Sheet1'!$L$16"}</definedName>
    <definedName name="khkl" localSheetId="2" hidden="1">{"'Sheet1'!$L$16"}</definedName>
    <definedName name="khkl" localSheetId="20" hidden="1">{"'Sheet1'!$L$16"}</definedName>
    <definedName name="khkl" localSheetId="22" hidden="1">{"'Sheet1'!$L$16"}</definedName>
    <definedName name="khkl" localSheetId="24" hidden="1">{"'Sheet1'!$L$16"}</definedName>
    <definedName name="khkl" localSheetId="4" hidden="1">{"'Sheet1'!$L$16"}</definedName>
    <definedName name="khkl" localSheetId="6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14" hidden="1">{"'Sheet1'!$L$16"}</definedName>
    <definedName name="khkl" localSheetId="16" hidden="1">{"'Sheet1'!$L$16"}</definedName>
    <definedName name="khkl" localSheetId="18" hidden="1">{"'Sheet1'!$L$16"}</definedName>
    <definedName name="khkl" localSheetId="0" hidden="1">{"'Sheet1'!$L$16"}</definedName>
    <definedName name="khkl" hidden="1">{"'Sheet1'!$L$16"}</definedName>
    <definedName name="kjjh" localSheetId="1" hidden="1">{"'Sheet1'!$L$16"}</definedName>
    <definedName name="kjjh" localSheetId="19" hidden="1">{"'Sheet1'!$L$16"}</definedName>
    <definedName name="kjjh" localSheetId="21" hidden="1">{"'Sheet1'!$L$16"}</definedName>
    <definedName name="kjjh" localSheetId="23" hidden="1">{"'Sheet1'!$L$16"}</definedName>
    <definedName name="kjjh" localSheetId="3" hidden="1">{"'Sheet1'!$L$16"}</definedName>
    <definedName name="kjjh" localSheetId="5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3" hidden="1">{"'Sheet1'!$L$16"}</definedName>
    <definedName name="kjjh" localSheetId="15" hidden="1">{"'Sheet1'!$L$16"}</definedName>
    <definedName name="kjjh" localSheetId="17" hidden="1">{"'Sheet1'!$L$16"}</definedName>
    <definedName name="kjjh" localSheetId="2" hidden="1">{"'Sheet1'!$L$16"}</definedName>
    <definedName name="kjjh" localSheetId="20" hidden="1">{"'Sheet1'!$L$16"}</definedName>
    <definedName name="kjjh" localSheetId="22" hidden="1">{"'Sheet1'!$L$16"}</definedName>
    <definedName name="kjjh" localSheetId="24" hidden="1">{"'Sheet1'!$L$16"}</definedName>
    <definedName name="kjjh" localSheetId="4" hidden="1">{"'Sheet1'!$L$16"}</definedName>
    <definedName name="kjjh" localSheetId="6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14" hidden="1">{"'Sheet1'!$L$16"}</definedName>
    <definedName name="kjjh" localSheetId="16" hidden="1">{"'Sheet1'!$L$16"}</definedName>
    <definedName name="kjjh" localSheetId="18" hidden="1">{"'Sheet1'!$L$16"}</definedName>
    <definedName name="kjjh" localSheetId="0" hidden="1">{"'Sheet1'!$L$16"}</definedName>
    <definedName name="kjjh" hidden="1">{"'Sheet1'!$L$16"}</definedName>
    <definedName name="KTLDLAN3" localSheetId="1" hidden="1">{"'Sheet1'!$L$16"}</definedName>
    <definedName name="KTLDLAN3" localSheetId="19" hidden="1">{"'Sheet1'!$L$16"}</definedName>
    <definedName name="KTLDLAN3" localSheetId="21" hidden="1">{"'Sheet1'!$L$16"}</definedName>
    <definedName name="KTLDLAN3" localSheetId="23" hidden="1">{"'Sheet1'!$L$16"}</definedName>
    <definedName name="KTLDLAN3" localSheetId="3" hidden="1">{"'Sheet1'!$L$16"}</definedName>
    <definedName name="KTLDLAN3" localSheetId="5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3" hidden="1">{"'Sheet1'!$L$16"}</definedName>
    <definedName name="KTLDLAN3" localSheetId="15" hidden="1">{"'Sheet1'!$L$16"}</definedName>
    <definedName name="KTLDLAN3" localSheetId="17" hidden="1">{"'Sheet1'!$L$16"}</definedName>
    <definedName name="KTLDLAN3" localSheetId="2" hidden="1">{"'Sheet1'!$L$16"}</definedName>
    <definedName name="KTLDLAN3" localSheetId="20" hidden="1">{"'Sheet1'!$L$16"}</definedName>
    <definedName name="KTLDLAN3" localSheetId="22" hidden="1">{"'Sheet1'!$L$16"}</definedName>
    <definedName name="KTLDLAN3" localSheetId="24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14" hidden="1">{"'Sheet1'!$L$16"}</definedName>
    <definedName name="KTLDLAN3" localSheetId="16" hidden="1">{"'Sheet1'!$L$16"}</definedName>
    <definedName name="KTLDLAN3" localSheetId="18" hidden="1">{"'Sheet1'!$L$16"}</definedName>
    <definedName name="KTLDLAN3" localSheetId="0" hidden="1">{"'Sheet1'!$L$16"}</definedName>
    <definedName name="KTLDLAN3" hidden="1">{"'Sheet1'!$L$16"}</definedName>
    <definedName name="ưer" localSheetId="1" hidden="1">{"'Sheet1'!$L$16"}</definedName>
    <definedName name="ưer" localSheetId="19" hidden="1">{"'Sheet1'!$L$16"}</definedName>
    <definedName name="ưer" localSheetId="21" hidden="1">{"'Sheet1'!$L$16"}</definedName>
    <definedName name="ưer" localSheetId="23" hidden="1">{"'Sheet1'!$L$16"}</definedName>
    <definedName name="ưer" localSheetId="3" hidden="1">{"'Sheet1'!$L$16"}</definedName>
    <definedName name="ưer" localSheetId="5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3" hidden="1">{"'Sheet1'!$L$16"}</definedName>
    <definedName name="ưer" localSheetId="15" hidden="1">{"'Sheet1'!$L$16"}</definedName>
    <definedName name="ưer" localSheetId="17" hidden="1">{"'Sheet1'!$L$16"}</definedName>
    <definedName name="ưer" localSheetId="2" hidden="1">{"'Sheet1'!$L$16"}</definedName>
    <definedName name="ưer" localSheetId="20" hidden="1">{"'Sheet1'!$L$16"}</definedName>
    <definedName name="ưer" localSheetId="22" hidden="1">{"'Sheet1'!$L$16"}</definedName>
    <definedName name="ưer" localSheetId="24" hidden="1">{"'Sheet1'!$L$16"}</definedName>
    <definedName name="ưer" localSheetId="4" hidden="1">{"'Sheet1'!$L$16"}</definedName>
    <definedName name="ưer" localSheetId="6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14" hidden="1">{"'Sheet1'!$L$16"}</definedName>
    <definedName name="ưer" localSheetId="16" hidden="1">{"'Sheet1'!$L$16"}</definedName>
    <definedName name="ưer" localSheetId="18" hidden="1">{"'Sheet1'!$L$16"}</definedName>
    <definedName name="ưer" localSheetId="0" hidden="1">{"'Sheet1'!$L$16"}</definedName>
    <definedName name="ưer" hidden="1">{"'Sheet1'!$L$16"}</definedName>
    <definedName name="UU" localSheetId="1" hidden="1">{"'Sheet1'!$L$16"}</definedName>
    <definedName name="UU" localSheetId="19" hidden="1">{"'Sheet1'!$L$16"}</definedName>
    <definedName name="UU" localSheetId="21" hidden="1">{"'Sheet1'!$L$16"}</definedName>
    <definedName name="UU" localSheetId="23" hidden="1">{"'Sheet1'!$L$16"}</definedName>
    <definedName name="UU" localSheetId="3" hidden="1">{"'Sheet1'!$L$16"}</definedName>
    <definedName name="UU" localSheetId="5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3" hidden="1">{"'Sheet1'!$L$16"}</definedName>
    <definedName name="UU" localSheetId="15" hidden="1">{"'Sheet1'!$L$16"}</definedName>
    <definedName name="UU" localSheetId="17" hidden="1">{"'Sheet1'!$L$16"}</definedName>
    <definedName name="UU" localSheetId="2" hidden="1">{"'Sheet1'!$L$16"}</definedName>
    <definedName name="UU" localSheetId="20" hidden="1">{"'Sheet1'!$L$16"}</definedName>
    <definedName name="UU" localSheetId="22" hidden="1">{"'Sheet1'!$L$16"}</definedName>
    <definedName name="UU" localSheetId="24" hidden="1">{"'Sheet1'!$L$16"}</definedName>
    <definedName name="UU" localSheetId="4" hidden="1">{"'Sheet1'!$L$16"}</definedName>
    <definedName name="UU" localSheetId="6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14" hidden="1">{"'Sheet1'!$L$16"}</definedName>
    <definedName name="UU" localSheetId="16" hidden="1">{"'Sheet1'!$L$16"}</definedName>
    <definedName name="UU" localSheetId="18" hidden="1">{"'Sheet1'!$L$16"}</definedName>
    <definedName name="UU" localSheetId="0" hidden="1">{"'Sheet1'!$L$16"}</definedName>
    <definedName name="UU" hidden="1">{"'Sheet1'!$L$16"}</definedName>
    <definedName name="wrn.chi._.tiÆt." localSheetId="1" hidden="1">{#N/A,#N/A,FALSE,"Chi tiÆt"}</definedName>
    <definedName name="wrn.chi._.tiÆt." localSheetId="19" hidden="1">{#N/A,#N/A,FALSE,"Chi tiÆt"}</definedName>
    <definedName name="wrn.chi._.tiÆt." localSheetId="21" hidden="1">{#N/A,#N/A,FALSE,"Chi tiÆt"}</definedName>
    <definedName name="wrn.chi._.tiÆt." localSheetId="23" hidden="1">{#N/A,#N/A,FALSE,"Chi tiÆt"}</definedName>
    <definedName name="wrn.chi._.tiÆt." localSheetId="3" hidden="1">{#N/A,#N/A,FALSE,"Chi tiÆt"}</definedName>
    <definedName name="wrn.chi._.tiÆt." localSheetId="5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3" hidden="1">{#N/A,#N/A,FALSE,"Chi tiÆt"}</definedName>
    <definedName name="wrn.chi._.tiÆt." localSheetId="15" hidden="1">{#N/A,#N/A,FALSE,"Chi tiÆt"}</definedName>
    <definedName name="wrn.chi._.tiÆt." localSheetId="17" hidden="1">{#N/A,#N/A,FALSE,"Chi tiÆt"}</definedName>
    <definedName name="wrn.chi._.tiÆt." localSheetId="2" hidden="1">{#N/A,#N/A,FALSE,"Chi tiÆt"}</definedName>
    <definedName name="wrn.chi._.tiÆt." localSheetId="20" hidden="1">{#N/A,#N/A,FALSE,"Chi tiÆt"}</definedName>
    <definedName name="wrn.chi._.tiÆt." localSheetId="22" hidden="1">{#N/A,#N/A,FALSE,"Chi tiÆt"}</definedName>
    <definedName name="wrn.chi._.tiÆt." localSheetId="24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14" hidden="1">{#N/A,#N/A,FALSE,"Chi tiÆt"}</definedName>
    <definedName name="wrn.chi._.tiÆt." localSheetId="16" hidden="1">{#N/A,#N/A,FALSE,"Chi tiÆt"}</definedName>
    <definedName name="wrn.chi._.tiÆt." localSheetId="18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R15" i="25" l="1"/>
  <c r="P15" i="25"/>
  <c r="O15" i="25"/>
  <c r="N15" i="25"/>
  <c r="L15" i="25"/>
  <c r="E15" i="25"/>
  <c r="D15" i="25"/>
  <c r="C15" i="25"/>
  <c r="R14" i="25"/>
  <c r="R17" i="25" s="1"/>
  <c r="P14" i="25"/>
  <c r="P17" i="25" s="1"/>
  <c r="O14" i="25"/>
  <c r="O17" i="25" s="1"/>
  <c r="N14" i="25"/>
  <c r="N17" i="25" s="1"/>
  <c r="L14" i="25"/>
  <c r="L17" i="25" s="1"/>
  <c r="E14" i="25"/>
  <c r="E17" i="25" s="1"/>
  <c r="D14" i="25"/>
  <c r="C14" i="25"/>
  <c r="R10" i="25"/>
  <c r="R12" i="25" s="1"/>
  <c r="P10" i="25"/>
  <c r="P12" i="25" s="1"/>
  <c r="O10" i="25"/>
  <c r="N10" i="25"/>
  <c r="N12" i="25" s="1"/>
  <c r="L10" i="25"/>
  <c r="L12" i="25" s="1"/>
  <c r="E10" i="25"/>
  <c r="E12" i="25" s="1"/>
  <c r="D10" i="25"/>
  <c r="C10" i="25"/>
  <c r="E4" i="25"/>
  <c r="S19" i="25" s="1"/>
  <c r="D1" i="25"/>
  <c r="AL14" i="24"/>
  <c r="D14" i="24"/>
  <c r="C14" i="24"/>
  <c r="A14" i="24"/>
  <c r="AL12" i="24"/>
  <c r="D12" i="24"/>
  <c r="C12" i="24"/>
  <c r="AL9" i="24"/>
  <c r="D9" i="24"/>
  <c r="C9" i="24"/>
  <c r="F5" i="24"/>
  <c r="F6" i="24" s="1"/>
  <c r="S1" i="24"/>
  <c r="R15" i="23"/>
  <c r="P15" i="23"/>
  <c r="O15" i="23"/>
  <c r="N15" i="23"/>
  <c r="L15" i="23"/>
  <c r="E15" i="23"/>
  <c r="D15" i="23"/>
  <c r="C15" i="23"/>
  <c r="R14" i="23"/>
  <c r="R17" i="23" s="1"/>
  <c r="P14" i="23"/>
  <c r="P17" i="23" s="1"/>
  <c r="O14" i="23"/>
  <c r="O17" i="23" s="1"/>
  <c r="N14" i="23"/>
  <c r="N17" i="23" s="1"/>
  <c r="L14" i="23"/>
  <c r="L17" i="23" s="1"/>
  <c r="E14" i="23"/>
  <c r="E17" i="23" s="1"/>
  <c r="D14" i="23"/>
  <c r="C14" i="23"/>
  <c r="R10" i="23"/>
  <c r="P10" i="23"/>
  <c r="P12" i="23" s="1"/>
  <c r="O10" i="23"/>
  <c r="O12" i="23" s="1"/>
  <c r="N10" i="23"/>
  <c r="L10" i="23"/>
  <c r="L12" i="23" s="1"/>
  <c r="E10" i="23"/>
  <c r="E12" i="23" s="1"/>
  <c r="D10" i="23"/>
  <c r="C10" i="23"/>
  <c r="E4" i="23"/>
  <c r="S19" i="23" s="1"/>
  <c r="D1" i="23"/>
  <c r="AL14" i="22"/>
  <c r="D14" i="22"/>
  <c r="C14" i="22"/>
  <c r="A14" i="22"/>
  <c r="AL12" i="22"/>
  <c r="D12" i="22"/>
  <c r="C12" i="22"/>
  <c r="AL9" i="22"/>
  <c r="D9" i="22"/>
  <c r="C9" i="22"/>
  <c r="F5" i="22"/>
  <c r="F6" i="22" s="1"/>
  <c r="S1" i="22"/>
  <c r="F5" i="16"/>
  <c r="C10" i="3"/>
  <c r="D10" i="3"/>
  <c r="E10" i="3"/>
  <c r="L10" i="3"/>
  <c r="N10" i="3"/>
  <c r="O10" i="3"/>
  <c r="P10" i="3"/>
  <c r="R10" i="3"/>
  <c r="O12" i="25" l="1"/>
  <c r="G5" i="24"/>
  <c r="H5" i="24" s="1"/>
  <c r="I5" i="24" s="1"/>
  <c r="G5" i="22"/>
  <c r="H5" i="22" s="1"/>
  <c r="H6" i="22" s="1"/>
  <c r="N12" i="23"/>
  <c r="R12" i="23"/>
  <c r="G6" i="22"/>
  <c r="R15" i="21"/>
  <c r="P15" i="21"/>
  <c r="O15" i="21"/>
  <c r="N15" i="21"/>
  <c r="L15" i="21"/>
  <c r="E15" i="21"/>
  <c r="D15" i="21"/>
  <c r="C15" i="21"/>
  <c r="R14" i="21"/>
  <c r="R17" i="21" s="1"/>
  <c r="P14" i="21"/>
  <c r="P17" i="21" s="1"/>
  <c r="O14" i="21"/>
  <c r="O17" i="21" s="1"/>
  <c r="N14" i="21"/>
  <c r="N17" i="21" s="1"/>
  <c r="L14" i="21"/>
  <c r="L17" i="21" s="1"/>
  <c r="E14" i="21"/>
  <c r="E17" i="21" s="1"/>
  <c r="D14" i="21"/>
  <c r="C14" i="21"/>
  <c r="R10" i="21"/>
  <c r="R12" i="21" s="1"/>
  <c r="P10" i="21"/>
  <c r="O10" i="21"/>
  <c r="O12" i="21" s="1"/>
  <c r="N10" i="21"/>
  <c r="N12" i="21" s="1"/>
  <c r="L10" i="21"/>
  <c r="L12" i="21" s="1"/>
  <c r="E10" i="21"/>
  <c r="E12" i="21" s="1"/>
  <c r="D10" i="21"/>
  <c r="C10" i="21"/>
  <c r="E4" i="21"/>
  <c r="S19" i="21" s="1"/>
  <c r="AL14" i="20"/>
  <c r="D14" i="20"/>
  <c r="C14" i="20"/>
  <c r="A14" i="20"/>
  <c r="AL12" i="20"/>
  <c r="D12" i="20"/>
  <c r="C12" i="20"/>
  <c r="AL9" i="20"/>
  <c r="D9" i="20"/>
  <c r="C9" i="20"/>
  <c r="F5" i="20"/>
  <c r="F6" i="20" s="1"/>
  <c r="S1" i="20"/>
  <c r="R15" i="19"/>
  <c r="P15" i="19"/>
  <c r="O15" i="19"/>
  <c r="N15" i="19"/>
  <c r="L15" i="19"/>
  <c r="E15" i="19"/>
  <c r="D15" i="19"/>
  <c r="C15" i="19"/>
  <c r="R14" i="19"/>
  <c r="R17" i="19" s="1"/>
  <c r="P14" i="19"/>
  <c r="P17" i="19" s="1"/>
  <c r="O14" i="19"/>
  <c r="O17" i="19" s="1"/>
  <c r="N14" i="19"/>
  <c r="N17" i="19" s="1"/>
  <c r="L14" i="19"/>
  <c r="L17" i="19" s="1"/>
  <c r="E14" i="19"/>
  <c r="D14" i="19"/>
  <c r="C14" i="19"/>
  <c r="R10" i="19"/>
  <c r="R12" i="19" s="1"/>
  <c r="P10" i="19"/>
  <c r="P12" i="19" s="1"/>
  <c r="O10" i="19"/>
  <c r="O12" i="19" s="1"/>
  <c r="N10" i="19"/>
  <c r="N12" i="19" s="1"/>
  <c r="L10" i="19"/>
  <c r="L12" i="19" s="1"/>
  <c r="E10" i="19"/>
  <c r="D10" i="19"/>
  <c r="C10" i="19"/>
  <c r="E4" i="19"/>
  <c r="S19" i="19" s="1"/>
  <c r="AL14" i="18"/>
  <c r="D14" i="18"/>
  <c r="C14" i="18"/>
  <c r="A14" i="18"/>
  <c r="AL12" i="18"/>
  <c r="D12" i="18"/>
  <c r="C12" i="18"/>
  <c r="AL9" i="18"/>
  <c r="D9" i="18"/>
  <c r="C9" i="18"/>
  <c r="F5" i="18"/>
  <c r="F6" i="18" s="1"/>
  <c r="S1" i="18"/>
  <c r="R15" i="17"/>
  <c r="P15" i="17"/>
  <c r="O15" i="17"/>
  <c r="N15" i="17"/>
  <c r="L15" i="17"/>
  <c r="E15" i="17"/>
  <c r="D15" i="17"/>
  <c r="C15" i="17"/>
  <c r="R14" i="17"/>
  <c r="R17" i="17" s="1"/>
  <c r="P14" i="17"/>
  <c r="P17" i="17" s="1"/>
  <c r="O14" i="17"/>
  <c r="O17" i="17" s="1"/>
  <c r="N14" i="17"/>
  <c r="N17" i="17" s="1"/>
  <c r="L14" i="17"/>
  <c r="L17" i="17" s="1"/>
  <c r="E14" i="17"/>
  <c r="E17" i="17" s="1"/>
  <c r="D14" i="17"/>
  <c r="C14" i="17"/>
  <c r="R10" i="17"/>
  <c r="R12" i="17" s="1"/>
  <c r="P10" i="17"/>
  <c r="P12" i="17" s="1"/>
  <c r="O10" i="17"/>
  <c r="O12" i="17" s="1"/>
  <c r="N10" i="17"/>
  <c r="N12" i="17" s="1"/>
  <c r="L10" i="17"/>
  <c r="L12" i="17" s="1"/>
  <c r="E10" i="17"/>
  <c r="E12" i="17" s="1"/>
  <c r="D10" i="17"/>
  <c r="C10" i="17"/>
  <c r="E4" i="17"/>
  <c r="S19" i="17" s="1"/>
  <c r="AL14" i="16"/>
  <c r="D14" i="16"/>
  <c r="C14" i="16"/>
  <c r="A14" i="16"/>
  <c r="AL12" i="16"/>
  <c r="D12" i="16"/>
  <c r="C12" i="16"/>
  <c r="AL9" i="16"/>
  <c r="D9" i="16"/>
  <c r="C9" i="16"/>
  <c r="F6" i="16"/>
  <c r="S1" i="16"/>
  <c r="R15" i="15"/>
  <c r="P15" i="15"/>
  <c r="O15" i="15"/>
  <c r="N15" i="15"/>
  <c r="L15" i="15"/>
  <c r="E15" i="15"/>
  <c r="D15" i="15"/>
  <c r="C15" i="15"/>
  <c r="R14" i="15"/>
  <c r="R17" i="15" s="1"/>
  <c r="P14" i="15"/>
  <c r="P17" i="15" s="1"/>
  <c r="O14" i="15"/>
  <c r="O17" i="15" s="1"/>
  <c r="N14" i="15"/>
  <c r="N17" i="15" s="1"/>
  <c r="L14" i="15"/>
  <c r="L17" i="15" s="1"/>
  <c r="E14" i="15"/>
  <c r="D14" i="15"/>
  <c r="C14" i="15"/>
  <c r="R10" i="15"/>
  <c r="R12" i="15" s="1"/>
  <c r="P10" i="15"/>
  <c r="O10" i="15"/>
  <c r="O12" i="15" s="1"/>
  <c r="N10" i="15"/>
  <c r="N12" i="15" s="1"/>
  <c r="L10" i="15"/>
  <c r="E10" i="15"/>
  <c r="D10" i="15"/>
  <c r="C10" i="15"/>
  <c r="E4" i="15"/>
  <c r="S19" i="15" s="1"/>
  <c r="AL14" i="14"/>
  <c r="D14" i="14"/>
  <c r="C14" i="14"/>
  <c r="A14" i="14"/>
  <c r="AL12" i="14"/>
  <c r="D12" i="14"/>
  <c r="C12" i="14"/>
  <c r="AL9" i="14"/>
  <c r="D9" i="14"/>
  <c r="C9" i="14"/>
  <c r="F5" i="14"/>
  <c r="G5" i="14" s="1"/>
  <c r="S1" i="14"/>
  <c r="R15" i="13"/>
  <c r="P15" i="13"/>
  <c r="O15" i="13"/>
  <c r="N15" i="13"/>
  <c r="L15" i="13"/>
  <c r="E15" i="13"/>
  <c r="D15" i="13"/>
  <c r="C15" i="13"/>
  <c r="R14" i="13"/>
  <c r="R17" i="13" s="1"/>
  <c r="P14" i="13"/>
  <c r="P17" i="13" s="1"/>
  <c r="O14" i="13"/>
  <c r="O17" i="13" s="1"/>
  <c r="N14" i="13"/>
  <c r="N17" i="13" s="1"/>
  <c r="L14" i="13"/>
  <c r="L17" i="13" s="1"/>
  <c r="E14" i="13"/>
  <c r="E17" i="13" s="1"/>
  <c r="D14" i="13"/>
  <c r="C14" i="13"/>
  <c r="R10" i="13"/>
  <c r="R12" i="13" s="1"/>
  <c r="P10" i="13"/>
  <c r="P12" i="13" s="1"/>
  <c r="O10" i="13"/>
  <c r="O12" i="13" s="1"/>
  <c r="N10" i="13"/>
  <c r="N12" i="13" s="1"/>
  <c r="L10" i="13"/>
  <c r="L12" i="13" s="1"/>
  <c r="E10" i="13"/>
  <c r="E12" i="13" s="1"/>
  <c r="D10" i="13"/>
  <c r="C10" i="13"/>
  <c r="E4" i="13"/>
  <c r="S19" i="13" s="1"/>
  <c r="AL14" i="12"/>
  <c r="D14" i="12"/>
  <c r="C14" i="12"/>
  <c r="A14" i="12"/>
  <c r="AL12" i="12"/>
  <c r="D12" i="12"/>
  <c r="C12" i="12"/>
  <c r="AL9" i="12"/>
  <c r="D9" i="12"/>
  <c r="C9" i="12"/>
  <c r="F5" i="12"/>
  <c r="G5" i="12" s="1"/>
  <c r="S1" i="12"/>
  <c r="R15" i="11"/>
  <c r="P15" i="11"/>
  <c r="O15" i="11"/>
  <c r="N15" i="11"/>
  <c r="L15" i="11"/>
  <c r="E15" i="11"/>
  <c r="D15" i="11"/>
  <c r="C15" i="11"/>
  <c r="R14" i="11"/>
  <c r="R17" i="11" s="1"/>
  <c r="P14" i="11"/>
  <c r="P17" i="11" s="1"/>
  <c r="O14" i="11"/>
  <c r="O17" i="11" s="1"/>
  <c r="N14" i="11"/>
  <c r="N17" i="11" s="1"/>
  <c r="L14" i="11"/>
  <c r="L17" i="11" s="1"/>
  <c r="E14" i="11"/>
  <c r="E17" i="11" s="1"/>
  <c r="D14" i="11"/>
  <c r="C14" i="11"/>
  <c r="R10" i="11"/>
  <c r="R12" i="11" s="1"/>
  <c r="P10" i="11"/>
  <c r="P12" i="11" s="1"/>
  <c r="O10" i="11"/>
  <c r="O12" i="11" s="1"/>
  <c r="N10" i="11"/>
  <c r="N12" i="11" s="1"/>
  <c r="L10" i="11"/>
  <c r="L12" i="11" s="1"/>
  <c r="E10" i="11"/>
  <c r="E12" i="11" s="1"/>
  <c r="D10" i="11"/>
  <c r="C10" i="11"/>
  <c r="E4" i="11"/>
  <c r="S19" i="11" s="1"/>
  <c r="AL14" i="10"/>
  <c r="D14" i="10"/>
  <c r="C14" i="10"/>
  <c r="A14" i="10"/>
  <c r="AL12" i="10"/>
  <c r="D12" i="10"/>
  <c r="C12" i="10"/>
  <c r="AL9" i="10"/>
  <c r="D9" i="10"/>
  <c r="C9" i="10"/>
  <c r="F5" i="10"/>
  <c r="F6" i="10" s="1"/>
  <c r="S1" i="10"/>
  <c r="R15" i="9"/>
  <c r="P15" i="9"/>
  <c r="O15" i="9"/>
  <c r="N15" i="9"/>
  <c r="L15" i="9"/>
  <c r="E15" i="9"/>
  <c r="D15" i="9"/>
  <c r="C15" i="9"/>
  <c r="R14" i="9"/>
  <c r="R17" i="9" s="1"/>
  <c r="P14" i="9"/>
  <c r="O14" i="9"/>
  <c r="O17" i="9" s="1"/>
  <c r="N14" i="9"/>
  <c r="N17" i="9" s="1"/>
  <c r="L14" i="9"/>
  <c r="L17" i="9" s="1"/>
  <c r="E14" i="9"/>
  <c r="E17" i="9" s="1"/>
  <c r="D14" i="9"/>
  <c r="C14" i="9"/>
  <c r="R10" i="9"/>
  <c r="R12" i="9" s="1"/>
  <c r="P10" i="9"/>
  <c r="P12" i="9" s="1"/>
  <c r="O10" i="9"/>
  <c r="O12" i="9" s="1"/>
  <c r="N10" i="9"/>
  <c r="N12" i="9" s="1"/>
  <c r="L10" i="9"/>
  <c r="L12" i="9" s="1"/>
  <c r="E10" i="9"/>
  <c r="E12" i="9" s="1"/>
  <c r="D10" i="9"/>
  <c r="C10" i="9"/>
  <c r="E4" i="9"/>
  <c r="S19" i="9" s="1"/>
  <c r="AL14" i="8"/>
  <c r="D14" i="8"/>
  <c r="C14" i="8"/>
  <c r="A14" i="8"/>
  <c r="AL12" i="8"/>
  <c r="D12" i="8"/>
  <c r="C12" i="8"/>
  <c r="AL9" i="8"/>
  <c r="D9" i="8"/>
  <c r="C9" i="8"/>
  <c r="F5" i="8"/>
  <c r="F6" i="8" s="1"/>
  <c r="S1" i="8"/>
  <c r="R15" i="7"/>
  <c r="P15" i="7"/>
  <c r="O15" i="7"/>
  <c r="N15" i="7"/>
  <c r="L15" i="7"/>
  <c r="E15" i="7"/>
  <c r="D15" i="7"/>
  <c r="C15" i="7"/>
  <c r="R14" i="7"/>
  <c r="R17" i="7" s="1"/>
  <c r="P14" i="7"/>
  <c r="P17" i="7" s="1"/>
  <c r="O14" i="7"/>
  <c r="O17" i="7" s="1"/>
  <c r="N14" i="7"/>
  <c r="L14" i="7"/>
  <c r="L17" i="7" s="1"/>
  <c r="E14" i="7"/>
  <c r="D14" i="7"/>
  <c r="C14" i="7"/>
  <c r="R10" i="7"/>
  <c r="R12" i="7" s="1"/>
  <c r="P10" i="7"/>
  <c r="P12" i="7" s="1"/>
  <c r="O10" i="7"/>
  <c r="O12" i="7" s="1"/>
  <c r="N10" i="7"/>
  <c r="N12" i="7" s="1"/>
  <c r="L10" i="7"/>
  <c r="L12" i="7" s="1"/>
  <c r="E10" i="7"/>
  <c r="D10" i="7"/>
  <c r="C10" i="7"/>
  <c r="E4" i="7"/>
  <c r="S19" i="7" s="1"/>
  <c r="AL14" i="6"/>
  <c r="D14" i="6"/>
  <c r="C14" i="6"/>
  <c r="A14" i="6"/>
  <c r="AL12" i="6"/>
  <c r="D12" i="6"/>
  <c r="C12" i="6"/>
  <c r="AL9" i="6"/>
  <c r="D9" i="6"/>
  <c r="C9" i="6"/>
  <c r="F5" i="6"/>
  <c r="F6" i="6" s="1"/>
  <c r="S1" i="6"/>
  <c r="R15" i="5"/>
  <c r="P15" i="5"/>
  <c r="O15" i="5"/>
  <c r="N15" i="5"/>
  <c r="L15" i="5"/>
  <c r="E15" i="5"/>
  <c r="D15" i="5"/>
  <c r="C15" i="5"/>
  <c r="R14" i="5"/>
  <c r="R17" i="5" s="1"/>
  <c r="P14" i="5"/>
  <c r="P17" i="5" s="1"/>
  <c r="O14" i="5"/>
  <c r="O17" i="5" s="1"/>
  <c r="N14" i="5"/>
  <c r="N17" i="5" s="1"/>
  <c r="L14" i="5"/>
  <c r="L17" i="5" s="1"/>
  <c r="E14" i="5"/>
  <c r="D14" i="5"/>
  <c r="C14" i="5"/>
  <c r="R10" i="5"/>
  <c r="R12" i="5" s="1"/>
  <c r="P10" i="5"/>
  <c r="O10" i="5"/>
  <c r="O12" i="5" s="1"/>
  <c r="N10" i="5"/>
  <c r="N12" i="5" s="1"/>
  <c r="L10" i="5"/>
  <c r="E10" i="5"/>
  <c r="D10" i="5"/>
  <c r="C10" i="5"/>
  <c r="E4" i="5"/>
  <c r="D1" i="5" s="1"/>
  <c r="AL14" i="4"/>
  <c r="D14" i="4"/>
  <c r="C14" i="4"/>
  <c r="A14" i="4"/>
  <c r="AL12" i="4"/>
  <c r="D12" i="4"/>
  <c r="C12" i="4"/>
  <c r="AL9" i="4"/>
  <c r="D9" i="4"/>
  <c r="C9" i="4"/>
  <c r="F5" i="4"/>
  <c r="F6" i="4" s="1"/>
  <c r="S1" i="4"/>
  <c r="R15" i="3"/>
  <c r="P15" i="3"/>
  <c r="O15" i="3"/>
  <c r="N15" i="3"/>
  <c r="L15" i="3"/>
  <c r="E15" i="3"/>
  <c r="D15" i="3"/>
  <c r="C15" i="3"/>
  <c r="R14" i="3"/>
  <c r="R17" i="3" s="1"/>
  <c r="P14" i="3"/>
  <c r="P17" i="3" s="1"/>
  <c r="O14" i="3"/>
  <c r="O17" i="3" s="1"/>
  <c r="N14" i="3"/>
  <c r="N17" i="3" s="1"/>
  <c r="L14" i="3"/>
  <c r="E14" i="3"/>
  <c r="E17" i="3" s="1"/>
  <c r="D14" i="3"/>
  <c r="C14" i="3"/>
  <c r="R12" i="3"/>
  <c r="O12" i="3"/>
  <c r="N12" i="3"/>
  <c r="L12" i="3"/>
  <c r="E12" i="3"/>
  <c r="E4" i="3"/>
  <c r="S19" i="3" s="1"/>
  <c r="AL14" i="2"/>
  <c r="D14" i="2"/>
  <c r="C14" i="2"/>
  <c r="A14" i="2"/>
  <c r="AL12" i="2"/>
  <c r="D12" i="2"/>
  <c r="C12" i="2"/>
  <c r="AL9" i="2"/>
  <c r="D9" i="2"/>
  <c r="C9" i="2"/>
  <c r="F5" i="2"/>
  <c r="G5" i="2" s="1"/>
  <c r="S1" i="2"/>
  <c r="N97" i="1"/>
  <c r="M73" i="1"/>
  <c r="N103" i="1" s="1"/>
  <c r="M72" i="1"/>
  <c r="N101" i="1" s="1"/>
  <c r="M71" i="1"/>
  <c r="N99" i="1" s="1"/>
  <c r="M70" i="1"/>
  <c r="M69" i="1"/>
  <c r="N95" i="1" s="1"/>
  <c r="M68" i="1"/>
  <c r="N93" i="1" s="1"/>
  <c r="M67" i="1"/>
  <c r="N91" i="1" s="1"/>
  <c r="M66" i="1"/>
  <c r="N89" i="1" s="1"/>
  <c r="M65" i="1"/>
  <c r="N87" i="1" s="1"/>
  <c r="M64" i="1"/>
  <c r="N85" i="1" s="1"/>
  <c r="M63" i="1"/>
  <c r="N83" i="1" s="1"/>
  <c r="M62" i="1"/>
  <c r="N81" i="1" s="1"/>
  <c r="M61" i="1"/>
  <c r="N79" i="1" s="1"/>
  <c r="M60" i="1"/>
  <c r="N77" i="1" s="1"/>
  <c r="M59" i="1"/>
  <c r="N75" i="1" s="1"/>
  <c r="M58" i="1"/>
  <c r="N73" i="1" s="1"/>
  <c r="M57" i="1"/>
  <c r="N71" i="1" s="1"/>
  <c r="M56" i="1"/>
  <c r="N69" i="1" s="1"/>
  <c r="M55" i="1"/>
  <c r="N67" i="1" s="1"/>
  <c r="M54" i="1"/>
  <c r="N65" i="1" s="1"/>
  <c r="M53" i="1"/>
  <c r="N63" i="1" s="1"/>
  <c r="M52" i="1"/>
  <c r="N61" i="1" s="1"/>
  <c r="M51" i="1"/>
  <c r="N59" i="1" s="1"/>
  <c r="M50" i="1"/>
  <c r="N57" i="1" s="1"/>
  <c r="M49" i="1"/>
  <c r="N55" i="1" s="1"/>
  <c r="M48" i="1"/>
  <c r="N53" i="1" s="1"/>
  <c r="M47" i="1"/>
  <c r="N51" i="1" s="1"/>
  <c r="M46" i="1"/>
  <c r="N49" i="1" s="1"/>
  <c r="M45" i="1"/>
  <c r="N47" i="1" s="1"/>
  <c r="M44" i="1"/>
  <c r="N45" i="1" s="1"/>
  <c r="N43" i="1"/>
  <c r="M43" i="1"/>
  <c r="K21" i="1"/>
  <c r="K22" i="1" s="1"/>
  <c r="U17" i="1" a="1"/>
  <c r="U17" i="1" s="1"/>
  <c r="T17" i="1" a="1"/>
  <c r="T17" i="1" s="1"/>
  <c r="S17" i="1" a="1"/>
  <c r="S17" i="1" s="1"/>
  <c r="R17" i="1" a="1"/>
  <c r="R17" i="1" s="1"/>
  <c r="Q17" i="1" a="1"/>
  <c r="Q17" i="1" s="1"/>
  <c r="P17" i="1" a="1"/>
  <c r="P17" i="1" s="1"/>
  <c r="O17" i="1" a="1"/>
  <c r="O17" i="1" s="1"/>
  <c r="N17" i="1" a="1"/>
  <c r="N17" i="1" s="1"/>
  <c r="M17" i="1" a="1"/>
  <c r="M17" i="1" s="1"/>
  <c r="L17" i="1" a="1"/>
  <c r="L17" i="1" s="1"/>
  <c r="K17" i="1" a="1"/>
  <c r="K17" i="1" s="1"/>
  <c r="J17" i="1" a="1"/>
  <c r="J17" i="1" s="1"/>
  <c r="U16" i="1"/>
  <c r="T16" i="1"/>
  <c r="S16" i="1"/>
  <c r="R16" i="1"/>
  <c r="Q16" i="1"/>
  <c r="P16" i="1"/>
  <c r="O16" i="1"/>
  <c r="N16" i="1"/>
  <c r="M16" i="1"/>
  <c r="L16" i="1"/>
  <c r="K16" i="1"/>
  <c r="J16" i="1"/>
  <c r="H16" i="1"/>
  <c r="G16" i="1"/>
  <c r="F16" i="1"/>
  <c r="E16" i="1"/>
  <c r="A15" i="1"/>
  <c r="A14" i="1"/>
  <c r="A13" i="1"/>
  <c r="A12" i="1"/>
  <c r="A11" i="1"/>
  <c r="A6" i="1"/>
  <c r="H6" i="24" l="1"/>
  <c r="G5" i="4"/>
  <c r="H5" i="4" s="1"/>
  <c r="H6" i="4" s="1"/>
  <c r="G6" i="24"/>
  <c r="I6" i="24"/>
  <c r="J5" i="24"/>
  <c r="I5" i="22"/>
  <c r="I6" i="22" s="1"/>
  <c r="J5" i="22"/>
  <c r="G5" i="18"/>
  <c r="G6" i="18" s="1"/>
  <c r="D1" i="19"/>
  <c r="D1" i="17"/>
  <c r="G5" i="16"/>
  <c r="G6" i="16" s="1"/>
  <c r="D1" i="13"/>
  <c r="F6" i="12"/>
  <c r="L17" i="3"/>
  <c r="N17" i="7"/>
  <c r="P12" i="15"/>
  <c r="P12" i="21"/>
  <c r="P17" i="9"/>
  <c r="L12" i="15"/>
  <c r="G5" i="8"/>
  <c r="G6" i="8" s="1"/>
  <c r="D1" i="7"/>
  <c r="P12" i="3"/>
  <c r="G6" i="2"/>
  <c r="H5" i="2"/>
  <c r="D1" i="3"/>
  <c r="F6" i="2"/>
  <c r="H5" i="14"/>
  <c r="G6" i="14"/>
  <c r="G6" i="12"/>
  <c r="H5" i="12"/>
  <c r="F6" i="14"/>
  <c r="D1" i="15"/>
  <c r="E17" i="15"/>
  <c r="E12" i="15"/>
  <c r="G5" i="20"/>
  <c r="D1" i="21"/>
  <c r="E12" i="19"/>
  <c r="E17" i="19"/>
  <c r="G5" i="10"/>
  <c r="D1" i="11"/>
  <c r="P12" i="5"/>
  <c r="L12" i="5"/>
  <c r="I5" i="4"/>
  <c r="G5" i="6"/>
  <c r="E12" i="5"/>
  <c r="E17" i="5"/>
  <c r="S19" i="5"/>
  <c r="D1" i="9"/>
  <c r="E12" i="7"/>
  <c r="E17" i="7"/>
  <c r="G6" i="4" l="1"/>
  <c r="J6" i="24"/>
  <c r="K5" i="24"/>
  <c r="K5" i="22"/>
  <c r="J6" i="22"/>
  <c r="H5" i="18"/>
  <c r="H5" i="16"/>
  <c r="I5" i="16" s="1"/>
  <c r="H5" i="8"/>
  <c r="I5" i="8" s="1"/>
  <c r="H6" i="2"/>
  <c r="I5" i="2"/>
  <c r="G6" i="20"/>
  <c r="H5" i="20"/>
  <c r="H6" i="12"/>
  <c r="I5" i="12"/>
  <c r="H6" i="16"/>
  <c r="H6" i="14"/>
  <c r="I5" i="14"/>
  <c r="H6" i="18"/>
  <c r="I5" i="18"/>
  <c r="G6" i="10"/>
  <c r="H5" i="10"/>
  <c r="H5" i="6"/>
  <c r="G6" i="6"/>
  <c r="I6" i="4"/>
  <c r="J5" i="4"/>
  <c r="H6" i="8"/>
  <c r="L5" i="24" l="1"/>
  <c r="K6" i="24"/>
  <c r="L5" i="22"/>
  <c r="K6" i="22"/>
  <c r="J5" i="2"/>
  <c r="I6" i="2"/>
  <c r="J5" i="12"/>
  <c r="I6" i="12"/>
  <c r="I6" i="18"/>
  <c r="J5" i="18"/>
  <c r="I6" i="14"/>
  <c r="J5" i="14"/>
  <c r="J5" i="16"/>
  <c r="I6" i="16"/>
  <c r="I5" i="20"/>
  <c r="H6" i="20"/>
  <c r="I5" i="10"/>
  <c r="H6" i="10"/>
  <c r="J6" i="4"/>
  <c r="K5" i="4"/>
  <c r="I5" i="6"/>
  <c r="H6" i="6"/>
  <c r="J5" i="8"/>
  <c r="I6" i="8"/>
  <c r="M5" i="24" l="1"/>
  <c r="L6" i="24"/>
  <c r="L6" i="22"/>
  <c r="M5" i="22"/>
  <c r="J6" i="2"/>
  <c r="K5" i="2"/>
  <c r="K5" i="16"/>
  <c r="J6" i="16"/>
  <c r="K5" i="14"/>
  <c r="J6" i="14"/>
  <c r="J5" i="20"/>
  <c r="I6" i="20"/>
  <c r="J6" i="18"/>
  <c r="K5" i="18"/>
  <c r="K5" i="12"/>
  <c r="J6" i="12"/>
  <c r="J5" i="10"/>
  <c r="I6" i="10"/>
  <c r="L5" i="4"/>
  <c r="K6" i="4"/>
  <c r="J6" i="8"/>
  <c r="K5" i="8"/>
  <c r="J5" i="6"/>
  <c r="I6" i="6"/>
  <c r="M6" i="24" l="1"/>
  <c r="N5" i="24"/>
  <c r="M6" i="22"/>
  <c r="N5" i="22"/>
  <c r="L5" i="2"/>
  <c r="K6" i="2"/>
  <c r="K6" i="12"/>
  <c r="L5" i="12"/>
  <c r="L5" i="14"/>
  <c r="K6" i="14"/>
  <c r="L5" i="18"/>
  <c r="K6" i="18"/>
  <c r="K6" i="16"/>
  <c r="L5" i="16"/>
  <c r="J6" i="20"/>
  <c r="K5" i="20"/>
  <c r="J6" i="10"/>
  <c r="K5" i="10"/>
  <c r="M5" i="4"/>
  <c r="L6" i="4"/>
  <c r="J6" i="6"/>
  <c r="K5" i="6"/>
  <c r="K6" i="8"/>
  <c r="L5" i="8"/>
  <c r="N6" i="24" l="1"/>
  <c r="O5" i="24"/>
  <c r="O5" i="22"/>
  <c r="N6" i="22"/>
  <c r="M5" i="2"/>
  <c r="L6" i="2"/>
  <c r="L6" i="16"/>
  <c r="M5" i="16"/>
  <c r="K6" i="20"/>
  <c r="L5" i="20"/>
  <c r="L6" i="14"/>
  <c r="M5" i="14"/>
  <c r="M5" i="18"/>
  <c r="L6" i="18"/>
  <c r="L6" i="12"/>
  <c r="M5" i="12"/>
  <c r="K6" i="10"/>
  <c r="L5" i="10"/>
  <c r="M5" i="8"/>
  <c r="L6" i="8"/>
  <c r="K6" i="6"/>
  <c r="L5" i="6"/>
  <c r="M6" i="4"/>
  <c r="N5" i="4"/>
  <c r="P5" i="24" l="1"/>
  <c r="O6" i="24"/>
  <c r="P5" i="22"/>
  <c r="O6" i="22"/>
  <c r="N5" i="2"/>
  <c r="M6" i="2"/>
  <c r="N5" i="12"/>
  <c r="M6" i="12"/>
  <c r="M6" i="14"/>
  <c r="N5" i="14"/>
  <c r="M6" i="18"/>
  <c r="N5" i="18"/>
  <c r="M5" i="20"/>
  <c r="L6" i="20"/>
  <c r="N5" i="16"/>
  <c r="M6" i="16"/>
  <c r="M5" i="10"/>
  <c r="L6" i="10"/>
  <c r="N6" i="4"/>
  <c r="O5" i="4"/>
  <c r="M5" i="6"/>
  <c r="L6" i="6"/>
  <c r="N5" i="8"/>
  <c r="M6" i="8"/>
  <c r="Q5" i="24" l="1"/>
  <c r="P6" i="24"/>
  <c r="P6" i="22"/>
  <c r="Q5" i="22"/>
  <c r="N6" i="2"/>
  <c r="O5" i="2"/>
  <c r="O5" i="16"/>
  <c r="N6" i="16"/>
  <c r="N5" i="20"/>
  <c r="M6" i="20"/>
  <c r="N6" i="18"/>
  <c r="O5" i="18"/>
  <c r="O5" i="12"/>
  <c r="N6" i="12"/>
  <c r="O5" i="14"/>
  <c r="N6" i="14"/>
  <c r="N5" i="10"/>
  <c r="M6" i="10"/>
  <c r="N5" i="6"/>
  <c r="M6" i="6"/>
  <c r="N6" i="8"/>
  <c r="O5" i="8"/>
  <c r="P5" i="4"/>
  <c r="O6" i="4"/>
  <c r="Q6" i="24" l="1"/>
  <c r="R5" i="24"/>
  <c r="Q6" i="22"/>
  <c r="R5" i="22"/>
  <c r="O6" i="2"/>
  <c r="P5" i="2"/>
  <c r="O6" i="16"/>
  <c r="P5" i="16"/>
  <c r="N6" i="20"/>
  <c r="O5" i="20"/>
  <c r="P5" i="14"/>
  <c r="O6" i="14"/>
  <c r="O6" i="12"/>
  <c r="P5" i="12"/>
  <c r="P5" i="18"/>
  <c r="O6" i="18"/>
  <c r="N6" i="10"/>
  <c r="O5" i="10"/>
  <c r="N6" i="6"/>
  <c r="O5" i="6"/>
  <c r="Q5" i="4"/>
  <c r="P6" i="4"/>
  <c r="O6" i="8"/>
  <c r="P5" i="8"/>
  <c r="R6" i="24" l="1"/>
  <c r="S5" i="24"/>
  <c r="S5" i="22"/>
  <c r="R6" i="22"/>
  <c r="Q5" i="2"/>
  <c r="P6" i="2"/>
  <c r="P6" i="12"/>
  <c r="Q5" i="12"/>
  <c r="O6" i="20"/>
  <c r="P5" i="20"/>
  <c r="Q5" i="18"/>
  <c r="P6" i="18"/>
  <c r="P6" i="14"/>
  <c r="Q5" i="14"/>
  <c r="P6" i="16"/>
  <c r="Q5" i="16"/>
  <c r="O6" i="10"/>
  <c r="P5" i="10"/>
  <c r="Q5" i="8"/>
  <c r="P6" i="8"/>
  <c r="O6" i="6"/>
  <c r="P5" i="6"/>
  <c r="Q6" i="4"/>
  <c r="R5" i="4"/>
  <c r="T5" i="24" l="1"/>
  <c r="S6" i="24"/>
  <c r="T5" i="22"/>
  <c r="S6" i="22"/>
  <c r="R5" i="2"/>
  <c r="Q6" i="2"/>
  <c r="R5" i="12"/>
  <c r="Q6" i="12"/>
  <c r="Q6" i="14"/>
  <c r="R5" i="14"/>
  <c r="Q5" i="20"/>
  <c r="P6" i="20"/>
  <c r="R5" i="16"/>
  <c r="Q6" i="16"/>
  <c r="Q6" i="18"/>
  <c r="R5" i="18"/>
  <c r="Q5" i="10"/>
  <c r="P6" i="10"/>
  <c r="P6" i="6"/>
  <c r="Q5" i="6"/>
  <c r="R6" i="4"/>
  <c r="S5" i="4"/>
  <c r="R5" i="8"/>
  <c r="Q6" i="8"/>
  <c r="U5" i="24" l="1"/>
  <c r="T6" i="24"/>
  <c r="T6" i="22"/>
  <c r="U5" i="22"/>
  <c r="R6" i="2"/>
  <c r="S5" i="2"/>
  <c r="S5" i="14"/>
  <c r="R6" i="14"/>
  <c r="R6" i="18"/>
  <c r="S5" i="18"/>
  <c r="S5" i="16"/>
  <c r="R6" i="16"/>
  <c r="R5" i="20"/>
  <c r="Q6" i="20"/>
  <c r="S5" i="12"/>
  <c r="R6" i="12"/>
  <c r="R5" i="10"/>
  <c r="Q6" i="10"/>
  <c r="T5" i="4"/>
  <c r="S6" i="4"/>
  <c r="R5" i="6"/>
  <c r="Q6" i="6"/>
  <c r="R6" i="8"/>
  <c r="S5" i="8"/>
  <c r="U6" i="24" l="1"/>
  <c r="V5" i="24"/>
  <c r="U6" i="22"/>
  <c r="V5" i="22"/>
  <c r="S6" i="2"/>
  <c r="T5" i="2"/>
  <c r="S6" i="18"/>
  <c r="T5" i="18"/>
  <c r="R6" i="20"/>
  <c r="S5" i="20"/>
  <c r="S6" i="12"/>
  <c r="T5" i="12"/>
  <c r="S6" i="16"/>
  <c r="T5" i="16"/>
  <c r="T5" i="14"/>
  <c r="S6" i="14"/>
  <c r="R6" i="10"/>
  <c r="S5" i="10"/>
  <c r="S6" i="8"/>
  <c r="T5" i="8"/>
  <c r="R6" i="6"/>
  <c r="S5" i="6"/>
  <c r="U5" i="4"/>
  <c r="T6" i="4"/>
  <c r="V6" i="24" l="1"/>
  <c r="W5" i="24"/>
  <c r="W5" i="22"/>
  <c r="V6" i="22"/>
  <c r="U5" i="2"/>
  <c r="T6" i="2"/>
  <c r="T6" i="12"/>
  <c r="U5" i="12"/>
  <c r="T6" i="18"/>
  <c r="U5" i="18"/>
  <c r="T6" i="14"/>
  <c r="U5" i="14"/>
  <c r="T6" i="16"/>
  <c r="U5" i="16"/>
  <c r="S6" i="20"/>
  <c r="T5" i="20"/>
  <c r="S6" i="10"/>
  <c r="T5" i="10"/>
  <c r="U6" i="4"/>
  <c r="V5" i="4"/>
  <c r="S6" i="6"/>
  <c r="T5" i="6"/>
  <c r="U5" i="8"/>
  <c r="T6" i="8"/>
  <c r="X5" i="24" l="1"/>
  <c r="W6" i="24"/>
  <c r="X5" i="22"/>
  <c r="W6" i="22"/>
  <c r="V5" i="2"/>
  <c r="U6" i="2"/>
  <c r="U5" i="20"/>
  <c r="T6" i="20"/>
  <c r="V5" i="16"/>
  <c r="U6" i="16"/>
  <c r="U6" i="18"/>
  <c r="V5" i="18"/>
  <c r="U6" i="14"/>
  <c r="V5" i="14"/>
  <c r="V5" i="12"/>
  <c r="U6" i="12"/>
  <c r="U5" i="10"/>
  <c r="T6" i="10"/>
  <c r="V6" i="4"/>
  <c r="W5" i="4"/>
  <c r="V5" i="8"/>
  <c r="U6" i="8"/>
  <c r="T6" i="6"/>
  <c r="U5" i="6"/>
  <c r="Y5" i="24" l="1"/>
  <c r="X6" i="24"/>
  <c r="X6" i="22"/>
  <c r="Y5" i="22"/>
  <c r="V6" i="2"/>
  <c r="W5" i="2"/>
  <c r="V6" i="18"/>
  <c r="W5" i="18"/>
  <c r="W5" i="14"/>
  <c r="V6" i="14"/>
  <c r="W5" i="16"/>
  <c r="V6" i="16"/>
  <c r="W5" i="12"/>
  <c r="V6" i="12"/>
  <c r="V5" i="20"/>
  <c r="U6" i="20"/>
  <c r="V5" i="10"/>
  <c r="U6" i="10"/>
  <c r="U6" i="6"/>
  <c r="V5" i="6"/>
  <c r="V6" i="8"/>
  <c r="W5" i="8"/>
  <c r="X5" i="4"/>
  <c r="W6" i="4"/>
  <c r="Y6" i="24" l="1"/>
  <c r="Z5" i="24"/>
  <c r="Y6" i="22"/>
  <c r="Z5" i="22"/>
  <c r="W6" i="2"/>
  <c r="X5" i="2"/>
  <c r="W6" i="12"/>
  <c r="X5" i="12"/>
  <c r="X5" i="14"/>
  <c r="W6" i="14"/>
  <c r="X5" i="18"/>
  <c r="W6" i="18"/>
  <c r="V6" i="20"/>
  <c r="W5" i="20"/>
  <c r="W6" i="16"/>
  <c r="X5" i="16"/>
  <c r="V6" i="10"/>
  <c r="W5" i="10"/>
  <c r="Y5" i="4"/>
  <c r="X6" i="4"/>
  <c r="W6" i="8"/>
  <c r="X5" i="8"/>
  <c r="V6" i="6"/>
  <c r="W5" i="6"/>
  <c r="Z6" i="24" l="1"/>
  <c r="AA5" i="24"/>
  <c r="AA5" i="22"/>
  <c r="Z6" i="22"/>
  <c r="Y5" i="2"/>
  <c r="X6" i="2"/>
  <c r="W6" i="20"/>
  <c r="X5" i="20"/>
  <c r="X6" i="14"/>
  <c r="Y5" i="14"/>
  <c r="X6" i="16"/>
  <c r="Y5" i="16"/>
  <c r="X6" i="12"/>
  <c r="Y5" i="12"/>
  <c r="Y5" i="18"/>
  <c r="X6" i="18"/>
  <c r="W6" i="10"/>
  <c r="X5" i="10"/>
  <c r="X5" i="6"/>
  <c r="W6" i="6"/>
  <c r="Y5" i="8"/>
  <c r="X6" i="8"/>
  <c r="Y6" i="4"/>
  <c r="Z5" i="4"/>
  <c r="AB5" i="24" l="1"/>
  <c r="AA6" i="24"/>
  <c r="AB5" i="22"/>
  <c r="AA6" i="22"/>
  <c r="Z5" i="2"/>
  <c r="Y6" i="2"/>
  <c r="Y5" i="20"/>
  <c r="X6" i="20"/>
  <c r="Y6" i="18"/>
  <c r="Z5" i="18"/>
  <c r="Z5" i="12"/>
  <c r="Y6" i="12"/>
  <c r="Y6" i="14"/>
  <c r="Z5" i="14"/>
  <c r="Z5" i="16"/>
  <c r="Y6" i="16"/>
  <c r="Y5" i="10"/>
  <c r="X6" i="10"/>
  <c r="Z5" i="8"/>
  <c r="Y6" i="8"/>
  <c r="Z6" i="4"/>
  <c r="AA5" i="4"/>
  <c r="Y5" i="6"/>
  <c r="X6" i="6"/>
  <c r="AC5" i="24" l="1"/>
  <c r="AB6" i="24"/>
  <c r="AB6" i="22"/>
  <c r="AC5" i="22"/>
  <c r="Z6" i="2"/>
  <c r="AA5" i="2"/>
  <c r="AA5" i="14"/>
  <c r="Z6" i="14"/>
  <c r="Z6" i="18"/>
  <c r="AA5" i="18"/>
  <c r="AA5" i="16"/>
  <c r="Z6" i="16"/>
  <c r="AA5" i="12"/>
  <c r="Z6" i="12"/>
  <c r="Z5" i="20"/>
  <c r="Y6" i="20"/>
  <c r="Z5" i="10"/>
  <c r="Y6" i="10"/>
  <c r="AB5" i="4"/>
  <c r="AA6" i="4"/>
  <c r="Z5" i="6"/>
  <c r="Y6" i="6"/>
  <c r="Z6" i="8"/>
  <c r="AA5" i="8"/>
  <c r="AC6" i="24" l="1"/>
  <c r="AD5" i="24"/>
  <c r="AC6" i="22"/>
  <c r="AD5" i="22"/>
  <c r="AA6" i="2"/>
  <c r="AB5" i="2"/>
  <c r="AA6" i="18"/>
  <c r="AB5" i="18"/>
  <c r="AA6" i="12"/>
  <c r="AB5" i="12"/>
  <c r="Z6" i="20"/>
  <c r="AA5" i="20"/>
  <c r="AA6" i="16"/>
  <c r="AB5" i="16"/>
  <c r="AB5" i="14"/>
  <c r="AA6" i="14"/>
  <c r="Z6" i="10"/>
  <c r="AA5" i="10"/>
  <c r="Z6" i="6"/>
  <c r="AA5" i="6"/>
  <c r="AA6" i="8"/>
  <c r="AB5" i="8"/>
  <c r="AC5" i="4"/>
  <c r="AB6" i="4"/>
  <c r="AD6" i="24" l="1"/>
  <c r="AE5" i="24"/>
  <c r="AE5" i="22"/>
  <c r="AD6" i="22"/>
  <c r="AC5" i="2"/>
  <c r="AB6" i="2"/>
  <c r="AA6" i="20"/>
  <c r="AB5" i="20"/>
  <c r="AB6" i="18"/>
  <c r="AC5" i="18"/>
  <c r="AB6" i="14"/>
  <c r="AC5" i="14"/>
  <c r="AB6" i="16"/>
  <c r="AC5" i="16"/>
  <c r="AB6" i="12"/>
  <c r="AC5" i="12"/>
  <c r="AA6" i="10"/>
  <c r="AB5" i="10"/>
  <c r="AC5" i="8"/>
  <c r="AB6" i="8"/>
  <c r="AC6" i="4"/>
  <c r="AD5" i="4"/>
  <c r="AA6" i="6"/>
  <c r="AB5" i="6"/>
  <c r="AF5" i="24" l="1"/>
  <c r="AE6" i="24"/>
  <c r="AF5" i="22"/>
  <c r="AE6" i="22"/>
  <c r="AD5" i="2"/>
  <c r="AC6" i="2"/>
  <c r="AD5" i="12"/>
  <c r="AC6" i="12"/>
  <c r="AD5" i="16"/>
  <c r="AC6" i="16"/>
  <c r="AC6" i="18"/>
  <c r="AD5" i="18"/>
  <c r="AC6" i="14"/>
  <c r="AD5" i="14"/>
  <c r="AC5" i="20"/>
  <c r="AB6" i="20"/>
  <c r="AC5" i="10"/>
  <c r="AB6" i="10"/>
  <c r="AC5" i="6"/>
  <c r="AB6" i="6"/>
  <c r="AD6" i="4"/>
  <c r="AE5" i="4"/>
  <c r="AD5" i="8"/>
  <c r="AC6" i="8"/>
  <c r="AG5" i="24" l="1"/>
  <c r="AF6" i="24"/>
  <c r="AF6" i="22"/>
  <c r="AG5" i="22"/>
  <c r="AD6" i="2"/>
  <c r="AE5" i="2"/>
  <c r="AD6" i="18"/>
  <c r="AE5" i="18"/>
  <c r="AE5" i="14"/>
  <c r="AD6" i="14"/>
  <c r="AE5" i="16"/>
  <c r="AD6" i="16"/>
  <c r="AD5" i="20"/>
  <c r="AC6" i="20"/>
  <c r="AE5" i="12"/>
  <c r="AD6" i="12"/>
  <c r="AD5" i="10"/>
  <c r="AC6" i="10"/>
  <c r="AF5" i="4"/>
  <c r="AE6" i="4"/>
  <c r="AD6" i="8"/>
  <c r="AE5" i="8"/>
  <c r="AD5" i="6"/>
  <c r="AC6" i="6"/>
  <c r="AG6" i="24" l="1"/>
  <c r="AH5" i="24"/>
  <c r="AG6" i="22"/>
  <c r="AH5" i="22"/>
  <c r="AE6" i="2"/>
  <c r="AF5" i="2"/>
  <c r="AD6" i="20"/>
  <c r="AE5" i="20"/>
  <c r="AF5" i="14"/>
  <c r="AE6" i="14"/>
  <c r="AF5" i="18"/>
  <c r="AE6" i="18"/>
  <c r="AE6" i="12"/>
  <c r="AF5" i="12"/>
  <c r="AE6" i="16"/>
  <c r="AF5" i="16"/>
  <c r="AD6" i="10"/>
  <c r="AE5" i="10"/>
  <c r="AE6" i="8"/>
  <c r="AF5" i="8"/>
  <c r="AD6" i="6"/>
  <c r="AE5" i="6"/>
  <c r="AG5" i="4"/>
  <c r="AF6" i="4"/>
  <c r="AH6" i="24" l="1"/>
  <c r="AI5" i="24"/>
  <c r="AI5" i="22"/>
  <c r="AH6" i="22"/>
  <c r="AG5" i="2"/>
  <c r="AF6" i="2"/>
  <c r="AF6" i="16"/>
  <c r="AG5" i="16"/>
  <c r="AE6" i="20"/>
  <c r="AF5" i="20"/>
  <c r="AF6" i="12"/>
  <c r="AG5" i="12"/>
  <c r="AF6" i="14"/>
  <c r="AG5" i="14"/>
  <c r="AG5" i="18"/>
  <c r="AF6" i="18"/>
  <c r="AE6" i="10"/>
  <c r="AF5" i="10"/>
  <c r="AE6" i="6"/>
  <c r="AF5" i="6"/>
  <c r="AG6" i="4"/>
  <c r="AH5" i="4"/>
  <c r="AG5" i="8"/>
  <c r="AF6" i="8"/>
  <c r="AJ5" i="24" l="1"/>
  <c r="AJ6" i="24" s="1"/>
  <c r="AI6" i="24"/>
  <c r="AJ5" i="22"/>
  <c r="AJ6" i="22" s="1"/>
  <c r="AI6" i="22"/>
  <c r="AH5" i="2"/>
  <c r="AG6" i="2"/>
  <c r="AH5" i="16"/>
  <c r="AG6" i="16"/>
  <c r="AG6" i="18"/>
  <c r="AH5" i="18"/>
  <c r="AG6" i="14"/>
  <c r="AH5" i="14"/>
  <c r="AG5" i="20"/>
  <c r="AF6" i="20"/>
  <c r="AH5" i="12"/>
  <c r="AG6" i="12"/>
  <c r="AG5" i="10"/>
  <c r="AF6" i="10"/>
  <c r="AH6" i="4"/>
  <c r="AI5" i="4"/>
  <c r="AH5" i="8"/>
  <c r="AG6" i="8"/>
  <c r="AG5" i="6"/>
  <c r="AF6" i="6"/>
  <c r="AM12" i="24" l="1"/>
  <c r="H14" i="25" s="1"/>
  <c r="AM9" i="24"/>
  <c r="H10" i="25" s="1"/>
  <c r="AK12" i="24"/>
  <c r="AK9" i="24"/>
  <c r="AK14" i="24"/>
  <c r="AM14" i="24"/>
  <c r="H15" i="25" s="1"/>
  <c r="AM9" i="22"/>
  <c r="H10" i="23" s="1"/>
  <c r="AK9" i="22"/>
  <c r="AM14" i="22"/>
  <c r="H15" i="23" s="1"/>
  <c r="AK12" i="22"/>
  <c r="AM12" i="22"/>
  <c r="H14" i="23" s="1"/>
  <c r="AK14" i="22"/>
  <c r="AH6" i="2"/>
  <c r="AI5" i="2"/>
  <c r="AH6" i="18"/>
  <c r="AI5" i="18"/>
  <c r="AH5" i="20"/>
  <c r="AG6" i="20"/>
  <c r="AI5" i="14"/>
  <c r="AH6" i="14"/>
  <c r="AI5" i="12"/>
  <c r="AH6" i="12"/>
  <c r="AI5" i="16"/>
  <c r="AH6" i="16"/>
  <c r="AH5" i="10"/>
  <c r="AG6" i="10"/>
  <c r="AH5" i="6"/>
  <c r="AG6" i="6"/>
  <c r="AH6" i="8"/>
  <c r="AI5" i="8"/>
  <c r="AJ5" i="4"/>
  <c r="AJ6" i="4" s="1"/>
  <c r="AI6" i="4"/>
  <c r="AN9" i="24" l="1"/>
  <c r="F10" i="25"/>
  <c r="J10" i="25" s="1"/>
  <c r="U2" i="25"/>
  <c r="AN12" i="24"/>
  <c r="F14" i="25"/>
  <c r="J14" i="25" s="1"/>
  <c r="AN14" i="24"/>
  <c r="F15" i="25"/>
  <c r="J15" i="25" s="1"/>
  <c r="F15" i="23"/>
  <c r="J15" i="23" s="1"/>
  <c r="AN14" i="22"/>
  <c r="U2" i="23"/>
  <c r="F10" i="23"/>
  <c r="J10" i="23" s="1"/>
  <c r="AN9" i="22"/>
  <c r="F14" i="23"/>
  <c r="J14" i="23" s="1"/>
  <c r="AN12" i="22"/>
  <c r="AI6" i="2"/>
  <c r="AJ5" i="2"/>
  <c r="AJ6" i="2" s="1"/>
  <c r="AK14" i="2"/>
  <c r="AM9" i="2"/>
  <c r="H10" i="3" s="1"/>
  <c r="AK12" i="2"/>
  <c r="AI6" i="18"/>
  <c r="AJ5" i="18"/>
  <c r="AJ6" i="18" s="1"/>
  <c r="AI6" i="12"/>
  <c r="AJ5" i="12"/>
  <c r="AJ6" i="12" s="1"/>
  <c r="AH6" i="20"/>
  <c r="AI5" i="20"/>
  <c r="AI6" i="16"/>
  <c r="AJ5" i="16"/>
  <c r="AJ6" i="16" s="1"/>
  <c r="AJ5" i="14"/>
  <c r="AJ6" i="14" s="1"/>
  <c r="AI6" i="14"/>
  <c r="AH6" i="10"/>
  <c r="AI5" i="10"/>
  <c r="AM14" i="4"/>
  <c r="H15" i="5" s="1"/>
  <c r="AM9" i="4"/>
  <c r="H10" i="5" s="1"/>
  <c r="AK14" i="4"/>
  <c r="AM12" i="4"/>
  <c r="H14" i="5" s="1"/>
  <c r="AK9" i="4"/>
  <c r="AK12" i="4"/>
  <c r="AH6" i="6"/>
  <c r="AI5" i="6"/>
  <c r="AI6" i="8"/>
  <c r="AJ5" i="8"/>
  <c r="AJ6" i="8" s="1"/>
  <c r="G10" i="25" l="1"/>
  <c r="G15" i="25"/>
  <c r="I10" i="25"/>
  <c r="G14" i="25"/>
  <c r="I15" i="25"/>
  <c r="I14" i="25"/>
  <c r="G10" i="23"/>
  <c r="G15" i="23"/>
  <c r="G14" i="23"/>
  <c r="I15" i="23"/>
  <c r="I14" i="23"/>
  <c r="I10" i="23"/>
  <c r="F14" i="3"/>
  <c r="AM12" i="2"/>
  <c r="H14" i="3" s="1"/>
  <c r="AM14" i="2"/>
  <c r="H15" i="3" s="1"/>
  <c r="AK9" i="2"/>
  <c r="F10" i="3" s="1"/>
  <c r="J10" i="3" s="1"/>
  <c r="F15" i="3"/>
  <c r="AI6" i="20"/>
  <c r="AJ5" i="20"/>
  <c r="AJ6" i="20" s="1"/>
  <c r="AM14" i="16"/>
  <c r="H15" i="17" s="1"/>
  <c r="AK14" i="16"/>
  <c r="AM12" i="16"/>
  <c r="H14" i="17" s="1"/>
  <c r="AK9" i="16"/>
  <c r="AM9" i="16"/>
  <c r="H10" i="17" s="1"/>
  <c r="AK12" i="16"/>
  <c r="AK9" i="12"/>
  <c r="AM14" i="12"/>
  <c r="H15" i="13" s="1"/>
  <c r="AM9" i="12"/>
  <c r="H10" i="13" s="1"/>
  <c r="AM12" i="12"/>
  <c r="H14" i="13" s="1"/>
  <c r="AK14" i="12"/>
  <c r="AK12" i="12"/>
  <c r="AK9" i="18"/>
  <c r="AM9" i="18"/>
  <c r="H10" i="19" s="1"/>
  <c r="AK12" i="18"/>
  <c r="AM12" i="18"/>
  <c r="H14" i="19" s="1"/>
  <c r="AM14" i="18"/>
  <c r="H15" i="19" s="1"/>
  <c r="AK14" i="18"/>
  <c r="AM12" i="14"/>
  <c r="H14" i="15" s="1"/>
  <c r="AK12" i="14"/>
  <c r="AM14" i="14"/>
  <c r="H15" i="15" s="1"/>
  <c r="AK9" i="14"/>
  <c r="AM9" i="14"/>
  <c r="H10" i="15" s="1"/>
  <c r="AK14" i="14"/>
  <c r="AI6" i="10"/>
  <c r="AJ5" i="10"/>
  <c r="AJ6" i="10" s="1"/>
  <c r="AJ5" i="6"/>
  <c r="AJ6" i="6" s="1"/>
  <c r="AI6" i="6"/>
  <c r="AK12" i="8"/>
  <c r="AM14" i="8"/>
  <c r="H15" i="9" s="1"/>
  <c r="AM9" i="8"/>
  <c r="H10" i="9" s="1"/>
  <c r="AM12" i="8"/>
  <c r="H14" i="9" s="1"/>
  <c r="AK9" i="8"/>
  <c r="AK14" i="8"/>
  <c r="AN12" i="4"/>
  <c r="F14" i="5"/>
  <c r="J14" i="5" s="1"/>
  <c r="F15" i="5"/>
  <c r="J15" i="5" s="1"/>
  <c r="AN14" i="4"/>
  <c r="AN9" i="4"/>
  <c r="F10" i="5"/>
  <c r="J10" i="5" s="1"/>
  <c r="U2" i="5"/>
  <c r="I17" i="25" l="1"/>
  <c r="K15" i="25"/>
  <c r="M15" i="25" s="1"/>
  <c r="Q15" i="25" s="1"/>
  <c r="S15" i="25" s="1"/>
  <c r="I12" i="25"/>
  <c r="G17" i="25"/>
  <c r="K14" i="25"/>
  <c r="K10" i="25"/>
  <c r="G12" i="25"/>
  <c r="I12" i="23"/>
  <c r="I17" i="23"/>
  <c r="K10" i="23"/>
  <c r="G12" i="23"/>
  <c r="K14" i="23"/>
  <c r="G17" i="23"/>
  <c r="K15" i="23"/>
  <c r="M15" i="23" s="1"/>
  <c r="Q15" i="23" s="1"/>
  <c r="S15" i="23" s="1"/>
  <c r="J15" i="3"/>
  <c r="AN12" i="2"/>
  <c r="AN9" i="2"/>
  <c r="J14" i="3"/>
  <c r="AN14" i="2"/>
  <c r="U2" i="3"/>
  <c r="AN12" i="14"/>
  <c r="F14" i="15"/>
  <c r="J14" i="15" s="1"/>
  <c r="F14" i="19"/>
  <c r="J14" i="19" s="1"/>
  <c r="AN12" i="18"/>
  <c r="F14" i="17"/>
  <c r="J14" i="17" s="1"/>
  <c r="AN12" i="16"/>
  <c r="F15" i="17"/>
  <c r="J15" i="17" s="1"/>
  <c r="AN14" i="16"/>
  <c r="AN14" i="18"/>
  <c r="F15" i="19"/>
  <c r="J15" i="19" s="1"/>
  <c r="F15" i="15"/>
  <c r="J15" i="15" s="1"/>
  <c r="AN14" i="14"/>
  <c r="F10" i="15"/>
  <c r="J10" i="15" s="1"/>
  <c r="U2" i="15"/>
  <c r="AN9" i="14"/>
  <c r="U2" i="19"/>
  <c r="F10" i="19"/>
  <c r="J10" i="19" s="1"/>
  <c r="AN9" i="18"/>
  <c r="AN12" i="12"/>
  <c r="F14" i="13"/>
  <c r="J14" i="13" s="1"/>
  <c r="F10" i="17"/>
  <c r="J10" i="17" s="1"/>
  <c r="AN9" i="16"/>
  <c r="U2" i="17"/>
  <c r="AM9" i="20"/>
  <c r="H10" i="21" s="1"/>
  <c r="AM12" i="20"/>
  <c r="H14" i="21" s="1"/>
  <c r="AK12" i="20"/>
  <c r="AK9" i="20"/>
  <c r="AK14" i="20"/>
  <c r="AM14" i="20"/>
  <c r="H15" i="21" s="1"/>
  <c r="F15" i="13"/>
  <c r="J15" i="13" s="1"/>
  <c r="AN14" i="12"/>
  <c r="F10" i="13"/>
  <c r="J10" i="13" s="1"/>
  <c r="U2" i="13"/>
  <c r="AN9" i="12"/>
  <c r="AK14" i="10"/>
  <c r="AM14" i="10"/>
  <c r="H15" i="11" s="1"/>
  <c r="AK9" i="10"/>
  <c r="AM12" i="10"/>
  <c r="H14" i="11" s="1"/>
  <c r="AK12" i="10"/>
  <c r="AM9" i="10"/>
  <c r="H10" i="11" s="1"/>
  <c r="G15" i="5"/>
  <c r="G10" i="5"/>
  <c r="G14" i="5"/>
  <c r="I14" i="5"/>
  <c r="I10" i="5"/>
  <c r="I15" i="5"/>
  <c r="F14" i="9"/>
  <c r="J14" i="9" s="1"/>
  <c r="AN12" i="8"/>
  <c r="F10" i="9"/>
  <c r="J10" i="9" s="1"/>
  <c r="AN9" i="8"/>
  <c r="U2" i="9"/>
  <c r="F15" i="9"/>
  <c r="J15" i="9" s="1"/>
  <c r="AN14" i="8"/>
  <c r="AK14" i="6"/>
  <c r="AK9" i="6"/>
  <c r="AM14" i="6"/>
  <c r="H15" i="7" s="1"/>
  <c r="AK12" i="6"/>
  <c r="AM9" i="6"/>
  <c r="H10" i="7" s="1"/>
  <c r="AM12" i="6"/>
  <c r="H14" i="7" s="1"/>
  <c r="M14" i="25" l="1"/>
  <c r="K17" i="25"/>
  <c r="K12" i="25"/>
  <c r="M10" i="25"/>
  <c r="K17" i="23"/>
  <c r="M14" i="23"/>
  <c r="M10" i="23"/>
  <c r="K12" i="23"/>
  <c r="G10" i="3"/>
  <c r="I10" i="3"/>
  <c r="I12" i="5"/>
  <c r="I15" i="3"/>
  <c r="G15" i="3"/>
  <c r="I14" i="3"/>
  <c r="G14" i="3"/>
  <c r="G15" i="19"/>
  <c r="G14" i="19"/>
  <c r="G10" i="19"/>
  <c r="I15" i="19"/>
  <c r="I10" i="19"/>
  <c r="I14" i="19"/>
  <c r="I15" i="13"/>
  <c r="G15" i="13"/>
  <c r="I14" i="13"/>
  <c r="G10" i="13"/>
  <c r="I10" i="13"/>
  <c r="G14" i="13"/>
  <c r="F15" i="21"/>
  <c r="J15" i="21" s="1"/>
  <c r="AN14" i="20"/>
  <c r="F10" i="21"/>
  <c r="J10" i="21" s="1"/>
  <c r="AN9" i="20"/>
  <c r="U2" i="21"/>
  <c r="F14" i="21"/>
  <c r="J14" i="21" s="1"/>
  <c r="AN12" i="20"/>
  <c r="G14" i="15"/>
  <c r="I10" i="15"/>
  <c r="G15" i="15"/>
  <c r="I14" i="15"/>
  <c r="I15" i="15"/>
  <c r="G10" i="15"/>
  <c r="G15" i="17"/>
  <c r="G10" i="17"/>
  <c r="I15" i="17"/>
  <c r="I14" i="17"/>
  <c r="I10" i="17"/>
  <c r="G14" i="17"/>
  <c r="F14" i="11"/>
  <c r="J14" i="11" s="1"/>
  <c r="AN12" i="10"/>
  <c r="F10" i="11"/>
  <c r="J10" i="11" s="1"/>
  <c r="AN9" i="10"/>
  <c r="U2" i="11"/>
  <c r="F15" i="11"/>
  <c r="J15" i="11" s="1"/>
  <c r="AN14" i="10"/>
  <c r="F14" i="7"/>
  <c r="J14" i="7" s="1"/>
  <c r="AN12" i="6"/>
  <c r="I17" i="5"/>
  <c r="G12" i="5"/>
  <c r="K10" i="5"/>
  <c r="K15" i="5"/>
  <c r="M15" i="5" s="1"/>
  <c r="Q15" i="5" s="1"/>
  <c r="S15" i="5" s="1"/>
  <c r="U2" i="7"/>
  <c r="F10" i="7"/>
  <c r="J10" i="7" s="1"/>
  <c r="AN9" i="6"/>
  <c r="AN14" i="6"/>
  <c r="F15" i="7"/>
  <c r="J15" i="7" s="1"/>
  <c r="G10" i="9"/>
  <c r="I15" i="9"/>
  <c r="G14" i="9"/>
  <c r="G15" i="9"/>
  <c r="I14" i="9"/>
  <c r="I10" i="9"/>
  <c r="I12" i="9" s="1"/>
  <c r="G17" i="5"/>
  <c r="K14" i="5"/>
  <c r="M12" i="25" l="1"/>
  <c r="Q10" i="25"/>
  <c r="Q14" i="25"/>
  <c r="M17" i="25"/>
  <c r="Q10" i="23"/>
  <c r="M12" i="23"/>
  <c r="Q14" i="23"/>
  <c r="M17" i="23"/>
  <c r="K15" i="17"/>
  <c r="M15" i="17" s="1"/>
  <c r="Q15" i="17" s="1"/>
  <c r="S15" i="17" s="1"/>
  <c r="K10" i="3"/>
  <c r="M10" i="3" s="1"/>
  <c r="Q10" i="3" s="1"/>
  <c r="S10" i="3" s="1"/>
  <c r="I12" i="17"/>
  <c r="K15" i="9"/>
  <c r="M15" i="9" s="1"/>
  <c r="Q15" i="9" s="1"/>
  <c r="S15" i="9" s="1"/>
  <c r="K15" i="3"/>
  <c r="M15" i="3" s="1"/>
  <c r="Q15" i="3" s="1"/>
  <c r="S15" i="3" s="1"/>
  <c r="I12" i="3"/>
  <c r="G12" i="3"/>
  <c r="G17" i="3"/>
  <c r="K14" i="3"/>
  <c r="I17" i="3"/>
  <c r="G12" i="17"/>
  <c r="K10" i="17"/>
  <c r="G17" i="15"/>
  <c r="K14" i="15"/>
  <c r="G12" i="19"/>
  <c r="K10" i="19"/>
  <c r="I17" i="15"/>
  <c r="I14" i="21"/>
  <c r="G15" i="21"/>
  <c r="I15" i="21"/>
  <c r="G14" i="21"/>
  <c r="I10" i="21"/>
  <c r="G10" i="21"/>
  <c r="G12" i="13"/>
  <c r="K10" i="13"/>
  <c r="G17" i="19"/>
  <c r="K14" i="19"/>
  <c r="G12" i="15"/>
  <c r="K10" i="15"/>
  <c r="K15" i="15"/>
  <c r="M15" i="15" s="1"/>
  <c r="Q15" i="15" s="1"/>
  <c r="S15" i="15" s="1"/>
  <c r="K14" i="13"/>
  <c r="G17" i="13"/>
  <c r="I17" i="19"/>
  <c r="G17" i="17"/>
  <c r="K14" i="17"/>
  <c r="I17" i="17"/>
  <c r="I12" i="15"/>
  <c r="I12" i="13"/>
  <c r="I17" i="13"/>
  <c r="K15" i="13"/>
  <c r="M15" i="13" s="1"/>
  <c r="Q15" i="13" s="1"/>
  <c r="S15" i="13" s="1"/>
  <c r="I12" i="19"/>
  <c r="K15" i="19"/>
  <c r="M15" i="19" s="1"/>
  <c r="Q15" i="19" s="1"/>
  <c r="S15" i="19" s="1"/>
  <c r="I14" i="11"/>
  <c r="G10" i="11"/>
  <c r="G15" i="11"/>
  <c r="G14" i="11"/>
  <c r="I10" i="11"/>
  <c r="I15" i="11"/>
  <c r="I17" i="9"/>
  <c r="K10" i="9"/>
  <c r="G12" i="9"/>
  <c r="K14" i="9"/>
  <c r="G17" i="9"/>
  <c r="K12" i="5"/>
  <c r="M10" i="5"/>
  <c r="G15" i="7"/>
  <c r="I10" i="7"/>
  <c r="I15" i="7"/>
  <c r="G10" i="7"/>
  <c r="I14" i="7"/>
  <c r="G14" i="7"/>
  <c r="M14" i="5"/>
  <c r="K17" i="5"/>
  <c r="Q17" i="25" l="1"/>
  <c r="S14" i="25"/>
  <c r="S17" i="25" s="1"/>
  <c r="S10" i="25"/>
  <c r="S12" i="25" s="1"/>
  <c r="Q12" i="25"/>
  <c r="S14" i="23"/>
  <c r="S17" i="23" s="1"/>
  <c r="Q17" i="23"/>
  <c r="S10" i="23"/>
  <c r="S12" i="23" s="1"/>
  <c r="Q12" i="23"/>
  <c r="I17" i="21"/>
  <c r="I12" i="11"/>
  <c r="K17" i="3"/>
  <c r="M14" i="3"/>
  <c r="K12" i="3"/>
  <c r="K17" i="17"/>
  <c r="M14" i="17"/>
  <c r="M14" i="19"/>
  <c r="K17" i="19"/>
  <c r="K10" i="21"/>
  <c r="G12" i="21"/>
  <c r="K17" i="15"/>
  <c r="M14" i="15"/>
  <c r="K12" i="15"/>
  <c r="M10" i="15"/>
  <c r="I12" i="21"/>
  <c r="K12" i="13"/>
  <c r="M10" i="13"/>
  <c r="M10" i="19"/>
  <c r="K12" i="19"/>
  <c r="K12" i="17"/>
  <c r="M10" i="17"/>
  <c r="K17" i="13"/>
  <c r="M14" i="13"/>
  <c r="K14" i="21"/>
  <c r="G17" i="21"/>
  <c r="K15" i="21"/>
  <c r="M15" i="21" s="1"/>
  <c r="Q15" i="21" s="1"/>
  <c r="S15" i="21" s="1"/>
  <c r="K10" i="11"/>
  <c r="G12" i="11"/>
  <c r="K15" i="11"/>
  <c r="M15" i="11" s="1"/>
  <c r="Q15" i="11" s="1"/>
  <c r="S15" i="11" s="1"/>
  <c r="I17" i="11"/>
  <c r="K14" i="11"/>
  <c r="G17" i="11"/>
  <c r="G12" i="7"/>
  <c r="K10" i="7"/>
  <c r="I17" i="7"/>
  <c r="M12" i="5"/>
  <c r="Q10" i="5"/>
  <c r="K12" i="9"/>
  <c r="M10" i="9"/>
  <c r="G17" i="7"/>
  <c r="K14" i="7"/>
  <c r="I12" i="7"/>
  <c r="Q14" i="5"/>
  <c r="M17" i="5"/>
  <c r="K15" i="7"/>
  <c r="M15" i="7" s="1"/>
  <c r="Q15" i="7" s="1"/>
  <c r="S15" i="7" s="1"/>
  <c r="K17" i="9"/>
  <c r="M14" i="9"/>
  <c r="M12" i="3" l="1"/>
  <c r="Q14" i="3"/>
  <c r="M17" i="3"/>
  <c r="Q10" i="19"/>
  <c r="M12" i="19"/>
  <c r="Q14" i="19"/>
  <c r="M17" i="19"/>
  <c r="K17" i="21"/>
  <c r="M14" i="21"/>
  <c r="Q10" i="13"/>
  <c r="M12" i="13"/>
  <c r="M17" i="17"/>
  <c r="Q14" i="17"/>
  <c r="M12" i="17"/>
  <c r="Q10" i="17"/>
  <c r="M12" i="15"/>
  <c r="Q10" i="15"/>
  <c r="Q14" i="13"/>
  <c r="M17" i="13"/>
  <c r="M17" i="15"/>
  <c r="Q14" i="15"/>
  <c r="K12" i="21"/>
  <c r="M10" i="21"/>
  <c r="K17" i="11"/>
  <c r="M14" i="11"/>
  <c r="K12" i="11"/>
  <c r="M10" i="11"/>
  <c r="M14" i="7"/>
  <c r="K17" i="7"/>
  <c r="Q12" i="5"/>
  <c r="S10" i="5"/>
  <c r="S12" i="5" s="1"/>
  <c r="M10" i="7"/>
  <c r="K12" i="7"/>
  <c r="Q14" i="9"/>
  <c r="M17" i="9"/>
  <c r="Q17" i="5"/>
  <c r="S14" i="5"/>
  <c r="S17" i="5" s="1"/>
  <c r="Q10" i="9"/>
  <c r="M12" i="9"/>
  <c r="Q17" i="3" l="1"/>
  <c r="S14" i="3"/>
  <c r="S17" i="3" s="1"/>
  <c r="S12" i="3"/>
  <c r="Q12" i="3"/>
  <c r="Q12" i="13"/>
  <c r="S10" i="13"/>
  <c r="S12" i="13" s="1"/>
  <c r="Q10" i="21"/>
  <c r="M12" i="21"/>
  <c r="Q12" i="17"/>
  <c r="S10" i="17"/>
  <c r="S12" i="17" s="1"/>
  <c r="S14" i="13"/>
  <c r="S17" i="13" s="1"/>
  <c r="Q17" i="13"/>
  <c r="Q17" i="19"/>
  <c r="S14" i="19"/>
  <c r="S17" i="19" s="1"/>
  <c r="Q17" i="15"/>
  <c r="S14" i="15"/>
  <c r="S17" i="15" s="1"/>
  <c r="Q12" i="15"/>
  <c r="S10" i="15"/>
  <c r="S12" i="15" s="1"/>
  <c r="Q17" i="17"/>
  <c r="S14" i="17"/>
  <c r="S17" i="17" s="1"/>
  <c r="Q14" i="21"/>
  <c r="M17" i="21"/>
  <c r="Q12" i="19"/>
  <c r="S10" i="19"/>
  <c r="S12" i="19" s="1"/>
  <c r="Q10" i="11"/>
  <c r="M12" i="11"/>
  <c r="Q14" i="11"/>
  <c r="M17" i="11"/>
  <c r="S10" i="9"/>
  <c r="S12" i="9" s="1"/>
  <c r="Q12" i="9"/>
  <c r="S14" i="9"/>
  <c r="S17" i="9" s="1"/>
  <c r="Q17" i="9"/>
  <c r="Q10" i="7"/>
  <c r="M12" i="7"/>
  <c r="Q14" i="7"/>
  <c r="M17" i="7"/>
  <c r="S10" i="21" l="1"/>
  <c r="S12" i="21" s="1"/>
  <c r="Q12" i="21"/>
  <c r="S14" i="21"/>
  <c r="S17" i="21" s="1"/>
  <c r="Q17" i="21"/>
  <c r="S14" i="11"/>
  <c r="S17" i="11" s="1"/>
  <c r="Q17" i="11"/>
  <c r="S10" i="11"/>
  <c r="S12" i="11" s="1"/>
  <c r="Q12" i="11"/>
  <c r="Q17" i="7"/>
  <c r="S14" i="7"/>
  <c r="S17" i="7" s="1"/>
  <c r="Q12" i="7"/>
  <c r="S10" i="7"/>
  <c r="S12" i="7" s="1"/>
</calcChain>
</file>

<file path=xl/sharedStrings.xml><?xml version="1.0" encoding="utf-8"?>
<sst xmlns="http://schemas.openxmlformats.org/spreadsheetml/2006/main" count="1076" uniqueCount="169">
  <si>
    <t>Công ty TNHH Hải sản An Lạc</t>
  </si>
  <si>
    <t>Địa chỉ: Lô A14, đường 4A, KCN Hải Sơn, Đức Hòa, Long An</t>
  </si>
  <si>
    <t>CẬP NHẬT THÔNG TIN NGƯỜI LAO ĐỘNG  HÀNG THÁNG</t>
  </si>
  <si>
    <t>STT</t>
  </si>
  <si>
    <t>Mã NV</t>
  </si>
  <si>
    <t>Họ và Tên</t>
  </si>
  <si>
    <t>Chức Vụ</t>
  </si>
  <si>
    <t>Lương căn bản</t>
  </si>
  <si>
    <t>Phụ cấp</t>
  </si>
  <si>
    <t>Số người phụ thuộc</t>
  </si>
  <si>
    <t>Tham gia BH</t>
  </si>
  <si>
    <t>Tham gia công đoàn</t>
  </si>
  <si>
    <t>Tạm ứng</t>
  </si>
  <si>
    <t>Ghi Chú</t>
  </si>
  <si>
    <t>Cơm</t>
  </si>
  <si>
    <t>Khác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</si>
  <si>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</si>
  <si>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</si>
  <si>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</si>
  <si>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</si>
  <si>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</si>
  <si>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</si>
  <si>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</si>
  <si>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</si>
  <si>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</si>
  <si>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</si>
  <si>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</si>
  <si>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</si>
  <si>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QL01</t>
  </si>
  <si>
    <t>Kế Toán</t>
  </si>
  <si>
    <t>CN01</t>
  </si>
  <si>
    <t>Nguyễn Thị Thanh Thúy</t>
  </si>
  <si>
    <t>Công nhân</t>
  </si>
  <si>
    <t>CN02</t>
  </si>
  <si>
    <t>Huỳnh Đoàn Viết Thanh</t>
  </si>
  <si>
    <t>TỔNG CỘNG</t>
  </si>
  <si>
    <t>TQL</t>
  </si>
  <si>
    <t>SLĐ</t>
  </si>
  <si>
    <t>TL - Chi</t>
  </si>
  <si>
    <t>Long An, Ngày     tháng     năm 2012</t>
  </si>
  <si>
    <t>Lập biểu</t>
  </si>
  <si>
    <t>Giám đốc</t>
  </si>
  <si>
    <t>Họ và Tên:</t>
  </si>
  <si>
    <t xml:space="preserve"> Lâm Thị Mộng Kiều </t>
  </si>
  <si>
    <t>ALTP001</t>
  </si>
  <si>
    <t>Huỳnh Thị Hường</t>
  </si>
  <si>
    <t>ALTP002</t>
  </si>
  <si>
    <t>Nguyễn Thị Rong</t>
  </si>
  <si>
    <t>ALTP003</t>
  </si>
  <si>
    <t>Sơn Thị Nil</t>
  </si>
  <si>
    <t>ALTP004</t>
  </si>
  <si>
    <t>Huỳnh Thị Bé Tha</t>
  </si>
  <si>
    <t>ALTP005</t>
  </si>
  <si>
    <t>Huỳnh Thị Bé Thi</t>
  </si>
  <si>
    <t>ALTP006</t>
  </si>
  <si>
    <t>Nguyễn Thị Kim Hồng</t>
  </si>
  <si>
    <t>ALTP007</t>
  </si>
  <si>
    <t>Nguyễn Thị Lựu</t>
  </si>
  <si>
    <t>ALTP008</t>
  </si>
  <si>
    <t>Lý Thị Được</t>
  </si>
  <si>
    <t>ALTP009</t>
  </si>
  <si>
    <t>Lý La Quan</t>
  </si>
  <si>
    <t>ALTP010</t>
  </si>
  <si>
    <t>Trà Thị Soi</t>
  </si>
  <si>
    <t>ALTP011</t>
  </si>
  <si>
    <t>Nguyễn Thị Diễm Hương</t>
  </si>
  <si>
    <t>ALTP012</t>
  </si>
  <si>
    <t>Sơn Thị Muỗi Tron</t>
  </si>
  <si>
    <t>ALTP013</t>
  </si>
  <si>
    <t>Sơn Thị Thương</t>
  </si>
  <si>
    <t>ALTP014</t>
  </si>
  <si>
    <t>Thạch Thị Som Ươne</t>
  </si>
  <si>
    <t>ALTP015</t>
  </si>
  <si>
    <t>Huỳnh Thị Như</t>
  </si>
  <si>
    <t>ALTP016</t>
  </si>
  <si>
    <t>Sơn Thị Chành Ny</t>
  </si>
  <si>
    <t>ALTP017</t>
  </si>
  <si>
    <t>Sơn Thị Chành Đa</t>
  </si>
  <si>
    <t>ALTP018</t>
  </si>
  <si>
    <t>Trần Thị Bích Phượng</t>
  </si>
  <si>
    <t>ALTP019</t>
  </si>
  <si>
    <t>Sơn Thị Trường Sa</t>
  </si>
  <si>
    <t>ALTP020</t>
  </si>
  <si>
    <t>Lý Thị Sà Kha</t>
  </si>
  <si>
    <t>Lâm Thị Sà Mít</t>
  </si>
  <si>
    <t>ALTP021</t>
  </si>
  <si>
    <t xml:space="preserve"> Lâm Thị Mộng Thường</t>
  </si>
  <si>
    <t>Trần Thị Toan</t>
  </si>
  <si>
    <t>ALTP022</t>
  </si>
  <si>
    <t>Nguyễn Văn Bé Hai</t>
  </si>
  <si>
    <t>ALTP027</t>
  </si>
  <si>
    <t>Thạch Tiền</t>
  </si>
  <si>
    <t>Nguyễn Hữu Nhơn</t>
  </si>
  <si>
    <t>ALTP023</t>
  </si>
  <si>
    <t>Hứa Hậu</t>
  </si>
  <si>
    <t>Huỳnh Minh Hiếu</t>
  </si>
  <si>
    <t>ALTP024</t>
  </si>
  <si>
    <t>Sơn Pép</t>
  </si>
  <si>
    <t>ALTP025</t>
  </si>
  <si>
    <t>Sơn Lét</t>
  </si>
  <si>
    <t>Phạm Thành Đô</t>
  </si>
  <si>
    <t>ALTP026</t>
  </si>
  <si>
    <t>Trần Nhiên</t>
  </si>
  <si>
    <t>ALTN001</t>
  </si>
  <si>
    <t>Thạch Giang</t>
  </si>
  <si>
    <t>ALTN002</t>
  </si>
  <si>
    <t>Thạch Quyền</t>
  </si>
  <si>
    <t>ALTN003</t>
  </si>
  <si>
    <t>Lâm Lin</t>
  </si>
  <si>
    <t>ALTN004</t>
  </si>
  <si>
    <t>Lâm Chanh Đa Ra</t>
  </si>
  <si>
    <t>Nguyễn Văn Tâm</t>
  </si>
  <si>
    <t>ALTN005</t>
  </si>
  <si>
    <t>ALTN006</t>
  </si>
  <si>
    <t>ALTN007</t>
  </si>
  <si>
    <t>ALTN008</t>
  </si>
  <si>
    <t>ALTN009</t>
  </si>
  <si>
    <t>ALTN010</t>
  </si>
  <si>
    <t>ALTN011</t>
  </si>
  <si>
    <t>BP: Quản lý &amp; CN Trực Tiếp SX</t>
  </si>
  <si>
    <t>Stt</t>
  </si>
  <si>
    <t>Chức
vụ</t>
  </si>
  <si>
    <t>Giờ công</t>
  </si>
  <si>
    <t>Cộng (Giờ)</t>
  </si>
  <si>
    <t>Tổng công thực tế</t>
  </si>
  <si>
    <t>Ngày lễ</t>
  </si>
  <si>
    <t>Nghỉ việc riêng có lương</t>
  </si>
  <si>
    <t>Nghỉ không lương</t>
  </si>
  <si>
    <t>Nghỉ phép năm</t>
  </si>
  <si>
    <t>Ghi chú</t>
  </si>
  <si>
    <t>BT</t>
  </si>
  <si>
    <t>TC</t>
  </si>
  <si>
    <t>CN</t>
  </si>
  <si>
    <t>I</t>
  </si>
  <si>
    <t>BP: Quản lý :</t>
  </si>
  <si>
    <t>BT,CN</t>
  </si>
  <si>
    <t>II</t>
  </si>
  <si>
    <t>BP: Công Nhân: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</si>
  <si>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</si>
  <si>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</si>
  <si>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</si>
  <si>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</si>
  <si>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</si>
  <si>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</si>
  <si>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</si>
  <si>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</si>
  <si>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</si>
  <si>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Ngày công
trong tháng</t>
  </si>
  <si>
    <t>MNV</t>
  </si>
  <si>
    <t>Thu nhập ngày công</t>
  </si>
  <si>
    <t>Tổng thu nhập</t>
  </si>
  <si>
    <t>Các Khoản Khấu Trừ</t>
  </si>
  <si>
    <t>Còn Lại</t>
  </si>
  <si>
    <t>Tạm Ứng</t>
  </si>
  <si>
    <t>Thực Lãnh</t>
  </si>
  <si>
    <t>Ký Nhận</t>
  </si>
  <si>
    <t>Ngày công hành chính</t>
  </si>
  <si>
    <t>Tăng ca &amp; CN</t>
  </si>
  <si>
    <t>Tổng ngày công</t>
  </si>
  <si>
    <t>Thu nhập theo ngày công</t>
  </si>
  <si>
    <t>BHXH</t>
  </si>
  <si>
    <t>BHYT</t>
  </si>
  <si>
    <t>BHTN</t>
  </si>
  <si>
    <t>Số ngày</t>
  </si>
  <si>
    <t>thành tiền</t>
  </si>
  <si>
    <t>BP: Quản lý:</t>
  </si>
  <si>
    <t>BP: Thành Phẩm:</t>
  </si>
  <si>
    <t>Người lập biểu</t>
  </si>
  <si>
    <t>Hồ Thị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</si>
</sst>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1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dd"/>
    <numFmt numFmtId="167" formatCode="0.0"/>
    <numFmt numFmtId="168" formatCode="#,##0.0_);\(#,##0.0\)"/>
    <numFmt numFmtId="169" formatCode="_-&quot;ñ&quot;* #,##0_-;\-&quot;ñ&quot;* #,##0_-;_-&quot;ñ&quot;* &quot;-&quot;_-;_-@_-"/>
    <numFmt numFmtId="170" formatCode="##.##%"/>
    <numFmt numFmtId="171" formatCode="00.000"/>
    <numFmt numFmtId="172" formatCode="_-* #,##0\ _F_-;\-* #,##0\ _F_-;_-* &quot;-&quot;\ _F_-;_-@_-"/>
    <numFmt numFmtId="173" formatCode="&quot;?&quot;#,##0;&quot;?&quot;\-#,##0"/>
    <numFmt numFmtId="174" formatCode="_ * #,##0.00_ ;_ * \-#,##0.00_ ;_ * &quot;-&quot;??_ ;_ @_ "/>
    <numFmt numFmtId="175" formatCode="_ * #,##0_ ;_ * \-#,##0_ ;_ * &quot;-&quot;_ ;_ @_ "/>
    <numFmt numFmtId="176" formatCode="_-* #,##0_-;\-* #,##0_-;_-* &quot;-&quot;_-;_-@_-"/>
    <numFmt numFmtId="177" formatCode="_-* #,##0\ &quot;F&quot;_-;\-* #,##0\ &quot;F&quot;_-;_-* &quot;-&quot;\ &quot;F&quot;_-;_-@_-"/>
    <numFmt numFmtId="178" formatCode="_-* #,##0\ &quot;$&quot;_-;\-* #,##0\ &quot;$&quot;_-;_-* &quot;-&quot;\ &quot;$&quot;_-;_-@_-"/>
    <numFmt numFmtId="179" formatCode="_-&quot;$&quot;* #,##0_-;\-&quot;$&quot;* #,##0_-;_-&quot;$&quot;* &quot;-&quot;_-;_-@_-"/>
    <numFmt numFmtId="180" formatCode="_-* #,##0.00_-;\-* #,##0.00_-;_-* &quot;-&quot;??_-;_-@_-"/>
    <numFmt numFmtId="181" formatCode="_-* #,##0.00\ _V_N_D_-;\-* #,##0.00\ _V_N_D_-;_-* &quot;-&quot;??\ _V_N_D_-;_-@_-"/>
    <numFmt numFmtId="182" formatCode="_-* #,##0.00\ _F_-;\-* #,##0.00\ _F_-;_-* &quot;-&quot;??\ _F_-;_-@_-"/>
    <numFmt numFmtId="183" formatCode="_-* #,##0.00\ _ñ_-;\-* #,##0.00\ _ñ_-;_-* &quot;-&quot;??\ _ñ_-;_-@_-"/>
    <numFmt numFmtId="184" formatCode="_(&quot;$&quot;\ * #,##0_);_(&quot;$&quot;\ * \(#,##0\);_(&quot;$&quot;\ * &quot;-&quot;_);_(@_)"/>
    <numFmt numFmtId="185" formatCode="_-* #,##0\ &quot;ñ&quot;_-;\-* #,##0\ &quot;ñ&quot;_-;_-* &quot;-&quot;\ &quot;ñ&quot;_-;_-@_-"/>
    <numFmt numFmtId="186" formatCode="_-* #,##0\ _V_N_D_-;\-* #,##0\ _V_N_D_-;_-* &quot;-&quot;\ _V_N_D_-;_-@_-"/>
    <numFmt numFmtId="187" formatCode="_-* #,##0\ _$_-;\-* #,##0\ _$_-;_-* &quot;-&quot;\ _$_-;_-@_-"/>
    <numFmt numFmtId="188" formatCode="_-* #,##0\ _ñ_-;\-* #,##0\ _ñ_-;_-* &quot;-&quot;\ _ñ_-;_-@_-"/>
    <numFmt numFmtId="189" formatCode="&quot;SFr.&quot;\ #,##0.00;[Red]&quot;SFr.&quot;\ \-#,##0.00"/>
    <numFmt numFmtId="190" formatCode="_ &quot;SFr.&quot;\ * #,##0_ ;_ &quot;SFr.&quot;\ * \-#,##0_ ;_ &quot;SFr.&quot;\ * &quot;-&quot;_ ;_ @_ "/>
    <numFmt numFmtId="191" formatCode="_ &quot;\&quot;* #,##0.00_ ;_ &quot;\&quot;* \-#,##0.00_ ;_ &quot;\&quot;* &quot;-&quot;??_ ;_ @_ "/>
    <numFmt numFmtId="192" formatCode="_ * #,##0_ ;_ * &quot;\&quot;&quot;\&quot;&quot;\&quot;&quot;\&quot;&quot;\&quot;&quot;\&quot;&quot;\&quot;&quot;\&quot;&quot;\&quot;&quot;\&quot;&quot;\&quot;&quot;\&quot;\-#,##0_ ;_ * &quot;-&quot;_ ;_ @_ "/>
    <numFmt numFmtId="193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194" formatCode="_ * #,##0.00_ ;_ * &quot;\&quot;&quot;\&quot;&quot;\&quot;&quot;\&quot;&quot;\&quot;&quot;\&quot;&quot;\&quot;&quot;\&quot;&quot;\&quot;&quot;\&quot;&quot;\&quot;&quot;\&quot;\-#,##0.00_ ;_ * &quot;-&quot;??_ ;_ @_ "/>
    <numFmt numFmtId="195" formatCode="&quot;\&quot;#,##0;&quot;\&quot;&quot;\&quot;&quot;\&quot;&quot;\&quot;&quot;\&quot;&quot;\&quot;&quot;\&quot;&quot;\&quot;&quot;\&quot;&quot;\&quot;&quot;\&quot;&quot;\&quot;&quot;\&quot;&quot;\&quot;\-#,##0"/>
    <numFmt numFmtId="196" formatCode="&quot;\&quot;#,##0;[Red]&quot;\&quot;&quot;\&quot;&quot;\&quot;&quot;\&quot;&quot;\&quot;&quot;\&quot;&quot;\&quot;&quot;\&quot;&quot;\&quot;&quot;\&quot;&quot;\&quot;&quot;\&quot;&quot;\&quot;&quot;\&quot;\-#,##0"/>
    <numFmt numFmtId="197" formatCode="&quot;\&quot;#,##0.00;&quot;\&quot;&quot;\&quot;&quot;\&quot;&quot;\&quot;&quot;\&quot;&quot;\&quot;&quot;\&quot;&quot;\&quot;&quot;\&quot;&quot;\&quot;&quot;\&quot;&quot;\&quot;&quot;\&quot;&quot;\&quot;\-#,##0.00"/>
    <numFmt numFmtId="198" formatCode="##,###.##"/>
    <numFmt numFmtId="199" formatCode="_-* #,##0.00\ &quot;F&quot;_-;\-* #,##0.00\ &quot;F&quot;_-;_-* &quot;-&quot;??\ &quot;F&quot;_-;_-@_-"/>
    <numFmt numFmtId="200" formatCode="#0.##"/>
    <numFmt numFmtId="201" formatCode="_-* #,##0\ _k_r_-;\-* #,##0\ _k_r_-;_-* &quot;-&quot;\ _k_r_-;_-@_-"/>
    <numFmt numFmtId="202" formatCode="#,###"/>
    <numFmt numFmtId="203" formatCode="&quot;Ngày&quot;\ dd&quot; tháng&quot;\ mm&quot; năm&quot;\ yyyy"/>
    <numFmt numFmtId="204" formatCode="#,##0;\(#,##0\)"/>
    <numFmt numFmtId="205" formatCode="##,##0%"/>
    <numFmt numFmtId="206" formatCode="#,###%"/>
    <numFmt numFmtId="207" formatCode="##.##"/>
    <numFmt numFmtId="208" formatCode="###,###"/>
    <numFmt numFmtId="209" formatCode="###.###"/>
    <numFmt numFmtId="210" formatCode="##,###.####"/>
    <numFmt numFmtId="211" formatCode="\$#,##0\ ;\(\$#,##0\)"/>
    <numFmt numFmtId="212" formatCode="\t0.00%"/>
    <numFmt numFmtId="213" formatCode="##,##0.##"/>
    <numFmt numFmtId="214" formatCode="m\o\n\th\ \D\,\ \y\y\y\y"/>
    <numFmt numFmtId="215" formatCode="_(* #,##0.000_);_(* \(#,##0.000\);_(* &quot;-&quot;??_);_(@_)"/>
    <numFmt numFmtId="216" formatCode="_(* #,##0.0000_);_(* \(#,##0.0000\);_(* &quot;-&quot;??_);_(@_)"/>
    <numFmt numFmtId="217" formatCode="\t#\ ??/??"/>
    <numFmt numFmtId="218" formatCode="#,##0\ &quot;$&quot;_);[Red]\(#,##0\ &quot;$&quot;\)"/>
    <numFmt numFmtId="219" formatCode="&quot;$&quot;###,0&quot;.&quot;00_);[Red]\(&quot;$&quot;###,0&quot;.&quot;00\)"/>
    <numFmt numFmtId="220" formatCode="m/d"/>
    <numFmt numFmtId="221" formatCode="&quot;ß&quot;#,##0;\-&quot;&quot;\ß&quot;&quot;#,##0"/>
    <numFmt numFmtId="222" formatCode="0##,###.00"/>
    <numFmt numFmtId="223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24" formatCode="#,##0.00\ &quot;F&quot;;[Red]\-#,##0.00\ &quot;F&quot;"/>
    <numFmt numFmtId="225" formatCode="#,##0.00\ \ "/>
    <numFmt numFmtId="226" formatCode="_ * #,##0_ ;_ * \-#,##0_ ;_ * &quot;-&quot;??_ ;_ @_ "/>
    <numFmt numFmtId="227" formatCode="&quot;\&quot;#,##0.00;[Red]&quot;\&quot;&quot;\&quot;&quot;\&quot;&quot;\&quot;&quot;\&quot;&quot;\&quot;&quot;\&quot;&quot;\&quot;&quot;\&quot;&quot;\&quot;&quot;\&quot;&quot;\&quot;&quot;\&quot;&quot;\&quot;\-#,##0.00"/>
    <numFmt numFmtId="228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29" formatCode="_-&quot;$&quot;* #,##0.00_-;\-&quot;$&quot;* #,##0.00_-;_-&quot;$&quot;* &quot;-&quot;??_-;_-@_-"/>
    <numFmt numFmtId="230" formatCode="#,##0\ &quot;F&quot;;[Red]\-#,##0\ &quot;F&quot;"/>
    <numFmt numFmtId="231" formatCode="#,##0.00\ &quot;F&quot;;\-#,##0.00\ &quot;F&quot;"/>
    <numFmt numFmtId="232" formatCode="0.000"/>
    <numFmt numFmtId="233" formatCode="_-* #,##0\ &quot;€&quot;_-;\-* #,##0\ &quot;€&quot;_-;_-* &quot;-&quot;\ &quot;€&quot;_-;_-@_-"/>
    <numFmt numFmtId="234" formatCode="_-* #,##0.00\ &quot;€&quot;_-;\-* #,##0.00\ &quot;€&quot;_-;_-* &quot;-&quot;??\ &quot;€&quot;_-;_-@_-"/>
    <numFmt numFmtId="235" formatCode="_-* #,##0_-;&quot;\&quot;\!\-* #,##0_-;_-* &quot;-&quot;_-;_-@_-"/>
    <numFmt numFmtId="236" formatCode="_-* #,##0.00\ _k_r_._-;\-* #,##0.00\ _k_r_._-;_-* &quot;-&quot;??\ _k_r_._-;_-@_-"/>
    <numFmt numFmtId="237" formatCode="&quot;\&quot;#,##0.00;[Red]&quot;\&quot;\-#,##0.00"/>
    <numFmt numFmtId="238" formatCode="&quot;\&quot;#,##0;[Red]&quot;\&quot;\-#,##0"/>
    <numFmt numFmtId="239" formatCode="_-&quot;£&quot;* #,##0_-;\-&quot;£&quot;* #,##0_-;_-&quot;£&quot;* &quot;-&quot;_-;_-@_-"/>
    <numFmt numFmtId="240" formatCode="_-&quot;£&quot;* #,##0.00_-;\-&quot;£&quot;* #,##0.00_-;_-&quot;£&quot;* &quot;-&quot;??_-;_-@_-"/>
  </numFmts>
  <fonts count="102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0"/>
      <name val="Times New Roman"/>
      <family val="1"/>
    </font>
    <font>
      <sz val="10"/>
      <color indexed="9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b/>
      <sz val="11"/>
      <name val="Times New Roman"/>
      <family val="1"/>
    </font>
    <font>
      <sz val="10"/>
      <color rgb="FFFF000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sz val="12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sz val="9"/>
      <color indexed="10"/>
      <name val="Times New Roman"/>
      <family val="1"/>
    </font>
    <font>
      <b/>
      <sz val="14"/>
      <name val="Times New Roman"/>
      <family val="1"/>
    </font>
    <font>
      <sz val="12"/>
      <color theme="0"/>
      <name val="Times New Roman"/>
      <family val="1"/>
    </font>
    <font>
      <sz val="12"/>
      <color indexed="9"/>
      <name val="Times New Roman"/>
      <family val="1"/>
    </font>
    <font>
      <b/>
      <sz val="22"/>
      <name val="Times New Roman"/>
      <family val="1"/>
    </font>
    <font>
      <sz val="22"/>
      <name val="Times New Roman"/>
      <family val="1"/>
    </font>
    <font>
      <b/>
      <sz val="9"/>
      <color theme="0"/>
      <name val="Times New Roman"/>
      <family val="1"/>
    </font>
    <font>
      <sz val="12"/>
      <name val="VNI-Times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0"/>
      <name val=".VnTime"/>
      <family val="2"/>
    </font>
    <font>
      <sz val="10"/>
      <name val="Helv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2"/>
      <name val="Tms Rmn"/>
    </font>
    <font>
      <sz val="11"/>
      <name val="µ¸¿ò"/>
      <charset val="129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b/>
      <sz val="9"/>
      <name val="VNI-Times"/>
    </font>
    <font>
      <sz val="8"/>
      <name val="SVNtimes new roman"/>
      <family val="2"/>
    </font>
    <font>
      <sz val="11"/>
      <color indexed="8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2"/>
      <name val="???"/>
    </font>
    <font>
      <sz val="12"/>
      <name val="바탕체"/>
      <family val="1"/>
      <charset val="129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0"/>
      <name val="VNI-Helve"/>
    </font>
    <font>
      <sz val="9"/>
      <name val="VNI-Times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0"/>
      <name val=".VnAvant"/>
      <family val="2"/>
    </font>
    <font>
      <sz val="12"/>
      <name val="Arial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3"/>
      <name val=".VnTime"/>
      <family val="2"/>
    </font>
    <font>
      <b/>
      <sz val="12"/>
      <name val="VNI-Cooper"/>
    </font>
    <font>
      <b/>
      <sz val="12"/>
      <name val=".VnTime"/>
      <family val="2"/>
    </font>
    <font>
      <sz val="10"/>
      <name val=".VnArial Narrow"/>
      <family val="2"/>
    </font>
    <font>
      <sz val="8"/>
      <name val="VN Helvetica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0"/>
      <name val=" "/>
      <family val="1"/>
      <charset val="136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0"/>
      <name val="굴림체"/>
      <family val="3"/>
      <charset val="129"/>
    </font>
    <font>
      <sz val="9"/>
      <name val="Arial"/>
      <family val="2"/>
    </font>
    <font>
      <sz val="10"/>
      <name val=".VnArial"/>
      <family val="1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</borders>
  <cellStyleXfs count="585">
    <xf numFmtId="0" fontId="0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9" fontId="29" fillId="0" borderId="0" applyFont="0" applyFill="0" applyBorder="0" applyAlignment="0" applyProtection="0"/>
    <xf numFmtId="170" fontId="30" fillId="0" borderId="20">
      <alignment horizontal="center"/>
      <protection hidden="1"/>
    </xf>
    <xf numFmtId="0" fontId="31" fillId="0" borderId="9" applyNumberFormat="0"/>
    <xf numFmtId="171" fontId="32" fillId="0" borderId="0" applyFont="0" applyFill="0" applyBorder="0" applyAlignment="0" applyProtection="0"/>
    <xf numFmtId="172" fontId="33" fillId="0" borderId="0" applyFont="0" applyFill="0" applyBorder="0" applyAlignment="0" applyProtection="0"/>
    <xf numFmtId="173" fontId="32" fillId="0" borderId="0" applyFont="0" applyFill="0" applyBorder="0" applyAlignment="0" applyProtection="0"/>
    <xf numFmtId="0" fontId="34" fillId="0" borderId="0"/>
    <xf numFmtId="174" fontId="35" fillId="0" borderId="0" applyFont="0" applyFill="0" applyBorder="0" applyAlignment="0" applyProtection="0"/>
    <xf numFmtId="175" fontId="35" fillId="0" borderId="0" applyFont="0" applyFill="0" applyBorder="0" applyAlignment="0" applyProtection="0"/>
    <xf numFmtId="176" fontId="36" fillId="0" borderId="0" applyFont="0" applyFill="0" applyBorder="0" applyAlignment="0" applyProtection="0"/>
    <xf numFmtId="9" fontId="37" fillId="0" borderId="0" applyFont="0" applyFill="0" applyBorder="0" applyAlignment="0" applyProtection="0"/>
    <xf numFmtId="0" fontId="38" fillId="0" borderId="0" applyFont="0" applyFill="0" applyBorder="0" applyAlignment="0" applyProtection="0"/>
    <xf numFmtId="0" fontId="39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/>
    <xf numFmtId="17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177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6" fontId="29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74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1" fontId="33" fillId="0" borderId="0" applyFont="0" applyFill="0" applyBorder="0" applyAlignment="0" applyProtection="0"/>
    <xf numFmtId="182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179" fontId="29" fillId="0" borderId="0" applyFont="0" applyFill="0" applyBorder="0" applyAlignment="0" applyProtection="0"/>
    <xf numFmtId="179" fontId="29" fillId="0" borderId="0" applyFont="0" applyFill="0" applyBorder="0" applyAlignment="0" applyProtection="0"/>
    <xf numFmtId="169" fontId="29" fillId="0" borderId="0" applyFont="0" applyFill="0" applyBorder="0" applyAlignment="0" applyProtection="0"/>
    <xf numFmtId="180" fontId="29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0" fontId="2" fillId="0" borderId="0"/>
    <xf numFmtId="0" fontId="31" fillId="0" borderId="9"/>
    <xf numFmtId="0" fontId="31" fillId="0" borderId="9"/>
    <xf numFmtId="0" fontId="42" fillId="6" borderId="0"/>
    <xf numFmtId="9" fontId="43" fillId="0" borderId="0" applyBorder="0" applyAlignment="0" applyProtection="0"/>
    <xf numFmtId="0" fontId="44" fillId="6" borderId="0"/>
    <xf numFmtId="0" fontId="45" fillId="6" borderId="0"/>
    <xf numFmtId="0" fontId="46" fillId="0" borderId="0">
      <alignment wrapText="1"/>
    </xf>
    <xf numFmtId="0" fontId="47" fillId="0" borderId="0"/>
    <xf numFmtId="189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0" fontId="2" fillId="0" borderId="0" applyFont="0" applyFill="0" applyBorder="0" applyAlignment="0" applyProtection="0"/>
    <xf numFmtId="0" fontId="48" fillId="0" borderId="0" applyFont="0" applyFill="0" applyBorder="0" applyAlignment="0" applyProtection="0"/>
    <xf numFmtId="191" fontId="49" fillId="0" borderId="0" applyFont="0" applyFill="0" applyBorder="0" applyAlignment="0" applyProtection="0"/>
    <xf numFmtId="175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5" fontId="49" fillId="0" borderId="0" applyFont="0" applyFill="0" applyBorder="0" applyAlignment="0" applyProtection="0"/>
    <xf numFmtId="174" fontId="49" fillId="0" borderId="0" applyFont="0" applyFill="0" applyBorder="0" applyAlignment="0" applyProtection="0"/>
    <xf numFmtId="0" fontId="48" fillId="0" borderId="0" applyFont="0" applyFill="0" applyBorder="0" applyAlignment="0" applyProtection="0"/>
    <xf numFmtId="174" fontId="49" fillId="0" borderId="0" applyFont="0" applyFill="0" applyBorder="0" applyAlignment="0" applyProtection="0"/>
    <xf numFmtId="179" fontId="29" fillId="0" borderId="0" applyFont="0" applyFill="0" applyBorder="0" applyAlignment="0" applyProtection="0"/>
    <xf numFmtId="0" fontId="50" fillId="0" borderId="0" applyNumberFormat="0" applyFill="0" applyBorder="0" applyAlignment="0" applyProtection="0"/>
    <xf numFmtId="0" fontId="48" fillId="0" borderId="0"/>
    <xf numFmtId="0" fontId="4" fillId="0" borderId="0"/>
    <xf numFmtId="0" fontId="48" fillId="0" borderId="0"/>
    <xf numFmtId="0" fontId="51" fillId="0" borderId="0"/>
    <xf numFmtId="192" fontId="2" fillId="0" borderId="0" applyFill="0" applyBorder="0" applyAlignment="0"/>
    <xf numFmtId="193" fontId="2" fillId="0" borderId="0" applyFill="0" applyBorder="0" applyAlignment="0"/>
    <xf numFmtId="194" fontId="2" fillId="0" borderId="0" applyFill="0" applyBorder="0" applyAlignment="0"/>
    <xf numFmtId="195" fontId="2" fillId="0" borderId="0" applyFill="0" applyBorder="0" applyAlignment="0"/>
    <xf numFmtId="196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2" fillId="0" borderId="0"/>
    <xf numFmtId="198" fontId="53" fillId="0" borderId="21" applyBorder="0"/>
    <xf numFmtId="198" fontId="54" fillId="0" borderId="9">
      <protection locked="0"/>
    </xf>
    <xf numFmtId="199" fontId="33" fillId="0" borderId="0" applyFont="0" applyFill="0" applyBorder="0" applyAlignment="0" applyProtection="0"/>
    <xf numFmtId="3" fontId="55" fillId="7" borderId="2"/>
    <xf numFmtId="200" fontId="56" fillId="0" borderId="9"/>
    <xf numFmtId="192" fontId="2" fillId="0" borderId="0" applyFont="0" applyFill="0" applyBorder="0" applyAlignment="0" applyProtection="0"/>
    <xf numFmtId="201" fontId="2" fillId="0" borderId="0" applyFont="0" applyFill="0" applyBorder="0" applyProtection="0"/>
    <xf numFmtId="201" fontId="2" fillId="0" borderId="0"/>
    <xf numFmtId="43" fontId="33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57" fillId="0" borderId="0" applyFont="0" applyFill="0" applyBorder="0" applyAlignment="0" applyProtection="0"/>
    <xf numFmtId="202" fontId="29" fillId="0" borderId="0" applyFont="0" applyFill="0" applyBorder="0" applyAlignment="0" applyProtection="0"/>
    <xf numFmtId="20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204" fontId="4" fillId="0" borderId="0"/>
    <xf numFmtId="3" fontId="2" fillId="0" borderId="0" applyFont="0" applyFill="0" applyBorder="0" applyAlignment="0" applyProtection="0"/>
    <xf numFmtId="205" fontId="58" fillId="0" borderId="0">
      <protection locked="0"/>
    </xf>
    <xf numFmtId="206" fontId="58" fillId="0" borderId="0">
      <protection locked="0"/>
    </xf>
    <xf numFmtId="207" fontId="59" fillId="0" borderId="12">
      <protection locked="0"/>
    </xf>
    <xf numFmtId="208" fontId="58" fillId="0" borderId="0">
      <protection locked="0"/>
    </xf>
    <xf numFmtId="209" fontId="58" fillId="0" borderId="0">
      <protection locked="0"/>
    </xf>
    <xf numFmtId="208" fontId="58" fillId="0" borderId="0" applyNumberFormat="0">
      <protection locked="0"/>
    </xf>
    <xf numFmtId="208" fontId="58" fillId="0" borderId="0">
      <protection locked="0"/>
    </xf>
    <xf numFmtId="198" fontId="60" fillId="0" borderId="20"/>
    <xf numFmtId="210" fontId="60" fillId="0" borderId="20"/>
    <xf numFmtId="193" fontId="2" fillId="0" borderId="0" applyFont="0" applyFill="0" applyBorder="0" applyAlignment="0" applyProtection="0"/>
    <xf numFmtId="211" fontId="2" fillId="0" borderId="0" applyFont="0" applyFill="0" applyBorder="0" applyAlignment="0" applyProtection="0"/>
    <xf numFmtId="212" fontId="2" fillId="0" borderId="0"/>
    <xf numFmtId="198" fontId="30" fillId="0" borderId="20">
      <alignment horizontal="center"/>
      <protection hidden="1"/>
    </xf>
    <xf numFmtId="175" fontId="61" fillId="0" borderId="0" applyFont="0" applyFill="0" applyBorder="0" applyAlignment="0" applyProtection="0"/>
    <xf numFmtId="175" fontId="62" fillId="0" borderId="0" applyFont="0" applyFill="0" applyBorder="0" applyAlignment="0" applyProtection="0"/>
    <xf numFmtId="213" fontId="63" fillId="0" borderId="20">
      <alignment horizontal="center"/>
      <protection hidden="1"/>
    </xf>
    <xf numFmtId="2" fontId="30" fillId="0" borderId="20">
      <alignment horizontal="center"/>
      <protection hidden="1"/>
    </xf>
    <xf numFmtId="0" fontId="2" fillId="0" borderId="0" applyFont="0" applyFill="0" applyBorder="0" applyAlignment="0" applyProtection="0"/>
    <xf numFmtId="14" fontId="64" fillId="0" borderId="0" applyFill="0" applyBorder="0" applyAlignment="0"/>
    <xf numFmtId="214" fontId="65" fillId="0" borderId="0">
      <protection locked="0"/>
    </xf>
    <xf numFmtId="215" fontId="29" fillId="0" borderId="0" applyFont="0" applyFill="0" applyBorder="0" applyAlignment="0" applyProtection="0"/>
    <xf numFmtId="216" fontId="29" fillId="0" borderId="0" applyFont="0" applyFill="0" applyBorder="0" applyAlignment="0" applyProtection="0"/>
    <xf numFmtId="217" fontId="2" fillId="0" borderId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0" fontId="55" fillId="7" borderId="2">
      <alignment horizontal="centerContinuous" vertical="center" wrapText="1"/>
    </xf>
    <xf numFmtId="3" fontId="55" fillId="7" borderId="2">
      <alignment horizontal="center" vertical="center" wrapText="1"/>
    </xf>
    <xf numFmtId="2" fontId="2" fillId="0" borderId="0" applyFont="0" applyFill="0" applyBorder="0" applyAlignment="0" applyProtection="0"/>
    <xf numFmtId="38" fontId="66" fillId="6" borderId="0" applyNumberFormat="0" applyBorder="0" applyAlignment="0" applyProtection="0"/>
    <xf numFmtId="0" fontId="67" fillId="0" borderId="0">
      <alignment horizontal="left"/>
    </xf>
    <xf numFmtId="0" fontId="68" fillId="0" borderId="22" applyNumberFormat="0" applyAlignment="0" applyProtection="0">
      <alignment horizontal="left" vertical="center"/>
    </xf>
    <xf numFmtId="0" fontId="68" fillId="0" borderId="14">
      <alignment horizontal="left" vertical="center"/>
    </xf>
    <xf numFmtId="0" fontId="69" fillId="0" borderId="0" applyProtection="0"/>
    <xf numFmtId="0" fontId="68" fillId="0" borderId="0" applyProtection="0"/>
    <xf numFmtId="49" fontId="70" fillId="0" borderId="2">
      <alignment vertical="center"/>
    </xf>
    <xf numFmtId="188" fontId="33" fillId="0" borderId="0" applyFont="0" applyFill="0" applyBorder="0" applyAlignment="0" applyProtection="0"/>
    <xf numFmtId="0" fontId="71" fillId="0" borderId="0"/>
    <xf numFmtId="10" fontId="66" fillId="8" borderId="2" applyNumberFormat="0" applyBorder="0" applyAlignment="0" applyProtection="0"/>
    <xf numFmtId="2" fontId="72" fillId="0" borderId="13" applyBorder="0"/>
    <xf numFmtId="3" fontId="55" fillId="0" borderId="23"/>
    <xf numFmtId="3" fontId="73" fillId="0" borderId="24"/>
    <xf numFmtId="3" fontId="55" fillId="0" borderId="2">
      <alignment horizontal="center" vertical="center" wrapText="1"/>
    </xf>
    <xf numFmtId="3" fontId="55" fillId="0" borderId="2">
      <alignment horizontal="centerContinuous" vertical="center"/>
    </xf>
    <xf numFmtId="0" fontId="74" fillId="0" borderId="0"/>
    <xf numFmtId="2" fontId="75" fillId="0" borderId="5" applyBorder="0"/>
    <xf numFmtId="2" fontId="76" fillId="0" borderId="0" applyNumberFormat="0" applyFill="0">
      <alignment horizontal="center"/>
    </xf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98" fontId="66" fillId="0" borderId="21" applyFont="0"/>
    <xf numFmtId="3" fontId="2" fillId="0" borderId="25"/>
    <xf numFmtId="38" fontId="77" fillId="0" borderId="0" applyFont="0" applyFill="0" applyBorder="0" applyAlignment="0" applyProtection="0"/>
    <xf numFmtId="40" fontId="77" fillId="0" borderId="0" applyFont="0" applyFill="0" applyBorder="0" applyAlignment="0" applyProtection="0"/>
    <xf numFmtId="0" fontId="78" fillId="0" borderId="9"/>
    <xf numFmtId="0" fontId="79" fillId="0" borderId="26"/>
    <xf numFmtId="202" fontId="80" fillId="0" borderId="16"/>
    <xf numFmtId="218" fontId="77" fillId="0" borderId="0" applyFont="0" applyFill="0" applyBorder="0" applyAlignment="0" applyProtection="0"/>
    <xf numFmtId="219" fontId="77" fillId="0" borderId="0" applyFont="0" applyFill="0" applyBorder="0" applyAlignment="0" applyProtection="0"/>
    <xf numFmtId="220" fontId="2" fillId="0" borderId="0" applyFont="0" applyFill="0" applyBorder="0" applyAlignment="0" applyProtection="0"/>
    <xf numFmtId="221" fontId="2" fillId="0" borderId="0" applyFont="0" applyFill="0" applyBorder="0" applyAlignment="0" applyProtection="0"/>
    <xf numFmtId="0" fontId="81" fillId="0" borderId="0" applyNumberFormat="0" applyFont="0" applyFill="0" applyAlignment="0"/>
    <xf numFmtId="0" fontId="60" fillId="0" borderId="0">
      <alignment horizontal="justify" vertical="top"/>
    </xf>
    <xf numFmtId="0" fontId="4" fillId="0" borderId="0"/>
    <xf numFmtId="37" fontId="82" fillId="0" borderId="0"/>
    <xf numFmtId="0" fontId="83" fillId="0" borderId="0"/>
    <xf numFmtId="222" fontId="84" fillId="0" borderId="0"/>
    <xf numFmtId="0" fontId="33" fillId="0" borderId="0"/>
    <xf numFmtId="0" fontId="2" fillId="0" borderId="0"/>
    <xf numFmtId="0" fontId="29" fillId="0" borderId="0"/>
    <xf numFmtId="0" fontId="1" fillId="0" borderId="0"/>
    <xf numFmtId="0" fontId="2" fillId="0" borderId="0"/>
    <xf numFmtId="0" fontId="1" fillId="0" borderId="0"/>
    <xf numFmtId="0" fontId="74" fillId="0" borderId="0"/>
    <xf numFmtId="0" fontId="2" fillId="0" borderId="0" applyFont="0" applyFill="0" applyBorder="0" applyAlignment="0" applyProtection="0"/>
    <xf numFmtId="0" fontId="4" fillId="0" borderId="0"/>
    <xf numFmtId="196" fontId="2" fillId="0" borderId="0" applyFont="0" applyFill="0" applyBorder="0" applyAlignment="0" applyProtection="0"/>
    <xf numFmtId="223" fontId="2" fillId="0" borderId="0" applyFont="0" applyFill="0" applyBorder="0" applyAlignment="0" applyProtection="0"/>
    <xf numFmtId="10" fontId="2" fillId="0" borderId="0" applyFont="0" applyFill="0" applyBorder="0" applyAlignment="0" applyProtection="0"/>
    <xf numFmtId="192" fontId="2" fillId="0" borderId="0" applyFill="0" applyBorder="0" applyAlignment="0"/>
    <xf numFmtId="193" fontId="2" fillId="0" borderId="0" applyFill="0" applyBorder="0" applyAlignment="0"/>
    <xf numFmtId="192" fontId="2" fillId="0" borderId="0" applyFill="0" applyBorder="0" applyAlignment="0"/>
    <xf numFmtId="197" fontId="2" fillId="0" borderId="0" applyFill="0" applyBorder="0" applyAlignment="0"/>
    <xf numFmtId="193" fontId="2" fillId="0" borderId="0" applyFill="0" applyBorder="0" applyAlignment="0"/>
    <xf numFmtId="188" fontId="33" fillId="0" borderId="0" applyFont="0" applyFill="0" applyBorder="0" applyAlignment="0" applyProtection="0"/>
    <xf numFmtId="3" fontId="33" fillId="0" borderId="27">
      <alignment horizontal="right" wrapText="1"/>
    </xf>
    <xf numFmtId="0" fontId="40" fillId="0" borderId="0" applyNumberForma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41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187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77" fontId="29" fillId="0" borderId="0" applyFont="0" applyFill="0" applyBorder="0" applyAlignment="0" applyProtection="0"/>
    <xf numFmtId="178" fontId="33" fillId="0" borderId="0" applyFont="0" applyFill="0" applyBorder="0" applyAlignment="0" applyProtection="0"/>
    <xf numFmtId="4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4" fontId="33" fillId="0" borderId="0" applyFont="0" applyFill="0" applyBorder="0" applyAlignment="0" applyProtection="0"/>
    <xf numFmtId="177" fontId="33" fillId="0" borderId="0" applyFont="0" applyFill="0" applyBorder="0" applyAlignment="0" applyProtection="0"/>
    <xf numFmtId="185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86" fontId="33" fillId="0" borderId="0" applyFont="0" applyFill="0" applyBorder="0" applyAlignment="0" applyProtection="0"/>
    <xf numFmtId="175" fontId="33" fillId="0" borderId="0" applyFont="0" applyFill="0" applyBorder="0" applyAlignment="0" applyProtection="0"/>
    <xf numFmtId="172" fontId="29" fillId="0" borderId="0" applyFont="0" applyFill="0" applyBorder="0" applyAlignment="0" applyProtection="0"/>
    <xf numFmtId="0" fontId="79" fillId="0" borderId="0"/>
    <xf numFmtId="224" fontId="85" fillId="0" borderId="13">
      <alignment horizontal="right" vertical="center"/>
    </xf>
    <xf numFmtId="225" fontId="33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6" fontId="2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224" fontId="85" fillId="0" borderId="13">
      <alignment horizontal="right" vertical="center"/>
    </xf>
    <xf numFmtId="0" fontId="86" fillId="0" borderId="0">
      <alignment horizontal="centerContinuous"/>
    </xf>
    <xf numFmtId="198" fontId="60" fillId="0" borderId="20">
      <protection hidden="1"/>
    </xf>
    <xf numFmtId="49" fontId="64" fillId="0" borderId="0" applyFill="0" applyBorder="0" applyAlignment="0"/>
    <xf numFmtId="227" fontId="2" fillId="0" borderId="0" applyFill="0" applyBorder="0" applyAlignment="0"/>
    <xf numFmtId="228" fontId="2" fillId="0" borderId="0" applyFill="0" applyBorder="0" applyAlignment="0"/>
    <xf numFmtId="177" fontId="85" fillId="0" borderId="13">
      <alignment horizontal="center"/>
    </xf>
    <xf numFmtId="0" fontId="74" fillId="0" borderId="28"/>
    <xf numFmtId="49" fontId="87" fillId="0" borderId="0">
      <alignment horizontal="justify" vertical="center" wrapText="1"/>
    </xf>
    <xf numFmtId="40" fontId="10" fillId="0" borderId="0"/>
    <xf numFmtId="0" fontId="88" fillId="0" borderId="9"/>
    <xf numFmtId="0" fontId="69" fillId="0" borderId="0">
      <alignment horizontal="center"/>
    </xf>
    <xf numFmtId="176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229" fontId="2" fillId="0" borderId="0" applyFont="0" applyFill="0" applyBorder="0" applyAlignment="0" applyProtection="0"/>
    <xf numFmtId="230" fontId="85" fillId="0" borderId="0"/>
    <xf numFmtId="231" fontId="85" fillId="0" borderId="2"/>
    <xf numFmtId="0" fontId="89" fillId="0" borderId="8">
      <alignment horizontal="left" vertical="center"/>
    </xf>
    <xf numFmtId="232" fontId="29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90" fillId="0" borderId="0" applyNumberFormat="0" applyFill="0" applyBorder="0" applyAlignment="0" applyProtection="0"/>
    <xf numFmtId="0" fontId="91" fillId="0" borderId="0">
      <alignment horizontal="left" wrapText="1"/>
    </xf>
    <xf numFmtId="233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2" fillId="0" borderId="0"/>
    <xf numFmtId="0" fontId="93" fillId="0" borderId="0" applyFont="0" applyFill="0" applyBorder="0" applyAlignment="0" applyProtection="0"/>
    <xf numFmtId="0" fontId="93" fillId="0" borderId="0" applyFont="0" applyFill="0" applyBorder="0" applyAlignment="0" applyProtection="0"/>
    <xf numFmtId="0" fontId="17" fillId="0" borderId="0">
      <alignment vertical="center"/>
    </xf>
    <xf numFmtId="40" fontId="94" fillId="0" borderId="0" applyFont="0" applyFill="0" applyBorder="0" applyAlignment="0" applyProtection="0"/>
    <xf numFmtId="38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9" fontId="95" fillId="0" borderId="0" applyFont="0" applyFill="0" applyBorder="0" applyAlignment="0" applyProtection="0"/>
    <xf numFmtId="0" fontId="96" fillId="0" borderId="0"/>
    <xf numFmtId="235" fontId="97" fillId="0" borderId="0" applyFont="0" applyFill="0" applyBorder="0" applyAlignment="0" applyProtection="0"/>
    <xf numFmtId="236" fontId="2" fillId="0" borderId="0" applyFont="0" applyFill="0" applyBorder="0" applyAlignment="0" applyProtection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237" fontId="62" fillId="0" borderId="0" applyFont="0" applyFill="0" applyBorder="0" applyAlignment="0" applyProtection="0"/>
    <xf numFmtId="238" fontId="62" fillId="0" borderId="0" applyFont="0" applyFill="0" applyBorder="0" applyAlignment="0" applyProtection="0"/>
    <xf numFmtId="0" fontId="98" fillId="0" borderId="0"/>
    <xf numFmtId="0" fontId="81" fillId="0" borderId="0"/>
    <xf numFmtId="176" fontId="99" fillId="0" borderId="0" applyFont="0" applyFill="0" applyBorder="0" applyAlignment="0" applyProtection="0"/>
    <xf numFmtId="180" fontId="99" fillId="0" borderId="0" applyFont="0" applyFill="0" applyBorder="0" applyAlignment="0" applyProtection="0"/>
    <xf numFmtId="174" fontId="100" fillId="0" borderId="0" applyFont="0" applyFill="0" applyBorder="0" applyAlignment="0" applyProtection="0"/>
    <xf numFmtId="175" fontId="100" fillId="0" borderId="0" applyFont="0" applyFill="0" applyBorder="0" applyAlignment="0" applyProtection="0"/>
    <xf numFmtId="0" fontId="100" fillId="0" borderId="0"/>
    <xf numFmtId="239" fontId="99" fillId="0" borderId="0" applyFont="0" applyFill="0" applyBorder="0" applyAlignment="0" applyProtection="0"/>
    <xf numFmtId="6" fontId="101" fillId="0" borderId="0" applyFont="0" applyFill="0" applyBorder="0" applyAlignment="0" applyProtection="0"/>
    <xf numFmtId="240" fontId="99" fillId="0" borderId="0" applyFont="0" applyFill="0" applyBorder="0" applyAlignment="0" applyProtection="0"/>
    <xf numFmtId="234" fontId="100" fillId="0" borderId="0" applyFont="0" applyFill="0" applyBorder="0" applyAlignment="0" applyProtection="0"/>
    <xf numFmtId="233" fontId="100" fillId="0" borderId="0" applyFont="0" applyFill="0" applyBorder="0" applyAlignment="0" applyProtection="0"/>
  </cellStyleXfs>
  <cellXfs count="25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1" applyNumberFormat="1" applyFont="1"/>
    <xf numFmtId="10" fontId="4" fillId="0" borderId="0" xfId="0" applyNumberFormat="1" applyFont="1"/>
    <xf numFmtId="0" fontId="5" fillId="0" borderId="0" xfId="0" applyFont="1"/>
    <xf numFmtId="0" fontId="8" fillId="0" borderId="1" xfId="0" applyFont="1" applyBorder="1" applyAlignment="1">
      <alignment vertical="center"/>
    </xf>
    <xf numFmtId="164" fontId="9" fillId="0" borderId="0" xfId="1" applyNumberFormat="1" applyFont="1"/>
    <xf numFmtId="0" fontId="9" fillId="0" borderId="0" xfId="0" applyFont="1"/>
    <xf numFmtId="164" fontId="3" fillId="0" borderId="0" xfId="1" applyNumberFormat="1" applyFont="1"/>
    <xf numFmtId="164" fontId="10" fillId="2" borderId="2" xfId="1" applyNumberFormat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164" fontId="11" fillId="4" borderId="9" xfId="1" applyNumberFormat="1" applyFont="1" applyFill="1" applyBorder="1" applyAlignment="1">
      <alignment horizontal="center" vertical="center" wrapText="1"/>
    </xf>
    <xf numFmtId="164" fontId="11" fillId="0" borderId="9" xfId="1" applyNumberFormat="1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1" fillId="0" borderId="9" xfId="0" applyFont="1" applyFill="1" applyBorder="1" applyAlignment="1">
      <alignment horizontal="left" vertical="center"/>
    </xf>
    <xf numFmtId="164" fontId="12" fillId="0" borderId="9" xfId="1" applyNumberFormat="1" applyFont="1" applyBorder="1" applyAlignment="1">
      <alignment horizontal="center" vertical="center" wrapText="1"/>
    </xf>
    <xf numFmtId="164" fontId="13" fillId="0" borderId="0" xfId="1" applyNumberFormat="1" applyFont="1"/>
    <xf numFmtId="164" fontId="12" fillId="0" borderId="0" xfId="1" applyNumberFormat="1" applyFont="1"/>
    <xf numFmtId="0" fontId="12" fillId="0" borderId="0" xfId="0" applyFont="1"/>
    <xf numFmtId="0" fontId="12" fillId="0" borderId="9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left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center" vertical="center" wrapText="1"/>
    </xf>
    <xf numFmtId="164" fontId="4" fillId="0" borderId="9" xfId="1" applyNumberFormat="1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center" wrapText="1"/>
    </xf>
    <xf numFmtId="164" fontId="4" fillId="0" borderId="10" xfId="1" applyNumberFormat="1" applyFont="1" applyBorder="1" applyAlignment="1">
      <alignment horizontal="center" vertical="center" wrapText="1"/>
    </xf>
    <xf numFmtId="0" fontId="14" fillId="0" borderId="2" xfId="0" applyFont="1" applyBorder="1" applyAlignment="1">
      <alignment vertical="center" wrapText="1"/>
    </xf>
    <xf numFmtId="164" fontId="4" fillId="0" borderId="2" xfId="1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Border="1" applyAlignment="1">
      <alignment horizontal="center" vertical="center"/>
    </xf>
    <xf numFmtId="164" fontId="14" fillId="0" borderId="0" xfId="1" applyNumberFormat="1" applyFont="1" applyBorder="1" applyAlignment="1">
      <alignment horizontal="center" vertical="center"/>
    </xf>
    <xf numFmtId="10" fontId="14" fillId="0" borderId="0" xfId="1" applyNumberFormat="1" applyFont="1" applyBorder="1" applyAlignment="1">
      <alignment horizontal="center" vertical="center"/>
    </xf>
    <xf numFmtId="164" fontId="4" fillId="0" borderId="0" xfId="1" applyNumberFormat="1" applyFont="1" applyAlignment="1">
      <alignment vertical="center" wrapText="1"/>
    </xf>
    <xf numFmtId="43" fontId="4" fillId="0" borderId="0" xfId="1" applyNumberFormat="1" applyFont="1" applyAlignment="1">
      <alignment vertical="center" wrapText="1"/>
    </xf>
    <xf numFmtId="164" fontId="14" fillId="0" borderId="0" xfId="1" applyNumberFormat="1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4" fillId="0" borderId="0" xfId="0" applyFont="1" applyFill="1" applyBorder="1" applyAlignment="1">
      <alignment horizontal="left" vertical="center"/>
    </xf>
    <xf numFmtId="164" fontId="14" fillId="0" borderId="0" xfId="1" applyNumberFormat="1" applyFont="1" applyAlignment="1">
      <alignment vertical="center" wrapText="1"/>
    </xf>
    <xf numFmtId="164" fontId="14" fillId="0" borderId="0" xfId="1" applyNumberFormat="1" applyFont="1" applyFill="1" applyBorder="1" applyAlignment="1">
      <alignment horizontal="center" vertical="center"/>
    </xf>
    <xf numFmtId="164" fontId="14" fillId="0" borderId="0" xfId="1" applyNumberFormat="1" applyFont="1" applyBorder="1" applyAlignment="1">
      <alignment horizontal="left" vertical="center"/>
    </xf>
    <xf numFmtId="0" fontId="4" fillId="0" borderId="0" xfId="0" applyFont="1" applyBorder="1"/>
    <xf numFmtId="10" fontId="4" fillId="0" borderId="0" xfId="0" applyNumberFormat="1" applyFont="1" applyBorder="1"/>
    <xf numFmtId="164" fontId="4" fillId="0" borderId="0" xfId="1" applyNumberFormat="1" applyFont="1" applyBorder="1"/>
    <xf numFmtId="0" fontId="4" fillId="0" borderId="0" xfId="0" applyFont="1" applyAlignment="1"/>
    <xf numFmtId="0" fontId="3" fillId="0" borderId="0" xfId="2" applyNumberFormat="1" applyFont="1" applyBorder="1" applyAlignment="1"/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16" fillId="0" borderId="0" xfId="0" applyNumberFormat="1" applyFont="1" applyBorder="1" applyAlignment="1">
      <alignment horizontal="center" vertical="center" wrapText="1"/>
    </xf>
    <xf numFmtId="0" fontId="16" fillId="0" borderId="0" xfId="0" applyNumberFormat="1" applyFont="1" applyBorder="1" applyAlignment="1">
      <alignment horizontal="center" vertical="center"/>
    </xf>
    <xf numFmtId="0" fontId="16" fillId="0" borderId="0" xfId="0" applyNumberFormat="1" applyFont="1" applyBorder="1" applyAlignment="1">
      <alignment vertical="center" wrapText="1"/>
    </xf>
    <xf numFmtId="0" fontId="18" fillId="0" borderId="0" xfId="0" applyFont="1" applyBorder="1" applyAlignment="1">
      <alignment vertical="center"/>
    </xf>
    <xf numFmtId="43" fontId="16" fillId="0" borderId="0" xfId="1" applyFont="1" applyBorder="1" applyAlignment="1">
      <alignment horizontal="center" vertical="center" wrapText="1"/>
    </xf>
    <xf numFmtId="0" fontId="19" fillId="0" borderId="0" xfId="0" applyFont="1" applyBorder="1" applyAlignment="1">
      <alignment vertical="center"/>
    </xf>
    <xf numFmtId="43" fontId="18" fillId="0" borderId="0" xfId="0" applyNumberFormat="1" applyFont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0" applyNumberFormat="1" applyFont="1" applyBorder="1" applyAlignment="1">
      <alignment horizontal="center" vertical="center" wrapText="1"/>
    </xf>
    <xf numFmtId="43" fontId="22" fillId="0" borderId="0" xfId="1" applyFont="1" applyBorder="1" applyAlignment="1">
      <alignment horizontal="left" vertical="center"/>
    </xf>
    <xf numFmtId="0" fontId="23" fillId="0" borderId="1" xfId="0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>
      <alignment horizontal="center"/>
    </xf>
    <xf numFmtId="14" fontId="25" fillId="0" borderId="1" xfId="0" applyNumberFormat="1" applyFont="1" applyBorder="1" applyAlignment="1"/>
    <xf numFmtId="165" fontId="23" fillId="0" borderId="1" xfId="1" applyNumberFormat="1" applyFont="1" applyFill="1" applyBorder="1" applyAlignment="1">
      <alignment horizontal="center" vertical="center"/>
    </xf>
    <xf numFmtId="165" fontId="23" fillId="0" borderId="1" xfId="1" applyNumberFormat="1" applyFont="1" applyBorder="1" applyAlignment="1">
      <alignment horizontal="center" vertical="center"/>
    </xf>
    <xf numFmtId="43" fontId="23" fillId="0" borderId="1" xfId="1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166" fontId="20" fillId="2" borderId="2" xfId="0" applyNumberFormat="1" applyFont="1" applyFill="1" applyBorder="1" applyAlignment="1">
      <alignment horizontal="center" vertical="center"/>
    </xf>
    <xf numFmtId="0" fontId="14" fillId="0" borderId="0" xfId="0" applyFont="1"/>
    <xf numFmtId="165" fontId="20" fillId="2" borderId="8" xfId="1" applyNumberFormat="1" applyFont="1" applyFill="1" applyBorder="1" applyAlignment="1">
      <alignment horizontal="center" vertical="center" textRotation="90"/>
    </xf>
    <xf numFmtId="0" fontId="15" fillId="2" borderId="5" xfId="0" applyFont="1" applyFill="1" applyBorder="1" applyAlignment="1">
      <alignment horizontal="center" vertical="center"/>
    </xf>
    <xf numFmtId="43" fontId="15" fillId="2" borderId="5" xfId="1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/>
    </xf>
    <xf numFmtId="0" fontId="10" fillId="0" borderId="0" xfId="0" applyFont="1" applyFill="1"/>
    <xf numFmtId="0" fontId="20" fillId="0" borderId="16" xfId="3" applyFont="1" applyFill="1" applyBorder="1" applyAlignment="1">
      <alignment horizontal="center" vertical="center"/>
    </xf>
    <xf numFmtId="165" fontId="21" fillId="0" borderId="16" xfId="4" applyNumberFormat="1" applyFont="1" applyFill="1" applyBorder="1" applyAlignment="1">
      <alignment horizontal="center" vertical="center"/>
    </xf>
    <xf numFmtId="0" fontId="20" fillId="0" borderId="18" xfId="3" applyFont="1" applyFill="1" applyBorder="1" applyAlignment="1">
      <alignment horizontal="center" vertical="center"/>
    </xf>
    <xf numFmtId="165" fontId="21" fillId="0" borderId="18" xfId="4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20" fillId="0" borderId="0" xfId="0" applyFont="1" applyAlignment="1">
      <alignment horizontal="center"/>
    </xf>
    <xf numFmtId="0" fontId="20" fillId="0" borderId="0" xfId="0" applyFont="1" applyFill="1" applyAlignment="1">
      <alignment vertical="center"/>
    </xf>
    <xf numFmtId="0" fontId="20" fillId="0" borderId="0" xfId="0" applyFont="1" applyFill="1" applyAlignment="1">
      <alignment horizontal="center" vertical="center"/>
    </xf>
    <xf numFmtId="165" fontId="20" fillId="0" borderId="0" xfId="1" applyNumberFormat="1" applyFont="1" applyFill="1" applyAlignment="1">
      <alignment horizontal="center" vertical="center"/>
    </xf>
    <xf numFmtId="165" fontId="15" fillId="0" borderId="0" xfId="1" applyNumberFormat="1" applyFont="1" applyFill="1" applyBorder="1" applyAlignment="1">
      <alignment horizontal="center" vertical="center"/>
    </xf>
    <xf numFmtId="165" fontId="20" fillId="0" borderId="0" xfId="1" applyNumberFormat="1" applyFont="1" applyFill="1" applyAlignment="1">
      <alignment horizontal="center"/>
    </xf>
    <xf numFmtId="43" fontId="20" fillId="0" borderId="0" xfId="1" applyFont="1" applyFill="1" applyAlignment="1">
      <alignment vertical="center"/>
    </xf>
    <xf numFmtId="43" fontId="15" fillId="0" borderId="0" xfId="1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4" fillId="0" borderId="0" xfId="0" applyNumberFormat="1" applyFont="1"/>
    <xf numFmtId="0" fontId="20" fillId="0" borderId="0" xfId="0" applyFont="1" applyFill="1" applyBorder="1" applyAlignment="1">
      <alignment horizontal="center" vertical="center"/>
    </xf>
    <xf numFmtId="165" fontId="20" fillId="0" borderId="0" xfId="1" applyNumberFormat="1" applyFont="1" applyFill="1" applyBorder="1" applyAlignment="1">
      <alignment horizontal="center" vertical="center"/>
    </xf>
    <xf numFmtId="43" fontId="20" fillId="0" borderId="0" xfId="1" applyFont="1" applyFill="1" applyAlignment="1">
      <alignment horizontal="center" vertical="center"/>
    </xf>
    <xf numFmtId="0" fontId="20" fillId="0" borderId="0" xfId="0" applyFont="1"/>
    <xf numFmtId="0" fontId="15" fillId="0" borderId="0" xfId="0" applyFont="1" applyFill="1" applyBorder="1" applyAlignment="1">
      <alignment horizontal="center" vertical="center"/>
    </xf>
    <xf numFmtId="0" fontId="15" fillId="0" borderId="0" xfId="0" applyFont="1" applyFill="1" applyAlignment="1">
      <alignment horizontal="center" vertical="center"/>
    </xf>
    <xf numFmtId="0" fontId="15" fillId="0" borderId="0" xfId="0" applyFont="1" applyFill="1" applyAlignment="1">
      <alignment vertical="center"/>
    </xf>
    <xf numFmtId="165" fontId="15" fillId="0" borderId="0" xfId="1" applyNumberFormat="1" applyFont="1" applyFill="1" applyAlignment="1">
      <alignment horizontal="center" vertical="center"/>
    </xf>
    <xf numFmtId="43" fontId="15" fillId="0" borderId="0" xfId="1" applyFont="1" applyFill="1" applyAlignment="1">
      <alignment vertical="center"/>
    </xf>
    <xf numFmtId="0" fontId="4" fillId="0" borderId="0" xfId="0" applyFont="1" applyAlignment="1">
      <alignment horizontal="center"/>
    </xf>
    <xf numFmtId="165" fontId="4" fillId="0" borderId="0" xfId="1" applyNumberFormat="1" applyFont="1" applyFill="1" applyAlignment="1">
      <alignment horizontal="center"/>
    </xf>
    <xf numFmtId="165" fontId="4" fillId="0" borderId="0" xfId="1" applyNumberFormat="1" applyFont="1" applyAlignment="1">
      <alignment horizontal="center"/>
    </xf>
    <xf numFmtId="43" fontId="4" fillId="0" borderId="0" xfId="1" applyFont="1"/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horizontal="center" vertical="center"/>
    </xf>
    <xf numFmtId="164" fontId="20" fillId="0" borderId="0" xfId="1" applyNumberFormat="1" applyFont="1" applyFill="1" applyAlignment="1">
      <alignment vertical="center"/>
    </xf>
    <xf numFmtId="164" fontId="26" fillId="0" borderId="0" xfId="1" applyNumberFormat="1" applyFont="1" applyFill="1" applyBorder="1" applyAlignment="1">
      <alignment horizontal="center" vertical="center"/>
    </xf>
    <xf numFmtId="43" fontId="26" fillId="0" borderId="0" xfId="1" applyFont="1" applyFill="1" applyBorder="1" applyAlignment="1">
      <alignment horizontal="center" vertical="center"/>
    </xf>
    <xf numFmtId="165" fontId="15" fillId="2" borderId="2" xfId="1" applyNumberFormat="1" applyFont="1" applyFill="1" applyBorder="1" applyAlignment="1">
      <alignment vertical="center"/>
    </xf>
    <xf numFmtId="165" fontId="15" fillId="2" borderId="0" xfId="1" applyNumberFormat="1" applyFont="1" applyFill="1" applyBorder="1" applyAlignment="1">
      <alignment vertical="center"/>
    </xf>
    <xf numFmtId="0" fontId="18" fillId="0" borderId="0" xfId="0" applyFont="1" applyBorder="1"/>
    <xf numFmtId="14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164" fontId="18" fillId="0" borderId="0" xfId="1" applyNumberFormat="1" applyFont="1" applyFill="1" applyAlignment="1">
      <alignment vertical="center"/>
    </xf>
    <xf numFmtId="0" fontId="18" fillId="0" borderId="0" xfId="0" applyFont="1" applyFill="1" applyAlignment="1">
      <alignment vertical="center"/>
    </xf>
    <xf numFmtId="164" fontId="19" fillId="0" borderId="0" xfId="1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5" xfId="4" applyNumberFormat="1" applyFont="1" applyFill="1" applyBorder="1" applyAlignment="1">
      <alignment horizontal="center" vertical="center" wrapText="1"/>
    </xf>
    <xf numFmtId="0" fontId="21" fillId="2" borderId="2" xfId="0" applyFont="1" applyFill="1" applyBorder="1" applyAlignment="1">
      <alignment horizontal="center" vertical="center"/>
    </xf>
    <xf numFmtId="164" fontId="21" fillId="0" borderId="0" xfId="1" applyNumberFormat="1" applyFont="1" applyFill="1" applyAlignment="1">
      <alignment horizontal="center" vertical="center" wrapText="1"/>
    </xf>
    <xf numFmtId="164" fontId="21" fillId="0" borderId="0" xfId="1" applyNumberFormat="1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center"/>
    </xf>
    <xf numFmtId="0" fontId="14" fillId="0" borderId="8" xfId="0" applyFont="1" applyFill="1" applyBorder="1" applyAlignment="1">
      <alignment horizontal="left" vertical="center"/>
    </xf>
    <xf numFmtId="0" fontId="21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center" vertical="center"/>
    </xf>
    <xf numFmtId="164" fontId="4" fillId="0" borderId="9" xfId="1" applyNumberFormat="1" applyFont="1" applyFill="1" applyBorder="1" applyAlignment="1">
      <alignment horizontal="left" vertical="center"/>
    </xf>
    <xf numFmtId="165" fontId="4" fillId="0" borderId="9" xfId="1" applyNumberFormat="1" applyFont="1" applyFill="1" applyBorder="1" applyAlignment="1">
      <alignment horizontal="left" vertical="center"/>
    </xf>
    <xf numFmtId="164" fontId="4" fillId="0" borderId="9" xfId="4" applyNumberFormat="1" applyFont="1" applyFill="1" applyBorder="1" applyAlignment="1">
      <alignment horizontal="center" vertical="center" wrapText="1"/>
    </xf>
    <xf numFmtId="43" fontId="4" fillId="0" borderId="9" xfId="1" applyNumberFormat="1" applyFont="1" applyFill="1" applyBorder="1" applyAlignment="1">
      <alignment horizontal="left" vertical="center"/>
    </xf>
    <xf numFmtId="164" fontId="4" fillId="0" borderId="9" xfId="1" applyNumberFormat="1" applyFont="1" applyFill="1" applyBorder="1" applyAlignment="1">
      <alignment horizontal="center" vertical="center" wrapText="1"/>
    </xf>
    <xf numFmtId="164" fontId="4" fillId="0" borderId="9" xfId="1" quotePrefix="1" applyNumberFormat="1" applyFont="1" applyFill="1" applyBorder="1" applyAlignment="1">
      <alignment horizontal="center" vertical="center" wrapText="1"/>
    </xf>
    <xf numFmtId="164" fontId="4" fillId="2" borderId="9" xfId="1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center" vertical="center"/>
    </xf>
    <xf numFmtId="164" fontId="4" fillId="0" borderId="8" xfId="1" applyNumberFormat="1" applyFont="1" applyFill="1" applyBorder="1" applyAlignment="1">
      <alignment horizontal="left" vertical="center"/>
    </xf>
    <xf numFmtId="165" fontId="4" fillId="0" borderId="8" xfId="1" applyNumberFormat="1" applyFont="1" applyFill="1" applyBorder="1" applyAlignment="1">
      <alignment horizontal="left" vertical="center"/>
    </xf>
    <xf numFmtId="164" fontId="4" fillId="0" borderId="8" xfId="4" applyNumberFormat="1" applyFont="1" applyFill="1" applyBorder="1" applyAlignment="1">
      <alignment horizontal="center" vertical="center" wrapText="1"/>
    </xf>
    <xf numFmtId="43" fontId="4" fillId="0" borderId="8" xfId="1" applyNumberFormat="1" applyFont="1" applyFill="1" applyBorder="1" applyAlignment="1">
      <alignment horizontal="left" vertical="center"/>
    </xf>
    <xf numFmtId="164" fontId="4" fillId="0" borderId="8" xfId="1" applyNumberFormat="1" applyFont="1" applyFill="1" applyBorder="1" applyAlignment="1">
      <alignment horizontal="center" vertical="center" wrapText="1"/>
    </xf>
    <xf numFmtId="164" fontId="4" fillId="0" borderId="8" xfId="1" quotePrefix="1" applyNumberFormat="1" applyFont="1" applyFill="1" applyBorder="1" applyAlignment="1">
      <alignment horizontal="center" vertical="center" wrapText="1"/>
    </xf>
    <xf numFmtId="164" fontId="4" fillId="2" borderId="8" xfId="1" applyNumberFormat="1" applyFont="1" applyFill="1" applyBorder="1" applyAlignment="1">
      <alignment horizontal="center" vertical="center" wrapText="1"/>
    </xf>
    <xf numFmtId="164" fontId="19" fillId="0" borderId="2" xfId="0" applyNumberFormat="1" applyFont="1" applyFill="1" applyBorder="1" applyAlignment="1">
      <alignment vertical="center" wrapText="1"/>
    </xf>
    <xf numFmtId="164" fontId="19" fillId="0" borderId="2" xfId="1" applyNumberFormat="1" applyFont="1" applyFill="1" applyBorder="1" applyAlignment="1">
      <alignment horizontal="center" vertical="center" wrapText="1"/>
    </xf>
    <xf numFmtId="164" fontId="19" fillId="0" borderId="0" xfId="1" applyNumberFormat="1" applyFont="1" applyFill="1" applyAlignment="1">
      <alignment vertical="center" wrapText="1"/>
    </xf>
    <xf numFmtId="0" fontId="19" fillId="0" borderId="0" xfId="0" applyFont="1" applyFill="1" applyAlignment="1">
      <alignment vertical="center" wrapText="1"/>
    </xf>
    <xf numFmtId="43" fontId="4" fillId="0" borderId="9" xfId="4" applyNumberFormat="1" applyFont="1" applyFill="1" applyBorder="1" applyAlignment="1">
      <alignment horizontal="left" vertical="center"/>
    </xf>
    <xf numFmtId="0" fontId="4" fillId="0" borderId="18" xfId="0" applyFont="1" applyFill="1" applyBorder="1" applyAlignment="1">
      <alignment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left" vertical="center"/>
    </xf>
    <xf numFmtId="0" fontId="4" fillId="0" borderId="18" xfId="0" applyFont="1" applyFill="1" applyBorder="1" applyAlignment="1">
      <alignment horizontal="center" vertical="center"/>
    </xf>
    <xf numFmtId="164" fontId="4" fillId="0" borderId="18" xfId="1" applyNumberFormat="1" applyFont="1" applyFill="1" applyBorder="1" applyAlignment="1">
      <alignment horizontal="center" vertical="center" wrapText="1"/>
    </xf>
    <xf numFmtId="43" fontId="4" fillId="0" borderId="18" xfId="1" applyFont="1" applyFill="1" applyBorder="1" applyAlignment="1">
      <alignment horizontal="center" vertical="center" wrapText="1"/>
    </xf>
    <xf numFmtId="164" fontId="4" fillId="0" borderId="18" xfId="1" quotePrefix="1" applyNumberFormat="1" applyFont="1" applyFill="1" applyBorder="1" applyAlignment="1">
      <alignment horizontal="center" vertical="center" wrapText="1"/>
    </xf>
    <xf numFmtId="164" fontId="4" fillId="0" borderId="0" xfId="1" applyNumberFormat="1" applyFont="1" applyFill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vertical="center" wrapText="1"/>
    </xf>
    <xf numFmtId="0" fontId="20" fillId="0" borderId="11" xfId="0" applyFont="1" applyFill="1" applyBorder="1" applyAlignment="1">
      <alignment horizontal="center" vertical="center" wrapText="1"/>
    </xf>
    <xf numFmtId="164" fontId="20" fillId="0" borderId="11" xfId="1" applyNumberFormat="1" applyFont="1" applyFill="1" applyBorder="1" applyAlignment="1">
      <alignment vertical="center" wrapText="1"/>
    </xf>
    <xf numFmtId="43" fontId="20" fillId="0" borderId="0" xfId="1" applyFont="1" applyFill="1" applyAlignment="1">
      <alignment vertical="center" wrapText="1"/>
    </xf>
    <xf numFmtId="164" fontId="20" fillId="0" borderId="11" xfId="0" applyNumberFormat="1" applyFont="1" applyFill="1" applyBorder="1" applyAlignment="1">
      <alignment vertical="center" wrapText="1"/>
    </xf>
    <xf numFmtId="164" fontId="20" fillId="0" borderId="0" xfId="1" applyNumberFormat="1" applyFont="1" applyFill="1" applyAlignment="1">
      <alignment vertical="center" wrapText="1"/>
    </xf>
    <xf numFmtId="0" fontId="20" fillId="0" borderId="0" xfId="0" applyFont="1" applyFill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164" fontId="4" fillId="0" borderId="0" xfId="1" applyNumberFormat="1" applyFont="1" applyFill="1" applyBorder="1" applyAlignment="1">
      <alignment vertical="center" wrapText="1"/>
    </xf>
    <xf numFmtId="43" fontId="4" fillId="0" borderId="0" xfId="1" applyFont="1" applyFill="1" applyBorder="1" applyAlignment="1">
      <alignment vertical="center" wrapText="1"/>
    </xf>
    <xf numFmtId="0" fontId="1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43" fontId="4" fillId="0" borderId="0" xfId="1" applyFont="1" applyFill="1" applyAlignment="1">
      <alignment vertical="center" wrapText="1"/>
    </xf>
    <xf numFmtId="0" fontId="14" fillId="0" borderId="0" xfId="0" applyFont="1" applyFill="1" applyAlignment="1">
      <alignment horizontal="center" vertical="center" wrapText="1"/>
    </xf>
    <xf numFmtId="0" fontId="20" fillId="0" borderId="0" xfId="0" applyFont="1" applyFill="1" applyAlignment="1">
      <alignment horizontal="center" vertical="center" wrapText="1"/>
    </xf>
    <xf numFmtId="164" fontId="20" fillId="0" borderId="0" xfId="1" applyNumberFormat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164" fontId="20" fillId="0" borderId="0" xfId="1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10" fillId="2" borderId="2" xfId="0" applyFont="1" applyFill="1" applyBorder="1" applyAlignment="1">
      <alignment horizontal="center" vertical="center" wrapText="1"/>
    </xf>
    <xf numFmtId="164" fontId="10" fillId="2" borderId="3" xfId="1" applyNumberFormat="1" applyFont="1" applyFill="1" applyBorder="1" applyAlignment="1">
      <alignment horizontal="center" vertical="center" wrapText="1"/>
    </xf>
    <xf numFmtId="164" fontId="10" fillId="2" borderId="4" xfId="1" applyNumberFormat="1" applyFont="1" applyFill="1" applyBorder="1" applyAlignment="1">
      <alignment horizontal="center" vertical="center" wrapText="1"/>
    </xf>
    <xf numFmtId="164" fontId="10" fillId="2" borderId="6" xfId="1" applyNumberFormat="1" applyFont="1" applyFill="1" applyBorder="1" applyAlignment="1">
      <alignment horizontal="center" vertical="center" wrapText="1"/>
    </xf>
    <xf numFmtId="164" fontId="10" fillId="2" borderId="7" xfId="1" applyNumberFormat="1" applyFont="1" applyFill="1" applyBorder="1" applyAlignment="1">
      <alignment horizontal="center" vertical="center" wrapText="1"/>
    </xf>
    <xf numFmtId="164" fontId="10" fillId="2" borderId="2" xfId="1" applyNumberFormat="1" applyFont="1" applyFill="1" applyBorder="1" applyAlignment="1">
      <alignment horizontal="center" vertical="center" wrapText="1"/>
    </xf>
    <xf numFmtId="164" fontId="10" fillId="2" borderId="5" xfId="1" applyNumberFormat="1" applyFont="1" applyFill="1" applyBorder="1" applyAlignment="1">
      <alignment horizontal="center" vertical="center" wrapText="1"/>
    </xf>
    <xf numFmtId="164" fontId="10" fillId="2" borderId="8" xfId="1" applyNumberFormat="1" applyFont="1" applyFill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64" fontId="4" fillId="0" borderId="5" xfId="1" applyNumberFormat="1" applyFont="1" applyBorder="1" applyAlignment="1">
      <alignment horizontal="center" vertical="center"/>
    </xf>
    <xf numFmtId="164" fontId="4" fillId="0" borderId="17" xfId="1" applyNumberFormat="1" applyFont="1" applyBorder="1" applyAlignment="1">
      <alignment horizontal="center" vertical="center"/>
    </xf>
    <xf numFmtId="168" fontId="21" fillId="5" borderId="5" xfId="1" applyNumberFormat="1" applyFont="1" applyFill="1" applyBorder="1" applyAlignment="1">
      <alignment horizontal="center" vertical="center"/>
    </xf>
    <xf numFmtId="168" fontId="21" fillId="5" borderId="17" xfId="1" applyNumberFormat="1" applyFont="1" applyFill="1" applyBorder="1" applyAlignment="1">
      <alignment horizontal="center" vertical="center"/>
    </xf>
    <xf numFmtId="43" fontId="20" fillId="0" borderId="5" xfId="1" applyFont="1" applyBorder="1" applyAlignment="1">
      <alignment horizontal="center" vertical="center"/>
    </xf>
    <xf numFmtId="43" fontId="20" fillId="0" borderId="17" xfId="1" applyFont="1" applyBorder="1" applyAlignment="1">
      <alignment horizontal="center" vertical="center"/>
    </xf>
    <xf numFmtId="168" fontId="20" fillId="0" borderId="5" xfId="1" applyNumberFormat="1" applyFont="1" applyBorder="1" applyAlignment="1">
      <alignment horizontal="center" vertical="center"/>
    </xf>
    <xf numFmtId="168" fontId="20" fillId="0" borderId="17" xfId="1" applyNumberFormat="1" applyFont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5" xfId="3" applyNumberFormat="1" applyFont="1" applyFill="1" applyBorder="1" applyAlignment="1">
      <alignment horizontal="left" vertical="center"/>
    </xf>
    <xf numFmtId="0" fontId="20" fillId="0" borderId="17" xfId="3" applyNumberFormat="1" applyFont="1" applyFill="1" applyBorder="1" applyAlignment="1">
      <alignment horizontal="left" vertical="center"/>
    </xf>
    <xf numFmtId="0" fontId="20" fillId="0" borderId="5" xfId="3" applyNumberFormat="1" applyFont="1" applyFill="1" applyBorder="1" applyAlignment="1">
      <alignment horizontal="center" vertical="center" wrapText="1"/>
    </xf>
    <xf numFmtId="0" fontId="20" fillId="0" borderId="17" xfId="3" applyNumberFormat="1" applyFont="1" applyFill="1" applyBorder="1" applyAlignment="1">
      <alignment horizontal="center" vertical="center" wrapText="1"/>
    </xf>
    <xf numFmtId="167" fontId="21" fillId="5" borderId="5" xfId="0" applyNumberFormat="1" applyFont="1" applyFill="1" applyBorder="1" applyAlignment="1">
      <alignment horizontal="center" vertical="center"/>
    </xf>
    <xf numFmtId="0" fontId="21" fillId="5" borderId="17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43" fontId="17" fillId="0" borderId="13" xfId="1" applyFont="1" applyBorder="1" applyAlignment="1">
      <alignment horizontal="center" vertical="center" wrapText="1"/>
    </xf>
    <xf numFmtId="43" fontId="17" fillId="0" borderId="14" xfId="1" applyFont="1" applyBorder="1" applyAlignment="1">
      <alignment horizontal="center" vertical="center" wrapText="1"/>
    </xf>
    <xf numFmtId="43" fontId="17" fillId="0" borderId="15" xfId="1" applyFont="1" applyBorder="1" applyAlignment="1">
      <alignment horizontal="center" vertical="center" wrapText="1"/>
    </xf>
    <xf numFmtId="0" fontId="19" fillId="2" borderId="5" xfId="0" applyFont="1" applyFill="1" applyBorder="1" applyAlignment="1">
      <alignment horizontal="center" vertical="center"/>
    </xf>
    <xf numFmtId="0" fontId="19" fillId="2" borderId="8" xfId="0" applyFont="1" applyFill="1" applyBorder="1" applyAlignment="1">
      <alignment horizontal="center" vertical="center"/>
    </xf>
    <xf numFmtId="0" fontId="19" fillId="2" borderId="5" xfId="0" applyFont="1" applyFill="1" applyBorder="1" applyAlignment="1">
      <alignment horizontal="center" vertical="center" wrapText="1"/>
    </xf>
    <xf numFmtId="0" fontId="19" fillId="2" borderId="3" xfId="0" applyFont="1" applyFill="1" applyBorder="1" applyAlignment="1">
      <alignment horizontal="center" vertical="center"/>
    </xf>
    <xf numFmtId="0" fontId="19" fillId="2" borderId="11" xfId="0" applyFont="1" applyFill="1" applyBorder="1" applyAlignment="1">
      <alignment horizontal="center" vertical="center"/>
    </xf>
    <xf numFmtId="0" fontId="19" fillId="2" borderId="4" xfId="0" applyFont="1" applyFill="1" applyBorder="1" applyAlignment="1">
      <alignment horizontal="center" vertical="center"/>
    </xf>
    <xf numFmtId="43" fontId="19" fillId="2" borderId="5" xfId="1" applyFont="1" applyFill="1" applyBorder="1" applyAlignment="1">
      <alignment horizontal="center" vertical="center" wrapText="1"/>
    </xf>
    <xf numFmtId="43" fontId="19" fillId="2" borderId="8" xfId="1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 wrapText="1"/>
    </xf>
    <xf numFmtId="43" fontId="10" fillId="2" borderId="5" xfId="1" applyFont="1" applyFill="1" applyBorder="1" applyAlignment="1">
      <alignment horizontal="center" vertical="center" wrapText="1"/>
    </xf>
    <xf numFmtId="43" fontId="10" fillId="2" borderId="8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/>
    </xf>
    <xf numFmtId="0" fontId="26" fillId="0" borderId="19" xfId="0" applyFont="1" applyFill="1" applyBorder="1" applyAlignment="1">
      <alignment horizontal="center" vertical="center"/>
    </xf>
    <xf numFmtId="43" fontId="23" fillId="3" borderId="13" xfId="1" applyFont="1" applyFill="1" applyBorder="1" applyAlignment="1">
      <alignment horizontal="center" vertical="center" wrapText="1"/>
    </xf>
    <xf numFmtId="43" fontId="23" fillId="3" borderId="14" xfId="1" applyFont="1" applyFill="1" applyBorder="1" applyAlignment="1">
      <alignment horizontal="center" vertical="center" wrapText="1"/>
    </xf>
    <xf numFmtId="43" fontId="23" fillId="3" borderId="15" xfId="1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4" xfId="0" applyFont="1" applyFill="1" applyBorder="1" applyAlignment="1">
      <alignment horizontal="center" vertical="center" wrapText="1"/>
    </xf>
    <xf numFmtId="0" fontId="10" fillId="2" borderId="15" xfId="0" applyFont="1" applyFill="1" applyBorder="1" applyAlignment="1">
      <alignment horizontal="center" vertical="center" wrapText="1"/>
    </xf>
    <xf numFmtId="0" fontId="10" fillId="2" borderId="17" xfId="0" applyFont="1" applyFill="1" applyBorder="1" applyAlignment="1">
      <alignment horizontal="center" vertical="center" wrapText="1"/>
    </xf>
  </cellXfs>
  <cellStyles count="585">
    <cellStyle name="_x0001_" xfId="5"/>
    <cellStyle name="%" xfId="6"/>
    <cellStyle name="," xfId="7"/>
    <cellStyle name="??" xfId="8"/>
    <cellStyle name="?? [0.00]_List-dwg" xfId="9"/>
    <cellStyle name="?? [0]" xfId="10"/>
    <cellStyle name="??&amp;O?&amp;H?_x0008_??_x0007__x0001__x0001_" xfId="11"/>
    <cellStyle name="???? [0.00]_List-dwg" xfId="12"/>
    <cellStyle name="????_List-dwg" xfId="13"/>
    <cellStyle name="???[0]_Book1" xfId="14"/>
    <cellStyle name="???_???" xfId="15"/>
    <cellStyle name="??_ ??? ???? " xfId="16"/>
    <cellStyle name="_01 DUNGTIEN BIEU SX KINH DOANH" xfId="17"/>
    <cellStyle name="_01 modul tvql 06 08 09" xfId="18"/>
    <cellStyle name="_01 modul tvql 06 08 09_J&amp;J BCC+BL 082011 v2" xfId="19"/>
    <cellStyle name="_01 modul tvql 06 08 09_thaotuan luong 102011 v2" xfId="20"/>
    <cellStyle name="_Book1" xfId="21"/>
    <cellStyle name="_Book1_01 modul tvql 06 08 09" xfId="22"/>
    <cellStyle name="_Book1_1" xfId="23"/>
    <cellStyle name="_Book1_1_01 modul tvql 06 08 09" xfId="24"/>
    <cellStyle name="_Book1_1_CHINH DUC - MTCV GUI ANH HAI 051208" xfId="25"/>
    <cellStyle name="_Book1_1_CHINH DUC - MTCV GUI ANH HAI 051208_J&amp;J BCC+BL 082011 v2" xfId="26"/>
    <cellStyle name="_Book1_1_CHINH DUC - MTCV GUI ANH HAI 051208_thaotuan luong 102011 v2" xfId="27"/>
    <cellStyle name="_Book1_1_DAINAM" xfId="28"/>
    <cellStyle name="_Book1_1_DSKH" xfId="29"/>
    <cellStyle name="_Book1_1_DSKH_J&amp;J BCC+BL 082011 v2" xfId="30"/>
    <cellStyle name="_Book1_1_DSKH_thaotuan luong 102011 v2" xfId="31"/>
    <cellStyle name="_Book1_1_DUNG TIEN MAUKETOAN" xfId="32"/>
    <cellStyle name="_Book1_1_DUNG TIEN MAUKETOAN_J&amp;J BCC+BL 082011 v2" xfId="33"/>
    <cellStyle name="_Book1_1_DUNG TIEN MAUKETOAN_thaotuan luong 102011 v2" xfId="34"/>
    <cellStyle name="_Book1_1_hiep thanh bao gia thang 2008" xfId="35"/>
    <cellStyle name="_Book1_1_KH - HE THONG BM" xfId="36"/>
    <cellStyle name="_Book1_1_KH - Mau gui KH" xfId="37"/>
    <cellStyle name="_Book1_1_nhatkycongviec" xfId="38"/>
    <cellStyle name="_Book1_1_nhatkycongviec_J&amp;J BCC+BL 082011 v2" xfId="39"/>
    <cellStyle name="_Book1_1_nhatkycongviec_thaotuan luong 102011 v2" xfId="40"/>
    <cellStyle name="_Book1_1_NS DANH MUC  CONGVIEC" xfId="41"/>
    <cellStyle name="_Book1_1_viva ky nang mem 1108" xfId="42"/>
    <cellStyle name="_Book1_1_VIVA SO QUY 2009" xfId="43"/>
    <cellStyle name="_Book1_1_VIVA SO QUY 2009_J&amp;J BCC+BL 082011 v2" xfId="44"/>
    <cellStyle name="_Book1_1_VIVA SO QUY 2009_thaotuan luong 102011 v2" xfId="45"/>
    <cellStyle name="_Book1_1_VV - BIEU MAU NOI BO" xfId="46"/>
    <cellStyle name="_Book1_1_VV - BIEU MAU NOI BO_J&amp;J BCC+BL 082011 v2" xfId="47"/>
    <cellStyle name="_Book1_1_VV - BIEU MAU NOI BO_thaotuan luong 102011 v2" xfId="48"/>
    <cellStyle name="_Book1_1_VV - MT SWOT" xfId="49"/>
    <cellStyle name="_Book1_1_vv bao gia dvns 0309" xfId="50"/>
    <cellStyle name="_Book1_1_vv bao gia dvns 0309_J&amp;J BCC+BL 082011 v2" xfId="51"/>
    <cellStyle name="_Book1_1_vv bao gia dvns 0309_thaotuan luong 102011 v2" xfId="52"/>
    <cellStyle name="_Book1_1_vv bao gia mau 0309" xfId="53"/>
    <cellStyle name="_Book1_1_vv bieu mau gui kh" xfId="54"/>
    <cellStyle name="_Book1_1_vv bieu mau gui kh_J&amp;J BCC+BL 082011 v2" xfId="55"/>
    <cellStyle name="_Book1_1_vv bieu mau gui kh_thaotuan luong 102011 v2" xfId="56"/>
    <cellStyle name="_Book1_1_vv de nghi thanh toan" xfId="57"/>
    <cellStyle name="_Book1_1_vv de nghi thanh toan_J&amp;J BCC+BL 082011 v2" xfId="58"/>
    <cellStyle name="_Book1_1_vv de nghi thanh toan_thaotuan luong 102011 v2" xfId="59"/>
    <cellStyle name="_Book1_1_vv memo" xfId="60"/>
    <cellStyle name="_Book1_1_vv memo_J&amp;J BCC+BL 082011 v2" xfId="61"/>
    <cellStyle name="_Book1_1_vv memo_thaotuan luong 102011 v2" xfId="62"/>
    <cellStyle name="_Book1_2" xfId="63"/>
    <cellStyle name="_Book1_BC-QT-WB-dthao" xfId="64"/>
    <cellStyle name="_Book1_CHINH DUC - MTCV GUI ANH HAI 051208" xfId="65"/>
    <cellStyle name="_Book1_DAINAM" xfId="66"/>
    <cellStyle name="_Book1_DSKH" xfId="67"/>
    <cellStyle name="_Book1_DUNG TIEN MAUKETOAN" xfId="68"/>
    <cellStyle name="_Book1_hiep thanh bao gia thang 2008" xfId="69"/>
    <cellStyle name="_Book1_KH - HE THONG BM" xfId="70"/>
    <cellStyle name="_Book1_KH - Mau gui KH" xfId="71"/>
    <cellStyle name="_Book1_nhatkycongviec" xfId="72"/>
    <cellStyle name="_Book1_NS DANH MUC  CONGVIEC" xfId="73"/>
    <cellStyle name="_Book1_phieu yeu cau bo sung thong tin." xfId="74"/>
    <cellStyle name="_Book1_viva ky nang mem 1108" xfId="75"/>
    <cellStyle name="_Book1_VIVA SO QUY 2009" xfId="76"/>
    <cellStyle name="_Book1_VV - BIEU MAU NOI BO" xfId="77"/>
    <cellStyle name="_Book1_VV - MT SWOT" xfId="78"/>
    <cellStyle name="_Book1_vv bao gia dvns 0309" xfId="79"/>
    <cellStyle name="_Book1_vv bao gia mau 0309" xfId="80"/>
    <cellStyle name="_Book1_vv bieu mau gui kh" xfId="81"/>
    <cellStyle name="_Book1_vv de nghi thanh toan" xfId="82"/>
    <cellStyle name="_Book1_vv memo" xfId="83"/>
    <cellStyle name="_CHINH DUC - MTCV GUI ANH HAI 051208" xfId="84"/>
    <cellStyle name="_DAINAM" xfId="85"/>
    <cellStyle name="_DAINAM_J&amp;J BCC+BL 082011 v2" xfId="86"/>
    <cellStyle name="_DAINAM_thaotuan luong 102011 v2" xfId="87"/>
    <cellStyle name="_DSKH" xfId="88"/>
    <cellStyle name="_DUNG TIEN" xfId="89"/>
    <cellStyle name="_DUNG TIEN MAUKETOAN" xfId="90"/>
    <cellStyle name="_DUNG TIEN_J&amp;J BCC+BL 082011 v2" xfId="91"/>
    <cellStyle name="_DUNG TIEN_thaotuan luong 102011 v2" xfId="92"/>
    <cellStyle name="_hiep thanh bao gia thang 2008" xfId="93"/>
    <cellStyle name="_hiep thanh bao gia thang 2008_J&amp;J BCC+BL 082011 v2" xfId="94"/>
    <cellStyle name="_hiep thanh bao gia thang 2008_thaotuan luong 102011 v2" xfId="95"/>
    <cellStyle name="_KH - HE THONG BM" xfId="96"/>
    <cellStyle name="_KH - HE THONG BM_J&amp;J BCC+BL 082011 v2" xfId="97"/>
    <cellStyle name="_KH - HE THONG BM_thaotuan luong 102011 v2" xfId="98"/>
    <cellStyle name="_KH - Mau gui KH" xfId="99"/>
    <cellStyle name="_KH - Mau gui KH_J&amp;J BCC+BL 082011 v2" xfId="100"/>
    <cellStyle name="_KH - Mau gui KH_thaotuan luong 102011 v2" xfId="101"/>
    <cellStyle name="_KT (2)" xfId="102"/>
    <cellStyle name="_KT (2)_1" xfId="103"/>
    <cellStyle name="_KT (2)_1_Lora-tungchau" xfId="104"/>
    <cellStyle name="_KT (2)_1_Qt-HT3PQ1(CauKho)" xfId="105"/>
    <cellStyle name="_KT (2)_2" xfId="106"/>
    <cellStyle name="_KT (2)_2_TG-TH" xfId="107"/>
    <cellStyle name="_KT (2)_2_TG-TH_BAO CAO KLCT PT2000" xfId="108"/>
    <cellStyle name="_KT (2)_2_TG-TH_BAO CAO PT2000" xfId="109"/>
    <cellStyle name="_KT (2)_2_TG-TH_BAO CAO PT2000_Book1" xfId="110"/>
    <cellStyle name="_KT (2)_2_TG-TH_Bao cao XDCB 2001 - T11 KH dieu chinh 20-11-THAI" xfId="111"/>
    <cellStyle name="_KT (2)_2_TG-TH_Book1" xfId="112"/>
    <cellStyle name="_KT (2)_2_TG-TH_Book1_1" xfId="113"/>
    <cellStyle name="_KT (2)_2_TG-TH_Book1_2" xfId="114"/>
    <cellStyle name="_KT (2)_2_TG-TH_DTCDT MR.2N110.HOCMON.TDTOAN.CCUNG" xfId="115"/>
    <cellStyle name="_KT (2)_2_TG-TH_Lora-tungchau" xfId="116"/>
    <cellStyle name="_KT (2)_2_TG-TH_PGIA-phieu tham tra Kho bac" xfId="117"/>
    <cellStyle name="_KT (2)_2_TG-TH_PT02-02" xfId="118"/>
    <cellStyle name="_KT (2)_2_TG-TH_PT02-02_Book1" xfId="119"/>
    <cellStyle name="_KT (2)_2_TG-TH_PT02-03" xfId="120"/>
    <cellStyle name="_KT (2)_2_TG-TH_PT02-03_Book1" xfId="121"/>
    <cellStyle name="_KT (2)_2_TG-TH_Qt-HT3PQ1(CauKho)" xfId="122"/>
    <cellStyle name="_KT (2)_3" xfId="123"/>
    <cellStyle name="_KT (2)_3_TG-TH" xfId="124"/>
    <cellStyle name="_KT (2)_3_TG-TH_Book1" xfId="125"/>
    <cellStyle name="_KT (2)_3_TG-TH_Book1_BC-QT-WB-dthao" xfId="126"/>
    <cellStyle name="_KT (2)_3_TG-TH_Lora-tungchau" xfId="127"/>
    <cellStyle name="_KT (2)_3_TG-TH_PERSONAL" xfId="128"/>
    <cellStyle name="_KT (2)_3_TG-TH_PERSONAL_HTQ.8 GD1" xfId="129"/>
    <cellStyle name="_KT (2)_3_TG-TH_PERSONAL_Tong hop KHCB 2001" xfId="130"/>
    <cellStyle name="_KT (2)_3_TG-TH_Qt-HT3PQ1(CauKho)" xfId="131"/>
    <cellStyle name="_KT (2)_4" xfId="132"/>
    <cellStyle name="_KT (2)_4_BAO CAO KLCT PT2000" xfId="133"/>
    <cellStyle name="_KT (2)_4_BAO CAO PT2000" xfId="134"/>
    <cellStyle name="_KT (2)_4_BAO CAO PT2000_Book1" xfId="135"/>
    <cellStyle name="_KT (2)_4_Bao cao XDCB 2001 - T11 KH dieu chinh 20-11-THAI" xfId="136"/>
    <cellStyle name="_KT (2)_4_Book1" xfId="137"/>
    <cellStyle name="_KT (2)_4_Book1_1" xfId="138"/>
    <cellStyle name="_KT (2)_4_Book1_2" xfId="139"/>
    <cellStyle name="_KT (2)_4_DTCDT MR.2N110.HOCMON.TDTOAN.CCUNG" xfId="140"/>
    <cellStyle name="_KT (2)_4_Lora-tungchau" xfId="141"/>
    <cellStyle name="_KT (2)_4_PGIA-phieu tham tra Kho bac" xfId="142"/>
    <cellStyle name="_KT (2)_4_PT02-02" xfId="143"/>
    <cellStyle name="_KT (2)_4_PT02-02_Book1" xfId="144"/>
    <cellStyle name="_KT (2)_4_PT02-03" xfId="145"/>
    <cellStyle name="_KT (2)_4_PT02-03_Book1" xfId="146"/>
    <cellStyle name="_KT (2)_4_Qt-HT3PQ1(CauKho)" xfId="147"/>
    <cellStyle name="_KT (2)_4_TG-TH" xfId="148"/>
    <cellStyle name="_KT (2)_5" xfId="149"/>
    <cellStyle name="_KT (2)_5_BAO CAO KLCT PT2000" xfId="150"/>
    <cellStyle name="_KT (2)_5_BAO CAO PT2000" xfId="151"/>
    <cellStyle name="_KT (2)_5_BAO CAO PT2000_Book1" xfId="152"/>
    <cellStyle name="_KT (2)_5_Bao cao XDCB 2001 - T11 KH dieu chinh 20-11-THAI" xfId="153"/>
    <cellStyle name="_KT (2)_5_Book1" xfId="154"/>
    <cellStyle name="_KT (2)_5_Book1_1" xfId="155"/>
    <cellStyle name="_KT (2)_5_Book1_2" xfId="156"/>
    <cellStyle name="_KT (2)_5_Book1_BC-QT-WB-dthao" xfId="157"/>
    <cellStyle name="_KT (2)_5_DTCDT MR.2N110.HOCMON.TDTOAN.CCUNG" xfId="158"/>
    <cellStyle name="_KT (2)_5_Lora-tungchau" xfId="159"/>
    <cellStyle name="_KT (2)_5_PGIA-phieu tham tra Kho bac" xfId="160"/>
    <cellStyle name="_KT (2)_5_PT02-02" xfId="161"/>
    <cellStyle name="_KT (2)_5_PT02-02_Book1" xfId="162"/>
    <cellStyle name="_KT (2)_5_PT02-03" xfId="163"/>
    <cellStyle name="_KT (2)_5_PT02-03_Book1" xfId="164"/>
    <cellStyle name="_KT (2)_5_Qt-HT3PQ1(CauKho)" xfId="165"/>
    <cellStyle name="_KT (2)_Book1" xfId="166"/>
    <cellStyle name="_KT (2)_Book1_BC-QT-WB-dthao" xfId="167"/>
    <cellStyle name="_KT (2)_Lora-tungchau" xfId="168"/>
    <cellStyle name="_KT (2)_PERSONAL" xfId="169"/>
    <cellStyle name="_KT (2)_PERSONAL_HTQ.8 GD1" xfId="170"/>
    <cellStyle name="_KT (2)_PERSONAL_Tong hop KHCB 2001" xfId="171"/>
    <cellStyle name="_KT (2)_Qt-HT3PQ1(CauKho)" xfId="172"/>
    <cellStyle name="_KT (2)_TG-TH" xfId="173"/>
    <cellStyle name="_KT_TG" xfId="174"/>
    <cellStyle name="_KT_TG_1" xfId="175"/>
    <cellStyle name="_KT_TG_1_BAO CAO KLCT PT2000" xfId="176"/>
    <cellStyle name="_KT_TG_1_BAO CAO PT2000" xfId="177"/>
    <cellStyle name="_KT_TG_1_BAO CAO PT2000_Book1" xfId="178"/>
    <cellStyle name="_KT_TG_1_Bao cao XDCB 2001 - T11 KH dieu chinh 20-11-THAI" xfId="179"/>
    <cellStyle name="_KT_TG_1_Book1" xfId="180"/>
    <cellStyle name="_KT_TG_1_Book1_1" xfId="181"/>
    <cellStyle name="_KT_TG_1_Book1_2" xfId="182"/>
    <cellStyle name="_KT_TG_1_Book1_BC-QT-WB-dthao" xfId="183"/>
    <cellStyle name="_KT_TG_1_DTCDT MR.2N110.HOCMON.TDTOAN.CCUNG" xfId="184"/>
    <cellStyle name="_KT_TG_1_Lora-tungchau" xfId="185"/>
    <cellStyle name="_KT_TG_1_PGIA-phieu tham tra Kho bac" xfId="186"/>
    <cellStyle name="_KT_TG_1_PT02-02" xfId="187"/>
    <cellStyle name="_KT_TG_1_PT02-02_Book1" xfId="188"/>
    <cellStyle name="_KT_TG_1_PT02-03" xfId="189"/>
    <cellStyle name="_KT_TG_1_PT02-03_Book1" xfId="190"/>
    <cellStyle name="_KT_TG_1_Qt-HT3PQ1(CauKho)" xfId="191"/>
    <cellStyle name="_KT_TG_2" xfId="192"/>
    <cellStyle name="_KT_TG_2_BAO CAO KLCT PT2000" xfId="193"/>
    <cellStyle name="_KT_TG_2_BAO CAO PT2000" xfId="194"/>
    <cellStyle name="_KT_TG_2_BAO CAO PT2000_Book1" xfId="195"/>
    <cellStyle name="_KT_TG_2_Bao cao XDCB 2001 - T11 KH dieu chinh 20-11-THAI" xfId="196"/>
    <cellStyle name="_KT_TG_2_Book1" xfId="197"/>
    <cellStyle name="_KT_TG_2_Book1_1" xfId="198"/>
    <cellStyle name="_KT_TG_2_Book1_2" xfId="199"/>
    <cellStyle name="_KT_TG_2_DTCDT MR.2N110.HOCMON.TDTOAN.CCUNG" xfId="200"/>
    <cellStyle name="_KT_TG_2_Lora-tungchau" xfId="201"/>
    <cellStyle name="_KT_TG_2_PGIA-phieu tham tra Kho bac" xfId="202"/>
    <cellStyle name="_KT_TG_2_PT02-02" xfId="203"/>
    <cellStyle name="_KT_TG_2_PT02-02_Book1" xfId="204"/>
    <cellStyle name="_KT_TG_2_PT02-03" xfId="205"/>
    <cellStyle name="_KT_TG_2_PT02-03_Book1" xfId="206"/>
    <cellStyle name="_KT_TG_2_Qt-HT3PQ1(CauKho)" xfId="207"/>
    <cellStyle name="_KT_TG_3" xfId="208"/>
    <cellStyle name="_KT_TG_4" xfId="209"/>
    <cellStyle name="_KT_TG_4_Lora-tungchau" xfId="210"/>
    <cellStyle name="_KT_TG_4_Qt-HT3PQ1(CauKho)" xfId="211"/>
    <cellStyle name="_Lora-tungchau" xfId="212"/>
    <cellStyle name="_nhatkycongviec" xfId="213"/>
    <cellStyle name="_NS DANH MUC  CONGVIEC" xfId="214"/>
    <cellStyle name="_NS DANH MUC  CONGVIEC_J&amp;J BCC+BL 082011 v2" xfId="215"/>
    <cellStyle name="_NS DANH MUC  CONGVIEC_thaotuan luong 102011 v2" xfId="216"/>
    <cellStyle name="_PERSONAL" xfId="217"/>
    <cellStyle name="_PERSONAL_HTQ.8 GD1" xfId="218"/>
    <cellStyle name="_PERSONAL_Tong hop KHCB 2001" xfId="219"/>
    <cellStyle name="_phieu yeu cau bo sung thong tin." xfId="220"/>
    <cellStyle name="_Qt-HT3PQ1(CauKho)" xfId="221"/>
    <cellStyle name="_TG-TH" xfId="222"/>
    <cellStyle name="_TG-TH_1" xfId="223"/>
    <cellStyle name="_TG-TH_1_BAO CAO KLCT PT2000" xfId="224"/>
    <cellStyle name="_TG-TH_1_BAO CAO PT2000" xfId="225"/>
    <cellStyle name="_TG-TH_1_BAO CAO PT2000_Book1" xfId="226"/>
    <cellStyle name="_TG-TH_1_Bao cao XDCB 2001 - T11 KH dieu chinh 20-11-THAI" xfId="227"/>
    <cellStyle name="_TG-TH_1_Book1" xfId="228"/>
    <cellStyle name="_TG-TH_1_Book1_1" xfId="229"/>
    <cellStyle name="_TG-TH_1_Book1_2" xfId="230"/>
    <cellStyle name="_TG-TH_1_Book1_BC-QT-WB-dthao" xfId="231"/>
    <cellStyle name="_TG-TH_1_DTCDT MR.2N110.HOCMON.TDTOAN.CCUNG" xfId="232"/>
    <cellStyle name="_TG-TH_1_Lora-tungchau" xfId="233"/>
    <cellStyle name="_TG-TH_1_PGIA-phieu tham tra Kho bac" xfId="234"/>
    <cellStyle name="_TG-TH_1_PT02-02" xfId="235"/>
    <cellStyle name="_TG-TH_1_PT02-02_Book1" xfId="236"/>
    <cellStyle name="_TG-TH_1_PT02-03" xfId="237"/>
    <cellStyle name="_TG-TH_1_PT02-03_Book1" xfId="238"/>
    <cellStyle name="_TG-TH_1_Qt-HT3PQ1(CauKho)" xfId="239"/>
    <cellStyle name="_TG-TH_2" xfId="240"/>
    <cellStyle name="_TG-TH_2_BAO CAO KLCT PT2000" xfId="241"/>
    <cellStyle name="_TG-TH_2_BAO CAO PT2000" xfId="242"/>
    <cellStyle name="_TG-TH_2_BAO CAO PT2000_Book1" xfId="243"/>
    <cellStyle name="_TG-TH_2_Bao cao XDCB 2001 - T11 KH dieu chinh 20-11-THAI" xfId="244"/>
    <cellStyle name="_TG-TH_2_Book1" xfId="245"/>
    <cellStyle name="_TG-TH_2_Book1_1" xfId="246"/>
    <cellStyle name="_TG-TH_2_Book1_2" xfId="247"/>
    <cellStyle name="_TG-TH_2_DTCDT MR.2N110.HOCMON.TDTOAN.CCUNG" xfId="248"/>
    <cellStyle name="_TG-TH_2_Lora-tungchau" xfId="249"/>
    <cellStyle name="_TG-TH_2_PGIA-phieu tham tra Kho bac" xfId="250"/>
    <cellStyle name="_TG-TH_2_PT02-02" xfId="251"/>
    <cellStyle name="_TG-TH_2_PT02-02_Book1" xfId="252"/>
    <cellStyle name="_TG-TH_2_PT02-03" xfId="253"/>
    <cellStyle name="_TG-TH_2_PT02-03_Book1" xfId="254"/>
    <cellStyle name="_TG-TH_2_Qt-HT3PQ1(CauKho)" xfId="255"/>
    <cellStyle name="_TG-TH_3" xfId="256"/>
    <cellStyle name="_TG-TH_3_Lora-tungchau" xfId="257"/>
    <cellStyle name="_TG-TH_3_Qt-HT3PQ1(CauKho)" xfId="258"/>
    <cellStyle name="_TG-TH_4" xfId="259"/>
    <cellStyle name="_viva ky nang mem 1108" xfId="260"/>
    <cellStyle name="_viva ky nang mem 1108_J&amp;J BCC+BL 082011 v2" xfId="261"/>
    <cellStyle name="_viva ky nang mem 1108_thaotuan luong 102011 v2" xfId="262"/>
    <cellStyle name="_VIVA SO QUY 2009" xfId="263"/>
    <cellStyle name="_VV - BIEU MAU NOI BO" xfId="264"/>
    <cellStyle name="_VV - MT SWOT" xfId="265"/>
    <cellStyle name="_VV - MT SWOT_J&amp;J BCC+BL 082011 v2" xfId="266"/>
    <cellStyle name="_VV - MT SWOT_thaotuan luong 102011 v2" xfId="267"/>
    <cellStyle name="_vv bao gia dvns 0309" xfId="268"/>
    <cellStyle name="_vv bao gia mau 0309" xfId="269"/>
    <cellStyle name="_vv bao gia mau 0309_J&amp;J BCC+BL 082011 v2" xfId="270"/>
    <cellStyle name="_vv bao gia mau 0309_thaotuan luong 102011 v2" xfId="271"/>
    <cellStyle name="_vv bieu mau gui kh" xfId="272"/>
    <cellStyle name="_vv de nghi thanh toan" xfId="273"/>
    <cellStyle name="_vv memo" xfId="274"/>
    <cellStyle name="•W€_STDFOR" xfId="275"/>
    <cellStyle name="000," xfId="276"/>
    <cellStyle name="000,000" xfId="277"/>
    <cellStyle name="1" xfId="278"/>
    <cellStyle name="¹éºÐÀ²_      " xfId="279"/>
    <cellStyle name="2" xfId="280"/>
    <cellStyle name="3" xfId="281"/>
    <cellStyle name="4" xfId="282"/>
    <cellStyle name="a" xfId="283"/>
    <cellStyle name="ÅëÈ­ [0]_      " xfId="284"/>
    <cellStyle name="AeE­ [0]_INQUIRY ¿?¾÷AßAø " xfId="285"/>
    <cellStyle name="ÅëÈ­_      " xfId="286"/>
    <cellStyle name="AeE­_INQUIRY ¿?¾÷AßAø " xfId="287"/>
    <cellStyle name="ÅëÈ­_L601CPT" xfId="288"/>
    <cellStyle name="ÄÞ¸¶ [0]_      " xfId="289"/>
    <cellStyle name="AÞ¸¶ [0]_INQUIRY ¿?¾÷AßAø" xfId="290"/>
    <cellStyle name="ÄÞ¸¶ [0]_L601CPT" xfId="291"/>
    <cellStyle name="ÄÞ¸¶_      " xfId="292"/>
    <cellStyle name="AÞ¸¶_INQUIRY ¿?¾÷AßAø" xfId="293"/>
    <cellStyle name="ÄÞ¸¶_L601CPT" xfId="294"/>
    <cellStyle name="AutoFormat Options" xfId="295"/>
    <cellStyle name="Body" xfId="296"/>
    <cellStyle name="C?AØ_¿?¾÷CoE² " xfId="297"/>
    <cellStyle name="Ç¥ÁØ_      " xfId="298"/>
    <cellStyle name="C￥AØ_¿μ¾÷CoE² " xfId="299"/>
    <cellStyle name="Ç¥ÁØ_±¸¹Ì´ëÃ¥" xfId="300"/>
    <cellStyle name="Calc Currency (0)" xfId="301"/>
    <cellStyle name="Calc Currency (2)" xfId="302"/>
    <cellStyle name="Calc Percent (0)" xfId="303"/>
    <cellStyle name="Calc Percent (1)" xfId="304"/>
    <cellStyle name="Calc Percent (2)" xfId="305"/>
    <cellStyle name="Calc Units (0)" xfId="306"/>
    <cellStyle name="Calc Units (1)" xfId="307"/>
    <cellStyle name="Calc Units (2)" xfId="308"/>
    <cellStyle name="category" xfId="309"/>
    <cellStyle name="CC1" xfId="310"/>
    <cellStyle name="CC2" xfId="311"/>
    <cellStyle name="Cerrency_Sheet2_XANGDAU" xfId="312"/>
    <cellStyle name="cg" xfId="313"/>
    <cellStyle name="chchuyen" xfId="314"/>
    <cellStyle name="Comma" xfId="1" builtinId="3"/>
    <cellStyle name="Comma [00]" xfId="315"/>
    <cellStyle name="Comma [000,000]" xfId="316"/>
    <cellStyle name="Comma 000,000" xfId="317"/>
    <cellStyle name="Comma 2" xfId="318"/>
    <cellStyle name="Comma 2 2" xfId="4"/>
    <cellStyle name="Comma 3" xfId="319"/>
    <cellStyle name="Comma 4" xfId="320"/>
    <cellStyle name="Comma 5" xfId="321"/>
    <cellStyle name="Comma 6" xfId="322"/>
    <cellStyle name="Comma 6 2" xfId="323"/>
    <cellStyle name="comma zerodec" xfId="324"/>
    <cellStyle name="Comma0" xfId="325"/>
    <cellStyle name="CT1" xfId="326"/>
    <cellStyle name="CT2" xfId="327"/>
    <cellStyle name="CT4" xfId="328"/>
    <cellStyle name="CT5" xfId="329"/>
    <cellStyle name="ct7" xfId="330"/>
    <cellStyle name="ct8" xfId="331"/>
    <cellStyle name="cth1" xfId="332"/>
    <cellStyle name="Cthuc" xfId="333"/>
    <cellStyle name="Cthuc1" xfId="334"/>
    <cellStyle name="Currency [00]" xfId="335"/>
    <cellStyle name="Currency0" xfId="336"/>
    <cellStyle name="Currency1" xfId="337"/>
    <cellStyle name="d" xfId="338"/>
    <cellStyle name="D$_x0004_P??_x0010__x000b_?_x0015_?$_x0004_?_x000f_?" xfId="339"/>
    <cellStyle name="D$_x0004_P?_x0010__x000b_픲_x0015_딡$_x0004_뗈_x000f_?" xfId="340"/>
    <cellStyle name="d%" xfId="341"/>
    <cellStyle name="d1" xfId="342"/>
    <cellStyle name="Date" xfId="343"/>
    <cellStyle name="Date Short" xfId="344"/>
    <cellStyle name="Date_Book1" xfId="345"/>
    <cellStyle name="Dezimal [0]_UXO VII" xfId="346"/>
    <cellStyle name="Dezimal_UXO VII" xfId="347"/>
    <cellStyle name="Dollar (zero dec)" xfId="348"/>
    <cellStyle name="Enter Currency (0)" xfId="349"/>
    <cellStyle name="Enter Currency (2)" xfId="350"/>
    <cellStyle name="Enter Units (0)" xfId="351"/>
    <cellStyle name="Enter Units (1)" xfId="352"/>
    <cellStyle name="Enter Units (2)" xfId="353"/>
    <cellStyle name="f1" xfId="354"/>
    <cellStyle name="f2" xfId="355"/>
    <cellStyle name="Fixed" xfId="356"/>
    <cellStyle name="Grey" xfId="357"/>
    <cellStyle name="HEADER" xfId="358"/>
    <cellStyle name="Header1" xfId="359"/>
    <cellStyle name="Header2" xfId="360"/>
    <cellStyle name="HEADING1" xfId="361"/>
    <cellStyle name="HEADING2" xfId="362"/>
    <cellStyle name="Hoa-Scholl" xfId="363"/>
    <cellStyle name="i·0" xfId="364"/>
    <cellStyle name="Îáû÷íûé_ÏÄÍÃ" xfId="365"/>
    <cellStyle name="Input [yellow]" xfId="366"/>
    <cellStyle name="k" xfId="367"/>
    <cellStyle name="k0" xfId="368"/>
    <cellStyle name="k1" xfId="369"/>
    <cellStyle name="k2" xfId="370"/>
    <cellStyle name="k3" xfId="371"/>
    <cellStyle name="khanh" xfId="372"/>
    <cellStyle name="khoa2" xfId="373"/>
    <cellStyle name="kien1" xfId="374"/>
    <cellStyle name="Link Currency (0)" xfId="375"/>
    <cellStyle name="Link Currency (2)" xfId="376"/>
    <cellStyle name="Link Units (0)" xfId="377"/>
    <cellStyle name="Link Units (1)" xfId="378"/>
    <cellStyle name="Link Units (2)" xfId="379"/>
    <cellStyle name="luc" xfId="380"/>
    <cellStyle name="luc2" xfId="381"/>
    <cellStyle name="Millares [0]_Well Timing" xfId="382"/>
    <cellStyle name="Millares_Well Timing" xfId="383"/>
    <cellStyle name="Môc" xfId="384"/>
    <cellStyle name="Model" xfId="385"/>
    <cellStyle name="moi" xfId="386"/>
    <cellStyle name="Moneda [0]_Well Timing" xfId="387"/>
    <cellStyle name="Moneda_Well Timing" xfId="388"/>
    <cellStyle name="Monétaire [0]_TARIFFS DB" xfId="389"/>
    <cellStyle name="Monétaire_TARIFFS DB" xfId="390"/>
    <cellStyle name="n" xfId="391"/>
    <cellStyle name="n1" xfId="392"/>
    <cellStyle name="New Times Roman" xfId="393"/>
    <cellStyle name="no dec" xfId="394"/>
    <cellStyle name="Non défini" xfId="395"/>
    <cellStyle name="Normal" xfId="0" builtinId="0"/>
    <cellStyle name="Normal - Style1" xfId="396"/>
    <cellStyle name="Normal 2" xfId="397"/>
    <cellStyle name="Normal 2 2" xfId="398"/>
    <cellStyle name="Normal 3" xfId="399"/>
    <cellStyle name="Normal 4" xfId="400"/>
    <cellStyle name="Normal 5" xfId="401"/>
    <cellStyle name="Normal 5 2" xfId="402"/>
    <cellStyle name="Normal_Book1" xfId="2"/>
    <cellStyle name="Normal_Sheet1" xfId="3"/>
    <cellStyle name="Normal1" xfId="403"/>
    <cellStyle name="omma [0]_Mktg Prog" xfId="404"/>
    <cellStyle name="ormal_Sheet1_1" xfId="405"/>
    <cellStyle name="Percent [0]" xfId="406"/>
    <cellStyle name="Percent [00]" xfId="407"/>
    <cellStyle name="Percent [2]" xfId="408"/>
    <cellStyle name="PrePop Currency (0)" xfId="409"/>
    <cellStyle name="PrePop Currency (2)" xfId="410"/>
    <cellStyle name="PrePop Units (0)" xfId="411"/>
    <cellStyle name="PrePop Units (1)" xfId="412"/>
    <cellStyle name="PrePop Units (2)" xfId="413"/>
    <cellStyle name="S—_x0008_" xfId="414"/>
    <cellStyle name="s1" xfId="415"/>
    <cellStyle name="Style 1" xfId="416"/>
    <cellStyle name="Style 10" xfId="417"/>
    <cellStyle name="Style 11" xfId="418"/>
    <cellStyle name="Style 12" xfId="419"/>
    <cellStyle name="Style 13" xfId="420"/>
    <cellStyle name="Style 14" xfId="421"/>
    <cellStyle name="Style 15" xfId="422"/>
    <cellStyle name="Style 16" xfId="423"/>
    <cellStyle name="Style 17" xfId="424"/>
    <cellStyle name="Style 18" xfId="425"/>
    <cellStyle name="Style 19" xfId="426"/>
    <cellStyle name="Style 2" xfId="427"/>
    <cellStyle name="Style 20" xfId="428"/>
    <cellStyle name="Style 21" xfId="429"/>
    <cellStyle name="Style 22" xfId="430"/>
    <cellStyle name="Style 23" xfId="431"/>
    <cellStyle name="Style 24" xfId="432"/>
    <cellStyle name="Style 25" xfId="433"/>
    <cellStyle name="Style 26" xfId="434"/>
    <cellStyle name="Style 27" xfId="435"/>
    <cellStyle name="Style 28" xfId="436"/>
    <cellStyle name="Style 29" xfId="437"/>
    <cellStyle name="Style 3" xfId="438"/>
    <cellStyle name="Style 30" xfId="439"/>
    <cellStyle name="Style 31" xfId="440"/>
    <cellStyle name="Style 32" xfId="441"/>
    <cellStyle name="Style 33" xfId="442"/>
    <cellStyle name="Style 34" xfId="443"/>
    <cellStyle name="Style 35" xfId="444"/>
    <cellStyle name="Style 36" xfId="445"/>
    <cellStyle name="Style 37" xfId="446"/>
    <cellStyle name="Style 38" xfId="447"/>
    <cellStyle name="Style 39" xfId="448"/>
    <cellStyle name="Style 4" xfId="449"/>
    <cellStyle name="Style 40" xfId="450"/>
    <cellStyle name="Style 41" xfId="451"/>
    <cellStyle name="Style 42" xfId="452"/>
    <cellStyle name="Style 43" xfId="453"/>
    <cellStyle name="Style 5" xfId="454"/>
    <cellStyle name="Style 6" xfId="455"/>
    <cellStyle name="Style 7" xfId="456"/>
    <cellStyle name="Style 8" xfId="457"/>
    <cellStyle name="Style 9" xfId="458"/>
    <cellStyle name="subhead" xfId="459"/>
    <cellStyle name="T" xfId="460"/>
    <cellStyle name="T_01 DUNGTIEN BIEU SX KINH DOANH" xfId="461"/>
    <cellStyle name="T_01 modul tvql 06 08 09" xfId="462"/>
    <cellStyle name="T_01 modul tvql 06 08 09_J&amp;J BCC+BL 082011 v2" xfId="463"/>
    <cellStyle name="T_01 modul tvql 06 08 09_thaotuan luong 102011 v2" xfId="464"/>
    <cellStyle name="T_Book1" xfId="465"/>
    <cellStyle name="T_Book1_01 DUNGTIEN BIEU SX KINH DOANH" xfId="466"/>
    <cellStyle name="T_Book1_01 modul tvql 06 08 09" xfId="467"/>
    <cellStyle name="T_Book1_01 modul tvql 06 08 09_DA - BL 062011 (new)" xfId="468"/>
    <cellStyle name="T_Book1_01 modul tvql 06 08 09_thaotuan luong 102011" xfId="469"/>
    <cellStyle name="T_Book1_01 modul tvql 06 08 09_thaotuan luong 102011 v2" xfId="470"/>
    <cellStyle name="T_Book1_DA - BL 062011 (new)" xfId="471"/>
    <cellStyle name="T_Book1_DAINAM" xfId="472"/>
    <cellStyle name="T_Book1_DAINAM_DA - BL 062011 (new)" xfId="473"/>
    <cellStyle name="T_Book1_DAINAM_thaotuan luong 102011" xfId="474"/>
    <cellStyle name="T_Book1_DAINAM_thaotuan luong 102011 v2" xfId="475"/>
    <cellStyle name="T_Book1_DSKH" xfId="476"/>
    <cellStyle name="T_Book1_DSKH_J&amp;J BCC+BL 082011 v2" xfId="477"/>
    <cellStyle name="T_Book1_DSKH_thaotuan luong 102011 v2" xfId="478"/>
    <cellStyle name="T_Book1_DUNG TIEN" xfId="479"/>
    <cellStyle name="T_Book1_DUNG TIEN MAUKETOAN" xfId="480"/>
    <cellStyle name="T_Book1_DUNG TIEN MAUKETOAN_J&amp;J BCC+BL 082011 v2" xfId="481"/>
    <cellStyle name="T_Book1_DUNG TIEN MAUKETOAN_thaotuan luong 102011 v2" xfId="482"/>
    <cellStyle name="T_Book1_DUNG TIEN_DA - BL 062011 (new)" xfId="483"/>
    <cellStyle name="T_Book1_DUNG TIEN_thaotuan luong 102011" xfId="484"/>
    <cellStyle name="T_Book1_DUNG TIEN_thaotuan luong 102011 v2" xfId="485"/>
    <cellStyle name="T_Book1_hiep thanh bao gia thang 2008" xfId="486"/>
    <cellStyle name="T_Book1_hiep thanh bao gia thang 2008_DA - BL 062011 (new)" xfId="487"/>
    <cellStyle name="T_Book1_hiep thanh bao gia thang 2008_thaotuan luong 102011" xfId="488"/>
    <cellStyle name="T_Book1_hiep thanh bao gia thang 2008_thaotuan luong 102011 v2" xfId="489"/>
    <cellStyle name="T_Book1_NS DANH MUC  CONGVIEC" xfId="490"/>
    <cellStyle name="T_Book1_NS DANH MUC  CONGVIEC_DA - BL 062011 (new)" xfId="491"/>
    <cellStyle name="T_Book1_NS DANH MUC  CONGVIEC_thaotuan luong 102011" xfId="492"/>
    <cellStyle name="T_Book1_NS DANH MUC  CONGVIEC_thaotuan luong 102011 v2" xfId="493"/>
    <cellStyle name="T_Book1_thaotuan luong 102011" xfId="494"/>
    <cellStyle name="T_Book1_thaotuan luong 102011 v2" xfId="495"/>
    <cellStyle name="T_Book1_VIVA SO QUY 2009" xfId="496"/>
    <cellStyle name="T_Book1_VIVA SO QUY 2009_J&amp;J BCC+BL 082011 v2" xfId="497"/>
    <cellStyle name="T_Book1_VIVA SO QUY 2009_thaotuan luong 102011 v2" xfId="498"/>
    <cellStyle name="T_Copy of VT - BHXH-Q.Phu Nhuan" xfId="499"/>
    <cellStyle name="T_Copy of VT - BHXH-Q.Phu Nhuan_DA - BL 062011 (new)" xfId="500"/>
    <cellStyle name="T_Copy of VT - BHXH-Q.Phu Nhuan_thaotuan luong 102011" xfId="501"/>
    <cellStyle name="T_Copy of VT - BHXH-Q.Phu Nhuan_thaotuan luong 102011 v2" xfId="502"/>
    <cellStyle name="T_DAINAM" xfId="503"/>
    <cellStyle name="T_DAINAM_J&amp;J BCC+BL 082011 v2" xfId="504"/>
    <cellStyle name="T_DAINAM_thaotuan luong 102011 v2" xfId="505"/>
    <cellStyle name="T_DSKH" xfId="506"/>
    <cellStyle name="T_DSKH_DA - BL 062011 (new)" xfId="507"/>
    <cellStyle name="T_DSKH_thaotuan luong 102011" xfId="508"/>
    <cellStyle name="T_DSKH_thaotuan luong 102011 v2" xfId="509"/>
    <cellStyle name="T_DUNG TIEN" xfId="510"/>
    <cellStyle name="T_DUNG TIEN MAUKETOAN" xfId="511"/>
    <cellStyle name="T_DUNG TIEN MAUKETOAN_DA - BL 062011 (new)" xfId="512"/>
    <cellStyle name="T_DUNG TIEN MAUKETOAN_thaotuan luong 102011" xfId="513"/>
    <cellStyle name="T_DUNG TIEN MAUKETOAN_thaotuan luong 102011 v2" xfId="514"/>
    <cellStyle name="T_DUNG TIEN_J&amp;J BCC+BL 082011 v2" xfId="515"/>
    <cellStyle name="T_DUNG TIEN_thaotuan luong 102011 v2" xfId="516"/>
    <cellStyle name="T_hiep thanh bao gia thang 2008" xfId="517"/>
    <cellStyle name="T_hiep thanh bao gia thang 2008_J&amp;J BCC+BL 082011 v2" xfId="518"/>
    <cellStyle name="T_hiep thanh bao gia thang 2008_thaotuan luong 102011 v2" xfId="519"/>
    <cellStyle name="T_HNC- BHXH quy 4-07" xfId="520"/>
    <cellStyle name="T_HNC- BHXH quy 4-07_DA - BL 062011 (new)" xfId="521"/>
    <cellStyle name="T_HNC- BHXH quy 4-07_thaotuan luong 102011" xfId="522"/>
    <cellStyle name="T_HNC- BHXH quy 4-07_thaotuan luong 102011 v2" xfId="523"/>
    <cellStyle name="T_J&amp;J BCC+BL 082011 v2" xfId="524"/>
    <cellStyle name="T_NS DANH MUC  CONGVIEC" xfId="525"/>
    <cellStyle name="T_NS DANH MUC  CONGVIEC_J&amp;J BCC+BL 082011 v2" xfId="526"/>
    <cellStyle name="T_NS DANH MUC  CONGVIEC_thaotuan luong 102011 v2" xfId="527"/>
    <cellStyle name="T_thaotuan luong 102011 v2" xfId="528"/>
    <cellStyle name="T_VIVA SO QUY 2009" xfId="529"/>
    <cellStyle name="T_VIVA SO QUY 2009_DA - BL 062011 (new)" xfId="530"/>
    <cellStyle name="T_VIVA SO QUY 2009_thaotuan luong 102011" xfId="531"/>
    <cellStyle name="T_VIVA SO QUY 2009_thaotuan luong 102011 v2" xfId="532"/>
    <cellStyle name="TD1" xfId="533"/>
    <cellStyle name="tde" xfId="534"/>
    <cellStyle name="Text Indent A" xfId="535"/>
    <cellStyle name="Text Indent B" xfId="536"/>
    <cellStyle name="Text Indent C" xfId="537"/>
    <cellStyle name="th" xfId="538"/>
    <cellStyle name="þ_x001d_ð¤_x000c_¯þ_x0014__x000d_¨þU_x0001_À_x0004_ _x0015__x000f__x0001__x0001_" xfId="539"/>
    <cellStyle name="Tiªu ®Ì" xfId="540"/>
    <cellStyle name="Times New Roman" xfId="541"/>
    <cellStyle name="TiÓu môc" xfId="542"/>
    <cellStyle name="Tua de so" xfId="543"/>
    <cellStyle name="Tusental (0)_pldt" xfId="544"/>
    <cellStyle name="Tusental_pldt" xfId="545"/>
    <cellStyle name="Valuta (0)_pldt" xfId="546"/>
    <cellStyle name="Valuta_pldt" xfId="547"/>
    <cellStyle name="viet" xfId="548"/>
    <cellStyle name="viet2" xfId="549"/>
    <cellStyle name="vntxt2" xfId="550"/>
    <cellStyle name="Währung [0]_UXO VII" xfId="551"/>
    <cellStyle name="Währung_UXO VII" xfId="552"/>
    <cellStyle name="xuan" xfId="553"/>
    <cellStyle name="Обычный_Elec-12 Fin" xfId="554"/>
    <cellStyle name="เครื่องหมายสกุลเงิน [0]_FTC_OFFER" xfId="555"/>
    <cellStyle name="เครื่องหมายสกุลเงิน_FTC_OFFER" xfId="556"/>
    <cellStyle name="ปกติ_FTC_OFFER" xfId="557"/>
    <cellStyle name=" [0.00]_ Att. 1- Cover" xfId="558"/>
    <cellStyle name="_ Att. 1- Cover" xfId="559"/>
    <cellStyle name="?_ Att. 1- Cover" xfId="560"/>
    <cellStyle name="똿뗦먛귟 [0.00]_PRODUCT DETAIL Q1" xfId="561"/>
    <cellStyle name="똿뗦먛귟_PRODUCT DETAIL Q1" xfId="562"/>
    <cellStyle name="믅됞 [0.00]_PRODUCT DETAIL Q1" xfId="563"/>
    <cellStyle name="믅됞_PRODUCT DETAIL Q1" xfId="564"/>
    <cellStyle name="백분율_95" xfId="565"/>
    <cellStyle name="뷭?_BOOKSHIP" xfId="566"/>
    <cellStyle name="쉼표 [0]_PCS-3~1" xfId="567"/>
    <cellStyle name="쉼표_EQ_ROOM cost" xfId="568"/>
    <cellStyle name="콤마 [0]_ 비목별 월별기술 " xfId="569"/>
    <cellStyle name="콤마_ 비목별 월별기술 " xfId="570"/>
    <cellStyle name="통화 [0]_1202" xfId="571"/>
    <cellStyle name="통화_1202" xfId="572"/>
    <cellStyle name="표준_(정보부문)월별인원계획" xfId="573"/>
    <cellStyle name="一般_00Q3902REV.1" xfId="574"/>
    <cellStyle name="千分位[0]_00Q3902REV.1" xfId="575"/>
    <cellStyle name="千分位_00Q3902REV.1" xfId="576"/>
    <cellStyle name="桁区切り [0.00]_List-dwg瑩畳䵜楡" xfId="577"/>
    <cellStyle name="桁区切り_List-dwgist-" xfId="578"/>
    <cellStyle name="標準_List-dwgis" xfId="579"/>
    <cellStyle name="貨幣 [0]_00Q3902REV.1" xfId="580"/>
    <cellStyle name="貨幣[0]_BRE" xfId="581"/>
    <cellStyle name="貨幣_00Q3902REV.1" xfId="582"/>
    <cellStyle name="通貨 [0.00]_List-dwgwg" xfId="583"/>
    <cellStyle name="通貨_List-dwgis" xfId="584"/>
  </cellStyles>
  <dxfs count="58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33"/>
  </sheetPr>
  <dimension ref="A1:Z104"/>
  <sheetViews>
    <sheetView tabSelected="1" topLeftCell="A8" workbookViewId="0">
      <pane ySplit="3" topLeftCell="A11" activePane="bottomLeft" state="frozen"/>
      <selection activeCell="E19" sqref="E19"/>
      <selection pane="bottomLeft" activeCell="C11" sqref="C11"/>
    </sheetView>
  </sheetViews>
  <sheetFormatPr defaultRowHeight="12.75"/>
  <cols>
    <col min="1" max="1" width="5.5703125" style="2" customWidth="1"/>
    <col min="2" max="2" width="9.7109375" style="2" customWidth="1"/>
    <col min="3" max="3" width="25.140625" style="2" customWidth="1"/>
    <col min="4" max="4" width="11.42578125" style="2" customWidth="1"/>
    <col min="5" max="5" width="10.85546875" style="3" customWidth="1"/>
    <col min="6" max="6" width="10.85546875" style="4" hidden="1" customWidth="1"/>
    <col min="7" max="8" width="9.7109375" style="4" customWidth="1"/>
    <col min="9" max="9" width="10.5703125" style="2" customWidth="1"/>
    <col min="10" max="21" width="10.5703125" style="2" hidden="1" customWidth="1"/>
    <col min="22" max="22" width="10.5703125" style="2" customWidth="1"/>
    <col min="23" max="23" width="10.85546875" style="3" customWidth="1"/>
    <col min="24" max="24" width="13.28515625" style="3" customWidth="1"/>
    <col min="25" max="26" width="11.85546875" style="3" customWidth="1"/>
    <col min="27" max="16384" width="9.140625" style="2"/>
  </cols>
  <sheetData>
    <row r="1" spans="1:26" ht="15">
      <c r="A1" s="1" t="s">
        <v>0</v>
      </c>
    </row>
    <row r="2" spans="1:26" ht="15">
      <c r="A2" s="1" t="s">
        <v>1</v>
      </c>
    </row>
    <row r="3" spans="1:26" ht="15">
      <c r="A3" s="1"/>
    </row>
    <row r="4" spans="1:26">
      <c r="A4" s="5"/>
      <c r="B4" s="5"/>
    </row>
    <row r="5" spans="1:26" ht="23.25" customHeight="1">
      <c r="A5" s="196" t="s">
        <v>2</v>
      </c>
      <c r="B5" s="196"/>
      <c r="C5" s="196"/>
      <c r="D5" s="196"/>
      <c r="E5" s="196"/>
      <c r="F5" s="196"/>
      <c r="G5" s="196"/>
      <c r="H5" s="196"/>
      <c r="I5" s="196"/>
      <c r="J5" s="196"/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96"/>
      <c r="W5" s="196"/>
      <c r="X5" s="196"/>
    </row>
    <row r="6" spans="1:26" ht="23.25" customHeight="1">
      <c r="A6" s="197" t="str">
        <f>"Tháng "&amp;'CC -1'!C4&amp;" năm 2011"</f>
        <v>Tháng  năm 2011</v>
      </c>
      <c r="B6" s="197"/>
      <c r="C6" s="197"/>
      <c r="D6" s="197"/>
      <c r="E6" s="197"/>
      <c r="F6" s="197"/>
      <c r="G6" s="197"/>
      <c r="H6" s="197"/>
      <c r="I6" s="197"/>
      <c r="J6" s="197"/>
      <c r="K6" s="197"/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</row>
    <row r="7" spans="1:26" s="8" customFormat="1" ht="19.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7"/>
      <c r="Z7" s="7"/>
    </row>
    <row r="8" spans="1:26" s="1" customFormat="1" ht="20.25" customHeight="1">
      <c r="A8" s="198" t="s">
        <v>3</v>
      </c>
      <c r="B8" s="198" t="s">
        <v>4</v>
      </c>
      <c r="C8" s="198" t="s">
        <v>5</v>
      </c>
      <c r="D8" s="198" t="s">
        <v>6</v>
      </c>
      <c r="E8" s="199" t="s">
        <v>7</v>
      </c>
      <c r="F8" s="200"/>
      <c r="G8" s="203" t="s">
        <v>8</v>
      </c>
      <c r="H8" s="203"/>
      <c r="I8" s="203" t="s">
        <v>9</v>
      </c>
      <c r="J8" s="203" t="s">
        <v>10</v>
      </c>
      <c r="K8" s="203"/>
      <c r="L8" s="203"/>
      <c r="M8" s="203"/>
      <c r="N8" s="203"/>
      <c r="O8" s="203"/>
      <c r="P8" s="203"/>
      <c r="Q8" s="203"/>
      <c r="R8" s="203"/>
      <c r="S8" s="203"/>
      <c r="T8" s="203"/>
      <c r="U8" s="203"/>
      <c r="V8" s="204" t="s">
        <v>11</v>
      </c>
      <c r="W8" s="204" t="s">
        <v>12</v>
      </c>
      <c r="X8" s="204" t="s">
        <v>13</v>
      </c>
      <c r="Y8" s="9"/>
      <c r="Z8" s="9"/>
    </row>
    <row r="9" spans="1:26" s="1" customFormat="1" ht="20.25" customHeight="1">
      <c r="A9" s="198"/>
      <c r="B9" s="198"/>
      <c r="C9" s="198"/>
      <c r="D9" s="198"/>
      <c r="E9" s="201"/>
      <c r="F9" s="202"/>
      <c r="G9" s="10" t="s">
        <v>14</v>
      </c>
      <c r="H9" s="10" t="s">
        <v>15</v>
      </c>
      <c r="I9" s="203"/>
      <c r="J9" s="10" t="s">
        <v>16</v>
      </c>
      <c r="K9" s="10" t="s">
        <v>17</v>
      </c>
      <c r="L9" s="10" t="s">
        <v>18</v>
      </c>
      <c r="M9" s="10" t="s">
        <v>19</v>
      </c>
      <c r="N9" s="10" t="s">
        <v>20</v>
      </c>
      <c r="O9" s="10" t="s">
        <v>21</v>
      </c>
      <c r="P9" s="10" t="s">
        <v>22</v>
      </c>
      <c r="Q9" s="10" t="s">
        <v>23</v>
      </c>
      <c r="R9" s="10" t="s">
        <v>24</v>
      </c>
      <c r="S9" s="10" t="s">
        <v>25</v>
      </c>
      <c r="T9" s="10" t="s">
        <v>26</v>
      </c>
      <c r="U9" s="10" t="s">
        <v>27</v>
      </c>
      <c r="V9" s="205"/>
      <c r="W9" s="205"/>
      <c r="X9" s="205"/>
      <c r="Y9" s="9"/>
      <c r="Z9" s="9"/>
    </row>
    <row r="10" spans="1:26" ht="14.25" customHeight="1">
      <c r="A10" s="11">
        <v>1</v>
      </c>
      <c r="B10" s="11">
        <v>1</v>
      </c>
      <c r="C10" s="11">
        <v>2</v>
      </c>
      <c r="D10" s="11">
        <v>3</v>
      </c>
      <c r="E10" s="11">
        <v>4</v>
      </c>
      <c r="F10" s="11">
        <v>5</v>
      </c>
      <c r="G10" s="11">
        <v>6</v>
      </c>
      <c r="H10" s="11">
        <v>7</v>
      </c>
      <c r="I10" s="11">
        <v>8</v>
      </c>
      <c r="J10" s="11">
        <v>9</v>
      </c>
      <c r="K10" s="11">
        <v>10</v>
      </c>
      <c r="L10" s="11">
        <v>11</v>
      </c>
      <c r="M10" s="11">
        <v>12</v>
      </c>
      <c r="N10" s="11">
        <v>13</v>
      </c>
      <c r="O10" s="11">
        <v>14</v>
      </c>
      <c r="P10" s="11">
        <v>15</v>
      </c>
      <c r="Q10" s="11">
        <v>16</v>
      </c>
      <c r="R10" s="11">
        <v>17</v>
      </c>
      <c r="S10" s="11">
        <v>18</v>
      </c>
      <c r="T10" s="11">
        <v>19</v>
      </c>
      <c r="U10" s="11">
        <v>20</v>
      </c>
      <c r="V10" s="11">
        <v>21</v>
      </c>
      <c r="W10" s="11">
        <v>22</v>
      </c>
      <c r="X10" s="11">
        <v>23</v>
      </c>
    </row>
    <row r="11" spans="1:26" s="20" customFormat="1" ht="21.75" customHeight="1">
      <c r="A11" s="15">
        <f t="shared" ref="A11:A15" si="0">IF(B11&lt;&gt;"",ROW()-10,"")</f>
        <v>1</v>
      </c>
      <c r="B11" s="12" t="s">
        <v>28</v>
      </c>
      <c r="C11" s="16" t="s">
        <v>168</v>
      </c>
      <c r="D11" s="12" t="s">
        <v>29</v>
      </c>
      <c r="E11" s="13">
        <v>1240000</v>
      </c>
      <c r="F11" s="17"/>
      <c r="G11" s="14">
        <v>260000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8"/>
      <c r="Z11" s="19"/>
    </row>
    <row r="12" spans="1:26" s="20" customFormat="1" ht="21.75" customHeight="1">
      <c r="A12" s="15">
        <f t="shared" si="0"/>
        <v>2</v>
      </c>
      <c r="B12" s="21" t="s">
        <v>30</v>
      </c>
      <c r="C12" s="22" t="s">
        <v>31</v>
      </c>
      <c r="D12" s="15" t="s">
        <v>32</v>
      </c>
      <c r="E12" s="17">
        <v>2000000</v>
      </c>
      <c r="F12" s="17"/>
      <c r="G12" s="17">
        <v>260000</v>
      </c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8"/>
      <c r="Z12" s="19"/>
    </row>
    <row r="13" spans="1:26" s="20" customFormat="1" ht="21.75" customHeight="1">
      <c r="A13" s="15">
        <f t="shared" si="0"/>
        <v>3</v>
      </c>
      <c r="B13" s="21" t="s">
        <v>33</v>
      </c>
      <c r="C13" s="22" t="s">
        <v>34</v>
      </c>
      <c r="D13" s="15" t="s">
        <v>32</v>
      </c>
      <c r="E13" s="17">
        <v>2500000</v>
      </c>
      <c r="F13" s="17"/>
      <c r="G13" s="17">
        <v>260000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8"/>
      <c r="Z13" s="19"/>
    </row>
    <row r="14" spans="1:26" ht="21.75" customHeight="1">
      <c r="A14" s="12" t="str">
        <f t="shared" si="0"/>
        <v/>
      </c>
      <c r="B14" s="23"/>
      <c r="C14" s="24"/>
      <c r="D14" s="25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9"/>
    </row>
    <row r="15" spans="1:26" ht="21.75" customHeight="1">
      <c r="A15" s="12" t="str">
        <f t="shared" si="0"/>
        <v/>
      </c>
      <c r="B15" s="27"/>
      <c r="C15" s="28"/>
      <c r="D15" s="29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9"/>
    </row>
    <row r="16" spans="1:26" ht="21.75" customHeight="1">
      <c r="A16" s="206" t="s">
        <v>35</v>
      </c>
      <c r="B16" s="207"/>
      <c r="C16" s="207"/>
      <c r="D16" s="31" t="s">
        <v>36</v>
      </c>
      <c r="E16" s="32">
        <f>SUM(E11:E15)</f>
        <v>5740000</v>
      </c>
      <c r="F16" s="32">
        <f>SUM(F11:F15)</f>
        <v>0</v>
      </c>
      <c r="G16" s="32">
        <f>SUM(G11:G15)</f>
        <v>780000</v>
      </c>
      <c r="H16" s="32">
        <f>SUM(H11:H15)</f>
        <v>0</v>
      </c>
      <c r="I16" s="32"/>
      <c r="J16" s="32">
        <f t="shared" ref="J16:U16" si="1">SUMIF(J$11:J$15,"x",$E$11:$E$15)</f>
        <v>0</v>
      </c>
      <c r="K16" s="32">
        <f t="shared" si="1"/>
        <v>0</v>
      </c>
      <c r="L16" s="32">
        <f t="shared" si="1"/>
        <v>0</v>
      </c>
      <c r="M16" s="32">
        <f t="shared" si="1"/>
        <v>0</v>
      </c>
      <c r="N16" s="32">
        <f t="shared" si="1"/>
        <v>0</v>
      </c>
      <c r="O16" s="32">
        <f t="shared" si="1"/>
        <v>0</v>
      </c>
      <c r="P16" s="32">
        <f t="shared" si="1"/>
        <v>0</v>
      </c>
      <c r="Q16" s="32">
        <f t="shared" si="1"/>
        <v>0</v>
      </c>
      <c r="R16" s="32">
        <f t="shared" si="1"/>
        <v>0</v>
      </c>
      <c r="S16" s="32">
        <f t="shared" si="1"/>
        <v>0</v>
      </c>
      <c r="T16" s="32">
        <f t="shared" si="1"/>
        <v>0</v>
      </c>
      <c r="U16" s="32">
        <f t="shared" si="1"/>
        <v>0</v>
      </c>
      <c r="V16" s="32"/>
      <c r="W16" s="32"/>
      <c r="X16" s="32"/>
      <c r="Y16" s="9"/>
    </row>
    <row r="17" spans="1:25" ht="21.75" customHeight="1">
      <c r="A17" s="208"/>
      <c r="B17" s="209"/>
      <c r="C17" s="209"/>
      <c r="D17" s="31" t="s">
        <v>37</v>
      </c>
      <c r="E17" s="32"/>
      <c r="F17" s="32"/>
      <c r="G17" s="32"/>
      <c r="H17" s="32"/>
      <c r="I17" s="32"/>
      <c r="J17" s="32">
        <f t="array" ref="J17">SUM((J$11:J$15="x")*1)</f>
        <v>0</v>
      </c>
      <c r="K17" s="32">
        <f t="array" ref="K17">SUM((K$11:K$15="x")*1)</f>
        <v>0</v>
      </c>
      <c r="L17" s="32">
        <f t="array" ref="L17">SUM((L$11:L$15="x")*1)</f>
        <v>0</v>
      </c>
      <c r="M17" s="32">
        <f t="array" ref="M17">SUM((M$11:M$15="x")*1)</f>
        <v>0</v>
      </c>
      <c r="N17" s="32">
        <f t="array" ref="N17">SUM((N$11:N$15="x")*1)</f>
        <v>0</v>
      </c>
      <c r="O17" s="32">
        <f t="array" ref="O17">SUM((O$11:O$15="x")*1)</f>
        <v>0</v>
      </c>
      <c r="P17" s="32">
        <f t="array" ref="P17">SUM((P$11:P$15="x")*1)</f>
        <v>0</v>
      </c>
      <c r="Q17" s="32">
        <f t="array" ref="Q17">SUM((Q$11:Q$15="x")*1)</f>
        <v>0</v>
      </c>
      <c r="R17" s="32">
        <f t="array" ref="R17">SUM((R$11:R$15="x")*1)</f>
        <v>0</v>
      </c>
      <c r="S17" s="32">
        <f t="array" ref="S17">SUM((S$11:S$15="x")*1)</f>
        <v>0</v>
      </c>
      <c r="T17" s="32">
        <f t="array" ref="T17">SUM((T$11:T$15="x")*1)</f>
        <v>0</v>
      </c>
      <c r="U17" s="32">
        <f t="array" ref="U17">SUM((U$11:U$15="x")*1)</f>
        <v>0</v>
      </c>
      <c r="V17" s="32"/>
      <c r="W17" s="32"/>
      <c r="X17" s="32"/>
      <c r="Y17" s="9"/>
    </row>
    <row r="18" spans="1:25" ht="21.75" customHeight="1">
      <c r="A18" s="210"/>
      <c r="B18" s="211"/>
      <c r="C18" s="211"/>
      <c r="D18" s="31" t="s">
        <v>38</v>
      </c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9"/>
    </row>
    <row r="19" spans="1:25" ht="11.25" customHeight="1">
      <c r="A19" s="33"/>
      <c r="B19" s="33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</row>
    <row r="20" spans="1:25" ht="11.25" customHeight="1">
      <c r="A20" s="33"/>
      <c r="B20" s="3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5" t="s">
        <v>39</v>
      </c>
      <c r="X20" s="34"/>
    </row>
    <row r="21" spans="1:25" ht="16.5" customHeight="1">
      <c r="A21" s="33"/>
      <c r="B21" s="33"/>
      <c r="C21" s="36" t="s">
        <v>40</v>
      </c>
      <c r="D21" s="37"/>
      <c r="E21" s="38"/>
      <c r="F21" s="39"/>
      <c r="G21" s="39"/>
      <c r="H21" s="39"/>
      <c r="I21" s="40"/>
      <c r="J21" s="40">
        <v>8278</v>
      </c>
      <c r="K21" s="41" t="e">
        <f>#REF!/27/8</f>
        <v>#REF!</v>
      </c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2" t="s">
        <v>41</v>
      </c>
      <c r="X21" s="42"/>
    </row>
    <row r="22" spans="1:25" ht="11.25" customHeight="1">
      <c r="A22" s="33"/>
      <c r="B22" s="33"/>
      <c r="C22" s="36"/>
      <c r="D22" s="37"/>
      <c r="E22" s="38"/>
      <c r="F22" s="39"/>
      <c r="G22" s="39"/>
      <c r="H22" s="39"/>
      <c r="I22" s="40"/>
      <c r="J22" s="40"/>
      <c r="K22" s="40" t="e">
        <f>J21/K21</f>
        <v>#REF!</v>
      </c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2"/>
      <c r="X22" s="42"/>
    </row>
    <row r="23" spans="1:25" ht="11.25" customHeight="1">
      <c r="A23" s="33"/>
      <c r="B23" s="33"/>
      <c r="C23" s="36"/>
      <c r="D23" s="37"/>
      <c r="E23" s="38"/>
      <c r="F23" s="39"/>
      <c r="G23" s="39"/>
      <c r="H23" s="39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2"/>
      <c r="X23" s="42"/>
    </row>
    <row r="24" spans="1:25" ht="11.25" customHeight="1">
      <c r="A24" s="33"/>
      <c r="B24" s="33"/>
      <c r="C24" s="36"/>
      <c r="D24" s="37"/>
      <c r="E24" s="38"/>
      <c r="F24" s="39"/>
      <c r="G24" s="39"/>
      <c r="H24" s="39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2"/>
      <c r="X24" s="42"/>
    </row>
    <row r="25" spans="1:25" ht="11.25" customHeight="1">
      <c r="A25" s="33"/>
      <c r="B25" s="33"/>
      <c r="C25" s="36"/>
      <c r="D25" s="37"/>
      <c r="E25" s="38"/>
      <c r="F25" s="39"/>
      <c r="G25" s="39"/>
      <c r="H25" s="39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2"/>
      <c r="X25" s="42"/>
    </row>
    <row r="26" spans="1:25" ht="11.25" customHeight="1">
      <c r="A26" s="33"/>
      <c r="B26" s="33"/>
      <c r="C26" s="36"/>
      <c r="D26" s="37"/>
      <c r="E26" s="38"/>
      <c r="F26" s="39"/>
      <c r="G26" s="39"/>
      <c r="H26" s="3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2"/>
      <c r="X26" s="42"/>
    </row>
    <row r="27" spans="1:25" s="3" customFormat="1">
      <c r="A27" s="43"/>
      <c r="B27" s="43"/>
      <c r="C27" s="44" t="s">
        <v>42</v>
      </c>
      <c r="D27" s="37"/>
      <c r="E27" s="38"/>
      <c r="F27" s="39"/>
      <c r="G27" s="39"/>
      <c r="H27" s="39"/>
      <c r="I27" s="40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6"/>
      <c r="X27" s="47"/>
    </row>
    <row r="28" spans="1:25" s="3" customFormat="1" ht="9" customHeight="1">
      <c r="A28" s="2"/>
      <c r="B28" s="2"/>
      <c r="C28" s="48"/>
      <c r="D28" s="48"/>
      <c r="E28" s="38"/>
      <c r="F28" s="49"/>
      <c r="G28" s="49"/>
      <c r="H28" s="49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50"/>
      <c r="X28" s="50"/>
    </row>
    <row r="29" spans="1:25" s="3" customFormat="1">
      <c r="A29" s="2"/>
      <c r="B29" s="2"/>
      <c r="C29" s="2"/>
      <c r="D29" s="2"/>
      <c r="E29" s="38"/>
      <c r="F29" s="4"/>
      <c r="G29" s="4"/>
      <c r="H29" s="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5" s="3" customFormat="1">
      <c r="A30" s="2"/>
      <c r="B30" s="2"/>
      <c r="C30" s="2"/>
      <c r="D30" s="2"/>
      <c r="E30" s="38"/>
      <c r="F30" s="4"/>
      <c r="G30" s="4"/>
      <c r="H30" s="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43" spans="3:14">
      <c r="C43" s="51"/>
      <c r="G43" s="22" t="s">
        <v>43</v>
      </c>
      <c r="J43" s="2" t="s">
        <v>44</v>
      </c>
      <c r="K43" s="2" t="s">
        <v>43</v>
      </c>
      <c r="M43" s="2" t="str">
        <f>VLOOKUP(K43,$G$43:$J$102,4,0)</f>
        <v>ALTP001</v>
      </c>
      <c r="N43" s="195" t="str">
        <f>M43</f>
        <v>ALTP001</v>
      </c>
    </row>
    <row r="44" spans="3:14">
      <c r="C44" s="51"/>
      <c r="G44" s="22" t="s">
        <v>45</v>
      </c>
      <c r="J44" s="2" t="s">
        <v>46</v>
      </c>
      <c r="K44" s="2" t="s">
        <v>45</v>
      </c>
      <c r="M44" s="2" t="str">
        <f t="shared" ref="M44:M73" si="2">VLOOKUP(K44,$G$43:$J$102,4,0)</f>
        <v>ALTP002</v>
      </c>
      <c r="N44" s="195"/>
    </row>
    <row r="45" spans="3:14">
      <c r="C45" s="51"/>
      <c r="G45" s="22" t="s">
        <v>47</v>
      </c>
      <c r="J45" s="2" t="s">
        <v>48</v>
      </c>
      <c r="K45" s="2" t="s">
        <v>47</v>
      </c>
      <c r="M45" s="2" t="str">
        <f t="shared" si="2"/>
        <v>ALTP003</v>
      </c>
      <c r="N45" s="195" t="str">
        <f>M44</f>
        <v>ALTP002</v>
      </c>
    </row>
    <row r="46" spans="3:14">
      <c r="C46" s="51"/>
      <c r="G46" s="22" t="s">
        <v>49</v>
      </c>
      <c r="J46" s="2" t="s">
        <v>50</v>
      </c>
      <c r="K46" s="2" t="s">
        <v>49</v>
      </c>
      <c r="M46" s="2" t="str">
        <f t="shared" si="2"/>
        <v>ALTP004</v>
      </c>
      <c r="N46" s="195"/>
    </row>
    <row r="47" spans="3:14">
      <c r="C47" s="51"/>
      <c r="G47" s="22" t="s">
        <v>51</v>
      </c>
      <c r="J47" s="2" t="s">
        <v>52</v>
      </c>
      <c r="K47" s="2" t="s">
        <v>51</v>
      </c>
      <c r="M47" s="2" t="str">
        <f t="shared" si="2"/>
        <v>ALTP005</v>
      </c>
      <c r="N47" s="195" t="str">
        <f>M45</f>
        <v>ALTP003</v>
      </c>
    </row>
    <row r="48" spans="3:14">
      <c r="C48" s="51"/>
      <c r="G48" s="22" t="s">
        <v>53</v>
      </c>
      <c r="J48" s="2" t="s">
        <v>54</v>
      </c>
      <c r="K48" s="2" t="s">
        <v>53</v>
      </c>
      <c r="M48" s="2" t="str">
        <f t="shared" si="2"/>
        <v>ALTP006</v>
      </c>
      <c r="N48" s="195"/>
    </row>
    <row r="49" spans="3:14">
      <c r="C49" s="51"/>
      <c r="G49" s="22" t="s">
        <v>55</v>
      </c>
      <c r="J49" s="2" t="s">
        <v>56</v>
      </c>
      <c r="K49" s="2" t="s">
        <v>55</v>
      </c>
      <c r="M49" s="2" t="str">
        <f t="shared" si="2"/>
        <v>ALTP007</v>
      </c>
      <c r="N49" s="195" t="str">
        <f>M46</f>
        <v>ALTP004</v>
      </c>
    </row>
    <row r="50" spans="3:14">
      <c r="C50" s="51"/>
      <c r="G50" s="22" t="s">
        <v>57</v>
      </c>
      <c r="J50" s="2" t="s">
        <v>58</v>
      </c>
      <c r="K50" s="2" t="s">
        <v>57</v>
      </c>
      <c r="M50" s="2" t="str">
        <f t="shared" si="2"/>
        <v>ALTP008</v>
      </c>
      <c r="N50" s="195"/>
    </row>
    <row r="51" spans="3:14">
      <c r="C51" s="51"/>
      <c r="G51" s="22" t="s">
        <v>59</v>
      </c>
      <c r="J51" s="2" t="s">
        <v>60</v>
      </c>
      <c r="K51" s="2" t="s">
        <v>59</v>
      </c>
      <c r="M51" s="2" t="str">
        <f t="shared" si="2"/>
        <v>ALTP009</v>
      </c>
      <c r="N51" s="195" t="str">
        <f>M47</f>
        <v>ALTP005</v>
      </c>
    </row>
    <row r="52" spans="3:14">
      <c r="C52" s="51"/>
      <c r="G52" s="22" t="s">
        <v>61</v>
      </c>
      <c r="J52" s="2" t="s">
        <v>62</v>
      </c>
      <c r="K52" s="2" t="s">
        <v>61</v>
      </c>
      <c r="M52" s="2" t="str">
        <f t="shared" si="2"/>
        <v>ALTP010</v>
      </c>
      <c r="N52" s="195"/>
    </row>
    <row r="53" spans="3:14">
      <c r="C53" s="51"/>
      <c r="G53" s="22" t="s">
        <v>63</v>
      </c>
      <c r="J53" s="2" t="s">
        <v>64</v>
      </c>
      <c r="K53" s="2" t="s">
        <v>63</v>
      </c>
      <c r="M53" s="2" t="str">
        <f t="shared" si="2"/>
        <v>ALTP011</v>
      </c>
      <c r="N53" s="195" t="str">
        <f>M48</f>
        <v>ALTP006</v>
      </c>
    </row>
    <row r="54" spans="3:14">
      <c r="C54" s="51"/>
      <c r="G54" s="22" t="s">
        <v>65</v>
      </c>
      <c r="J54" s="2" t="s">
        <v>66</v>
      </c>
      <c r="K54" s="2" t="s">
        <v>67</v>
      </c>
      <c r="M54" s="2" t="str">
        <f t="shared" si="2"/>
        <v>ALTP013</v>
      </c>
      <c r="N54" s="195"/>
    </row>
    <row r="55" spans="3:14">
      <c r="C55" s="51"/>
      <c r="G55" s="22" t="s">
        <v>67</v>
      </c>
      <c r="J55" s="2" t="s">
        <v>68</v>
      </c>
      <c r="K55" s="2" t="s">
        <v>69</v>
      </c>
      <c r="M55" s="2" t="str">
        <f t="shared" si="2"/>
        <v>ALTP014</v>
      </c>
      <c r="N55" s="195" t="str">
        <f>M49</f>
        <v>ALTP007</v>
      </c>
    </row>
    <row r="56" spans="3:14">
      <c r="C56" s="51"/>
      <c r="G56" s="22" t="s">
        <v>69</v>
      </c>
      <c r="J56" s="2" t="s">
        <v>70</v>
      </c>
      <c r="K56" s="2" t="s">
        <v>71</v>
      </c>
      <c r="M56" s="2" t="str">
        <f t="shared" si="2"/>
        <v>ALTP015</v>
      </c>
      <c r="N56" s="195"/>
    </row>
    <row r="57" spans="3:14">
      <c r="C57" s="51"/>
      <c r="G57" s="22" t="s">
        <v>71</v>
      </c>
      <c r="J57" s="2" t="s">
        <v>72</v>
      </c>
      <c r="K57" s="2" t="s">
        <v>73</v>
      </c>
      <c r="M57" s="2" t="str">
        <f t="shared" si="2"/>
        <v>ALTP016</v>
      </c>
      <c r="N57" s="195" t="str">
        <f>M50</f>
        <v>ALTP008</v>
      </c>
    </row>
    <row r="58" spans="3:14">
      <c r="C58" s="51"/>
      <c r="G58" s="22" t="s">
        <v>73</v>
      </c>
      <c r="J58" s="2" t="s">
        <v>74</v>
      </c>
      <c r="K58" s="2" t="s">
        <v>75</v>
      </c>
      <c r="M58" s="2" t="str">
        <f t="shared" si="2"/>
        <v>ALTP017</v>
      </c>
      <c r="N58" s="195"/>
    </row>
    <row r="59" spans="3:14">
      <c r="C59" s="51"/>
      <c r="G59" s="22" t="s">
        <v>75</v>
      </c>
      <c r="J59" s="2" t="s">
        <v>76</v>
      </c>
      <c r="K59" s="2" t="s">
        <v>77</v>
      </c>
      <c r="M59" s="2" t="str">
        <f t="shared" si="2"/>
        <v>ALTP018</v>
      </c>
      <c r="N59" s="195" t="str">
        <f>M51</f>
        <v>ALTP009</v>
      </c>
    </row>
    <row r="60" spans="3:14">
      <c r="C60" s="51"/>
      <c r="G60" s="22" t="s">
        <v>77</v>
      </c>
      <c r="J60" s="2" t="s">
        <v>78</v>
      </c>
      <c r="K60" s="2" t="s">
        <v>79</v>
      </c>
      <c r="M60" s="2" t="str">
        <f t="shared" si="2"/>
        <v>ALTP019</v>
      </c>
      <c r="N60" s="195"/>
    </row>
    <row r="61" spans="3:14">
      <c r="C61" s="51"/>
      <c r="G61" s="22" t="s">
        <v>79</v>
      </c>
      <c r="J61" s="2" t="s">
        <v>80</v>
      </c>
      <c r="K61" s="2" t="s">
        <v>81</v>
      </c>
      <c r="M61" s="2" t="str">
        <f t="shared" si="2"/>
        <v>ALTP020</v>
      </c>
      <c r="N61" s="195" t="str">
        <f>M52</f>
        <v>ALTP010</v>
      </c>
    </row>
    <row r="62" spans="3:14">
      <c r="C62" s="51"/>
      <c r="G62" s="22" t="s">
        <v>81</v>
      </c>
      <c r="J62" s="2" t="s">
        <v>82</v>
      </c>
      <c r="K62" s="2" t="s">
        <v>83</v>
      </c>
      <c r="M62" s="2" t="str">
        <f t="shared" si="2"/>
        <v>ALTP025</v>
      </c>
      <c r="N62" s="195"/>
    </row>
    <row r="63" spans="3:14">
      <c r="C63" s="51"/>
      <c r="G63" s="22" t="s">
        <v>84</v>
      </c>
      <c r="J63" s="2" t="s">
        <v>85</v>
      </c>
      <c r="K63" s="2" t="s">
        <v>86</v>
      </c>
      <c r="M63" s="2" t="str">
        <f t="shared" si="2"/>
        <v>ALTP027</v>
      </c>
      <c r="N63" s="195" t="str">
        <f>M53</f>
        <v>ALTP011</v>
      </c>
    </row>
    <row r="64" spans="3:14">
      <c r="C64" s="51"/>
      <c r="G64" s="22" t="s">
        <v>87</v>
      </c>
      <c r="J64" s="2" t="s">
        <v>88</v>
      </c>
      <c r="K64" s="2" t="s">
        <v>89</v>
      </c>
      <c r="M64" s="2" t="str">
        <f t="shared" si="2"/>
        <v>ALTN001</v>
      </c>
      <c r="N64" s="195"/>
    </row>
    <row r="65" spans="3:14">
      <c r="C65" s="51"/>
      <c r="G65" s="22" t="s">
        <v>86</v>
      </c>
      <c r="J65" s="2" t="s">
        <v>90</v>
      </c>
      <c r="K65" s="2" t="s">
        <v>91</v>
      </c>
      <c r="M65" s="2" t="str">
        <f t="shared" si="2"/>
        <v>ALTN002</v>
      </c>
      <c r="N65" s="195" t="str">
        <f>M54</f>
        <v>ALTP013</v>
      </c>
    </row>
    <row r="66" spans="3:14">
      <c r="C66" s="51"/>
      <c r="G66" s="2" t="s">
        <v>92</v>
      </c>
      <c r="J66" s="2" t="s">
        <v>93</v>
      </c>
      <c r="K66" s="2" t="s">
        <v>94</v>
      </c>
      <c r="M66" s="2" t="str">
        <f t="shared" si="2"/>
        <v>ALTN003</v>
      </c>
      <c r="N66" s="195"/>
    </row>
    <row r="67" spans="3:14">
      <c r="C67" s="51"/>
      <c r="G67" s="2" t="s">
        <v>95</v>
      </c>
      <c r="J67" s="2" t="s">
        <v>96</v>
      </c>
      <c r="K67" s="2" t="s">
        <v>97</v>
      </c>
      <c r="M67" s="2" t="str">
        <f t="shared" si="2"/>
        <v>ALTN004</v>
      </c>
      <c r="N67" s="195" t="str">
        <f>M55</f>
        <v>ALTP014</v>
      </c>
    </row>
    <row r="68" spans="3:14">
      <c r="C68" s="51"/>
      <c r="G68" s="2" t="s">
        <v>83</v>
      </c>
      <c r="J68" s="2" t="s">
        <v>98</v>
      </c>
      <c r="K68" s="2" t="s">
        <v>99</v>
      </c>
      <c r="M68" s="2" t="str">
        <f t="shared" si="2"/>
        <v>ALTN006</v>
      </c>
      <c r="N68" s="195"/>
    </row>
    <row r="69" spans="3:14">
      <c r="C69" s="51"/>
      <c r="G69" s="2" t="s">
        <v>100</v>
      </c>
      <c r="J69" s="2" t="s">
        <v>101</v>
      </c>
      <c r="K69" s="2" t="s">
        <v>102</v>
      </c>
      <c r="M69" s="2" t="str">
        <f t="shared" si="2"/>
        <v>ALTN007</v>
      </c>
      <c r="N69" s="195" t="str">
        <f>M56</f>
        <v>ALTP015</v>
      </c>
    </row>
    <row r="70" spans="3:14">
      <c r="C70" s="51"/>
      <c r="G70" s="2" t="s">
        <v>89</v>
      </c>
      <c r="J70" s="2" t="s">
        <v>103</v>
      </c>
      <c r="K70" s="2" t="s">
        <v>104</v>
      </c>
      <c r="M70" s="2" t="str">
        <f t="shared" si="2"/>
        <v>ALTN008</v>
      </c>
      <c r="N70" s="195"/>
    </row>
    <row r="71" spans="3:14">
      <c r="C71" s="51"/>
      <c r="G71" s="2" t="s">
        <v>91</v>
      </c>
      <c r="J71" s="2" t="s">
        <v>105</v>
      </c>
      <c r="K71" s="2" t="s">
        <v>106</v>
      </c>
      <c r="M71" s="2" t="str">
        <f t="shared" si="2"/>
        <v>ALTN009</v>
      </c>
      <c r="N71" s="195" t="str">
        <f>M57</f>
        <v>ALTP016</v>
      </c>
    </row>
    <row r="72" spans="3:14">
      <c r="C72" s="51"/>
      <c r="G72" s="2" t="s">
        <v>94</v>
      </c>
      <c r="J72" s="2" t="s">
        <v>107</v>
      </c>
      <c r="K72" s="2" t="s">
        <v>108</v>
      </c>
      <c r="M72" s="2" t="str">
        <f t="shared" si="2"/>
        <v>ALTN010</v>
      </c>
      <c r="N72" s="195"/>
    </row>
    <row r="73" spans="3:14">
      <c r="C73" s="51"/>
      <c r="G73" s="2" t="s">
        <v>97</v>
      </c>
      <c r="J73" s="2" t="s">
        <v>109</v>
      </c>
      <c r="K73" s="2" t="s">
        <v>110</v>
      </c>
      <c r="M73" s="2" t="str">
        <f t="shared" si="2"/>
        <v>ALTN011</v>
      </c>
      <c r="N73" s="195" t="str">
        <f>M58</f>
        <v>ALTP017</v>
      </c>
    </row>
    <row r="74" spans="3:14">
      <c r="C74" s="51"/>
      <c r="G74" s="2" t="s">
        <v>111</v>
      </c>
      <c r="J74" s="2" t="s">
        <v>112</v>
      </c>
      <c r="N74" s="195"/>
    </row>
    <row r="75" spans="3:14">
      <c r="C75" s="51"/>
      <c r="G75" s="4" t="s">
        <v>99</v>
      </c>
      <c r="J75" s="2" t="s">
        <v>113</v>
      </c>
      <c r="N75" s="195" t="str">
        <f>M59</f>
        <v>ALTP018</v>
      </c>
    </row>
    <row r="76" spans="3:14">
      <c r="C76" s="51"/>
      <c r="G76" s="4" t="s">
        <v>102</v>
      </c>
      <c r="J76" s="2" t="s">
        <v>114</v>
      </c>
      <c r="N76" s="195"/>
    </row>
    <row r="77" spans="3:14">
      <c r="C77" s="51"/>
      <c r="G77" s="4" t="s">
        <v>104</v>
      </c>
      <c r="J77" s="2" t="s">
        <v>115</v>
      </c>
      <c r="N77" s="195" t="str">
        <f>M60</f>
        <v>ALTP019</v>
      </c>
    </row>
    <row r="78" spans="3:14">
      <c r="C78" s="51"/>
      <c r="G78" s="4" t="s">
        <v>106</v>
      </c>
      <c r="J78" s="2" t="s">
        <v>116</v>
      </c>
      <c r="N78" s="195"/>
    </row>
    <row r="79" spans="3:14">
      <c r="C79" s="51"/>
      <c r="G79" s="4" t="s">
        <v>108</v>
      </c>
      <c r="J79" s="2" t="s">
        <v>117</v>
      </c>
      <c r="N79" s="195" t="str">
        <f>M61</f>
        <v>ALTP020</v>
      </c>
    </row>
    <row r="80" spans="3:14">
      <c r="C80" s="51"/>
      <c r="G80" s="4" t="s">
        <v>110</v>
      </c>
      <c r="J80" s="2" t="s">
        <v>118</v>
      </c>
      <c r="N80" s="195"/>
    </row>
    <row r="81" spans="3:14">
      <c r="C81" s="51"/>
      <c r="N81" s="195" t="str">
        <f>M62</f>
        <v>ALTP025</v>
      </c>
    </row>
    <row r="82" spans="3:14">
      <c r="C82" s="51"/>
      <c r="N82" s="195"/>
    </row>
    <row r="83" spans="3:14">
      <c r="C83" s="51"/>
      <c r="N83" s="195" t="str">
        <f>M63</f>
        <v>ALTP027</v>
      </c>
    </row>
    <row r="84" spans="3:14">
      <c r="C84" s="51"/>
      <c r="N84" s="195"/>
    </row>
    <row r="85" spans="3:14">
      <c r="C85" s="51"/>
      <c r="N85" s="195" t="str">
        <f>M64</f>
        <v>ALTN001</v>
      </c>
    </row>
    <row r="86" spans="3:14">
      <c r="C86" s="51"/>
      <c r="N86" s="195"/>
    </row>
    <row r="87" spans="3:14">
      <c r="C87" s="51"/>
      <c r="N87" s="195" t="str">
        <f>M65</f>
        <v>ALTN002</v>
      </c>
    </row>
    <row r="88" spans="3:14">
      <c r="C88" s="51"/>
      <c r="N88" s="195"/>
    </row>
    <row r="89" spans="3:14">
      <c r="C89" s="51"/>
      <c r="N89" s="195" t="str">
        <f>M66</f>
        <v>ALTN003</v>
      </c>
    </row>
    <row r="90" spans="3:14">
      <c r="C90" s="51"/>
      <c r="N90" s="195"/>
    </row>
    <row r="91" spans="3:14">
      <c r="C91" s="51"/>
      <c r="N91" s="195" t="str">
        <f>M67</f>
        <v>ALTN004</v>
      </c>
    </row>
    <row r="92" spans="3:14">
      <c r="C92" s="51"/>
      <c r="N92" s="195"/>
    </row>
    <row r="93" spans="3:14">
      <c r="C93" s="51"/>
      <c r="N93" s="195" t="str">
        <f>M68</f>
        <v>ALTN006</v>
      </c>
    </row>
    <row r="94" spans="3:14">
      <c r="C94" s="51"/>
      <c r="N94" s="195"/>
    </row>
    <row r="95" spans="3:14">
      <c r="C95" s="51"/>
      <c r="N95" s="195" t="str">
        <f>M69</f>
        <v>ALTN007</v>
      </c>
    </row>
    <row r="96" spans="3:14">
      <c r="C96" s="51"/>
      <c r="N96" s="195"/>
    </row>
    <row r="97" spans="3:14">
      <c r="C97" s="51"/>
      <c r="N97" s="195" t="str">
        <f>M70</f>
        <v>ALTN008</v>
      </c>
    </row>
    <row r="98" spans="3:14">
      <c r="C98" s="51"/>
      <c r="N98" s="195"/>
    </row>
    <row r="99" spans="3:14">
      <c r="C99" s="51"/>
      <c r="N99" s="195" t="str">
        <f>M71</f>
        <v>ALTN009</v>
      </c>
    </row>
    <row r="100" spans="3:14">
      <c r="C100" s="51"/>
      <c r="N100" s="195"/>
    </row>
    <row r="101" spans="3:14">
      <c r="C101" s="51"/>
      <c r="N101" s="195" t="str">
        <f>M72</f>
        <v>ALTN010</v>
      </c>
    </row>
    <row r="102" spans="3:14">
      <c r="C102" s="51"/>
      <c r="N102" s="195"/>
    </row>
    <row r="103" spans="3:14">
      <c r="C103" s="51"/>
      <c r="N103" s="195" t="str">
        <f>M73</f>
        <v>ALTN011</v>
      </c>
    </row>
    <row r="104" spans="3:14">
      <c r="C104" s="51"/>
      <c r="N104" s="195"/>
    </row>
  </sheetData>
  <protectedRanges>
    <protectedRange password="CC78" sqref="E31:E65332 C28:D65332 W8:W9 B19:B65332 C14:D18 F28:JG42 F94:M94 F43 H43:J43 L43:JG43 L44:L70 F81:L93 N44:JG94 M44:M73 F95:JG65332 K71:L80 F44:J64 F66:J80 F65 H65:J65 F8:H8 J14:JG18 V11:JG13 A8:A65332 B8:D9 B10:X10 Y8:JG10 E11:H18" name="Range1_12_12"/>
    <protectedRange password="CC78" sqref="C21:C26 E28:E30 W21:JG26 D21:H27" name="Range1_1_1"/>
    <protectedRange password="CC78" sqref="C27 W27:JG27" name="Range1_3_1"/>
    <protectedRange password="CC78" sqref="A5:JG7" name="Range1_2_1"/>
    <protectedRange password="CC78" sqref="I8:V9 I11:I18" name="Range1_3_2"/>
    <protectedRange password="CC78" sqref="B14:B18" name="Range1_1_2"/>
    <protectedRange password="CC78" sqref="E8:E9 F9" name="Range1_4_1"/>
    <protectedRange password="CC78" sqref="B12:B13" name="Range1_6_1"/>
    <protectedRange password="CC78" sqref="D11:D13" name="Range1_7_1"/>
    <protectedRange password="CC78" sqref="J11:U13" name="Range1_11_1"/>
  </protectedRanges>
  <autoFilter ref="A10:Z13"/>
  <mergeCells count="45">
    <mergeCell ref="N45:N46"/>
    <mergeCell ref="A5:X5"/>
    <mergeCell ref="A6:X6"/>
    <mergeCell ref="A8:A9"/>
    <mergeCell ref="B8:B9"/>
    <mergeCell ref="C8:C9"/>
    <mergeCell ref="D8:D9"/>
    <mergeCell ref="E8:F9"/>
    <mergeCell ref="G8:H8"/>
    <mergeCell ref="I8:I9"/>
    <mergeCell ref="J8:U8"/>
    <mergeCell ref="V8:V9"/>
    <mergeCell ref="W8:W9"/>
    <mergeCell ref="X8:X9"/>
    <mergeCell ref="A16:C18"/>
    <mergeCell ref="N43:N44"/>
    <mergeCell ref="N69:N70"/>
    <mergeCell ref="N47:N48"/>
    <mergeCell ref="N49:N50"/>
    <mergeCell ref="N51:N52"/>
    <mergeCell ref="N53:N54"/>
    <mergeCell ref="N55:N56"/>
    <mergeCell ref="N57:N58"/>
    <mergeCell ref="N59:N60"/>
    <mergeCell ref="N61:N62"/>
    <mergeCell ref="N63:N64"/>
    <mergeCell ref="N65:N66"/>
    <mergeCell ref="N67:N68"/>
    <mergeCell ref="N93:N94"/>
    <mergeCell ref="N71:N72"/>
    <mergeCell ref="N73:N74"/>
    <mergeCell ref="N75:N76"/>
    <mergeCell ref="N77:N78"/>
    <mergeCell ref="N79:N80"/>
    <mergeCell ref="N81:N82"/>
    <mergeCell ref="N83:N84"/>
    <mergeCell ref="N85:N86"/>
    <mergeCell ref="N87:N88"/>
    <mergeCell ref="N89:N90"/>
    <mergeCell ref="N91:N92"/>
    <mergeCell ref="N95:N96"/>
    <mergeCell ref="N97:N98"/>
    <mergeCell ref="N99:N100"/>
    <mergeCell ref="N101:N102"/>
    <mergeCell ref="N103:N104"/>
  </mergeCells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B11" sqref="B11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01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29" t="s">
        <v>119</v>
      </c>
      <c r="AN1" s="230"/>
      <c r="AO1" s="230"/>
      <c r="AP1" s="230"/>
      <c r="AQ1" s="230"/>
      <c r="AR1" s="230"/>
      <c r="AS1" s="231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41640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2" t="s">
        <v>120</v>
      </c>
      <c r="B5" s="232" t="s">
        <v>4</v>
      </c>
      <c r="C5" s="232" t="s">
        <v>5</v>
      </c>
      <c r="D5" s="234" t="s">
        <v>121</v>
      </c>
      <c r="E5" s="232" t="s">
        <v>122</v>
      </c>
      <c r="F5" s="73">
        <f>+E4</f>
        <v>41640</v>
      </c>
      <c r="G5" s="73">
        <f t="shared" ref="G5:AJ5" si="0">F5+1</f>
        <v>41641</v>
      </c>
      <c r="H5" s="73">
        <f t="shared" si="0"/>
        <v>41642</v>
      </c>
      <c r="I5" s="73">
        <f t="shared" si="0"/>
        <v>41643</v>
      </c>
      <c r="J5" s="73">
        <f t="shared" si="0"/>
        <v>41644</v>
      </c>
      <c r="K5" s="73">
        <f t="shared" si="0"/>
        <v>41645</v>
      </c>
      <c r="L5" s="73">
        <f t="shared" si="0"/>
        <v>41646</v>
      </c>
      <c r="M5" s="73">
        <f t="shared" si="0"/>
        <v>41647</v>
      </c>
      <c r="N5" s="73">
        <f t="shared" si="0"/>
        <v>41648</v>
      </c>
      <c r="O5" s="73">
        <f t="shared" si="0"/>
        <v>41649</v>
      </c>
      <c r="P5" s="73">
        <f t="shared" si="0"/>
        <v>41650</v>
      </c>
      <c r="Q5" s="73">
        <f t="shared" si="0"/>
        <v>41651</v>
      </c>
      <c r="R5" s="73">
        <f t="shared" si="0"/>
        <v>41652</v>
      </c>
      <c r="S5" s="73">
        <f t="shared" si="0"/>
        <v>41653</v>
      </c>
      <c r="T5" s="73">
        <f t="shared" si="0"/>
        <v>41654</v>
      </c>
      <c r="U5" s="73">
        <f t="shared" si="0"/>
        <v>41655</v>
      </c>
      <c r="V5" s="73">
        <f t="shared" si="0"/>
        <v>41656</v>
      </c>
      <c r="W5" s="73">
        <f t="shared" si="0"/>
        <v>41657</v>
      </c>
      <c r="X5" s="73">
        <f t="shared" si="0"/>
        <v>41658</v>
      </c>
      <c r="Y5" s="73">
        <f t="shared" si="0"/>
        <v>41659</v>
      </c>
      <c r="Z5" s="73">
        <f t="shared" si="0"/>
        <v>41660</v>
      </c>
      <c r="AA5" s="73">
        <f t="shared" si="0"/>
        <v>41661</v>
      </c>
      <c r="AB5" s="73">
        <f t="shared" si="0"/>
        <v>41662</v>
      </c>
      <c r="AC5" s="73">
        <f t="shared" si="0"/>
        <v>41663</v>
      </c>
      <c r="AD5" s="73">
        <f t="shared" si="0"/>
        <v>41664</v>
      </c>
      <c r="AE5" s="73">
        <f t="shared" si="0"/>
        <v>41665</v>
      </c>
      <c r="AF5" s="73">
        <f t="shared" si="0"/>
        <v>41666</v>
      </c>
      <c r="AG5" s="73">
        <f t="shared" si="0"/>
        <v>41667</v>
      </c>
      <c r="AH5" s="73">
        <f>AG5+1</f>
        <v>41668</v>
      </c>
      <c r="AI5" s="73">
        <f t="shared" si="0"/>
        <v>41669</v>
      </c>
      <c r="AJ5" s="73">
        <f t="shared" si="0"/>
        <v>41670</v>
      </c>
      <c r="AK5" s="235" t="s">
        <v>123</v>
      </c>
      <c r="AL5" s="236"/>
      <c r="AM5" s="237"/>
      <c r="AN5" s="238" t="s">
        <v>124</v>
      </c>
      <c r="AO5" s="238" t="s">
        <v>125</v>
      </c>
      <c r="AP5" s="238" t="s">
        <v>126</v>
      </c>
      <c r="AQ5" s="238" t="s">
        <v>127</v>
      </c>
      <c r="AR5" s="238" t="s">
        <v>128</v>
      </c>
      <c r="AS5" s="234" t="s">
        <v>129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3"/>
      <c r="B6" s="233"/>
      <c r="C6" s="233"/>
      <c r="D6" s="233"/>
      <c r="E6" s="233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130</v>
      </c>
      <c r="AL6" s="76" t="s">
        <v>131</v>
      </c>
      <c r="AM6" s="77" t="s">
        <v>132</v>
      </c>
      <c r="AN6" s="239"/>
      <c r="AO6" s="239"/>
      <c r="AP6" s="239"/>
      <c r="AQ6" s="239"/>
      <c r="AR6" s="239"/>
      <c r="AS6" s="233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6">
        <f t="shared" ref="AK9" si="2">((SUM(F9:AJ9))/8)-(SUMIF($F$6:$AJ$6,"C.Nhật",F9:AJ9)/8)</f>
        <v>27</v>
      </c>
      <c r="AL9" s="226">
        <f t="shared" ref="AL9" si="3">SUM(F10:AJ10)/8*1.5</f>
        <v>0</v>
      </c>
      <c r="AM9" s="214">
        <f t="shared" ref="AM9" si="4">SUMIF($F$6:$AJ$6,"C.Nhật",$F9:$AJ10)/8*2</f>
        <v>0</v>
      </c>
      <c r="AN9" s="216">
        <f t="shared" ref="AN9" si="5">SUM(AK9:AM10)</f>
        <v>27</v>
      </c>
      <c r="AO9" s="218">
        <v>0</v>
      </c>
      <c r="AP9" s="216"/>
      <c r="AQ9" s="216"/>
      <c r="AR9" s="216"/>
      <c r="AS9" s="21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15"/>
      <c r="AN10" s="217"/>
      <c r="AO10" s="219"/>
      <c r="AP10" s="217"/>
      <c r="AQ10" s="217"/>
      <c r="AR10" s="217"/>
      <c r="AS10" s="21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/>
      <c r="K12" s="87">
        <v>8</v>
      </c>
      <c r="L12" s="87">
        <v>8</v>
      </c>
      <c r="M12" s="87">
        <v>8</v>
      </c>
      <c r="N12" s="87">
        <v>8</v>
      </c>
      <c r="O12" s="87">
        <v>8</v>
      </c>
      <c r="P12" s="87">
        <v>8</v>
      </c>
      <c r="Q12" s="87"/>
      <c r="R12" s="87">
        <v>8</v>
      </c>
      <c r="S12" s="87">
        <v>8</v>
      </c>
      <c r="T12" s="87">
        <v>8</v>
      </c>
      <c r="U12" s="87">
        <v>8</v>
      </c>
      <c r="V12" s="87">
        <v>8</v>
      </c>
      <c r="W12" s="87">
        <v>8</v>
      </c>
      <c r="X12" s="87"/>
      <c r="Y12" s="87">
        <v>8</v>
      </c>
      <c r="Z12" s="87">
        <v>8</v>
      </c>
      <c r="AA12" s="87">
        <v>8</v>
      </c>
      <c r="AB12" s="87">
        <v>8</v>
      </c>
      <c r="AC12" s="87">
        <v>8</v>
      </c>
      <c r="AD12" s="87">
        <v>8</v>
      </c>
      <c r="AE12" s="87"/>
      <c r="AF12" s="87">
        <v>8</v>
      </c>
      <c r="AG12" s="87">
        <v>8</v>
      </c>
      <c r="AH12" s="87">
        <v>8</v>
      </c>
      <c r="AI12" s="87">
        <v>8</v>
      </c>
      <c r="AJ12" s="87">
        <v>8</v>
      </c>
      <c r="AK12" s="226">
        <f t="shared" ref="AK12" si="6">((SUM(F12:AJ12))/8)-(SUMIF($F$6:$AJ$6,"C.Nhật",F12:AJ12)/8)</f>
        <v>27</v>
      </c>
      <c r="AL12" s="226">
        <f t="shared" ref="AL12" si="7">SUM(F13:AJ13)/8*1.5</f>
        <v>0</v>
      </c>
      <c r="AM12" s="214">
        <f>SUMIF($F$6:$AJ$6,"C.Nhật",$F12:$AJ13)/8*2</f>
        <v>0</v>
      </c>
      <c r="AN12" s="216">
        <f>SUM(AK12:AM13)</f>
        <v>27</v>
      </c>
      <c r="AO12" s="218">
        <v>0</v>
      </c>
      <c r="AP12" s="216"/>
      <c r="AQ12" s="216"/>
      <c r="AR12" s="216"/>
      <c r="AS12" s="21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15"/>
      <c r="AN13" s="217"/>
      <c r="AO13" s="219"/>
      <c r="AP13" s="217"/>
      <c r="AQ13" s="217"/>
      <c r="AR13" s="217"/>
      <c r="AS13" s="21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f>A12+1</f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>
        <v>8</v>
      </c>
      <c r="J14" s="87"/>
      <c r="K14" s="87">
        <v>8</v>
      </c>
      <c r="L14" s="87">
        <v>8</v>
      </c>
      <c r="M14" s="87">
        <v>8</v>
      </c>
      <c r="N14" s="87">
        <v>8</v>
      </c>
      <c r="O14" s="87">
        <v>8</v>
      </c>
      <c r="P14" s="87">
        <v>8</v>
      </c>
      <c r="Q14" s="87"/>
      <c r="R14" s="87">
        <v>8</v>
      </c>
      <c r="S14" s="87">
        <v>8</v>
      </c>
      <c r="T14" s="87">
        <v>8</v>
      </c>
      <c r="U14" s="87">
        <v>8</v>
      </c>
      <c r="V14" s="87">
        <v>8</v>
      </c>
      <c r="W14" s="87">
        <v>8</v>
      </c>
      <c r="X14" s="87"/>
      <c r="Y14" s="87">
        <v>8</v>
      </c>
      <c r="Z14" s="87">
        <v>8</v>
      </c>
      <c r="AA14" s="87">
        <v>8</v>
      </c>
      <c r="AB14" s="87">
        <v>8</v>
      </c>
      <c r="AC14" s="87">
        <v>8</v>
      </c>
      <c r="AD14" s="87">
        <v>8</v>
      </c>
      <c r="AE14" s="87"/>
      <c r="AF14" s="87">
        <v>8</v>
      </c>
      <c r="AG14" s="87">
        <v>8</v>
      </c>
      <c r="AH14" s="87">
        <v>8</v>
      </c>
      <c r="AI14" s="87">
        <v>8</v>
      </c>
      <c r="AJ14" s="87">
        <v>8</v>
      </c>
      <c r="AK14" s="226">
        <f t="shared" ref="AK14" si="8">((SUM(F14:AJ14))/8)-(SUMIF($F$6:$AJ$6,"C.Nhật",F14:AJ14)/8)</f>
        <v>27</v>
      </c>
      <c r="AL14" s="226">
        <f t="shared" ref="AL14" si="9">SUM(F15:AJ15)/8*1.5</f>
        <v>0</v>
      </c>
      <c r="AM14" s="214">
        <f>SUMIF($F$6:$AJ$6,"C.Nhật",$F14:$AJ15)/8*2</f>
        <v>0</v>
      </c>
      <c r="AN14" s="216">
        <f t="shared" ref="AN14" si="10">SUM(AK14:AM15)</f>
        <v>27</v>
      </c>
      <c r="AO14" s="218">
        <v>0</v>
      </c>
      <c r="AP14" s="216"/>
      <c r="AQ14" s="216"/>
      <c r="AR14" s="216"/>
      <c r="AS14" s="21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15"/>
      <c r="AN15" s="217"/>
      <c r="AO15" s="219"/>
      <c r="AP15" s="217"/>
      <c r="AQ15" s="217"/>
      <c r="AR15" s="217"/>
      <c r="AS15" s="21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M9:AM10"/>
    <mergeCell ref="AN9:AN10"/>
    <mergeCell ref="AO9:AO10"/>
    <mergeCell ref="A12:A13"/>
    <mergeCell ref="B12:B13"/>
    <mergeCell ref="C12:C13"/>
    <mergeCell ref="D12:D13"/>
    <mergeCell ref="AK12:AK13"/>
    <mergeCell ref="AL14:AL15"/>
    <mergeCell ref="AP9:AP10"/>
    <mergeCell ref="AQ9:AQ10"/>
    <mergeCell ref="AR9:AR10"/>
    <mergeCell ref="AS9:AS10"/>
    <mergeCell ref="AL12:AL13"/>
    <mergeCell ref="AM12:AM13"/>
    <mergeCell ref="AN12:AN13"/>
    <mergeCell ref="AO12:AO13"/>
    <mergeCell ref="AP12:AP13"/>
    <mergeCell ref="AQ12:AQ13"/>
    <mergeCell ref="AR12:AR13"/>
    <mergeCell ref="AS12:AS13"/>
    <mergeCell ref="A14:A15"/>
    <mergeCell ref="B14:B15"/>
    <mergeCell ref="C14:C15"/>
    <mergeCell ref="D14:D15"/>
    <mergeCell ref="AK14:AK15"/>
    <mergeCell ref="AS14:AS15"/>
    <mergeCell ref="AM14:AM15"/>
    <mergeCell ref="AN14:AN15"/>
    <mergeCell ref="AO14:AO15"/>
    <mergeCell ref="AP14:AP15"/>
    <mergeCell ref="AQ14:AQ15"/>
    <mergeCell ref="AR14:AR15"/>
  </mergeCells>
  <conditionalFormatting sqref="F5:AJ6 F9:AJ10">
    <cfRule type="expression" dxfId="57" priority="16" stopIfTrue="1">
      <formula>IF(WEEKDAY(F$5)=1,TRUE,FALSE)</formula>
    </cfRule>
  </conditionalFormatting>
  <conditionalFormatting sqref="F9:AJ10">
    <cfRule type="expression" dxfId="56" priority="15" stopIfTrue="1">
      <formula>IF(WEEKDAY(F$5)=1,TRUE,FALSE)</formula>
    </cfRule>
  </conditionalFormatting>
  <conditionalFormatting sqref="F12:AJ15">
    <cfRule type="expression" dxfId="55" priority="2" stopIfTrue="1">
      <formula>IF(WEEKDAY(F$5)=1,TRUE,FALSE)</formula>
    </cfRule>
  </conditionalFormatting>
  <conditionalFormatting sqref="F12:AJ15">
    <cfRule type="expression" dxfId="5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B11" sqref="B11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01 / 2014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119</v>
      </c>
      <c r="S1" s="250"/>
      <c r="T1" s="251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-1'!$AK$9:$AK$15)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-1'!$E$4</f>
        <v>41640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148</v>
      </c>
      <c r="C5" s="198" t="s">
        <v>5</v>
      </c>
      <c r="D5" s="198" t="s">
        <v>6</v>
      </c>
      <c r="E5" s="203" t="s">
        <v>7</v>
      </c>
      <c r="F5" s="254" t="s">
        <v>149</v>
      </c>
      <c r="G5" s="255"/>
      <c r="H5" s="255"/>
      <c r="I5" s="255"/>
      <c r="J5" s="255"/>
      <c r="K5" s="256"/>
      <c r="L5" s="243" t="s">
        <v>14</v>
      </c>
      <c r="M5" s="243" t="s">
        <v>150</v>
      </c>
      <c r="N5" s="198" t="s">
        <v>151</v>
      </c>
      <c r="O5" s="198"/>
      <c r="P5" s="198"/>
      <c r="Q5" s="243" t="s">
        <v>152</v>
      </c>
      <c r="R5" s="243" t="s">
        <v>153</v>
      </c>
      <c r="S5" s="243" t="s">
        <v>154</v>
      </c>
      <c r="T5" s="204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198"/>
      <c r="D6" s="198"/>
      <c r="E6" s="203"/>
      <c r="F6" s="254" t="s">
        <v>156</v>
      </c>
      <c r="G6" s="256"/>
      <c r="H6" s="254" t="s">
        <v>157</v>
      </c>
      <c r="I6" s="255"/>
      <c r="J6" s="241" t="s">
        <v>158</v>
      </c>
      <c r="K6" s="243" t="s">
        <v>159</v>
      </c>
      <c r="L6" s="244"/>
      <c r="M6" s="244"/>
      <c r="N6" s="245" t="s">
        <v>160</v>
      </c>
      <c r="O6" s="243" t="s">
        <v>161</v>
      </c>
      <c r="P6" s="243" t="s">
        <v>162</v>
      </c>
      <c r="Q6" s="244"/>
      <c r="R6" s="244"/>
      <c r="S6" s="244"/>
      <c r="T6" s="205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43"/>
      <c r="D7" s="243"/>
      <c r="E7" s="203"/>
      <c r="F7" s="130" t="s">
        <v>163</v>
      </c>
      <c r="G7" s="131" t="s">
        <v>164</v>
      </c>
      <c r="H7" s="130" t="s">
        <v>163</v>
      </c>
      <c r="I7" s="132" t="s">
        <v>164</v>
      </c>
      <c r="J7" s="242"/>
      <c r="K7" s="244"/>
      <c r="L7" s="257"/>
      <c r="M7" s="257"/>
      <c r="N7" s="246"/>
      <c r="O7" s="244"/>
      <c r="P7" s="244"/>
      <c r="Q7" s="244"/>
      <c r="R7" s="244"/>
      <c r="S7" s="244"/>
      <c r="T7" s="205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-1'!$B$8:$AS$15,36,0)</f>
        <v>27</v>
      </c>
      <c r="G10" s="146">
        <f t="shared" ref="G10" si="2">ROUND(E10/$U$2*F10,0)</f>
        <v>1240000</v>
      </c>
      <c r="H10" s="145">
        <f>(VLOOKUP(B10,'CC -1'!$B$8:$AS$15,37,0)+VLOOKUP(B10,'CC -1'!$B$8:$AS$15,38,0))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 t="shared" ref="K10" si="5">G10+I10</f>
        <v>1240000</v>
      </c>
      <c r="L10" s="144">
        <f>VLOOKUP(B10,DS,6,0)</f>
        <v>260000</v>
      </c>
      <c r="M10" s="149">
        <f t="shared" ref="M10" si="6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7">M10-SUM(N10:P10)</f>
        <v>1500000</v>
      </c>
      <c r="R10" s="148">
        <f>VLOOKUP(B10,DS,23,0)</f>
        <v>0</v>
      </c>
      <c r="S10" s="150">
        <f t="shared" ref="S10" si="8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0" t="s">
        <v>35</v>
      </c>
      <c r="B12" s="240"/>
      <c r="C12" s="240"/>
      <c r="D12" s="240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9">SUM(K9:K10)</f>
        <v>1240000</v>
      </c>
      <c r="L12" s="163">
        <f t="shared" si="9"/>
        <v>260000</v>
      </c>
      <c r="M12" s="163">
        <f t="shared" si="9"/>
        <v>1500000</v>
      </c>
      <c r="N12" s="163">
        <f t="shared" si="9"/>
        <v>0</v>
      </c>
      <c r="O12" s="163">
        <f t="shared" si="9"/>
        <v>0</v>
      </c>
      <c r="P12" s="163">
        <f t="shared" si="9"/>
        <v>0</v>
      </c>
      <c r="Q12" s="163">
        <f t="shared" si="9"/>
        <v>1500000</v>
      </c>
      <c r="R12" s="163">
        <f t="shared" si="9"/>
        <v>0</v>
      </c>
      <c r="S12" s="163">
        <f t="shared" si="9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" si="10">VLOOKUP(B14,DS,2,0)</f>
        <v>Nguyễn Thị Thanh Thúy</v>
      </c>
      <c r="D14" s="143" t="str">
        <f t="shared" ref="D14" si="11">VLOOKUP(B14,DS,3,0)</f>
        <v>Công nhân</v>
      </c>
      <c r="E14" s="144">
        <f t="shared" ref="E14" si="12">VLOOKUP(B14,DS,4,0)</f>
        <v>2000000</v>
      </c>
      <c r="F14" s="145">
        <f>VLOOKUP(B14,'CC -1'!$B$8:$AS$15,36,0)</f>
        <v>27</v>
      </c>
      <c r="G14" s="146">
        <f t="shared" ref="G14:G15" si="13">ROUND(E14/$U$2*F14,0)</f>
        <v>2000000</v>
      </c>
      <c r="H14" s="145">
        <f>(VLOOKUP(B14,'CC -1'!$B$8:$AS$15,37,0)+VLOOKUP(B14,'CC -1'!$B$8:$AS$15,38,0))</f>
        <v>0</v>
      </c>
      <c r="I14" s="146">
        <f t="shared" ref="I14:I15" si="14">ROUND(E14/$U$2*H14,0)</f>
        <v>0</v>
      </c>
      <c r="J14" s="167">
        <f t="shared" ref="J14:K15" si="15">F14+H14</f>
        <v>27</v>
      </c>
      <c r="K14" s="148">
        <f t="shared" si="15"/>
        <v>2000000</v>
      </c>
      <c r="L14" s="144">
        <f>VLOOKUP(B14,DS,6,0)</f>
        <v>260000</v>
      </c>
      <c r="M14" s="149">
        <f t="shared" ref="M14:M15" si="16">K14+L14</f>
        <v>2260000</v>
      </c>
      <c r="N14" s="149">
        <f>IF(VLOOKUP(B14,DS,9,0)="x",'L - 1'!E14*$N$4,0)</f>
        <v>0</v>
      </c>
      <c r="O14" s="149">
        <f t="shared" ref="O14" si="17">IF(VLOOKUP(B14,DS,9,0)="x",E14*0.015,0)</f>
        <v>0</v>
      </c>
      <c r="P14" s="149">
        <f t="shared" ref="P14" si="18">IF(VLOOKUP(B14,DS,9,0)="x",E14*0.01,0)</f>
        <v>0</v>
      </c>
      <c r="Q14" s="148">
        <f>M14-SUM(N14:P14)</f>
        <v>2260000</v>
      </c>
      <c r="R14" s="148">
        <f t="shared" ref="R14" si="19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ref="C15" si="20">VLOOKUP(B15,DS,2,0)</f>
        <v>Huỳnh Đoàn Viết Thanh</v>
      </c>
      <c r="D15" s="143" t="str">
        <f t="shared" ref="D15" si="21">VLOOKUP(B15,DS,3,0)</f>
        <v>Công nhân</v>
      </c>
      <c r="E15" s="144">
        <f t="shared" ref="E15" si="22">VLOOKUP(B15,DS,4,0)</f>
        <v>2500000</v>
      </c>
      <c r="F15" s="145">
        <f>VLOOKUP(B15,'CC -1'!$B$8:$AS$15,36,0)</f>
        <v>27</v>
      </c>
      <c r="G15" s="146">
        <f t="shared" si="13"/>
        <v>2500000</v>
      </c>
      <c r="H15" s="145">
        <f>(VLOOKUP(B15,'CC -1'!$B$8:$AS$15,37,0)+VLOOKUP(B15,'CC -1'!$B$8:$AS$15,38,0))</f>
        <v>0</v>
      </c>
      <c r="I15" s="146">
        <f t="shared" si="14"/>
        <v>0</v>
      </c>
      <c r="J15" s="167">
        <f t="shared" si="15"/>
        <v>27</v>
      </c>
      <c r="K15" s="148">
        <f t="shared" si="15"/>
        <v>2500000</v>
      </c>
      <c r="L15" s="144">
        <f>VLOOKUP(B15,DS,6,0)</f>
        <v>260000</v>
      </c>
      <c r="M15" s="149">
        <f t="shared" si="16"/>
        <v>2760000</v>
      </c>
      <c r="N15" s="149">
        <f>IF(VLOOKUP(B15,DS,9,0)="x",'L - 1'!E15*$N$4,0)</f>
        <v>0</v>
      </c>
      <c r="O15" s="149">
        <f t="shared" ref="O15" si="23">IF(VLOOKUP(B15,DS,9,0)="x",E15*0.015,0)</f>
        <v>0</v>
      </c>
      <c r="P15" s="149">
        <f t="shared" ref="P15" si="24">IF(VLOOKUP(B15,DS,9,0)="x",E15*0.01,0)</f>
        <v>0</v>
      </c>
      <c r="Q15" s="148">
        <f t="shared" ref="Q15" si="25">M15-SUM(N15:P15)</f>
        <v>2760000</v>
      </c>
      <c r="R15" s="148">
        <f t="shared" ref="R15" si="26">VLOOKUP(B15,DS,23,0)</f>
        <v>0</v>
      </c>
      <c r="S15" s="150">
        <f t="shared" ref="S15" si="27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0" t="s">
        <v>35</v>
      </c>
      <c r="B17" s="240"/>
      <c r="C17" s="240"/>
      <c r="D17" s="240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8">SUM(K13:K16)</f>
        <v>4500000</v>
      </c>
      <c r="L17" s="163">
        <f t="shared" si="28"/>
        <v>520000</v>
      </c>
      <c r="M17" s="163">
        <f t="shared" si="28"/>
        <v>5020000</v>
      </c>
      <c r="N17" s="163">
        <f t="shared" si="28"/>
        <v>0</v>
      </c>
      <c r="O17" s="163">
        <f t="shared" si="28"/>
        <v>0</v>
      </c>
      <c r="P17" s="163">
        <f t="shared" si="28"/>
        <v>0</v>
      </c>
      <c r="Q17" s="163">
        <f t="shared" si="28"/>
        <v>5020000</v>
      </c>
      <c r="R17" s="163">
        <f t="shared" si="28"/>
        <v>0</v>
      </c>
      <c r="S17" s="163">
        <f t="shared" si="28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1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E5:I6 N5:P6 L5 L20 J6:K7 L7 A23:T56 U29:U56 N16:S16 V23:IJ56 J16:L16 AE13:IJ13 V12:IJ12 D12:T12 D17:T17 A57:IJ65324 AE10:IJ11 V10:V11 Q10:S11 A10:B12 V5:V9 AE5:IJ9" name="Range1"/>
    <protectedRange password="CC78" sqref="F7:H7" name="Range1_4"/>
    <protectedRange password="CC78" sqref="V20:IJ21 S20:T21 N20:Q21 E20:I21" name="Range1_1_1"/>
    <protectedRange password="CC78" sqref="U1 V1:IJ4 B4:T4 R2:S3 B1:Q3 U16:U28 W13:AD13 W10:AD11 U10:U13 U4:U9 W5:AD9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9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G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02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29" t="s">
        <v>119</v>
      </c>
      <c r="AN1" s="230"/>
      <c r="AO1" s="230"/>
      <c r="AP1" s="230"/>
      <c r="AQ1" s="230"/>
      <c r="AR1" s="230"/>
      <c r="AS1" s="231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41671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2" t="s">
        <v>120</v>
      </c>
      <c r="B5" s="232" t="s">
        <v>4</v>
      </c>
      <c r="C5" s="232" t="s">
        <v>5</v>
      </c>
      <c r="D5" s="234" t="s">
        <v>121</v>
      </c>
      <c r="E5" s="232" t="s">
        <v>122</v>
      </c>
      <c r="F5" s="73">
        <f>+E4</f>
        <v>41671</v>
      </c>
      <c r="G5" s="73">
        <f t="shared" ref="G5:AJ5" si="0">F5+1</f>
        <v>41672</v>
      </c>
      <c r="H5" s="73">
        <f t="shared" si="0"/>
        <v>41673</v>
      </c>
      <c r="I5" s="73">
        <f t="shared" si="0"/>
        <v>41674</v>
      </c>
      <c r="J5" s="73">
        <f t="shared" si="0"/>
        <v>41675</v>
      </c>
      <c r="K5" s="73">
        <f t="shared" si="0"/>
        <v>41676</v>
      </c>
      <c r="L5" s="73">
        <f t="shared" si="0"/>
        <v>41677</v>
      </c>
      <c r="M5" s="73">
        <f t="shared" si="0"/>
        <v>41678</v>
      </c>
      <c r="N5" s="73">
        <f t="shared" si="0"/>
        <v>41679</v>
      </c>
      <c r="O5" s="73">
        <f t="shared" si="0"/>
        <v>41680</v>
      </c>
      <c r="P5" s="73">
        <f t="shared" si="0"/>
        <v>41681</v>
      </c>
      <c r="Q5" s="73">
        <f t="shared" si="0"/>
        <v>41682</v>
      </c>
      <c r="R5" s="73">
        <f t="shared" si="0"/>
        <v>41683</v>
      </c>
      <c r="S5" s="73">
        <f t="shared" si="0"/>
        <v>41684</v>
      </c>
      <c r="T5" s="73">
        <f t="shared" si="0"/>
        <v>41685</v>
      </c>
      <c r="U5" s="73">
        <f t="shared" si="0"/>
        <v>41686</v>
      </c>
      <c r="V5" s="73">
        <f t="shared" si="0"/>
        <v>41687</v>
      </c>
      <c r="W5" s="73">
        <f t="shared" si="0"/>
        <v>41688</v>
      </c>
      <c r="X5" s="73">
        <f t="shared" si="0"/>
        <v>41689</v>
      </c>
      <c r="Y5" s="73">
        <f t="shared" si="0"/>
        <v>41690</v>
      </c>
      <c r="Z5" s="73">
        <f t="shared" si="0"/>
        <v>41691</v>
      </c>
      <c r="AA5" s="73">
        <f t="shared" si="0"/>
        <v>41692</v>
      </c>
      <c r="AB5" s="73">
        <f t="shared" si="0"/>
        <v>41693</v>
      </c>
      <c r="AC5" s="73">
        <f t="shared" si="0"/>
        <v>41694</v>
      </c>
      <c r="AD5" s="73">
        <f t="shared" si="0"/>
        <v>41695</v>
      </c>
      <c r="AE5" s="73">
        <f t="shared" si="0"/>
        <v>41696</v>
      </c>
      <c r="AF5" s="73">
        <f t="shared" si="0"/>
        <v>41697</v>
      </c>
      <c r="AG5" s="73">
        <f t="shared" si="0"/>
        <v>41698</v>
      </c>
      <c r="AH5" s="73">
        <f>AG5+1</f>
        <v>41699</v>
      </c>
      <c r="AI5" s="73">
        <f t="shared" si="0"/>
        <v>41700</v>
      </c>
      <c r="AJ5" s="73">
        <f t="shared" si="0"/>
        <v>41701</v>
      </c>
      <c r="AK5" s="235" t="s">
        <v>123</v>
      </c>
      <c r="AL5" s="236"/>
      <c r="AM5" s="237"/>
      <c r="AN5" s="238" t="s">
        <v>124</v>
      </c>
      <c r="AO5" s="238" t="s">
        <v>125</v>
      </c>
      <c r="AP5" s="238" t="s">
        <v>126</v>
      </c>
      <c r="AQ5" s="238" t="s">
        <v>127</v>
      </c>
      <c r="AR5" s="238" t="s">
        <v>128</v>
      </c>
      <c r="AS5" s="234" t="s">
        <v>129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3"/>
      <c r="B6" s="233"/>
      <c r="C6" s="233"/>
      <c r="D6" s="233"/>
      <c r="E6" s="233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130</v>
      </c>
      <c r="AL6" s="76" t="s">
        <v>131</v>
      </c>
      <c r="AM6" s="77" t="s">
        <v>132</v>
      </c>
      <c r="AN6" s="239"/>
      <c r="AO6" s="239"/>
      <c r="AP6" s="239"/>
      <c r="AQ6" s="239"/>
      <c r="AR6" s="239"/>
      <c r="AS6" s="233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/>
      <c r="AJ9" s="87"/>
      <c r="AK9" s="226">
        <f>((SUM(F9:AJ9))/8)-(SUMIF($F$6:$AJ$6,"C.Nhật",F9:AJ9)/8)</f>
        <v>24</v>
      </c>
      <c r="AL9" s="226">
        <f>SUM(F10:AJ10)/8*1.5</f>
        <v>0</v>
      </c>
      <c r="AM9" s="214">
        <f>SUMIF($F$6:$AJ$6,"C.Nhật",$F9:$AJ10)/8*2</f>
        <v>0</v>
      </c>
      <c r="AN9" s="216">
        <f>SUM(AK9:AM10)</f>
        <v>24</v>
      </c>
      <c r="AO9" s="218">
        <v>0</v>
      </c>
      <c r="AP9" s="216"/>
      <c r="AQ9" s="216"/>
      <c r="AR9" s="216"/>
      <c r="AS9" s="21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15"/>
      <c r="AN10" s="217"/>
      <c r="AO10" s="219"/>
      <c r="AP10" s="217"/>
      <c r="AQ10" s="217"/>
      <c r="AR10" s="217"/>
      <c r="AS10" s="21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>
        <v>8</v>
      </c>
      <c r="G12" s="87"/>
      <c r="H12" s="87">
        <v>8</v>
      </c>
      <c r="I12" s="87">
        <v>8</v>
      </c>
      <c r="J12" s="87">
        <v>8</v>
      </c>
      <c r="K12" s="87">
        <v>8</v>
      </c>
      <c r="L12" s="87">
        <v>8</v>
      </c>
      <c r="M12" s="87">
        <v>8</v>
      </c>
      <c r="N12" s="87"/>
      <c r="O12" s="87">
        <v>8</v>
      </c>
      <c r="P12" s="87">
        <v>8</v>
      </c>
      <c r="Q12" s="87">
        <v>8</v>
      </c>
      <c r="R12" s="87">
        <v>8</v>
      </c>
      <c r="S12" s="87">
        <v>8</v>
      </c>
      <c r="T12" s="87">
        <v>8</v>
      </c>
      <c r="U12" s="87"/>
      <c r="V12" s="87">
        <v>8</v>
      </c>
      <c r="W12" s="87">
        <v>8</v>
      </c>
      <c r="X12" s="87">
        <v>8</v>
      </c>
      <c r="Y12" s="87">
        <v>8</v>
      </c>
      <c r="Z12" s="87">
        <v>8</v>
      </c>
      <c r="AA12" s="87">
        <v>8</v>
      </c>
      <c r="AB12" s="87"/>
      <c r="AC12" s="87">
        <v>8</v>
      </c>
      <c r="AD12" s="87">
        <v>8</v>
      </c>
      <c r="AE12" s="87">
        <v>8</v>
      </c>
      <c r="AF12" s="87">
        <v>8</v>
      </c>
      <c r="AG12" s="87">
        <v>8</v>
      </c>
      <c r="AH12" s="87"/>
      <c r="AI12" s="87"/>
      <c r="AJ12" s="87"/>
      <c r="AK12" s="226">
        <f t="shared" ref="AK12" si="2">((SUM(F12:AJ12))/8)-(SUMIF($F$6:$AJ$6,"C.Nhật",F12:AJ12)/8)</f>
        <v>24</v>
      </c>
      <c r="AL12" s="226">
        <f t="shared" ref="AL12" si="3">SUM(F13:AJ13)/8*1.5</f>
        <v>0</v>
      </c>
      <c r="AM12" s="214">
        <f>SUMIF($F$6:$AJ$6,"C.Nhật",$F12:$AJ13)/8*2</f>
        <v>0</v>
      </c>
      <c r="AN12" s="216">
        <f>SUM(AK12:AM13)</f>
        <v>24</v>
      </c>
      <c r="AO12" s="218">
        <v>0</v>
      </c>
      <c r="AP12" s="216"/>
      <c r="AQ12" s="216"/>
      <c r="AR12" s="216"/>
      <c r="AS12" s="21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15"/>
      <c r="AN13" s="217"/>
      <c r="AO13" s="219"/>
      <c r="AP13" s="217"/>
      <c r="AQ13" s="217"/>
      <c r="AR13" s="217"/>
      <c r="AS13" s="21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f>A12+1</f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>
        <v>8</v>
      </c>
      <c r="G14" s="87"/>
      <c r="H14" s="87">
        <v>8</v>
      </c>
      <c r="I14" s="87">
        <v>8</v>
      </c>
      <c r="J14" s="87">
        <v>8</v>
      </c>
      <c r="K14" s="87">
        <v>8</v>
      </c>
      <c r="L14" s="87">
        <v>8</v>
      </c>
      <c r="M14" s="87">
        <v>8</v>
      </c>
      <c r="N14" s="87"/>
      <c r="O14" s="87">
        <v>8</v>
      </c>
      <c r="P14" s="87">
        <v>8</v>
      </c>
      <c r="Q14" s="87">
        <v>8</v>
      </c>
      <c r="R14" s="87">
        <v>8</v>
      </c>
      <c r="S14" s="87">
        <v>8</v>
      </c>
      <c r="T14" s="87">
        <v>8</v>
      </c>
      <c r="U14" s="87"/>
      <c r="V14" s="87">
        <v>8</v>
      </c>
      <c r="W14" s="87">
        <v>8</v>
      </c>
      <c r="X14" s="87">
        <v>8</v>
      </c>
      <c r="Y14" s="87">
        <v>8</v>
      </c>
      <c r="Z14" s="87">
        <v>8</v>
      </c>
      <c r="AA14" s="87">
        <v>8</v>
      </c>
      <c r="AB14" s="87"/>
      <c r="AC14" s="87">
        <v>8</v>
      </c>
      <c r="AD14" s="87">
        <v>8</v>
      </c>
      <c r="AE14" s="87">
        <v>8</v>
      </c>
      <c r="AF14" s="87">
        <v>8</v>
      </c>
      <c r="AG14" s="87">
        <v>8</v>
      </c>
      <c r="AH14" s="87"/>
      <c r="AI14" s="87"/>
      <c r="AJ14" s="87"/>
      <c r="AK14" s="226">
        <f t="shared" ref="AK14" si="4">((SUM(F14:AJ14))/8)-(SUMIF($F$6:$AJ$6,"C.Nhật",F14:AJ14)/8)</f>
        <v>24</v>
      </c>
      <c r="AL14" s="226">
        <f t="shared" ref="AL14" si="5">SUM(F15:AJ15)/8*1.5</f>
        <v>0</v>
      </c>
      <c r="AM14" s="214">
        <f>SUMIF($F$6:$AJ$6,"C.Nhật",$F14:$AJ15)/8*2</f>
        <v>0</v>
      </c>
      <c r="AN14" s="216">
        <f t="shared" ref="AN14" si="6">SUM(AK14:AM15)</f>
        <v>24</v>
      </c>
      <c r="AO14" s="218">
        <v>0</v>
      </c>
      <c r="AP14" s="216"/>
      <c r="AQ14" s="216"/>
      <c r="AR14" s="216"/>
      <c r="AS14" s="21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15"/>
      <c r="AN15" s="217"/>
      <c r="AO15" s="219"/>
      <c r="AP15" s="217"/>
      <c r="AQ15" s="217"/>
      <c r="AR15" s="217"/>
      <c r="AS15" s="21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O12:AO13"/>
    <mergeCell ref="AP12:AP13"/>
    <mergeCell ref="AQ12:AQ13"/>
    <mergeCell ref="AR12:AR13"/>
    <mergeCell ref="AM9:AM10"/>
    <mergeCell ref="AN9:AN10"/>
    <mergeCell ref="AO9:AO10"/>
    <mergeCell ref="AS12:AS13"/>
    <mergeCell ref="A14:A15"/>
    <mergeCell ref="B14:B15"/>
    <mergeCell ref="C14:C15"/>
    <mergeCell ref="D14:D15"/>
    <mergeCell ref="AK14:AK15"/>
    <mergeCell ref="AL14:AL15"/>
    <mergeCell ref="AR14:AR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S14:AS15"/>
    <mergeCell ref="AM14:AM15"/>
    <mergeCell ref="AN14:AN15"/>
    <mergeCell ref="AO14:AO15"/>
    <mergeCell ref="AP14:AP15"/>
    <mergeCell ref="AQ14:AQ15"/>
  </mergeCells>
  <conditionalFormatting sqref="F5:AJ6 F9:AJ10">
    <cfRule type="expression" dxfId="53" priority="8" stopIfTrue="1">
      <formula>IF(WEEKDAY(F$5)=1,TRUE,FALSE)</formula>
    </cfRule>
  </conditionalFormatting>
  <conditionalFormatting sqref="F9:AJ10">
    <cfRule type="expression" dxfId="52" priority="7" stopIfTrue="1">
      <formula>IF(WEEKDAY(F$5)=1,TRUE,FALSE)</formula>
    </cfRule>
  </conditionalFormatting>
  <conditionalFormatting sqref="AH12:AJ15">
    <cfRule type="expression" dxfId="51" priority="6" stopIfTrue="1">
      <formula>IF(WEEKDAY(AH$5)=1,TRUE,FALSE)</formula>
    </cfRule>
  </conditionalFormatting>
  <conditionalFormatting sqref="AH12:AJ15">
    <cfRule type="expression" dxfId="50" priority="5" stopIfTrue="1">
      <formula>IF(WEEKDAY(AH$5)=1,TRUE,FALSE)</formula>
    </cfRule>
  </conditionalFormatting>
  <conditionalFormatting sqref="F12:AG15">
    <cfRule type="expression" dxfId="49" priority="2" stopIfTrue="1">
      <formula>IF(WEEKDAY(F$5)=1,TRUE,FALSE)</formula>
    </cfRule>
  </conditionalFormatting>
  <conditionalFormatting sqref="F12:AG15">
    <cfRule type="expression" dxfId="4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6" sqref="A16:XFD17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02 / 2014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119</v>
      </c>
      <c r="S1" s="250"/>
      <c r="T1" s="251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-2'!$AK$9:$AK$15)</f>
        <v>24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-2'!$E$4</f>
        <v>41671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148</v>
      </c>
      <c r="C5" s="198" t="s">
        <v>5</v>
      </c>
      <c r="D5" s="198" t="s">
        <v>6</v>
      </c>
      <c r="E5" s="203" t="s">
        <v>7</v>
      </c>
      <c r="F5" s="254" t="s">
        <v>149</v>
      </c>
      <c r="G5" s="255"/>
      <c r="H5" s="255"/>
      <c r="I5" s="255"/>
      <c r="J5" s="255"/>
      <c r="K5" s="256"/>
      <c r="L5" s="243" t="s">
        <v>14</v>
      </c>
      <c r="M5" s="243" t="s">
        <v>150</v>
      </c>
      <c r="N5" s="198" t="s">
        <v>151</v>
      </c>
      <c r="O5" s="198"/>
      <c r="P5" s="198"/>
      <c r="Q5" s="243" t="s">
        <v>152</v>
      </c>
      <c r="R5" s="243" t="s">
        <v>153</v>
      </c>
      <c r="S5" s="243" t="s">
        <v>154</v>
      </c>
      <c r="T5" s="204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198"/>
      <c r="D6" s="198"/>
      <c r="E6" s="203"/>
      <c r="F6" s="254" t="s">
        <v>156</v>
      </c>
      <c r="G6" s="256"/>
      <c r="H6" s="254" t="s">
        <v>157</v>
      </c>
      <c r="I6" s="255"/>
      <c r="J6" s="241" t="s">
        <v>158</v>
      </c>
      <c r="K6" s="243" t="s">
        <v>159</v>
      </c>
      <c r="L6" s="244"/>
      <c r="M6" s="244"/>
      <c r="N6" s="245" t="s">
        <v>160</v>
      </c>
      <c r="O6" s="243" t="s">
        <v>161</v>
      </c>
      <c r="P6" s="243" t="s">
        <v>162</v>
      </c>
      <c r="Q6" s="244"/>
      <c r="R6" s="244"/>
      <c r="S6" s="244"/>
      <c r="T6" s="205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43"/>
      <c r="D7" s="243"/>
      <c r="E7" s="203"/>
      <c r="F7" s="130" t="s">
        <v>163</v>
      </c>
      <c r="G7" s="131" t="s">
        <v>164</v>
      </c>
      <c r="H7" s="130" t="s">
        <v>163</v>
      </c>
      <c r="I7" s="132" t="s">
        <v>164</v>
      </c>
      <c r="J7" s="242"/>
      <c r="K7" s="244"/>
      <c r="L7" s="257"/>
      <c r="M7" s="257"/>
      <c r="N7" s="246"/>
      <c r="O7" s="244"/>
      <c r="P7" s="244"/>
      <c r="Q7" s="244"/>
      <c r="R7" s="244"/>
      <c r="S7" s="244"/>
      <c r="T7" s="205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-2'!$B$8:$AS$15,36,0)</f>
        <v>24</v>
      </c>
      <c r="G10" s="146">
        <f t="shared" ref="G10" si="2">ROUND(E10/$U$2*F10,0)</f>
        <v>1240000</v>
      </c>
      <c r="H10" s="145">
        <f>(VLOOKUP(B10,'CC -2'!$B$8:$AS$15,37,0)+VLOOKUP(B10,'CC -2'!$B$8:$AS$15,38,0))</f>
        <v>0</v>
      </c>
      <c r="I10" s="146">
        <f t="shared" ref="I10" si="3">ROUND(E10/$U$2*H10,0)</f>
        <v>0</v>
      </c>
      <c r="J10" s="147">
        <f t="shared" ref="J10" si="4">F10+H10</f>
        <v>24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0" t="s">
        <v>35</v>
      </c>
      <c r="B12" s="240"/>
      <c r="C12" s="240"/>
      <c r="D12" s="240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-2'!$B$8:$AS$15,36,0)</f>
        <v>24</v>
      </c>
      <c r="G14" s="146">
        <f t="shared" ref="G14:G15" si="12">ROUND(E14/$U$2*F14,0)</f>
        <v>2000000</v>
      </c>
      <c r="H14" s="145">
        <f>(VLOOKUP(B14,'CC -2'!$B$8:$AS$15,37,0)+VLOOKUP(B14,'CC -2'!$B$8:$AS$15,38,0))</f>
        <v>0</v>
      </c>
      <c r="I14" s="146">
        <f t="shared" ref="I14:I15" si="13">ROUND(E14/$U$2*H14,0)</f>
        <v>0</v>
      </c>
      <c r="J14" s="167">
        <f t="shared" ref="J14:K15" si="14">F14+H14</f>
        <v>24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- 2'!E14*$N$4,0)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-2'!$B$8:$AS$15,36,0)</f>
        <v>24</v>
      </c>
      <c r="G15" s="146">
        <f t="shared" si="12"/>
        <v>2500000</v>
      </c>
      <c r="H15" s="145">
        <f>(VLOOKUP(B15,'CC -2'!$B$8:$AS$15,37,0)+VLOOKUP(B15,'CC -2'!$B$8:$AS$15,38,0))</f>
        <v>0</v>
      </c>
      <c r="I15" s="146">
        <f t="shared" si="13"/>
        <v>0</v>
      </c>
      <c r="J15" s="167">
        <f t="shared" si="14"/>
        <v>24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- 2'!E15*$N$4,0)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0" t="s">
        <v>35</v>
      </c>
      <c r="B17" s="240"/>
      <c r="C17" s="240"/>
      <c r="D17" s="240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28  tháng  2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E5:I6 N5:P6 L5 L20 J6:K7 L7 A23:T56 U29:U56 N16:S16 V23:IJ56 J16:L16 AE13:IJ13 V12:IJ12 D12:T12 D17:T17 A57:IJ65324 Q11:S11 V11 AE11:IJ11 A11:B12 AE5:IJ10 V5:V10 Q10:S10 A10:B10" name="Range1"/>
    <protectedRange password="CC78" sqref="F7:H7" name="Range1_4"/>
    <protectedRange password="CC78" sqref="V20:IJ21 S20:T21 N20:Q21 E20:I21" name="Range1_1_1"/>
    <protectedRange password="CC78" sqref="U1 V1:IJ4 B4:T4 R2:S3 B1:Q3 U16:U28 W13:AD13 U11:U13 W11:AD11 U4:U10 W5:AD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J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03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29" t="s">
        <v>119</v>
      </c>
      <c r="AN1" s="230"/>
      <c r="AO1" s="230"/>
      <c r="AP1" s="230"/>
      <c r="AQ1" s="230"/>
      <c r="AR1" s="230"/>
      <c r="AS1" s="231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41699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2" t="s">
        <v>120</v>
      </c>
      <c r="B5" s="232" t="s">
        <v>4</v>
      </c>
      <c r="C5" s="232" t="s">
        <v>5</v>
      </c>
      <c r="D5" s="234" t="s">
        <v>121</v>
      </c>
      <c r="E5" s="232" t="s">
        <v>122</v>
      </c>
      <c r="F5" s="73">
        <f>+E4</f>
        <v>41699</v>
      </c>
      <c r="G5" s="73">
        <f t="shared" ref="G5:AJ5" si="0">F5+1</f>
        <v>41700</v>
      </c>
      <c r="H5" s="73">
        <f t="shared" si="0"/>
        <v>41701</v>
      </c>
      <c r="I5" s="73">
        <f t="shared" si="0"/>
        <v>41702</v>
      </c>
      <c r="J5" s="73">
        <f t="shared" si="0"/>
        <v>41703</v>
      </c>
      <c r="K5" s="73">
        <f t="shared" si="0"/>
        <v>41704</v>
      </c>
      <c r="L5" s="73">
        <f t="shared" si="0"/>
        <v>41705</v>
      </c>
      <c r="M5" s="73">
        <f t="shared" si="0"/>
        <v>41706</v>
      </c>
      <c r="N5" s="73">
        <f t="shared" si="0"/>
        <v>41707</v>
      </c>
      <c r="O5" s="73">
        <f t="shared" si="0"/>
        <v>41708</v>
      </c>
      <c r="P5" s="73">
        <f t="shared" si="0"/>
        <v>41709</v>
      </c>
      <c r="Q5" s="73">
        <f t="shared" si="0"/>
        <v>41710</v>
      </c>
      <c r="R5" s="73">
        <f t="shared" si="0"/>
        <v>41711</v>
      </c>
      <c r="S5" s="73">
        <f t="shared" si="0"/>
        <v>41712</v>
      </c>
      <c r="T5" s="73">
        <f t="shared" si="0"/>
        <v>41713</v>
      </c>
      <c r="U5" s="73">
        <f t="shared" si="0"/>
        <v>41714</v>
      </c>
      <c r="V5" s="73">
        <f t="shared" si="0"/>
        <v>41715</v>
      </c>
      <c r="W5" s="73">
        <f t="shared" si="0"/>
        <v>41716</v>
      </c>
      <c r="X5" s="73">
        <f t="shared" si="0"/>
        <v>41717</v>
      </c>
      <c r="Y5" s="73">
        <f t="shared" si="0"/>
        <v>41718</v>
      </c>
      <c r="Z5" s="73">
        <f t="shared" si="0"/>
        <v>41719</v>
      </c>
      <c r="AA5" s="73">
        <f t="shared" si="0"/>
        <v>41720</v>
      </c>
      <c r="AB5" s="73">
        <f t="shared" si="0"/>
        <v>41721</v>
      </c>
      <c r="AC5" s="73">
        <f t="shared" si="0"/>
        <v>41722</v>
      </c>
      <c r="AD5" s="73">
        <f t="shared" si="0"/>
        <v>41723</v>
      </c>
      <c r="AE5" s="73">
        <f t="shared" si="0"/>
        <v>41724</v>
      </c>
      <c r="AF5" s="73">
        <f t="shared" si="0"/>
        <v>41725</v>
      </c>
      <c r="AG5" s="73">
        <f t="shared" si="0"/>
        <v>41726</v>
      </c>
      <c r="AH5" s="73">
        <f>AG5+1</f>
        <v>41727</v>
      </c>
      <c r="AI5" s="73">
        <f t="shared" si="0"/>
        <v>41728</v>
      </c>
      <c r="AJ5" s="73">
        <f t="shared" si="0"/>
        <v>41729</v>
      </c>
      <c r="AK5" s="235" t="s">
        <v>123</v>
      </c>
      <c r="AL5" s="236"/>
      <c r="AM5" s="237"/>
      <c r="AN5" s="238" t="s">
        <v>124</v>
      </c>
      <c r="AO5" s="238" t="s">
        <v>125</v>
      </c>
      <c r="AP5" s="238" t="s">
        <v>126</v>
      </c>
      <c r="AQ5" s="238" t="s">
        <v>127</v>
      </c>
      <c r="AR5" s="238" t="s">
        <v>128</v>
      </c>
      <c r="AS5" s="234" t="s">
        <v>129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3"/>
      <c r="B6" s="233"/>
      <c r="C6" s="233"/>
      <c r="D6" s="233"/>
      <c r="E6" s="233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130</v>
      </c>
      <c r="AL6" s="76" t="s">
        <v>131</v>
      </c>
      <c r="AM6" s="77" t="s">
        <v>132</v>
      </c>
      <c r="AN6" s="239"/>
      <c r="AO6" s="239"/>
      <c r="AP6" s="239"/>
      <c r="AQ6" s="239"/>
      <c r="AR6" s="239"/>
      <c r="AS6" s="233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>
        <v>8</v>
      </c>
      <c r="AK9" s="226">
        <f>((SUM(F9:AJ9))/8)-(SUMIF($F$6:$AJ$6,"C.Nhật",F9:AJ9)/8)</f>
        <v>26</v>
      </c>
      <c r="AL9" s="226">
        <f>SUM(F10:AJ10)/8*1.5</f>
        <v>0</v>
      </c>
      <c r="AM9" s="214">
        <f>SUMIF($F$6:$AJ$6,"C.Nhật",$F9:$AJ10)/8*2</f>
        <v>0</v>
      </c>
      <c r="AN9" s="216">
        <f>SUM(AK9:AM10)</f>
        <v>26</v>
      </c>
      <c r="AO9" s="218">
        <v>0</v>
      </c>
      <c r="AP9" s="216"/>
      <c r="AQ9" s="216"/>
      <c r="AR9" s="216"/>
      <c r="AS9" s="21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15"/>
      <c r="AN10" s="217"/>
      <c r="AO10" s="219"/>
      <c r="AP10" s="217"/>
      <c r="AQ10" s="217"/>
      <c r="AR10" s="217"/>
      <c r="AS10" s="21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>
        <v>8</v>
      </c>
      <c r="G12" s="87"/>
      <c r="H12" s="87">
        <v>8</v>
      </c>
      <c r="I12" s="87">
        <v>8</v>
      </c>
      <c r="J12" s="87">
        <v>8</v>
      </c>
      <c r="K12" s="87">
        <v>8</v>
      </c>
      <c r="L12" s="87">
        <v>8</v>
      </c>
      <c r="M12" s="87">
        <v>8</v>
      </c>
      <c r="N12" s="87"/>
      <c r="O12" s="87">
        <v>8</v>
      </c>
      <c r="P12" s="87">
        <v>8</v>
      </c>
      <c r="Q12" s="87">
        <v>8</v>
      </c>
      <c r="R12" s="87">
        <v>8</v>
      </c>
      <c r="S12" s="87">
        <v>8</v>
      </c>
      <c r="T12" s="87">
        <v>8</v>
      </c>
      <c r="U12" s="87"/>
      <c r="V12" s="87">
        <v>8</v>
      </c>
      <c r="W12" s="87">
        <v>8</v>
      </c>
      <c r="X12" s="87">
        <v>8</v>
      </c>
      <c r="Y12" s="87">
        <v>8</v>
      </c>
      <c r="Z12" s="87">
        <v>8</v>
      </c>
      <c r="AA12" s="87">
        <v>8</v>
      </c>
      <c r="AB12" s="87"/>
      <c r="AC12" s="87">
        <v>8</v>
      </c>
      <c r="AD12" s="87">
        <v>8</v>
      </c>
      <c r="AE12" s="87">
        <v>8</v>
      </c>
      <c r="AF12" s="87">
        <v>8</v>
      </c>
      <c r="AG12" s="87">
        <v>8</v>
      </c>
      <c r="AH12" s="87">
        <v>8</v>
      </c>
      <c r="AI12" s="87"/>
      <c r="AJ12" s="87">
        <v>8</v>
      </c>
      <c r="AK12" s="226">
        <f t="shared" ref="AK12" si="2">((SUM(F12:AJ12))/8)-(SUMIF($F$6:$AJ$6,"C.Nhật",F12:AJ12)/8)</f>
        <v>26</v>
      </c>
      <c r="AL12" s="226">
        <f t="shared" ref="AL12" si="3">SUM(F13:AJ13)/8*1.5</f>
        <v>0</v>
      </c>
      <c r="AM12" s="214">
        <f>SUMIF($F$6:$AJ$6,"C.Nhật",$F12:$AJ13)/8*2</f>
        <v>0</v>
      </c>
      <c r="AN12" s="216">
        <f>SUM(AK12:AM13)</f>
        <v>26</v>
      </c>
      <c r="AO12" s="218">
        <v>0</v>
      </c>
      <c r="AP12" s="216"/>
      <c r="AQ12" s="216"/>
      <c r="AR12" s="216"/>
      <c r="AS12" s="21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15"/>
      <c r="AN13" s="217"/>
      <c r="AO13" s="219"/>
      <c r="AP13" s="217"/>
      <c r="AQ13" s="217"/>
      <c r="AR13" s="217"/>
      <c r="AS13" s="21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f>A12+1</f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>
        <v>8</v>
      </c>
      <c r="G14" s="87"/>
      <c r="H14" s="87">
        <v>8</v>
      </c>
      <c r="I14" s="87">
        <v>8</v>
      </c>
      <c r="J14" s="87">
        <v>8</v>
      </c>
      <c r="K14" s="87">
        <v>8</v>
      </c>
      <c r="L14" s="87">
        <v>8</v>
      </c>
      <c r="M14" s="87">
        <v>8</v>
      </c>
      <c r="N14" s="87"/>
      <c r="O14" s="87">
        <v>8</v>
      </c>
      <c r="P14" s="87">
        <v>8</v>
      </c>
      <c r="Q14" s="87">
        <v>8</v>
      </c>
      <c r="R14" s="87">
        <v>8</v>
      </c>
      <c r="S14" s="87">
        <v>8</v>
      </c>
      <c r="T14" s="87">
        <v>8</v>
      </c>
      <c r="U14" s="87"/>
      <c r="V14" s="87">
        <v>8</v>
      </c>
      <c r="W14" s="87">
        <v>8</v>
      </c>
      <c r="X14" s="87">
        <v>8</v>
      </c>
      <c r="Y14" s="87">
        <v>8</v>
      </c>
      <c r="Z14" s="87">
        <v>8</v>
      </c>
      <c r="AA14" s="87">
        <v>8</v>
      </c>
      <c r="AB14" s="87"/>
      <c r="AC14" s="87">
        <v>8</v>
      </c>
      <c r="AD14" s="87">
        <v>8</v>
      </c>
      <c r="AE14" s="87">
        <v>8</v>
      </c>
      <c r="AF14" s="87">
        <v>8</v>
      </c>
      <c r="AG14" s="87">
        <v>8</v>
      </c>
      <c r="AH14" s="87">
        <v>8</v>
      </c>
      <c r="AI14" s="87"/>
      <c r="AJ14" s="87">
        <v>8</v>
      </c>
      <c r="AK14" s="226">
        <f t="shared" ref="AK14" si="4">((SUM(F14:AJ14))/8)-(SUMIF($F$6:$AJ$6,"C.Nhật",F14:AJ14)/8)</f>
        <v>26</v>
      </c>
      <c r="AL14" s="226">
        <f t="shared" ref="AL14" si="5">SUM(F15:AJ15)/8*1.5</f>
        <v>0</v>
      </c>
      <c r="AM14" s="214">
        <f>SUMIF($F$6:$AJ$6,"C.Nhật",$F14:$AJ15)/8*2</f>
        <v>0</v>
      </c>
      <c r="AN14" s="216">
        <f t="shared" ref="AN14" si="6">SUM(AK14:AM15)</f>
        <v>26</v>
      </c>
      <c r="AO14" s="218">
        <v>0</v>
      </c>
      <c r="AP14" s="216"/>
      <c r="AQ14" s="216"/>
      <c r="AR14" s="216"/>
      <c r="AS14" s="21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15"/>
      <c r="AN15" s="217"/>
      <c r="AO15" s="219"/>
      <c r="AP15" s="217"/>
      <c r="AQ15" s="217"/>
      <c r="AR15" s="217"/>
      <c r="AS15" s="21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S12:AS13"/>
    <mergeCell ref="AP12:AP13"/>
    <mergeCell ref="AQ12:AQ13"/>
    <mergeCell ref="AR12:AR13"/>
    <mergeCell ref="AM9:AM10"/>
    <mergeCell ref="AN9:AN10"/>
    <mergeCell ref="AO9:AO10"/>
    <mergeCell ref="AM12:AM13"/>
    <mergeCell ref="AN12:AN13"/>
    <mergeCell ref="AO12:AO13"/>
    <mergeCell ref="A14:A15"/>
    <mergeCell ref="B14:B15"/>
    <mergeCell ref="C14:C15"/>
    <mergeCell ref="D14:D15"/>
    <mergeCell ref="AK14:AK15"/>
    <mergeCell ref="A12:A13"/>
    <mergeCell ref="B12:B13"/>
    <mergeCell ref="C12:C13"/>
    <mergeCell ref="D12:D13"/>
    <mergeCell ref="AK12:AK13"/>
    <mergeCell ref="AL12:AL13"/>
    <mergeCell ref="AP14:AP15"/>
    <mergeCell ref="AQ14:AQ15"/>
    <mergeCell ref="AR14:AR15"/>
    <mergeCell ref="AS14:AS15"/>
    <mergeCell ref="AL14:AL15"/>
    <mergeCell ref="AM14:AM15"/>
    <mergeCell ref="AN14:AN15"/>
    <mergeCell ref="AO14:AO15"/>
  </mergeCells>
  <conditionalFormatting sqref="F5:AJ6 F9:AJ10">
    <cfRule type="expression" dxfId="47" priority="10" stopIfTrue="1">
      <formula>IF(WEEKDAY(F$5)=1,TRUE,FALSE)</formula>
    </cfRule>
  </conditionalFormatting>
  <conditionalFormatting sqref="F9:AJ10">
    <cfRule type="expression" dxfId="46" priority="9" stopIfTrue="1">
      <formula>IF(WEEKDAY(F$5)=1,TRUE,FALSE)</formula>
    </cfRule>
  </conditionalFormatting>
  <conditionalFormatting sqref="F12:AJ15">
    <cfRule type="expression" dxfId="45" priority="2" stopIfTrue="1">
      <formula>IF(WEEKDAY(F$5)=1,TRUE,FALSE)</formula>
    </cfRule>
  </conditionalFormatting>
  <conditionalFormatting sqref="F12:AJ15">
    <cfRule type="expression" dxfId="4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6" sqref="A16:XFD17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03 / 2014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119</v>
      </c>
      <c r="S1" s="250"/>
      <c r="T1" s="251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-3'!$AK$9:$AK$15)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-3'!$E$4</f>
        <v>41699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148</v>
      </c>
      <c r="C5" s="198" t="s">
        <v>5</v>
      </c>
      <c r="D5" s="198" t="s">
        <v>6</v>
      </c>
      <c r="E5" s="203" t="s">
        <v>7</v>
      </c>
      <c r="F5" s="254" t="s">
        <v>149</v>
      </c>
      <c r="G5" s="255"/>
      <c r="H5" s="255"/>
      <c r="I5" s="255"/>
      <c r="J5" s="255"/>
      <c r="K5" s="256"/>
      <c r="L5" s="243" t="s">
        <v>14</v>
      </c>
      <c r="M5" s="243" t="s">
        <v>150</v>
      </c>
      <c r="N5" s="198" t="s">
        <v>151</v>
      </c>
      <c r="O5" s="198"/>
      <c r="P5" s="198"/>
      <c r="Q5" s="243" t="s">
        <v>152</v>
      </c>
      <c r="R5" s="243" t="s">
        <v>153</v>
      </c>
      <c r="S5" s="243" t="s">
        <v>154</v>
      </c>
      <c r="T5" s="204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198"/>
      <c r="D6" s="198"/>
      <c r="E6" s="203"/>
      <c r="F6" s="254" t="s">
        <v>156</v>
      </c>
      <c r="G6" s="256"/>
      <c r="H6" s="254" t="s">
        <v>157</v>
      </c>
      <c r="I6" s="255"/>
      <c r="J6" s="241" t="s">
        <v>158</v>
      </c>
      <c r="K6" s="243" t="s">
        <v>159</v>
      </c>
      <c r="L6" s="244"/>
      <c r="M6" s="244"/>
      <c r="N6" s="245" t="s">
        <v>160</v>
      </c>
      <c r="O6" s="243" t="s">
        <v>161</v>
      </c>
      <c r="P6" s="243" t="s">
        <v>162</v>
      </c>
      <c r="Q6" s="244"/>
      <c r="R6" s="244"/>
      <c r="S6" s="244"/>
      <c r="T6" s="205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43"/>
      <c r="D7" s="243"/>
      <c r="E7" s="203"/>
      <c r="F7" s="130" t="s">
        <v>163</v>
      </c>
      <c r="G7" s="131" t="s">
        <v>164</v>
      </c>
      <c r="H7" s="130" t="s">
        <v>163</v>
      </c>
      <c r="I7" s="132" t="s">
        <v>164</v>
      </c>
      <c r="J7" s="242"/>
      <c r="K7" s="244"/>
      <c r="L7" s="257"/>
      <c r="M7" s="257"/>
      <c r="N7" s="246"/>
      <c r="O7" s="244"/>
      <c r="P7" s="244"/>
      <c r="Q7" s="244"/>
      <c r="R7" s="244"/>
      <c r="S7" s="244"/>
      <c r="T7" s="205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-3'!$B$8:$AS$15,36,0)</f>
        <v>26</v>
      </c>
      <c r="G10" s="146">
        <f t="shared" ref="G10" si="2">ROUND(E10/$U$2*F10,0)</f>
        <v>1240000</v>
      </c>
      <c r="H10" s="145">
        <f>(VLOOKUP(B10,'CC -3'!$B$8:$AS$15,37,0)+VLOOKUP(B10,'CC -3'!$B$8:$AS$15,38,0))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0" t="s">
        <v>35</v>
      </c>
      <c r="B12" s="240"/>
      <c r="C12" s="240"/>
      <c r="D12" s="240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-3'!$B$8:$AS$15,36,0)</f>
        <v>26</v>
      </c>
      <c r="G14" s="146">
        <f t="shared" ref="G14:G15" si="12">ROUND(E14/$U$2*F14,0)</f>
        <v>2000000</v>
      </c>
      <c r="H14" s="145">
        <f>(VLOOKUP(B14,'CC -3'!$B$8:$AS$15,37,0)+VLOOKUP(B14,'CC -3'!$B$8:$AS$15,38,0))</f>
        <v>0</v>
      </c>
      <c r="I14" s="146">
        <f t="shared" ref="I14:I15" si="13">ROUND(E14/$U$2*H14,0)</f>
        <v>0</v>
      </c>
      <c r="J14" s="167">
        <f t="shared" ref="J14:K15" si="14">F14+H14</f>
        <v>26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- 3'!E14*$N$4,0)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-3'!$B$8:$AS$15,36,0)</f>
        <v>26</v>
      </c>
      <c r="G15" s="146">
        <f t="shared" si="12"/>
        <v>2500000</v>
      </c>
      <c r="H15" s="145">
        <f>(VLOOKUP(B15,'CC -3'!$B$8:$AS$15,37,0)+VLOOKUP(B15,'CC -3'!$B$8:$AS$15,38,0))</f>
        <v>0</v>
      </c>
      <c r="I15" s="146">
        <f t="shared" si="13"/>
        <v>0</v>
      </c>
      <c r="J15" s="167">
        <f t="shared" si="14"/>
        <v>26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- 3'!E15*$N$4,0)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0" t="s">
        <v>35</v>
      </c>
      <c r="B17" s="240"/>
      <c r="C17" s="240"/>
      <c r="D17" s="240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3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AE11:IJ11 E5:I6 N5:P6 L5 L20 J6:K7 L7 A23:T56 U29:U56 N16:S16 V23:IJ56 V11 J16:L16 AE13:IJ13 V12:IJ12 D12:T12 D17:T17 Q11:S11 A57:IJ65324 A11:B12 Q10:S10 V5:V10 AE5:IJ10 A10:B10" name="Range1"/>
    <protectedRange password="CC78" sqref="F7:H7" name="Range1_4"/>
    <protectedRange password="CC78" sqref="V20:IJ21 S20:T21 N20:Q21 E20:I21" name="Range1_1_1"/>
    <protectedRange password="CC78" sqref="U1 V1:IJ4 B4:T4 W11:AD11 R2:S3 B1:Q3 U16:U28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I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04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29" t="s">
        <v>119</v>
      </c>
      <c r="AN1" s="230"/>
      <c r="AO1" s="230"/>
      <c r="AP1" s="230"/>
      <c r="AQ1" s="230"/>
      <c r="AR1" s="230"/>
      <c r="AS1" s="231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41730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2" t="s">
        <v>120</v>
      </c>
      <c r="B5" s="232" t="s">
        <v>4</v>
      </c>
      <c r="C5" s="232" t="s">
        <v>5</v>
      </c>
      <c r="D5" s="234" t="s">
        <v>121</v>
      </c>
      <c r="E5" s="232" t="s">
        <v>122</v>
      </c>
      <c r="F5" s="73">
        <f>+E4</f>
        <v>41730</v>
      </c>
      <c r="G5" s="73">
        <f t="shared" ref="G5:AJ5" si="0">F5+1</f>
        <v>41731</v>
      </c>
      <c r="H5" s="73">
        <f t="shared" si="0"/>
        <v>41732</v>
      </c>
      <c r="I5" s="73">
        <f t="shared" si="0"/>
        <v>41733</v>
      </c>
      <c r="J5" s="73">
        <f t="shared" si="0"/>
        <v>41734</v>
      </c>
      <c r="K5" s="73">
        <f t="shared" si="0"/>
        <v>41735</v>
      </c>
      <c r="L5" s="73">
        <f t="shared" si="0"/>
        <v>41736</v>
      </c>
      <c r="M5" s="73">
        <f t="shared" si="0"/>
        <v>41737</v>
      </c>
      <c r="N5" s="73">
        <f t="shared" si="0"/>
        <v>41738</v>
      </c>
      <c r="O5" s="73">
        <f t="shared" si="0"/>
        <v>41739</v>
      </c>
      <c r="P5" s="73">
        <f t="shared" si="0"/>
        <v>41740</v>
      </c>
      <c r="Q5" s="73">
        <f t="shared" si="0"/>
        <v>41741</v>
      </c>
      <c r="R5" s="73">
        <f t="shared" si="0"/>
        <v>41742</v>
      </c>
      <c r="S5" s="73">
        <f t="shared" si="0"/>
        <v>41743</v>
      </c>
      <c r="T5" s="73">
        <f t="shared" si="0"/>
        <v>41744</v>
      </c>
      <c r="U5" s="73">
        <f t="shared" si="0"/>
        <v>41745</v>
      </c>
      <c r="V5" s="73">
        <f t="shared" si="0"/>
        <v>41746</v>
      </c>
      <c r="W5" s="73">
        <f t="shared" si="0"/>
        <v>41747</v>
      </c>
      <c r="X5" s="73">
        <f t="shared" si="0"/>
        <v>41748</v>
      </c>
      <c r="Y5" s="73">
        <f t="shared" si="0"/>
        <v>41749</v>
      </c>
      <c r="Z5" s="73">
        <f t="shared" si="0"/>
        <v>41750</v>
      </c>
      <c r="AA5" s="73">
        <f t="shared" si="0"/>
        <v>41751</v>
      </c>
      <c r="AB5" s="73">
        <f t="shared" si="0"/>
        <v>41752</v>
      </c>
      <c r="AC5" s="73">
        <f t="shared" si="0"/>
        <v>41753</v>
      </c>
      <c r="AD5" s="73">
        <f t="shared" si="0"/>
        <v>41754</v>
      </c>
      <c r="AE5" s="73">
        <f t="shared" si="0"/>
        <v>41755</v>
      </c>
      <c r="AF5" s="73">
        <f t="shared" si="0"/>
        <v>41756</v>
      </c>
      <c r="AG5" s="73">
        <f t="shared" si="0"/>
        <v>41757</v>
      </c>
      <c r="AH5" s="73">
        <f>AG5+1</f>
        <v>41758</v>
      </c>
      <c r="AI5" s="73">
        <f t="shared" si="0"/>
        <v>41759</v>
      </c>
      <c r="AJ5" s="73">
        <f t="shared" si="0"/>
        <v>41760</v>
      </c>
      <c r="AK5" s="235" t="s">
        <v>123</v>
      </c>
      <c r="AL5" s="236"/>
      <c r="AM5" s="237"/>
      <c r="AN5" s="238" t="s">
        <v>124</v>
      </c>
      <c r="AO5" s="238" t="s">
        <v>125</v>
      </c>
      <c r="AP5" s="238" t="s">
        <v>126</v>
      </c>
      <c r="AQ5" s="238" t="s">
        <v>127</v>
      </c>
      <c r="AR5" s="238" t="s">
        <v>128</v>
      </c>
      <c r="AS5" s="234" t="s">
        <v>129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3"/>
      <c r="B6" s="233"/>
      <c r="C6" s="233"/>
      <c r="D6" s="233"/>
      <c r="E6" s="233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130</v>
      </c>
      <c r="AL6" s="76" t="s">
        <v>131</v>
      </c>
      <c r="AM6" s="77" t="s">
        <v>132</v>
      </c>
      <c r="AN6" s="239"/>
      <c r="AO6" s="239"/>
      <c r="AP6" s="239"/>
      <c r="AQ6" s="239"/>
      <c r="AR6" s="239"/>
      <c r="AS6" s="233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/>
      <c r="AK9" s="226">
        <f>((SUM(F9:AJ9))/8)-(SUMIF($F$6:$AJ$6,"C.Nhật",F9:AJ9)/8)</f>
        <v>26</v>
      </c>
      <c r="AL9" s="226">
        <f>SUM(F10:AJ10)/8*1.5</f>
        <v>0</v>
      </c>
      <c r="AM9" s="214">
        <f>SUMIF($F$6:$AJ$6,"C.Nhật",$F9:$AJ10)/8*2</f>
        <v>0</v>
      </c>
      <c r="AN9" s="216">
        <f>SUM(AK9:AM10)</f>
        <v>26</v>
      </c>
      <c r="AO9" s="218">
        <v>0</v>
      </c>
      <c r="AP9" s="216"/>
      <c r="AQ9" s="216"/>
      <c r="AR9" s="216"/>
      <c r="AS9" s="21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15"/>
      <c r="AN10" s="217"/>
      <c r="AO10" s="219"/>
      <c r="AP10" s="217"/>
      <c r="AQ10" s="217"/>
      <c r="AR10" s="217"/>
      <c r="AS10" s="21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>
        <v>8</v>
      </c>
      <c r="K12" s="87"/>
      <c r="L12" s="87">
        <v>8</v>
      </c>
      <c r="M12" s="87">
        <v>8</v>
      </c>
      <c r="N12" s="87">
        <v>8</v>
      </c>
      <c r="O12" s="87">
        <v>8</v>
      </c>
      <c r="P12" s="87">
        <v>8</v>
      </c>
      <c r="Q12" s="87">
        <v>8</v>
      </c>
      <c r="R12" s="87"/>
      <c r="S12" s="87">
        <v>8</v>
      </c>
      <c r="T12" s="87">
        <v>8</v>
      </c>
      <c r="U12" s="87">
        <v>8</v>
      </c>
      <c r="V12" s="87">
        <v>8</v>
      </c>
      <c r="W12" s="87">
        <v>8</v>
      </c>
      <c r="X12" s="87">
        <v>8</v>
      </c>
      <c r="Y12" s="87"/>
      <c r="Z12" s="87">
        <v>8</v>
      </c>
      <c r="AA12" s="87">
        <v>8</v>
      </c>
      <c r="AB12" s="87">
        <v>8</v>
      </c>
      <c r="AC12" s="87">
        <v>8</v>
      </c>
      <c r="AD12" s="87">
        <v>8</v>
      </c>
      <c r="AE12" s="87">
        <v>8</v>
      </c>
      <c r="AF12" s="87"/>
      <c r="AG12" s="87">
        <v>8</v>
      </c>
      <c r="AH12" s="87">
        <v>8</v>
      </c>
      <c r="AI12" s="87">
        <v>8</v>
      </c>
      <c r="AJ12" s="87"/>
      <c r="AK12" s="226">
        <f t="shared" ref="AK12" si="2">((SUM(F12:AJ12))/8)-(SUMIF($F$6:$AJ$6,"C.Nhật",F12:AJ12)/8)</f>
        <v>26</v>
      </c>
      <c r="AL12" s="226">
        <f t="shared" ref="AL12" si="3">SUM(F13:AJ13)/8*1.5</f>
        <v>0</v>
      </c>
      <c r="AM12" s="214">
        <f>SUMIF($F$6:$AJ$6,"C.Nhật",$F12:$AJ13)/8*2</f>
        <v>0</v>
      </c>
      <c r="AN12" s="216">
        <f>SUM(AK12:AM13)</f>
        <v>26</v>
      </c>
      <c r="AO12" s="218">
        <v>0</v>
      </c>
      <c r="AP12" s="216"/>
      <c r="AQ12" s="216"/>
      <c r="AR12" s="216"/>
      <c r="AS12" s="21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15"/>
      <c r="AN13" s="217"/>
      <c r="AO13" s="219"/>
      <c r="AP13" s="217"/>
      <c r="AQ13" s="217"/>
      <c r="AR13" s="217"/>
      <c r="AS13" s="21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f>A12+1</f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>
        <v>8</v>
      </c>
      <c r="J14" s="87">
        <v>8</v>
      </c>
      <c r="K14" s="87"/>
      <c r="L14" s="87">
        <v>8</v>
      </c>
      <c r="M14" s="87">
        <v>8</v>
      </c>
      <c r="N14" s="87">
        <v>8</v>
      </c>
      <c r="O14" s="87">
        <v>8</v>
      </c>
      <c r="P14" s="87">
        <v>8</v>
      </c>
      <c r="Q14" s="87">
        <v>8</v>
      </c>
      <c r="R14" s="87"/>
      <c r="S14" s="87">
        <v>8</v>
      </c>
      <c r="T14" s="87">
        <v>8</v>
      </c>
      <c r="U14" s="87">
        <v>8</v>
      </c>
      <c r="V14" s="87">
        <v>8</v>
      </c>
      <c r="W14" s="87">
        <v>8</v>
      </c>
      <c r="X14" s="87">
        <v>8</v>
      </c>
      <c r="Y14" s="87"/>
      <c r="Z14" s="87">
        <v>8</v>
      </c>
      <c r="AA14" s="87">
        <v>8</v>
      </c>
      <c r="AB14" s="87">
        <v>8</v>
      </c>
      <c r="AC14" s="87">
        <v>8</v>
      </c>
      <c r="AD14" s="87">
        <v>8</v>
      </c>
      <c r="AE14" s="87">
        <v>8</v>
      </c>
      <c r="AF14" s="87"/>
      <c r="AG14" s="87">
        <v>8</v>
      </c>
      <c r="AH14" s="87">
        <v>8</v>
      </c>
      <c r="AI14" s="87">
        <v>8</v>
      </c>
      <c r="AJ14" s="87"/>
      <c r="AK14" s="226">
        <f t="shared" ref="AK14" si="4">((SUM(F14:AJ14))/8)-(SUMIF($F$6:$AJ$6,"C.Nhật",F14:AJ14)/8)</f>
        <v>26</v>
      </c>
      <c r="AL14" s="226">
        <f t="shared" ref="AL14" si="5">SUM(F15:AJ15)/8*1.5</f>
        <v>0</v>
      </c>
      <c r="AM14" s="214">
        <f>SUMIF($F$6:$AJ$6,"C.Nhật",$F14:$AJ15)/8*2</f>
        <v>0</v>
      </c>
      <c r="AN14" s="216">
        <f t="shared" ref="AN14" si="6">SUM(AK14:AM15)</f>
        <v>26</v>
      </c>
      <c r="AO14" s="218">
        <v>0</v>
      </c>
      <c r="AP14" s="216"/>
      <c r="AQ14" s="216"/>
      <c r="AR14" s="216"/>
      <c r="AS14" s="21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15"/>
      <c r="AN15" s="217"/>
      <c r="AO15" s="219"/>
      <c r="AP15" s="217"/>
      <c r="AQ15" s="217"/>
      <c r="AR15" s="217"/>
      <c r="AS15" s="21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S12:AS13"/>
    <mergeCell ref="AP12:AP13"/>
    <mergeCell ref="AQ12:AQ13"/>
    <mergeCell ref="AR12:AR13"/>
    <mergeCell ref="AM9:AM10"/>
    <mergeCell ref="AN9:AN10"/>
    <mergeCell ref="AO9:AO10"/>
    <mergeCell ref="AM12:AM13"/>
    <mergeCell ref="AN12:AN13"/>
    <mergeCell ref="AO12:AO13"/>
    <mergeCell ref="A14:A15"/>
    <mergeCell ref="B14:B15"/>
    <mergeCell ref="C14:C15"/>
    <mergeCell ref="D14:D15"/>
    <mergeCell ref="AK14:AK15"/>
    <mergeCell ref="A12:A13"/>
    <mergeCell ref="B12:B13"/>
    <mergeCell ref="C12:C13"/>
    <mergeCell ref="D12:D13"/>
    <mergeCell ref="AK12:AK13"/>
    <mergeCell ref="AL12:AL13"/>
    <mergeCell ref="AP14:AP15"/>
    <mergeCell ref="AQ14:AQ15"/>
    <mergeCell ref="AR14:AR15"/>
    <mergeCell ref="AS14:AS15"/>
    <mergeCell ref="AL14:AL15"/>
    <mergeCell ref="AM14:AM15"/>
    <mergeCell ref="AN14:AN15"/>
    <mergeCell ref="AO14:AO15"/>
  </mergeCells>
  <conditionalFormatting sqref="F5:AJ6 F9:AJ10">
    <cfRule type="expression" dxfId="43" priority="10" stopIfTrue="1">
      <formula>IF(WEEKDAY(F$5)=1,TRUE,FALSE)</formula>
    </cfRule>
  </conditionalFormatting>
  <conditionalFormatting sqref="F9:AJ10">
    <cfRule type="expression" dxfId="42" priority="9" stopIfTrue="1">
      <formula>IF(WEEKDAY(F$5)=1,TRUE,FALSE)</formula>
    </cfRule>
  </conditionalFormatting>
  <conditionalFormatting sqref="AJ12:AJ15">
    <cfRule type="expression" dxfId="41" priority="8" stopIfTrue="1">
      <formula>IF(WEEKDAY(AJ$5)=1,TRUE,FALSE)</formula>
    </cfRule>
  </conditionalFormatting>
  <conditionalFormatting sqref="AJ12:AJ15">
    <cfRule type="expression" dxfId="40" priority="7" stopIfTrue="1">
      <formula>IF(WEEKDAY(AJ$5)=1,TRUE,FALSE)</formula>
    </cfRule>
  </conditionalFormatting>
  <conditionalFormatting sqref="F12:AI15">
    <cfRule type="expression" dxfId="39" priority="2" stopIfTrue="1">
      <formula>IF(WEEKDAY(F$5)=1,TRUE,FALSE)</formula>
    </cfRule>
  </conditionalFormatting>
  <conditionalFormatting sqref="F12:AI15">
    <cfRule type="expression" dxfId="3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6" sqref="A16:XFD17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04 / 2014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119</v>
      </c>
      <c r="S1" s="250"/>
      <c r="T1" s="251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-4'!$AK$9:$AK$15)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-4'!$E$4</f>
        <v>41730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148</v>
      </c>
      <c r="C5" s="198" t="s">
        <v>5</v>
      </c>
      <c r="D5" s="198" t="s">
        <v>6</v>
      </c>
      <c r="E5" s="203" t="s">
        <v>7</v>
      </c>
      <c r="F5" s="254" t="s">
        <v>149</v>
      </c>
      <c r="G5" s="255"/>
      <c r="H5" s="255"/>
      <c r="I5" s="255"/>
      <c r="J5" s="255"/>
      <c r="K5" s="256"/>
      <c r="L5" s="243" t="s">
        <v>14</v>
      </c>
      <c r="M5" s="243" t="s">
        <v>150</v>
      </c>
      <c r="N5" s="198" t="s">
        <v>151</v>
      </c>
      <c r="O5" s="198"/>
      <c r="P5" s="198"/>
      <c r="Q5" s="243" t="s">
        <v>152</v>
      </c>
      <c r="R5" s="243" t="s">
        <v>153</v>
      </c>
      <c r="S5" s="243" t="s">
        <v>154</v>
      </c>
      <c r="T5" s="204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198"/>
      <c r="D6" s="198"/>
      <c r="E6" s="203"/>
      <c r="F6" s="254" t="s">
        <v>156</v>
      </c>
      <c r="G6" s="256"/>
      <c r="H6" s="254" t="s">
        <v>157</v>
      </c>
      <c r="I6" s="255"/>
      <c r="J6" s="241" t="s">
        <v>158</v>
      </c>
      <c r="K6" s="243" t="s">
        <v>159</v>
      </c>
      <c r="L6" s="244"/>
      <c r="M6" s="244"/>
      <c r="N6" s="245" t="s">
        <v>160</v>
      </c>
      <c r="O6" s="243" t="s">
        <v>161</v>
      </c>
      <c r="P6" s="243" t="s">
        <v>162</v>
      </c>
      <c r="Q6" s="244"/>
      <c r="R6" s="244"/>
      <c r="S6" s="244"/>
      <c r="T6" s="205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43"/>
      <c r="D7" s="243"/>
      <c r="E7" s="203"/>
      <c r="F7" s="130" t="s">
        <v>163</v>
      </c>
      <c r="G7" s="131" t="s">
        <v>164</v>
      </c>
      <c r="H7" s="130" t="s">
        <v>163</v>
      </c>
      <c r="I7" s="132" t="s">
        <v>164</v>
      </c>
      <c r="J7" s="242"/>
      <c r="K7" s="244"/>
      <c r="L7" s="257"/>
      <c r="M7" s="257"/>
      <c r="N7" s="246"/>
      <c r="O7" s="244"/>
      <c r="P7" s="244"/>
      <c r="Q7" s="244"/>
      <c r="R7" s="244"/>
      <c r="S7" s="244"/>
      <c r="T7" s="205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-4'!$B$8:$AS$15,36,0)</f>
        <v>26</v>
      </c>
      <c r="G10" s="146">
        <f t="shared" ref="G10" si="2">ROUND(E10/$U$2*F10,0)</f>
        <v>1240000</v>
      </c>
      <c r="H10" s="145">
        <f>(VLOOKUP(B10,'CC -4'!$B$8:$AS$15,37,0)+VLOOKUP(B10,'CC -4'!$B$8:$AS$15,38,0))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0" t="s">
        <v>35</v>
      </c>
      <c r="B12" s="240"/>
      <c r="C12" s="240"/>
      <c r="D12" s="240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-4'!$B$8:$AS$15,36,0)</f>
        <v>26</v>
      </c>
      <c r="G14" s="146">
        <f t="shared" ref="G14:G15" si="12">ROUND(E14/$U$2*F14,0)</f>
        <v>2000000</v>
      </c>
      <c r="H14" s="145">
        <f>(VLOOKUP(B14,'CC -4'!$B$8:$AS$15,37,0)+VLOOKUP(B14,'CC -4'!$B$8:$AS$15,38,0))</f>
        <v>0</v>
      </c>
      <c r="I14" s="146">
        <f t="shared" ref="I14:I15" si="13">ROUND(E14/$U$2*H14,0)</f>
        <v>0</v>
      </c>
      <c r="J14" s="167">
        <f t="shared" ref="J14:K15" si="14">F14+H14</f>
        <v>26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- 4'!E14*$N$4,0)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-4'!$B$8:$AS$15,36,0)</f>
        <v>26</v>
      </c>
      <c r="G15" s="146">
        <f t="shared" si="12"/>
        <v>2500000</v>
      </c>
      <c r="H15" s="145">
        <f>(VLOOKUP(B15,'CC -4'!$B$8:$AS$15,37,0)+VLOOKUP(B15,'CC -4'!$B$8:$AS$15,38,0))</f>
        <v>0</v>
      </c>
      <c r="I15" s="146">
        <f t="shared" si="13"/>
        <v>0</v>
      </c>
      <c r="J15" s="167">
        <f t="shared" si="14"/>
        <v>26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- 4'!E15*$N$4,0)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0" t="s">
        <v>35</v>
      </c>
      <c r="B17" s="240"/>
      <c r="C17" s="240"/>
      <c r="D17" s="240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30  tháng  4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AE11:IJ11 E5:I6 N5:P6 L5 L20 J6:K7 L7 A23:T56 U29:U56 N16:S16 V23:IJ56 V11 J16:L16 AE13:IJ13 V12:IJ12 D12:T12 D17:T17 Q11:S11 A57:IJ65324 A11:B12 Q10:S10 V5:V10 AE5:IJ10 A10:B10" name="Range1"/>
    <protectedRange password="CC78" sqref="F7:H7" name="Range1_4"/>
    <protectedRange password="CC78" sqref="V20:IJ21 S20:T21 N20:Q21 E20:I21" name="Range1_1_1"/>
    <protectedRange password="CC78" sqref="U1 V1:IJ4 B4:T4 W11:AD11 R2:S3 B1:Q3 U16:U28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J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05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29" t="s">
        <v>119</v>
      </c>
      <c r="AN1" s="230"/>
      <c r="AO1" s="230"/>
      <c r="AP1" s="230"/>
      <c r="AQ1" s="230"/>
      <c r="AR1" s="230"/>
      <c r="AS1" s="231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41760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2" t="s">
        <v>120</v>
      </c>
      <c r="B5" s="232" t="s">
        <v>4</v>
      </c>
      <c r="C5" s="232" t="s">
        <v>5</v>
      </c>
      <c r="D5" s="234" t="s">
        <v>121</v>
      </c>
      <c r="E5" s="232" t="s">
        <v>122</v>
      </c>
      <c r="F5" s="73">
        <f>+E4</f>
        <v>41760</v>
      </c>
      <c r="G5" s="73">
        <f t="shared" ref="G5:AJ5" si="0">F5+1</f>
        <v>41761</v>
      </c>
      <c r="H5" s="73">
        <f t="shared" si="0"/>
        <v>41762</v>
      </c>
      <c r="I5" s="73">
        <f t="shared" si="0"/>
        <v>41763</v>
      </c>
      <c r="J5" s="73">
        <f t="shared" si="0"/>
        <v>41764</v>
      </c>
      <c r="K5" s="73">
        <f t="shared" si="0"/>
        <v>41765</v>
      </c>
      <c r="L5" s="73">
        <f t="shared" si="0"/>
        <v>41766</v>
      </c>
      <c r="M5" s="73">
        <f t="shared" si="0"/>
        <v>41767</v>
      </c>
      <c r="N5" s="73">
        <f t="shared" si="0"/>
        <v>41768</v>
      </c>
      <c r="O5" s="73">
        <f t="shared" si="0"/>
        <v>41769</v>
      </c>
      <c r="P5" s="73">
        <f t="shared" si="0"/>
        <v>41770</v>
      </c>
      <c r="Q5" s="73">
        <f t="shared" si="0"/>
        <v>41771</v>
      </c>
      <c r="R5" s="73">
        <f t="shared" si="0"/>
        <v>41772</v>
      </c>
      <c r="S5" s="73">
        <f t="shared" si="0"/>
        <v>41773</v>
      </c>
      <c r="T5" s="73">
        <f t="shared" si="0"/>
        <v>41774</v>
      </c>
      <c r="U5" s="73">
        <f t="shared" si="0"/>
        <v>41775</v>
      </c>
      <c r="V5" s="73">
        <f t="shared" si="0"/>
        <v>41776</v>
      </c>
      <c r="W5" s="73">
        <f t="shared" si="0"/>
        <v>41777</v>
      </c>
      <c r="X5" s="73">
        <f t="shared" si="0"/>
        <v>41778</v>
      </c>
      <c r="Y5" s="73">
        <f t="shared" si="0"/>
        <v>41779</v>
      </c>
      <c r="Z5" s="73">
        <f t="shared" si="0"/>
        <v>41780</v>
      </c>
      <c r="AA5" s="73">
        <f t="shared" si="0"/>
        <v>41781</v>
      </c>
      <c r="AB5" s="73">
        <f t="shared" si="0"/>
        <v>41782</v>
      </c>
      <c r="AC5" s="73">
        <f t="shared" si="0"/>
        <v>41783</v>
      </c>
      <c r="AD5" s="73">
        <f t="shared" si="0"/>
        <v>41784</v>
      </c>
      <c r="AE5" s="73">
        <f t="shared" si="0"/>
        <v>41785</v>
      </c>
      <c r="AF5" s="73">
        <f t="shared" si="0"/>
        <v>41786</v>
      </c>
      <c r="AG5" s="73">
        <f t="shared" si="0"/>
        <v>41787</v>
      </c>
      <c r="AH5" s="73">
        <f>AG5+1</f>
        <v>41788</v>
      </c>
      <c r="AI5" s="73">
        <f t="shared" si="0"/>
        <v>41789</v>
      </c>
      <c r="AJ5" s="73">
        <f t="shared" si="0"/>
        <v>41790</v>
      </c>
      <c r="AK5" s="235" t="s">
        <v>123</v>
      </c>
      <c r="AL5" s="236"/>
      <c r="AM5" s="237"/>
      <c r="AN5" s="238" t="s">
        <v>124</v>
      </c>
      <c r="AO5" s="238" t="s">
        <v>125</v>
      </c>
      <c r="AP5" s="238" t="s">
        <v>126</v>
      </c>
      <c r="AQ5" s="238" t="s">
        <v>127</v>
      </c>
      <c r="AR5" s="238" t="s">
        <v>128</v>
      </c>
      <c r="AS5" s="234" t="s">
        <v>129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3"/>
      <c r="B6" s="233"/>
      <c r="C6" s="233"/>
      <c r="D6" s="233"/>
      <c r="E6" s="233"/>
      <c r="F6" s="75" t="str">
        <f>CHOOSE(WEEKDAY(F5),"C.Nhật","T.Hai","T.Ba","T.Tư","T.Năm","T.Sáu","T.Bảy")</f>
        <v>T.Năm</v>
      </c>
      <c r="G6" s="75" t="str">
        <f t="shared" ref="G6:AJ6" si="1">CHOOSE(WEEKDAY(G5),"C.Nhật","T.Hai","T.Ba","T.Tư","T.Năm","T.Sáu","T.Bảy")</f>
        <v>T.Sáu</v>
      </c>
      <c r="H6" s="75" t="str">
        <f t="shared" si="1"/>
        <v>T.Bảy</v>
      </c>
      <c r="I6" s="75" t="str">
        <f t="shared" si="1"/>
        <v>C.Nhật</v>
      </c>
      <c r="J6" s="75" t="str">
        <f t="shared" si="1"/>
        <v>T.Hai</v>
      </c>
      <c r="K6" s="75" t="str">
        <f t="shared" si="1"/>
        <v>T.Ba</v>
      </c>
      <c r="L6" s="75" t="str">
        <f t="shared" si="1"/>
        <v>T.Tư</v>
      </c>
      <c r="M6" s="75" t="str">
        <f t="shared" si="1"/>
        <v>T.Năm</v>
      </c>
      <c r="N6" s="75" t="str">
        <f t="shared" si="1"/>
        <v>T.Sáu</v>
      </c>
      <c r="O6" s="75" t="str">
        <f t="shared" si="1"/>
        <v>T.Bảy</v>
      </c>
      <c r="P6" s="75" t="str">
        <f t="shared" si="1"/>
        <v>C.Nhật</v>
      </c>
      <c r="Q6" s="75" t="str">
        <f t="shared" si="1"/>
        <v>T.Hai</v>
      </c>
      <c r="R6" s="75" t="str">
        <f t="shared" si="1"/>
        <v>T.Ba</v>
      </c>
      <c r="S6" s="75" t="str">
        <f t="shared" si="1"/>
        <v>T.Tư</v>
      </c>
      <c r="T6" s="75" t="str">
        <f t="shared" si="1"/>
        <v>T.Năm</v>
      </c>
      <c r="U6" s="75" t="str">
        <f t="shared" si="1"/>
        <v>T.Sáu</v>
      </c>
      <c r="V6" s="75" t="str">
        <f t="shared" si="1"/>
        <v>T.Bảy</v>
      </c>
      <c r="W6" s="75" t="str">
        <f t="shared" si="1"/>
        <v>C.Nhật</v>
      </c>
      <c r="X6" s="75" t="str">
        <f t="shared" si="1"/>
        <v>T.Hai</v>
      </c>
      <c r="Y6" s="75" t="str">
        <f t="shared" si="1"/>
        <v>T.Ba</v>
      </c>
      <c r="Z6" s="75" t="str">
        <f t="shared" si="1"/>
        <v>T.Tư</v>
      </c>
      <c r="AA6" s="75" t="str">
        <f t="shared" si="1"/>
        <v>T.Năm</v>
      </c>
      <c r="AB6" s="75" t="str">
        <f t="shared" si="1"/>
        <v>T.Sáu</v>
      </c>
      <c r="AC6" s="75" t="str">
        <f t="shared" si="1"/>
        <v>T.Bảy</v>
      </c>
      <c r="AD6" s="75" t="str">
        <f t="shared" si="1"/>
        <v>C.Nhật</v>
      </c>
      <c r="AE6" s="75" t="str">
        <f t="shared" si="1"/>
        <v>T.Hai</v>
      </c>
      <c r="AF6" s="75" t="str">
        <f t="shared" si="1"/>
        <v>T.Ba</v>
      </c>
      <c r="AG6" s="75" t="str">
        <f t="shared" si="1"/>
        <v>T.Tư</v>
      </c>
      <c r="AH6" s="75" t="str">
        <f t="shared" si="1"/>
        <v>T.Năm</v>
      </c>
      <c r="AI6" s="75" t="str">
        <f t="shared" si="1"/>
        <v>T.Sáu</v>
      </c>
      <c r="AJ6" s="75" t="str">
        <f t="shared" si="1"/>
        <v>T.Bảy</v>
      </c>
      <c r="AK6" s="76" t="s">
        <v>130</v>
      </c>
      <c r="AL6" s="76" t="s">
        <v>131</v>
      </c>
      <c r="AM6" s="77" t="s">
        <v>132</v>
      </c>
      <c r="AN6" s="239"/>
      <c r="AO6" s="239"/>
      <c r="AP6" s="239"/>
      <c r="AQ6" s="239"/>
      <c r="AR6" s="239"/>
      <c r="AS6" s="233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/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/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/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/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6">
        <f>((SUM(F9:AJ9))/8)-(SUMIF($F$6:$AJ$6,"C.Nhật",F9:AJ9)/8)</f>
        <v>27</v>
      </c>
      <c r="AL9" s="226">
        <f>SUM(F10:AJ10)/8*1.5</f>
        <v>0</v>
      </c>
      <c r="AM9" s="214">
        <f>SUMIF($F$6:$AJ$6,"C.Nhật",$F9:$AJ10)/8*2</f>
        <v>0</v>
      </c>
      <c r="AN9" s="216">
        <f>SUM(AK9:AM10)</f>
        <v>27</v>
      </c>
      <c r="AO9" s="218">
        <v>0</v>
      </c>
      <c r="AP9" s="216"/>
      <c r="AQ9" s="216"/>
      <c r="AR9" s="216"/>
      <c r="AS9" s="21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15"/>
      <c r="AN10" s="217"/>
      <c r="AO10" s="219"/>
      <c r="AP10" s="217"/>
      <c r="AQ10" s="217"/>
      <c r="AR10" s="217"/>
      <c r="AS10" s="21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/>
      <c r="J12" s="87">
        <v>8</v>
      </c>
      <c r="K12" s="87">
        <v>8</v>
      </c>
      <c r="L12" s="87">
        <v>8</v>
      </c>
      <c r="M12" s="87">
        <v>8</v>
      </c>
      <c r="N12" s="87">
        <v>8</v>
      </c>
      <c r="O12" s="87">
        <v>8</v>
      </c>
      <c r="P12" s="87"/>
      <c r="Q12" s="87">
        <v>8</v>
      </c>
      <c r="R12" s="87">
        <v>8</v>
      </c>
      <c r="S12" s="87">
        <v>8</v>
      </c>
      <c r="T12" s="87">
        <v>8</v>
      </c>
      <c r="U12" s="87">
        <v>8</v>
      </c>
      <c r="V12" s="87">
        <v>8</v>
      </c>
      <c r="W12" s="87"/>
      <c r="X12" s="87">
        <v>8</v>
      </c>
      <c r="Y12" s="87">
        <v>8</v>
      </c>
      <c r="Z12" s="87">
        <v>8</v>
      </c>
      <c r="AA12" s="87">
        <v>8</v>
      </c>
      <c r="AB12" s="87">
        <v>8</v>
      </c>
      <c r="AC12" s="87">
        <v>8</v>
      </c>
      <c r="AD12" s="87"/>
      <c r="AE12" s="87">
        <v>8</v>
      </c>
      <c r="AF12" s="87">
        <v>8</v>
      </c>
      <c r="AG12" s="87">
        <v>8</v>
      </c>
      <c r="AH12" s="87">
        <v>8</v>
      </c>
      <c r="AI12" s="87">
        <v>8</v>
      </c>
      <c r="AJ12" s="87">
        <v>8</v>
      </c>
      <c r="AK12" s="226">
        <f t="shared" ref="AK12" si="2">((SUM(F12:AJ12))/8)-(SUMIF($F$6:$AJ$6,"C.Nhật",F12:AJ12)/8)</f>
        <v>27</v>
      </c>
      <c r="AL12" s="226">
        <f t="shared" ref="AL12" si="3">SUM(F13:AJ13)/8*1.5</f>
        <v>0</v>
      </c>
      <c r="AM12" s="214">
        <f>SUMIF($F$6:$AJ$6,"C.Nhật",$F12:$AJ13)/8*2</f>
        <v>0</v>
      </c>
      <c r="AN12" s="216">
        <f>SUM(AK12:AM13)</f>
        <v>27</v>
      </c>
      <c r="AO12" s="218">
        <v>0</v>
      </c>
      <c r="AP12" s="216"/>
      <c r="AQ12" s="216"/>
      <c r="AR12" s="216"/>
      <c r="AS12" s="21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15"/>
      <c r="AN13" s="217"/>
      <c r="AO13" s="219"/>
      <c r="AP13" s="217"/>
      <c r="AQ13" s="217"/>
      <c r="AR13" s="217"/>
      <c r="AS13" s="21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f>A12+1</f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/>
      <c r="J14" s="87">
        <v>8</v>
      </c>
      <c r="K14" s="87">
        <v>8</v>
      </c>
      <c r="L14" s="87">
        <v>8</v>
      </c>
      <c r="M14" s="87">
        <v>8</v>
      </c>
      <c r="N14" s="87">
        <v>8</v>
      </c>
      <c r="O14" s="87">
        <v>8</v>
      </c>
      <c r="P14" s="87"/>
      <c r="Q14" s="87">
        <v>8</v>
      </c>
      <c r="R14" s="87">
        <v>8</v>
      </c>
      <c r="S14" s="87">
        <v>8</v>
      </c>
      <c r="T14" s="87">
        <v>8</v>
      </c>
      <c r="U14" s="87">
        <v>8</v>
      </c>
      <c r="V14" s="87">
        <v>8</v>
      </c>
      <c r="W14" s="87"/>
      <c r="X14" s="87">
        <v>8</v>
      </c>
      <c r="Y14" s="87">
        <v>8</v>
      </c>
      <c r="Z14" s="87">
        <v>8</v>
      </c>
      <c r="AA14" s="87">
        <v>8</v>
      </c>
      <c r="AB14" s="87">
        <v>8</v>
      </c>
      <c r="AC14" s="87">
        <v>8</v>
      </c>
      <c r="AD14" s="87"/>
      <c r="AE14" s="87">
        <v>8</v>
      </c>
      <c r="AF14" s="87">
        <v>8</v>
      </c>
      <c r="AG14" s="87">
        <v>8</v>
      </c>
      <c r="AH14" s="87">
        <v>8</v>
      </c>
      <c r="AI14" s="87">
        <v>8</v>
      </c>
      <c r="AJ14" s="87">
        <v>8</v>
      </c>
      <c r="AK14" s="226">
        <f t="shared" ref="AK14" si="4">((SUM(F14:AJ14))/8)-(SUMIF($F$6:$AJ$6,"C.Nhật",F14:AJ14)/8)</f>
        <v>27</v>
      </c>
      <c r="AL14" s="226">
        <f t="shared" ref="AL14" si="5">SUM(F15:AJ15)/8*1.5</f>
        <v>0</v>
      </c>
      <c r="AM14" s="214">
        <f>SUMIF($F$6:$AJ$6,"C.Nhật",$F14:$AJ15)/8*2</f>
        <v>0</v>
      </c>
      <c r="AN14" s="216">
        <f t="shared" ref="AN14" si="6">SUM(AK14:AM15)</f>
        <v>27</v>
      </c>
      <c r="AO14" s="218">
        <v>0</v>
      </c>
      <c r="AP14" s="216"/>
      <c r="AQ14" s="216"/>
      <c r="AR14" s="216"/>
      <c r="AS14" s="21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15"/>
      <c r="AN15" s="217"/>
      <c r="AO15" s="219"/>
      <c r="AP15" s="217"/>
      <c r="AQ15" s="217"/>
      <c r="AR15" s="217"/>
      <c r="AS15" s="21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S12:AS13"/>
    <mergeCell ref="AP12:AP13"/>
    <mergeCell ref="AQ12:AQ13"/>
    <mergeCell ref="AR12:AR13"/>
    <mergeCell ref="AM9:AM10"/>
    <mergeCell ref="AN9:AN10"/>
    <mergeCell ref="AO9:AO10"/>
    <mergeCell ref="AM12:AM13"/>
    <mergeCell ref="AN12:AN13"/>
    <mergeCell ref="AO12:AO13"/>
    <mergeCell ref="A14:A15"/>
    <mergeCell ref="B14:B15"/>
    <mergeCell ref="C14:C15"/>
    <mergeCell ref="D14:D15"/>
    <mergeCell ref="AK14:AK15"/>
    <mergeCell ref="A12:A13"/>
    <mergeCell ref="B12:B13"/>
    <mergeCell ref="C12:C13"/>
    <mergeCell ref="D12:D13"/>
    <mergeCell ref="AK12:AK13"/>
    <mergeCell ref="AL12:AL13"/>
    <mergeCell ref="AP14:AP15"/>
    <mergeCell ref="AQ14:AQ15"/>
    <mergeCell ref="AR14:AR15"/>
    <mergeCell ref="AS14:AS15"/>
    <mergeCell ref="AL14:AL15"/>
    <mergeCell ref="AM14:AM15"/>
    <mergeCell ref="AN14:AN15"/>
    <mergeCell ref="AO14:AO15"/>
  </mergeCells>
  <conditionalFormatting sqref="F5:AJ6 F9:AJ10">
    <cfRule type="expression" dxfId="37" priority="10" stopIfTrue="1">
      <formula>IF(WEEKDAY(F$5)=1,TRUE,FALSE)</formula>
    </cfRule>
  </conditionalFormatting>
  <conditionalFormatting sqref="F9:AJ10">
    <cfRule type="expression" dxfId="36" priority="9" stopIfTrue="1">
      <formula>IF(WEEKDAY(F$5)=1,TRUE,FALSE)</formula>
    </cfRule>
  </conditionalFormatting>
  <conditionalFormatting sqref="F12:AJ15">
    <cfRule type="expression" dxfId="35" priority="2" stopIfTrue="1">
      <formula>IF(WEEKDAY(F$5)=1,TRUE,FALSE)</formula>
    </cfRule>
  </conditionalFormatting>
  <conditionalFormatting sqref="F12:AJ15">
    <cfRule type="expression" dxfId="3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6" sqref="A16:XFD17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05 / 2014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119</v>
      </c>
      <c r="S1" s="250"/>
      <c r="T1" s="251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-5'!$AK$9:$AK$15)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-5'!$E$4</f>
        <v>41760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148</v>
      </c>
      <c r="C5" s="198" t="s">
        <v>5</v>
      </c>
      <c r="D5" s="198" t="s">
        <v>6</v>
      </c>
      <c r="E5" s="203" t="s">
        <v>7</v>
      </c>
      <c r="F5" s="254" t="s">
        <v>149</v>
      </c>
      <c r="G5" s="255"/>
      <c r="H5" s="255"/>
      <c r="I5" s="255"/>
      <c r="J5" s="255"/>
      <c r="K5" s="256"/>
      <c r="L5" s="243" t="s">
        <v>14</v>
      </c>
      <c r="M5" s="243" t="s">
        <v>150</v>
      </c>
      <c r="N5" s="198" t="s">
        <v>151</v>
      </c>
      <c r="O5" s="198"/>
      <c r="P5" s="198"/>
      <c r="Q5" s="243" t="s">
        <v>152</v>
      </c>
      <c r="R5" s="243" t="s">
        <v>153</v>
      </c>
      <c r="S5" s="243" t="s">
        <v>154</v>
      </c>
      <c r="T5" s="204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198"/>
      <c r="D6" s="198"/>
      <c r="E6" s="203"/>
      <c r="F6" s="254" t="s">
        <v>156</v>
      </c>
      <c r="G6" s="256"/>
      <c r="H6" s="254" t="s">
        <v>157</v>
      </c>
      <c r="I6" s="255"/>
      <c r="J6" s="241" t="s">
        <v>158</v>
      </c>
      <c r="K6" s="243" t="s">
        <v>159</v>
      </c>
      <c r="L6" s="244"/>
      <c r="M6" s="244"/>
      <c r="N6" s="245" t="s">
        <v>160</v>
      </c>
      <c r="O6" s="243" t="s">
        <v>161</v>
      </c>
      <c r="P6" s="243" t="s">
        <v>162</v>
      </c>
      <c r="Q6" s="244"/>
      <c r="R6" s="244"/>
      <c r="S6" s="244"/>
      <c r="T6" s="205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43"/>
      <c r="D7" s="243"/>
      <c r="E7" s="203"/>
      <c r="F7" s="130" t="s">
        <v>163</v>
      </c>
      <c r="G7" s="131" t="s">
        <v>164</v>
      </c>
      <c r="H7" s="130" t="s">
        <v>163</v>
      </c>
      <c r="I7" s="132" t="s">
        <v>164</v>
      </c>
      <c r="J7" s="242"/>
      <c r="K7" s="244"/>
      <c r="L7" s="257"/>
      <c r="M7" s="257"/>
      <c r="N7" s="246"/>
      <c r="O7" s="244"/>
      <c r="P7" s="244"/>
      <c r="Q7" s="244"/>
      <c r="R7" s="244"/>
      <c r="S7" s="244"/>
      <c r="T7" s="205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-5'!$B$8:$AS$15,36,0)</f>
        <v>27</v>
      </c>
      <c r="G10" s="146">
        <f t="shared" ref="G10" si="2">ROUND(E10/$U$2*F10,0)</f>
        <v>1240000</v>
      </c>
      <c r="H10" s="145">
        <f>(VLOOKUP(B10,'CC -5'!$B$8:$AS$15,37,0)+VLOOKUP(B10,'CC -5'!$B$8:$AS$15,38,0))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0" t="s">
        <v>35</v>
      </c>
      <c r="B12" s="240"/>
      <c r="C12" s="240"/>
      <c r="D12" s="240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-5'!$B$8:$AS$15,36,0)</f>
        <v>27</v>
      </c>
      <c r="G14" s="146">
        <f t="shared" ref="G14:G15" si="12">ROUND(E14/$U$2*F14,0)</f>
        <v>2000000</v>
      </c>
      <c r="H14" s="145">
        <f>(VLOOKUP(B14,'CC -5'!$B$8:$AS$15,37,0)+VLOOKUP(B14,'CC -5'!$B$8:$AS$15,38,0))</f>
        <v>0</v>
      </c>
      <c r="I14" s="146">
        <f t="shared" ref="I14:I15" si="13">ROUND(E14/$U$2*H14,0)</f>
        <v>0</v>
      </c>
      <c r="J14" s="167">
        <f t="shared" ref="J14:K15" si="14">F14+H14</f>
        <v>27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- 5'!E14*$N$4,0)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-5'!$B$8:$AS$15,36,0)</f>
        <v>27</v>
      </c>
      <c r="G15" s="146">
        <f t="shared" si="12"/>
        <v>2500000</v>
      </c>
      <c r="H15" s="145">
        <f>(VLOOKUP(B15,'CC -5'!$B$8:$AS$15,37,0)+VLOOKUP(B15,'CC -5'!$B$8:$AS$15,38,0))</f>
        <v>0</v>
      </c>
      <c r="I15" s="146">
        <f t="shared" si="13"/>
        <v>0</v>
      </c>
      <c r="J15" s="167">
        <f t="shared" si="14"/>
        <v>27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- 5'!E15*$N$4,0)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0" t="s">
        <v>35</v>
      </c>
      <c r="B17" s="240"/>
      <c r="C17" s="240"/>
      <c r="D17" s="240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5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AE11:IJ11 E5:I6 N5:P6 L5 L20 J6:K7 L7 A23:T56 U29:U56 N16:S16 V23:IJ56 V11 J16:L16 AE13:IJ13 V12:IJ12 D12:T12 D17:T17 Q11:S11 A57:IJ65324 A11:B12 Q10:S10 V5:V10 AE5:IJ10 A10:B10" name="Range1"/>
    <protectedRange password="CC78" sqref="F7:H7" name="Range1_4"/>
    <protectedRange password="CC78" sqref="V20:IJ21 S20:T21 N20:Q21 E20:I21" name="Range1_1_1"/>
    <protectedRange password="CC78" sqref="U1 V1:IJ4 B4:T4 W11:AD11 R2:S3 B1:Q3 U16:U28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I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06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29" t="s">
        <v>119</v>
      </c>
      <c r="AN1" s="230"/>
      <c r="AO1" s="230"/>
      <c r="AP1" s="230"/>
      <c r="AQ1" s="230"/>
      <c r="AR1" s="230"/>
      <c r="AS1" s="231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41791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2" t="s">
        <v>120</v>
      </c>
      <c r="B5" s="232" t="s">
        <v>4</v>
      </c>
      <c r="C5" s="232" t="s">
        <v>5</v>
      </c>
      <c r="D5" s="234" t="s">
        <v>121</v>
      </c>
      <c r="E5" s="232" t="s">
        <v>122</v>
      </c>
      <c r="F5" s="73">
        <f>+E4</f>
        <v>41791</v>
      </c>
      <c r="G5" s="73">
        <f t="shared" ref="G5:AJ5" si="0">F5+1</f>
        <v>41792</v>
      </c>
      <c r="H5" s="73">
        <f t="shared" si="0"/>
        <v>41793</v>
      </c>
      <c r="I5" s="73">
        <f t="shared" si="0"/>
        <v>41794</v>
      </c>
      <c r="J5" s="73">
        <f t="shared" si="0"/>
        <v>41795</v>
      </c>
      <c r="K5" s="73">
        <f t="shared" si="0"/>
        <v>41796</v>
      </c>
      <c r="L5" s="73">
        <f t="shared" si="0"/>
        <v>41797</v>
      </c>
      <c r="M5" s="73">
        <f t="shared" si="0"/>
        <v>41798</v>
      </c>
      <c r="N5" s="73">
        <f t="shared" si="0"/>
        <v>41799</v>
      </c>
      <c r="O5" s="73">
        <f t="shared" si="0"/>
        <v>41800</v>
      </c>
      <c r="P5" s="73">
        <f t="shared" si="0"/>
        <v>41801</v>
      </c>
      <c r="Q5" s="73">
        <f t="shared" si="0"/>
        <v>41802</v>
      </c>
      <c r="R5" s="73">
        <f t="shared" si="0"/>
        <v>41803</v>
      </c>
      <c r="S5" s="73">
        <f t="shared" si="0"/>
        <v>41804</v>
      </c>
      <c r="T5" s="73">
        <f t="shared" si="0"/>
        <v>41805</v>
      </c>
      <c r="U5" s="73">
        <f t="shared" si="0"/>
        <v>41806</v>
      </c>
      <c r="V5" s="73">
        <f t="shared" si="0"/>
        <v>41807</v>
      </c>
      <c r="W5" s="73">
        <f t="shared" si="0"/>
        <v>41808</v>
      </c>
      <c r="X5" s="73">
        <f t="shared" si="0"/>
        <v>41809</v>
      </c>
      <c r="Y5" s="73">
        <f t="shared" si="0"/>
        <v>41810</v>
      </c>
      <c r="Z5" s="73">
        <f t="shared" si="0"/>
        <v>41811</v>
      </c>
      <c r="AA5" s="73">
        <f t="shared" si="0"/>
        <v>41812</v>
      </c>
      <c r="AB5" s="73">
        <f t="shared" si="0"/>
        <v>41813</v>
      </c>
      <c r="AC5" s="73">
        <f t="shared" si="0"/>
        <v>41814</v>
      </c>
      <c r="AD5" s="73">
        <f t="shared" si="0"/>
        <v>41815</v>
      </c>
      <c r="AE5" s="73">
        <f t="shared" si="0"/>
        <v>41816</v>
      </c>
      <c r="AF5" s="73">
        <f t="shared" si="0"/>
        <v>41817</v>
      </c>
      <c r="AG5" s="73">
        <f t="shared" si="0"/>
        <v>41818</v>
      </c>
      <c r="AH5" s="73">
        <f>AG5+1</f>
        <v>41819</v>
      </c>
      <c r="AI5" s="73">
        <f t="shared" si="0"/>
        <v>41820</v>
      </c>
      <c r="AJ5" s="73">
        <f t="shared" si="0"/>
        <v>41821</v>
      </c>
      <c r="AK5" s="235" t="s">
        <v>123</v>
      </c>
      <c r="AL5" s="236"/>
      <c r="AM5" s="237"/>
      <c r="AN5" s="238" t="s">
        <v>124</v>
      </c>
      <c r="AO5" s="238" t="s">
        <v>125</v>
      </c>
      <c r="AP5" s="238" t="s">
        <v>126</v>
      </c>
      <c r="AQ5" s="238" t="s">
        <v>127</v>
      </c>
      <c r="AR5" s="238" t="s">
        <v>128</v>
      </c>
      <c r="AS5" s="234" t="s">
        <v>129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3"/>
      <c r="B6" s="233"/>
      <c r="C6" s="233"/>
      <c r="D6" s="233"/>
      <c r="E6" s="233"/>
      <c r="F6" s="75" t="str">
        <f>CHOOSE(WEEKDAY(F5),"C.Nhật","T.Hai","T.Ba","T.Tư","T.Năm","T.Sáu","T.Bảy")</f>
        <v>C.Nhật</v>
      </c>
      <c r="G6" s="75" t="str">
        <f t="shared" ref="G6:AJ6" si="1">CHOOSE(WEEKDAY(G5),"C.Nhật","T.Hai","T.Ba","T.Tư","T.Năm","T.Sáu","T.Bảy")</f>
        <v>T.Hai</v>
      </c>
      <c r="H6" s="75" t="str">
        <f t="shared" si="1"/>
        <v>T.Ba</v>
      </c>
      <c r="I6" s="75" t="str">
        <f t="shared" si="1"/>
        <v>T.Tư</v>
      </c>
      <c r="J6" s="75" t="str">
        <f t="shared" si="1"/>
        <v>T.Năm</v>
      </c>
      <c r="K6" s="75" t="str">
        <f t="shared" si="1"/>
        <v>T.Sáu</v>
      </c>
      <c r="L6" s="75" t="str">
        <f t="shared" si="1"/>
        <v>T.Bảy</v>
      </c>
      <c r="M6" s="75" t="str">
        <f t="shared" si="1"/>
        <v>C.Nhật</v>
      </c>
      <c r="N6" s="75" t="str">
        <f t="shared" si="1"/>
        <v>T.Hai</v>
      </c>
      <c r="O6" s="75" t="str">
        <f t="shared" si="1"/>
        <v>T.Ba</v>
      </c>
      <c r="P6" s="75" t="str">
        <f t="shared" si="1"/>
        <v>T.Tư</v>
      </c>
      <c r="Q6" s="75" t="str">
        <f t="shared" si="1"/>
        <v>T.Năm</v>
      </c>
      <c r="R6" s="75" t="str">
        <f t="shared" si="1"/>
        <v>T.Sáu</v>
      </c>
      <c r="S6" s="75" t="str">
        <f t="shared" si="1"/>
        <v>T.Bảy</v>
      </c>
      <c r="T6" s="75" t="str">
        <f t="shared" si="1"/>
        <v>C.Nhật</v>
      </c>
      <c r="U6" s="75" t="str">
        <f t="shared" si="1"/>
        <v>T.Hai</v>
      </c>
      <c r="V6" s="75" t="str">
        <f t="shared" si="1"/>
        <v>T.Ba</v>
      </c>
      <c r="W6" s="75" t="str">
        <f t="shared" si="1"/>
        <v>T.Tư</v>
      </c>
      <c r="X6" s="75" t="str">
        <f t="shared" si="1"/>
        <v>T.Năm</v>
      </c>
      <c r="Y6" s="75" t="str">
        <f t="shared" si="1"/>
        <v>T.Sáu</v>
      </c>
      <c r="Z6" s="75" t="str">
        <f t="shared" si="1"/>
        <v>T.Bảy</v>
      </c>
      <c r="AA6" s="75" t="str">
        <f t="shared" si="1"/>
        <v>C.Nhật</v>
      </c>
      <c r="AB6" s="75" t="str">
        <f t="shared" si="1"/>
        <v>T.Hai</v>
      </c>
      <c r="AC6" s="75" t="str">
        <f t="shared" si="1"/>
        <v>T.Ba</v>
      </c>
      <c r="AD6" s="75" t="str">
        <f t="shared" si="1"/>
        <v>T.Tư</v>
      </c>
      <c r="AE6" s="75" t="str">
        <f t="shared" si="1"/>
        <v>T.Năm</v>
      </c>
      <c r="AF6" s="75" t="str">
        <f t="shared" si="1"/>
        <v>T.Sáu</v>
      </c>
      <c r="AG6" s="75" t="str">
        <f t="shared" si="1"/>
        <v>T.Bảy</v>
      </c>
      <c r="AH6" s="75" t="str">
        <f t="shared" si="1"/>
        <v>C.Nhật</v>
      </c>
      <c r="AI6" s="75" t="str">
        <f t="shared" si="1"/>
        <v>T.Hai</v>
      </c>
      <c r="AJ6" s="75" t="str">
        <f t="shared" si="1"/>
        <v>T.Ba</v>
      </c>
      <c r="AK6" s="76" t="s">
        <v>130</v>
      </c>
      <c r="AL6" s="76" t="s">
        <v>131</v>
      </c>
      <c r="AM6" s="77" t="s">
        <v>132</v>
      </c>
      <c r="AN6" s="239"/>
      <c r="AO6" s="239"/>
      <c r="AP6" s="239"/>
      <c r="AQ6" s="239"/>
      <c r="AR6" s="239"/>
      <c r="AS6" s="233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/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/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/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/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/>
      <c r="AI9" s="87">
        <v>8</v>
      </c>
      <c r="AJ9" s="87"/>
      <c r="AK9" s="226">
        <f>((SUM(F9:AJ9))/8)-(SUMIF($F$6:$AJ$6,"C.Nhật",F9:AJ9)/8)</f>
        <v>25</v>
      </c>
      <c r="AL9" s="226">
        <f>SUM(F10:AJ10)/8*1.5</f>
        <v>0</v>
      </c>
      <c r="AM9" s="214">
        <f>SUMIF($F$6:$AJ$6,"C.Nhật",$F9:$AJ10)/8*2</f>
        <v>0</v>
      </c>
      <c r="AN9" s="216">
        <f>SUM(AK9:AM10)</f>
        <v>25</v>
      </c>
      <c r="AO9" s="218">
        <v>0</v>
      </c>
      <c r="AP9" s="216"/>
      <c r="AQ9" s="216"/>
      <c r="AR9" s="216"/>
      <c r="AS9" s="21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15"/>
      <c r="AN10" s="217"/>
      <c r="AO10" s="219"/>
      <c r="AP10" s="217"/>
      <c r="AQ10" s="217"/>
      <c r="AR10" s="217"/>
      <c r="AS10" s="21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/>
      <c r="G12" s="87">
        <v>8</v>
      </c>
      <c r="H12" s="87">
        <v>8</v>
      </c>
      <c r="I12" s="87">
        <v>8</v>
      </c>
      <c r="J12" s="87">
        <v>8</v>
      </c>
      <c r="K12" s="87">
        <v>8</v>
      </c>
      <c r="L12" s="87">
        <v>8</v>
      </c>
      <c r="M12" s="87"/>
      <c r="N12" s="87">
        <v>8</v>
      </c>
      <c r="O12" s="87">
        <v>8</v>
      </c>
      <c r="P12" s="87">
        <v>8</v>
      </c>
      <c r="Q12" s="87">
        <v>8</v>
      </c>
      <c r="R12" s="87">
        <v>8</v>
      </c>
      <c r="S12" s="87">
        <v>8</v>
      </c>
      <c r="T12" s="87"/>
      <c r="U12" s="87">
        <v>8</v>
      </c>
      <c r="V12" s="87">
        <v>8</v>
      </c>
      <c r="W12" s="87">
        <v>8</v>
      </c>
      <c r="X12" s="87">
        <v>8</v>
      </c>
      <c r="Y12" s="87">
        <v>8</v>
      </c>
      <c r="Z12" s="87">
        <v>8</v>
      </c>
      <c r="AA12" s="87"/>
      <c r="AB12" s="87">
        <v>8</v>
      </c>
      <c r="AC12" s="87">
        <v>8</v>
      </c>
      <c r="AD12" s="87">
        <v>8</v>
      </c>
      <c r="AE12" s="87">
        <v>8</v>
      </c>
      <c r="AF12" s="87">
        <v>8</v>
      </c>
      <c r="AG12" s="87">
        <v>8</v>
      </c>
      <c r="AH12" s="87"/>
      <c r="AI12" s="87">
        <v>8</v>
      </c>
      <c r="AJ12" s="87"/>
      <c r="AK12" s="226">
        <f t="shared" ref="AK12" si="2">((SUM(F12:AJ12))/8)-(SUMIF($F$6:$AJ$6,"C.Nhật",F12:AJ12)/8)</f>
        <v>25</v>
      </c>
      <c r="AL12" s="226">
        <f t="shared" ref="AL12" si="3">SUM(F13:AJ13)/8*1.5</f>
        <v>0</v>
      </c>
      <c r="AM12" s="214">
        <f>SUMIF($F$6:$AJ$6,"C.Nhật",$F12:$AJ13)/8*2</f>
        <v>0</v>
      </c>
      <c r="AN12" s="216">
        <f>SUM(AK12:AM13)</f>
        <v>25</v>
      </c>
      <c r="AO12" s="218">
        <v>0</v>
      </c>
      <c r="AP12" s="216"/>
      <c r="AQ12" s="216"/>
      <c r="AR12" s="216"/>
      <c r="AS12" s="21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15"/>
      <c r="AN13" s="217"/>
      <c r="AO13" s="219"/>
      <c r="AP13" s="217"/>
      <c r="AQ13" s="217"/>
      <c r="AR13" s="217"/>
      <c r="AS13" s="21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f>A12+1</f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/>
      <c r="G14" s="87">
        <v>8</v>
      </c>
      <c r="H14" s="87">
        <v>8</v>
      </c>
      <c r="I14" s="87">
        <v>8</v>
      </c>
      <c r="J14" s="87">
        <v>8</v>
      </c>
      <c r="K14" s="87">
        <v>8</v>
      </c>
      <c r="L14" s="87">
        <v>8</v>
      </c>
      <c r="M14" s="87"/>
      <c r="N14" s="87">
        <v>8</v>
      </c>
      <c r="O14" s="87">
        <v>8</v>
      </c>
      <c r="P14" s="87">
        <v>8</v>
      </c>
      <c r="Q14" s="87">
        <v>8</v>
      </c>
      <c r="R14" s="87">
        <v>8</v>
      </c>
      <c r="S14" s="87">
        <v>8</v>
      </c>
      <c r="T14" s="87"/>
      <c r="U14" s="87">
        <v>8</v>
      </c>
      <c r="V14" s="87">
        <v>8</v>
      </c>
      <c r="W14" s="87">
        <v>8</v>
      </c>
      <c r="X14" s="87">
        <v>8</v>
      </c>
      <c r="Y14" s="87">
        <v>8</v>
      </c>
      <c r="Z14" s="87">
        <v>8</v>
      </c>
      <c r="AA14" s="87"/>
      <c r="AB14" s="87">
        <v>8</v>
      </c>
      <c r="AC14" s="87">
        <v>8</v>
      </c>
      <c r="AD14" s="87">
        <v>8</v>
      </c>
      <c r="AE14" s="87">
        <v>8</v>
      </c>
      <c r="AF14" s="87">
        <v>8</v>
      </c>
      <c r="AG14" s="87">
        <v>8</v>
      </c>
      <c r="AH14" s="87"/>
      <c r="AI14" s="87">
        <v>8</v>
      </c>
      <c r="AJ14" s="87"/>
      <c r="AK14" s="226">
        <f t="shared" ref="AK14" si="4">((SUM(F14:AJ14))/8)-(SUMIF($F$6:$AJ$6,"C.Nhật",F14:AJ14)/8)</f>
        <v>25</v>
      </c>
      <c r="AL14" s="226">
        <f t="shared" ref="AL14" si="5">SUM(F15:AJ15)/8*1.5</f>
        <v>0</v>
      </c>
      <c r="AM14" s="214">
        <f>SUMIF($F$6:$AJ$6,"C.Nhật",$F14:$AJ15)/8*2</f>
        <v>0</v>
      </c>
      <c r="AN14" s="216">
        <f t="shared" ref="AN14" si="6">SUM(AK14:AM15)</f>
        <v>25</v>
      </c>
      <c r="AO14" s="218">
        <v>0</v>
      </c>
      <c r="AP14" s="216"/>
      <c r="AQ14" s="216"/>
      <c r="AR14" s="216"/>
      <c r="AS14" s="21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15"/>
      <c r="AN15" s="217"/>
      <c r="AO15" s="219"/>
      <c r="AP15" s="217"/>
      <c r="AQ15" s="217"/>
      <c r="AR15" s="217"/>
      <c r="AS15" s="21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O12:AO13"/>
    <mergeCell ref="AP12:AP13"/>
    <mergeCell ref="AQ12:AQ13"/>
    <mergeCell ref="AR12:AR13"/>
    <mergeCell ref="AM9:AM10"/>
    <mergeCell ref="AN9:AN10"/>
    <mergeCell ref="AO9:AO10"/>
    <mergeCell ref="AS12:AS13"/>
    <mergeCell ref="A14:A15"/>
    <mergeCell ref="B14:B15"/>
    <mergeCell ref="C14:C15"/>
    <mergeCell ref="D14:D15"/>
    <mergeCell ref="AK14:AK15"/>
    <mergeCell ref="AL14:AL15"/>
    <mergeCell ref="AR14:AR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S14:AS15"/>
    <mergeCell ref="AM14:AM15"/>
    <mergeCell ref="AN14:AN15"/>
    <mergeCell ref="AO14:AO15"/>
    <mergeCell ref="AP14:AP15"/>
    <mergeCell ref="AQ14:AQ15"/>
  </mergeCells>
  <conditionalFormatting sqref="F5:AJ6 F9:AJ10">
    <cfRule type="expression" dxfId="33" priority="16" stopIfTrue="1">
      <formula>IF(WEEKDAY(F$5)=1,TRUE,FALSE)</formula>
    </cfRule>
  </conditionalFormatting>
  <conditionalFormatting sqref="F9:AJ10">
    <cfRule type="expression" dxfId="32" priority="15" stopIfTrue="1">
      <formula>IF(WEEKDAY(F$5)=1,TRUE,FALSE)</formula>
    </cfRule>
  </conditionalFormatting>
  <conditionalFormatting sqref="AJ12:AJ15">
    <cfRule type="expression" dxfId="31" priority="14" stopIfTrue="1">
      <formula>IF(WEEKDAY(AJ$5)=1,TRUE,FALSE)</formula>
    </cfRule>
  </conditionalFormatting>
  <conditionalFormatting sqref="AJ12:AJ15">
    <cfRule type="expression" dxfId="30" priority="13" stopIfTrue="1">
      <formula>IF(WEEKDAY(AJ$5)=1,TRUE,FALSE)</formula>
    </cfRule>
  </conditionalFormatting>
  <conditionalFormatting sqref="F12:AI15">
    <cfRule type="expression" dxfId="29" priority="2" stopIfTrue="1">
      <formula>IF(WEEKDAY(F$5)=1,TRUE,FALSE)</formula>
    </cfRule>
  </conditionalFormatting>
  <conditionalFormatting sqref="F12:AI15">
    <cfRule type="expression" dxfId="28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6" sqref="A16:XFD17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06 / 2014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119</v>
      </c>
      <c r="S1" s="250"/>
      <c r="T1" s="251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-6'!$AK$9:$AK$15)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-6'!$E$4</f>
        <v>41791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148</v>
      </c>
      <c r="C5" s="198" t="s">
        <v>5</v>
      </c>
      <c r="D5" s="198" t="s">
        <v>6</v>
      </c>
      <c r="E5" s="203" t="s">
        <v>7</v>
      </c>
      <c r="F5" s="254" t="s">
        <v>149</v>
      </c>
      <c r="G5" s="255"/>
      <c r="H5" s="255"/>
      <c r="I5" s="255"/>
      <c r="J5" s="255"/>
      <c r="K5" s="256"/>
      <c r="L5" s="243" t="s">
        <v>14</v>
      </c>
      <c r="M5" s="243" t="s">
        <v>150</v>
      </c>
      <c r="N5" s="198" t="s">
        <v>151</v>
      </c>
      <c r="O5" s="198"/>
      <c r="P5" s="198"/>
      <c r="Q5" s="243" t="s">
        <v>152</v>
      </c>
      <c r="R5" s="243" t="s">
        <v>153</v>
      </c>
      <c r="S5" s="243" t="s">
        <v>154</v>
      </c>
      <c r="T5" s="204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198"/>
      <c r="D6" s="198"/>
      <c r="E6" s="203"/>
      <c r="F6" s="254" t="s">
        <v>156</v>
      </c>
      <c r="G6" s="256"/>
      <c r="H6" s="254" t="s">
        <v>157</v>
      </c>
      <c r="I6" s="255"/>
      <c r="J6" s="241" t="s">
        <v>158</v>
      </c>
      <c r="K6" s="243" t="s">
        <v>159</v>
      </c>
      <c r="L6" s="244"/>
      <c r="M6" s="244"/>
      <c r="N6" s="245" t="s">
        <v>160</v>
      </c>
      <c r="O6" s="243" t="s">
        <v>161</v>
      </c>
      <c r="P6" s="243" t="s">
        <v>162</v>
      </c>
      <c r="Q6" s="244"/>
      <c r="R6" s="244"/>
      <c r="S6" s="244"/>
      <c r="T6" s="205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43"/>
      <c r="D7" s="243"/>
      <c r="E7" s="203"/>
      <c r="F7" s="130" t="s">
        <v>163</v>
      </c>
      <c r="G7" s="131" t="s">
        <v>164</v>
      </c>
      <c r="H7" s="130" t="s">
        <v>163</v>
      </c>
      <c r="I7" s="132" t="s">
        <v>164</v>
      </c>
      <c r="J7" s="242"/>
      <c r="K7" s="244"/>
      <c r="L7" s="257"/>
      <c r="M7" s="257"/>
      <c r="N7" s="246"/>
      <c r="O7" s="244"/>
      <c r="P7" s="244"/>
      <c r="Q7" s="244"/>
      <c r="R7" s="244"/>
      <c r="S7" s="244"/>
      <c r="T7" s="205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-6'!$B$8:$AS$15,36,0)</f>
        <v>25</v>
      </c>
      <c r="G10" s="146">
        <f t="shared" ref="G10" si="2">ROUND(E10/$U$2*F10,0)</f>
        <v>1240000</v>
      </c>
      <c r="H10" s="145">
        <f>(VLOOKUP(B10,'CC -6'!$B$8:$AS$15,37,0)+VLOOKUP(B10,'CC -6'!$B$8:$AS$15,38,0))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0" t="s">
        <v>35</v>
      </c>
      <c r="B12" s="240"/>
      <c r="C12" s="240"/>
      <c r="D12" s="240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-6'!$B$8:$AS$15,36,0)</f>
        <v>25</v>
      </c>
      <c r="G14" s="146">
        <f t="shared" ref="G14:G15" si="12">ROUND(E14/$U$2*F14,0)</f>
        <v>2000000</v>
      </c>
      <c r="H14" s="145">
        <f>(VLOOKUP(B14,'CC -6'!$B$8:$AS$15,37,0)+VLOOKUP(B14,'CC -6'!$B$8:$AS$15,38,0))</f>
        <v>0</v>
      </c>
      <c r="I14" s="146">
        <f t="shared" ref="I14:I15" si="13">ROUND(E14/$U$2*H14,0)</f>
        <v>0</v>
      </c>
      <c r="J14" s="167">
        <f t="shared" ref="J14:K15" si="14">F14+H14</f>
        <v>25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- 6'!E14*$N$4,0)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-6'!$B$8:$AS$15,36,0)</f>
        <v>25</v>
      </c>
      <c r="G15" s="146">
        <f t="shared" si="12"/>
        <v>2500000</v>
      </c>
      <c r="H15" s="145">
        <f>(VLOOKUP(B15,'CC -6'!$B$8:$AS$15,37,0)+VLOOKUP(B15,'CC -6'!$B$8:$AS$15,38,0))</f>
        <v>0</v>
      </c>
      <c r="I15" s="146">
        <f t="shared" si="13"/>
        <v>0</v>
      </c>
      <c r="J15" s="167">
        <f t="shared" si="14"/>
        <v>25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- 6'!E15*$N$4,0)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0" t="s">
        <v>35</v>
      </c>
      <c r="B17" s="240"/>
      <c r="C17" s="240"/>
      <c r="D17" s="240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30  tháng  6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E5:I6 N5:P6 L5 L20 J6:K7 L7 A23:T56 U29:U56 N16:S16 V23:IJ56 J16:L16 AE13:IJ13 V12:IJ12 D12:T12 D17:T17 A57:IJ65324 Q11:S11 V11 AE11:IJ11 A11:B12 AE5:IJ10 V5:V10 Q10:S10 A10:B10" name="Range1"/>
    <protectedRange password="CC78" sqref="F7:H7" name="Range1_4"/>
    <protectedRange password="CC78" sqref="V20:IJ21 S20:T21 N20:Q21 E20:I21" name="Range1_1_1"/>
    <protectedRange password="CC78" sqref="U1 V1:IJ4 B4:T4 R2:S3 B1:Q3 U16:U28 W13:AD13 U11:U13 W11:AD11 U4:U10 W5:AD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J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07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29" t="s">
        <v>119</v>
      </c>
      <c r="AN1" s="230"/>
      <c r="AO1" s="230"/>
      <c r="AP1" s="230"/>
      <c r="AQ1" s="230"/>
      <c r="AR1" s="230"/>
      <c r="AS1" s="231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41821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2" t="s">
        <v>120</v>
      </c>
      <c r="B5" s="232" t="s">
        <v>4</v>
      </c>
      <c r="C5" s="232" t="s">
        <v>5</v>
      </c>
      <c r="D5" s="234" t="s">
        <v>121</v>
      </c>
      <c r="E5" s="232" t="s">
        <v>122</v>
      </c>
      <c r="F5" s="73">
        <f>+E4</f>
        <v>41821</v>
      </c>
      <c r="G5" s="73">
        <f t="shared" ref="G5:AJ5" si="0">F5+1</f>
        <v>41822</v>
      </c>
      <c r="H5" s="73">
        <f t="shared" si="0"/>
        <v>41823</v>
      </c>
      <c r="I5" s="73">
        <f t="shared" si="0"/>
        <v>41824</v>
      </c>
      <c r="J5" s="73">
        <f t="shared" si="0"/>
        <v>41825</v>
      </c>
      <c r="K5" s="73">
        <f t="shared" si="0"/>
        <v>41826</v>
      </c>
      <c r="L5" s="73">
        <f t="shared" si="0"/>
        <v>41827</v>
      </c>
      <c r="M5" s="73">
        <f t="shared" si="0"/>
        <v>41828</v>
      </c>
      <c r="N5" s="73">
        <f t="shared" si="0"/>
        <v>41829</v>
      </c>
      <c r="O5" s="73">
        <f t="shared" si="0"/>
        <v>41830</v>
      </c>
      <c r="P5" s="73">
        <f t="shared" si="0"/>
        <v>41831</v>
      </c>
      <c r="Q5" s="73">
        <f t="shared" si="0"/>
        <v>41832</v>
      </c>
      <c r="R5" s="73">
        <f t="shared" si="0"/>
        <v>41833</v>
      </c>
      <c r="S5" s="73">
        <f t="shared" si="0"/>
        <v>41834</v>
      </c>
      <c r="T5" s="73">
        <f t="shared" si="0"/>
        <v>41835</v>
      </c>
      <c r="U5" s="73">
        <f t="shared" si="0"/>
        <v>41836</v>
      </c>
      <c r="V5" s="73">
        <f t="shared" si="0"/>
        <v>41837</v>
      </c>
      <c r="W5" s="73">
        <f t="shared" si="0"/>
        <v>41838</v>
      </c>
      <c r="X5" s="73">
        <f t="shared" si="0"/>
        <v>41839</v>
      </c>
      <c r="Y5" s="73">
        <f t="shared" si="0"/>
        <v>41840</v>
      </c>
      <c r="Z5" s="73">
        <f t="shared" si="0"/>
        <v>41841</v>
      </c>
      <c r="AA5" s="73">
        <f t="shared" si="0"/>
        <v>41842</v>
      </c>
      <c r="AB5" s="73">
        <f t="shared" si="0"/>
        <v>41843</v>
      </c>
      <c r="AC5" s="73">
        <f t="shared" si="0"/>
        <v>41844</v>
      </c>
      <c r="AD5" s="73">
        <f t="shared" si="0"/>
        <v>41845</v>
      </c>
      <c r="AE5" s="73">
        <f t="shared" si="0"/>
        <v>41846</v>
      </c>
      <c r="AF5" s="73">
        <f t="shared" si="0"/>
        <v>41847</v>
      </c>
      <c r="AG5" s="73">
        <f t="shared" si="0"/>
        <v>41848</v>
      </c>
      <c r="AH5" s="73">
        <f>AG5+1</f>
        <v>41849</v>
      </c>
      <c r="AI5" s="73">
        <f t="shared" si="0"/>
        <v>41850</v>
      </c>
      <c r="AJ5" s="73">
        <f t="shared" si="0"/>
        <v>41851</v>
      </c>
      <c r="AK5" s="235" t="s">
        <v>123</v>
      </c>
      <c r="AL5" s="236"/>
      <c r="AM5" s="237"/>
      <c r="AN5" s="238" t="s">
        <v>124</v>
      </c>
      <c r="AO5" s="238" t="s">
        <v>125</v>
      </c>
      <c r="AP5" s="238" t="s">
        <v>126</v>
      </c>
      <c r="AQ5" s="238" t="s">
        <v>127</v>
      </c>
      <c r="AR5" s="238" t="s">
        <v>128</v>
      </c>
      <c r="AS5" s="234" t="s">
        <v>129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3"/>
      <c r="B6" s="233"/>
      <c r="C6" s="233"/>
      <c r="D6" s="233"/>
      <c r="E6" s="233"/>
      <c r="F6" s="75" t="str">
        <f>CHOOSE(WEEKDAY(F5),"C.Nhật","T.Hai","T.Ba","T.Tư","T.Năm","T.Sáu","T.Bảy")</f>
        <v>T.Ba</v>
      </c>
      <c r="G6" s="75" t="str">
        <f t="shared" ref="G6:AJ6" si="1">CHOOSE(WEEKDAY(G5),"C.Nhật","T.Hai","T.Ba","T.Tư","T.Năm","T.Sáu","T.Bảy")</f>
        <v>T.Tư</v>
      </c>
      <c r="H6" s="75" t="str">
        <f t="shared" si="1"/>
        <v>T.Năm</v>
      </c>
      <c r="I6" s="75" t="str">
        <f t="shared" si="1"/>
        <v>T.Sáu</v>
      </c>
      <c r="J6" s="75" t="str">
        <f t="shared" si="1"/>
        <v>T.Bảy</v>
      </c>
      <c r="K6" s="75" t="str">
        <f t="shared" si="1"/>
        <v>C.Nhật</v>
      </c>
      <c r="L6" s="75" t="str">
        <f t="shared" si="1"/>
        <v>T.Hai</v>
      </c>
      <c r="M6" s="75" t="str">
        <f t="shared" si="1"/>
        <v>T.Ba</v>
      </c>
      <c r="N6" s="75" t="str">
        <f t="shared" si="1"/>
        <v>T.Tư</v>
      </c>
      <c r="O6" s="75" t="str">
        <f t="shared" si="1"/>
        <v>T.Năm</v>
      </c>
      <c r="P6" s="75" t="str">
        <f t="shared" si="1"/>
        <v>T.Sáu</v>
      </c>
      <c r="Q6" s="75" t="str">
        <f t="shared" si="1"/>
        <v>T.Bảy</v>
      </c>
      <c r="R6" s="75" t="str">
        <f t="shared" si="1"/>
        <v>C.Nhật</v>
      </c>
      <c r="S6" s="75" t="str">
        <f t="shared" si="1"/>
        <v>T.Hai</v>
      </c>
      <c r="T6" s="75" t="str">
        <f t="shared" si="1"/>
        <v>T.Ba</v>
      </c>
      <c r="U6" s="75" t="str">
        <f t="shared" si="1"/>
        <v>T.Tư</v>
      </c>
      <c r="V6" s="75" t="str">
        <f t="shared" si="1"/>
        <v>T.Năm</v>
      </c>
      <c r="W6" s="75" t="str">
        <f t="shared" si="1"/>
        <v>T.Sáu</v>
      </c>
      <c r="X6" s="75" t="str">
        <f t="shared" si="1"/>
        <v>T.Bảy</v>
      </c>
      <c r="Y6" s="75" t="str">
        <f t="shared" si="1"/>
        <v>C.Nhật</v>
      </c>
      <c r="Z6" s="75" t="str">
        <f t="shared" si="1"/>
        <v>T.Hai</v>
      </c>
      <c r="AA6" s="75" t="str">
        <f t="shared" si="1"/>
        <v>T.Ba</v>
      </c>
      <c r="AB6" s="75" t="str">
        <f t="shared" si="1"/>
        <v>T.Tư</v>
      </c>
      <c r="AC6" s="75" t="str">
        <f t="shared" si="1"/>
        <v>T.Năm</v>
      </c>
      <c r="AD6" s="75" t="str">
        <f t="shared" si="1"/>
        <v>T.Sáu</v>
      </c>
      <c r="AE6" s="75" t="str">
        <f t="shared" si="1"/>
        <v>T.Bảy</v>
      </c>
      <c r="AF6" s="75" t="str">
        <f t="shared" si="1"/>
        <v>C.Nhật</v>
      </c>
      <c r="AG6" s="75" t="str">
        <f t="shared" si="1"/>
        <v>T.Hai</v>
      </c>
      <c r="AH6" s="75" t="str">
        <f t="shared" si="1"/>
        <v>T.Ba</v>
      </c>
      <c r="AI6" s="75" t="str">
        <f t="shared" si="1"/>
        <v>T.Tư</v>
      </c>
      <c r="AJ6" s="75" t="str">
        <f t="shared" si="1"/>
        <v>T.Năm</v>
      </c>
      <c r="AK6" s="76" t="s">
        <v>130</v>
      </c>
      <c r="AL6" s="76" t="s">
        <v>131</v>
      </c>
      <c r="AM6" s="77" t="s">
        <v>132</v>
      </c>
      <c r="AN6" s="239"/>
      <c r="AO6" s="239"/>
      <c r="AP6" s="239"/>
      <c r="AQ6" s="239"/>
      <c r="AR6" s="239"/>
      <c r="AS6" s="233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/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/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/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/>
      <c r="AG9" s="87">
        <v>8</v>
      </c>
      <c r="AH9" s="87">
        <v>8</v>
      </c>
      <c r="AI9" s="87">
        <v>8</v>
      </c>
      <c r="AJ9" s="87">
        <v>8</v>
      </c>
      <c r="AK9" s="226">
        <f>((SUM(F9:AJ9))/8)-(SUMIF($F$6:$AJ$6,"C.Nhật",F9:AJ9)/8)</f>
        <v>27</v>
      </c>
      <c r="AL9" s="226">
        <f>SUM(F10:AJ10)/8*1.5</f>
        <v>0</v>
      </c>
      <c r="AM9" s="214">
        <f>SUMIF($F$6:$AJ$6,"C.Nhật",$F9:$AJ10)/8*2</f>
        <v>0</v>
      </c>
      <c r="AN9" s="216">
        <f>SUM(AK9:AM10)</f>
        <v>27</v>
      </c>
      <c r="AO9" s="218">
        <v>0</v>
      </c>
      <c r="AP9" s="216"/>
      <c r="AQ9" s="216"/>
      <c r="AR9" s="216"/>
      <c r="AS9" s="21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15"/>
      <c r="AN10" s="217"/>
      <c r="AO10" s="219"/>
      <c r="AP10" s="217"/>
      <c r="AQ10" s="217"/>
      <c r="AR10" s="217"/>
      <c r="AS10" s="21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>
        <v>8</v>
      </c>
      <c r="K12" s="87"/>
      <c r="L12" s="87">
        <v>8</v>
      </c>
      <c r="M12" s="87">
        <v>8</v>
      </c>
      <c r="N12" s="87">
        <v>8</v>
      </c>
      <c r="O12" s="87">
        <v>8</v>
      </c>
      <c r="P12" s="87">
        <v>8</v>
      </c>
      <c r="Q12" s="87">
        <v>8</v>
      </c>
      <c r="R12" s="87"/>
      <c r="S12" s="87">
        <v>8</v>
      </c>
      <c r="T12" s="87">
        <v>8</v>
      </c>
      <c r="U12" s="87">
        <v>8</v>
      </c>
      <c r="V12" s="87">
        <v>8</v>
      </c>
      <c r="W12" s="87">
        <v>8</v>
      </c>
      <c r="X12" s="87">
        <v>8</v>
      </c>
      <c r="Y12" s="87"/>
      <c r="Z12" s="87">
        <v>8</v>
      </c>
      <c r="AA12" s="87">
        <v>8</v>
      </c>
      <c r="AB12" s="87">
        <v>8</v>
      </c>
      <c r="AC12" s="87">
        <v>8</v>
      </c>
      <c r="AD12" s="87">
        <v>8</v>
      </c>
      <c r="AE12" s="87">
        <v>8</v>
      </c>
      <c r="AF12" s="87"/>
      <c r="AG12" s="87">
        <v>8</v>
      </c>
      <c r="AH12" s="87">
        <v>8</v>
      </c>
      <c r="AI12" s="87">
        <v>8</v>
      </c>
      <c r="AJ12" s="87">
        <v>8</v>
      </c>
      <c r="AK12" s="226">
        <f t="shared" ref="AK12" si="2">((SUM(F12:AJ12))/8)-(SUMIF($F$6:$AJ$6,"C.Nhật",F12:AJ12)/8)</f>
        <v>27</v>
      </c>
      <c r="AL12" s="226">
        <f t="shared" ref="AL12" si="3">SUM(F13:AJ13)/8*1.5</f>
        <v>0</v>
      </c>
      <c r="AM12" s="214">
        <f>SUMIF($F$6:$AJ$6,"C.Nhật",$F12:$AJ13)/8*2</f>
        <v>0</v>
      </c>
      <c r="AN12" s="216">
        <f>SUM(AK12:AM13)</f>
        <v>27</v>
      </c>
      <c r="AO12" s="218">
        <v>0</v>
      </c>
      <c r="AP12" s="216"/>
      <c r="AQ12" s="216"/>
      <c r="AR12" s="216"/>
      <c r="AS12" s="21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15"/>
      <c r="AN13" s="217"/>
      <c r="AO13" s="219"/>
      <c r="AP13" s="217"/>
      <c r="AQ13" s="217"/>
      <c r="AR13" s="217"/>
      <c r="AS13" s="21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f>A12+1</f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>
        <v>8</v>
      </c>
      <c r="J14" s="87">
        <v>8</v>
      </c>
      <c r="K14" s="87"/>
      <c r="L14" s="87">
        <v>8</v>
      </c>
      <c r="M14" s="87">
        <v>8</v>
      </c>
      <c r="N14" s="87">
        <v>8</v>
      </c>
      <c r="O14" s="87">
        <v>8</v>
      </c>
      <c r="P14" s="87">
        <v>8</v>
      </c>
      <c r="Q14" s="87">
        <v>8</v>
      </c>
      <c r="R14" s="87"/>
      <c r="S14" s="87">
        <v>8</v>
      </c>
      <c r="T14" s="87">
        <v>8</v>
      </c>
      <c r="U14" s="87">
        <v>8</v>
      </c>
      <c r="V14" s="87">
        <v>8</v>
      </c>
      <c r="W14" s="87">
        <v>8</v>
      </c>
      <c r="X14" s="87">
        <v>8</v>
      </c>
      <c r="Y14" s="87"/>
      <c r="Z14" s="87">
        <v>8</v>
      </c>
      <c r="AA14" s="87">
        <v>8</v>
      </c>
      <c r="AB14" s="87">
        <v>8</v>
      </c>
      <c r="AC14" s="87">
        <v>8</v>
      </c>
      <c r="AD14" s="87">
        <v>8</v>
      </c>
      <c r="AE14" s="87">
        <v>8</v>
      </c>
      <c r="AF14" s="87"/>
      <c r="AG14" s="87">
        <v>8</v>
      </c>
      <c r="AH14" s="87">
        <v>8</v>
      </c>
      <c r="AI14" s="87">
        <v>8</v>
      </c>
      <c r="AJ14" s="87">
        <v>8</v>
      </c>
      <c r="AK14" s="226">
        <f t="shared" ref="AK14" si="4">((SUM(F14:AJ14))/8)-(SUMIF($F$6:$AJ$6,"C.Nhật",F14:AJ14)/8)</f>
        <v>27</v>
      </c>
      <c r="AL14" s="226">
        <f t="shared" ref="AL14" si="5">SUM(F15:AJ15)/8*1.5</f>
        <v>0</v>
      </c>
      <c r="AM14" s="214">
        <f>SUMIF($F$6:$AJ$6,"C.Nhật",$F14:$AJ15)/8*2</f>
        <v>0</v>
      </c>
      <c r="AN14" s="216">
        <f t="shared" ref="AN14" si="6">SUM(AK14:AM15)</f>
        <v>27</v>
      </c>
      <c r="AO14" s="218">
        <v>0</v>
      </c>
      <c r="AP14" s="216"/>
      <c r="AQ14" s="216"/>
      <c r="AR14" s="216"/>
      <c r="AS14" s="21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15"/>
      <c r="AN15" s="217"/>
      <c r="AO15" s="219"/>
      <c r="AP15" s="217"/>
      <c r="AQ15" s="217"/>
      <c r="AR15" s="217"/>
      <c r="AS15" s="21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A9:A10 C9:E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O12:AO13"/>
    <mergeCell ref="AP12:AP13"/>
    <mergeCell ref="AQ12:AQ13"/>
    <mergeCell ref="AR12:AR13"/>
    <mergeCell ref="AM9:AM10"/>
    <mergeCell ref="AN9:AN10"/>
    <mergeCell ref="AO9:AO10"/>
    <mergeCell ref="AS12:AS13"/>
    <mergeCell ref="A14:A15"/>
    <mergeCell ref="B14:B15"/>
    <mergeCell ref="C14:C15"/>
    <mergeCell ref="D14:D15"/>
    <mergeCell ref="AK14:AK15"/>
    <mergeCell ref="AL14:AL15"/>
    <mergeCell ref="AR14:AR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S14:AS15"/>
    <mergeCell ref="AM14:AM15"/>
    <mergeCell ref="AN14:AN15"/>
    <mergeCell ref="AO14:AO15"/>
    <mergeCell ref="AP14:AP15"/>
    <mergeCell ref="AQ14:AQ15"/>
  </mergeCells>
  <conditionalFormatting sqref="F5:AJ6 F9:AJ10">
    <cfRule type="expression" dxfId="27" priority="6" stopIfTrue="1">
      <formula>IF(WEEKDAY(F$5)=1,TRUE,FALSE)</formula>
    </cfRule>
  </conditionalFormatting>
  <conditionalFormatting sqref="F9:AJ10">
    <cfRule type="expression" dxfId="26" priority="5" stopIfTrue="1">
      <formula>IF(WEEKDAY(F$5)=1,TRUE,FALSE)</formula>
    </cfRule>
  </conditionalFormatting>
  <conditionalFormatting sqref="F12:AJ15">
    <cfRule type="expression" dxfId="25" priority="2" stopIfTrue="1">
      <formula>IF(WEEKDAY(F$5)=1,TRUE,FALSE)</formula>
    </cfRule>
  </conditionalFormatting>
  <conditionalFormatting sqref="F12:AJ15">
    <cfRule type="expression" dxfId="2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6" sqref="A16:XFD17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07 / 2014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119</v>
      </c>
      <c r="S1" s="250"/>
      <c r="T1" s="251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-7'!$AK$9:$AK$15)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-7'!$E$4</f>
        <v>41821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148</v>
      </c>
      <c r="C5" s="198" t="s">
        <v>5</v>
      </c>
      <c r="D5" s="198" t="s">
        <v>6</v>
      </c>
      <c r="E5" s="203" t="s">
        <v>7</v>
      </c>
      <c r="F5" s="254" t="s">
        <v>149</v>
      </c>
      <c r="G5" s="255"/>
      <c r="H5" s="255"/>
      <c r="I5" s="255"/>
      <c r="J5" s="255"/>
      <c r="K5" s="256"/>
      <c r="L5" s="243" t="s">
        <v>14</v>
      </c>
      <c r="M5" s="243" t="s">
        <v>150</v>
      </c>
      <c r="N5" s="198" t="s">
        <v>151</v>
      </c>
      <c r="O5" s="198"/>
      <c r="P5" s="198"/>
      <c r="Q5" s="243" t="s">
        <v>152</v>
      </c>
      <c r="R5" s="243" t="s">
        <v>153</v>
      </c>
      <c r="S5" s="243" t="s">
        <v>154</v>
      </c>
      <c r="T5" s="204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198"/>
      <c r="D6" s="198"/>
      <c r="E6" s="203"/>
      <c r="F6" s="254" t="s">
        <v>156</v>
      </c>
      <c r="G6" s="256"/>
      <c r="H6" s="254" t="s">
        <v>157</v>
      </c>
      <c r="I6" s="255"/>
      <c r="J6" s="241" t="s">
        <v>158</v>
      </c>
      <c r="K6" s="243" t="s">
        <v>159</v>
      </c>
      <c r="L6" s="244"/>
      <c r="M6" s="244"/>
      <c r="N6" s="245" t="s">
        <v>160</v>
      </c>
      <c r="O6" s="243" t="s">
        <v>161</v>
      </c>
      <c r="P6" s="243" t="s">
        <v>162</v>
      </c>
      <c r="Q6" s="244"/>
      <c r="R6" s="244"/>
      <c r="S6" s="244"/>
      <c r="T6" s="205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43"/>
      <c r="D7" s="243"/>
      <c r="E7" s="203"/>
      <c r="F7" s="130" t="s">
        <v>163</v>
      </c>
      <c r="G7" s="131" t="s">
        <v>164</v>
      </c>
      <c r="H7" s="130" t="s">
        <v>163</v>
      </c>
      <c r="I7" s="132" t="s">
        <v>164</v>
      </c>
      <c r="J7" s="242"/>
      <c r="K7" s="244"/>
      <c r="L7" s="257"/>
      <c r="M7" s="257"/>
      <c r="N7" s="246"/>
      <c r="O7" s="244"/>
      <c r="P7" s="244"/>
      <c r="Q7" s="244"/>
      <c r="R7" s="244"/>
      <c r="S7" s="244"/>
      <c r="T7" s="205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-7'!$B$8:$AS$15,36,0)</f>
        <v>27</v>
      </c>
      <c r="G10" s="146">
        <f t="shared" ref="G10" si="2">ROUND(E10/$U$2*F10,0)</f>
        <v>1240000</v>
      </c>
      <c r="H10" s="145">
        <f>(VLOOKUP(B10,'CC -7'!$B$8:$AS$15,37,0)+VLOOKUP(B10,'CC -7'!$B$8:$AS$15,38,0))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0" t="s">
        <v>35</v>
      </c>
      <c r="B12" s="240"/>
      <c r="C12" s="240"/>
      <c r="D12" s="240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-7'!$B$8:$AS$15,36,0)</f>
        <v>27</v>
      </c>
      <c r="G14" s="146">
        <f t="shared" ref="G14:G15" si="12">ROUND(E14/$U$2*F14,0)</f>
        <v>2000000</v>
      </c>
      <c r="H14" s="145">
        <f>(VLOOKUP(B14,'CC -7'!$B$8:$AS$15,37,0)+VLOOKUP(B14,'CC -7'!$B$8:$AS$15,38,0))</f>
        <v>0</v>
      </c>
      <c r="I14" s="146">
        <f t="shared" ref="I14:I15" si="13">ROUND(E14/$U$2*H14,0)</f>
        <v>0</v>
      </c>
      <c r="J14" s="167">
        <f t="shared" ref="J14:K15" si="14">F14+H14</f>
        <v>27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- 7'!E14*$N$4,0)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-7'!$B$8:$AS$15,36,0)</f>
        <v>27</v>
      </c>
      <c r="G15" s="146">
        <f t="shared" si="12"/>
        <v>2500000</v>
      </c>
      <c r="H15" s="145">
        <f>(VLOOKUP(B15,'CC -7'!$B$8:$AS$15,37,0)+VLOOKUP(B15,'CC -7'!$B$8:$AS$15,38,0))</f>
        <v>0</v>
      </c>
      <c r="I15" s="146">
        <f t="shared" si="13"/>
        <v>0</v>
      </c>
      <c r="J15" s="167">
        <f t="shared" si="14"/>
        <v>27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- 7'!E15*$N$4,0)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0" t="s">
        <v>35</v>
      </c>
      <c r="B17" s="240"/>
      <c r="C17" s="240"/>
      <c r="D17" s="240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7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E5:I6 N5:P6 L5 L20 J6:K7 L7 A23:T56 U29:U56 N16:S16 V23:IJ56 J16:L16 AE13:IJ13 V12:IJ12 D12:T12 D17:T17 A57:IJ65324 Q11:S11 V11 AE11:IJ11 A11:B12 AE5:IJ10 V5:V10 Q10:S10 A10:B10" name="Range1"/>
    <protectedRange password="CC78" sqref="F7:H7" name="Range1_4"/>
    <protectedRange password="CC78" sqref="V20:IJ21 S20:T21 N20:Q21 E20:I21" name="Range1_1_1"/>
    <protectedRange password="CC78" sqref="U1 V1:IJ4 B4:T4 R2:S3 B1:Q3 U16:U28 W13:AD13 U11:U13 W11:AD11 U4:U10 W5:AD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E16" sqref="A16:XFD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08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29" t="s">
        <v>119</v>
      </c>
      <c r="AN1" s="230"/>
      <c r="AO1" s="230"/>
      <c r="AP1" s="230"/>
      <c r="AQ1" s="230"/>
      <c r="AR1" s="230"/>
      <c r="AS1" s="231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41852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2" t="s">
        <v>120</v>
      </c>
      <c r="B5" s="232" t="s">
        <v>4</v>
      </c>
      <c r="C5" s="232" t="s">
        <v>5</v>
      </c>
      <c r="D5" s="234" t="s">
        <v>121</v>
      </c>
      <c r="E5" s="232" t="s">
        <v>122</v>
      </c>
      <c r="F5" s="73">
        <f>+E4</f>
        <v>41852</v>
      </c>
      <c r="G5" s="73">
        <f t="shared" ref="G5:AJ5" si="0">F5+1</f>
        <v>41853</v>
      </c>
      <c r="H5" s="73">
        <f t="shared" si="0"/>
        <v>41854</v>
      </c>
      <c r="I5" s="73">
        <f t="shared" si="0"/>
        <v>41855</v>
      </c>
      <c r="J5" s="73">
        <f t="shared" si="0"/>
        <v>41856</v>
      </c>
      <c r="K5" s="73">
        <f t="shared" si="0"/>
        <v>41857</v>
      </c>
      <c r="L5" s="73">
        <f t="shared" si="0"/>
        <v>41858</v>
      </c>
      <c r="M5" s="73">
        <f t="shared" si="0"/>
        <v>41859</v>
      </c>
      <c r="N5" s="73">
        <f t="shared" si="0"/>
        <v>41860</v>
      </c>
      <c r="O5" s="73">
        <f t="shared" si="0"/>
        <v>41861</v>
      </c>
      <c r="P5" s="73">
        <f t="shared" si="0"/>
        <v>41862</v>
      </c>
      <c r="Q5" s="73">
        <f t="shared" si="0"/>
        <v>41863</v>
      </c>
      <c r="R5" s="73">
        <f t="shared" si="0"/>
        <v>41864</v>
      </c>
      <c r="S5" s="73">
        <f t="shared" si="0"/>
        <v>41865</v>
      </c>
      <c r="T5" s="73">
        <f t="shared" si="0"/>
        <v>41866</v>
      </c>
      <c r="U5" s="73">
        <f t="shared" si="0"/>
        <v>41867</v>
      </c>
      <c r="V5" s="73">
        <f t="shared" si="0"/>
        <v>41868</v>
      </c>
      <c r="W5" s="73">
        <f t="shared" si="0"/>
        <v>41869</v>
      </c>
      <c r="X5" s="73">
        <f t="shared" si="0"/>
        <v>41870</v>
      </c>
      <c r="Y5" s="73">
        <f t="shared" si="0"/>
        <v>41871</v>
      </c>
      <c r="Z5" s="73">
        <f t="shared" si="0"/>
        <v>41872</v>
      </c>
      <c r="AA5" s="73">
        <f t="shared" si="0"/>
        <v>41873</v>
      </c>
      <c r="AB5" s="73">
        <f t="shared" si="0"/>
        <v>41874</v>
      </c>
      <c r="AC5" s="73">
        <f t="shared" si="0"/>
        <v>41875</v>
      </c>
      <c r="AD5" s="73">
        <f t="shared" si="0"/>
        <v>41876</v>
      </c>
      <c r="AE5" s="73">
        <f t="shared" si="0"/>
        <v>41877</v>
      </c>
      <c r="AF5" s="73">
        <f t="shared" si="0"/>
        <v>41878</v>
      </c>
      <c r="AG5" s="73">
        <f t="shared" si="0"/>
        <v>41879</v>
      </c>
      <c r="AH5" s="73">
        <f>AG5+1</f>
        <v>41880</v>
      </c>
      <c r="AI5" s="73">
        <f t="shared" si="0"/>
        <v>41881</v>
      </c>
      <c r="AJ5" s="73">
        <f t="shared" si="0"/>
        <v>41882</v>
      </c>
      <c r="AK5" s="235" t="s">
        <v>123</v>
      </c>
      <c r="AL5" s="236"/>
      <c r="AM5" s="237"/>
      <c r="AN5" s="238" t="s">
        <v>124</v>
      </c>
      <c r="AO5" s="238" t="s">
        <v>125</v>
      </c>
      <c r="AP5" s="238" t="s">
        <v>126</v>
      </c>
      <c r="AQ5" s="238" t="s">
        <v>127</v>
      </c>
      <c r="AR5" s="238" t="s">
        <v>128</v>
      </c>
      <c r="AS5" s="234" t="s">
        <v>129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3"/>
      <c r="B6" s="233"/>
      <c r="C6" s="233"/>
      <c r="D6" s="233"/>
      <c r="E6" s="233"/>
      <c r="F6" s="75" t="str">
        <f>CHOOSE(WEEKDAY(F5),"C.Nhật","T.Hai","T.Ba","T.Tư","T.Năm","T.Sáu","T.Bảy")</f>
        <v>T.Sáu</v>
      </c>
      <c r="G6" s="75" t="str">
        <f t="shared" ref="G6:AJ6" si="1">CHOOSE(WEEKDAY(G5),"C.Nhật","T.Hai","T.Ba","T.Tư","T.Năm","T.Sáu","T.Bảy")</f>
        <v>T.Bảy</v>
      </c>
      <c r="H6" s="75" t="str">
        <f t="shared" si="1"/>
        <v>C.Nhật</v>
      </c>
      <c r="I6" s="75" t="str">
        <f t="shared" si="1"/>
        <v>T.Hai</v>
      </c>
      <c r="J6" s="75" t="str">
        <f t="shared" si="1"/>
        <v>T.Ba</v>
      </c>
      <c r="K6" s="75" t="str">
        <f t="shared" si="1"/>
        <v>T.Tư</v>
      </c>
      <c r="L6" s="75" t="str">
        <f t="shared" si="1"/>
        <v>T.Năm</v>
      </c>
      <c r="M6" s="75" t="str">
        <f t="shared" si="1"/>
        <v>T.Sáu</v>
      </c>
      <c r="N6" s="75" t="str">
        <f t="shared" si="1"/>
        <v>T.Bảy</v>
      </c>
      <c r="O6" s="75" t="str">
        <f t="shared" si="1"/>
        <v>C.Nhật</v>
      </c>
      <c r="P6" s="75" t="str">
        <f t="shared" si="1"/>
        <v>T.Hai</v>
      </c>
      <c r="Q6" s="75" t="str">
        <f t="shared" si="1"/>
        <v>T.Ba</v>
      </c>
      <c r="R6" s="75" t="str">
        <f t="shared" si="1"/>
        <v>T.Tư</v>
      </c>
      <c r="S6" s="75" t="str">
        <f t="shared" si="1"/>
        <v>T.Năm</v>
      </c>
      <c r="T6" s="75" t="str">
        <f t="shared" si="1"/>
        <v>T.Sáu</v>
      </c>
      <c r="U6" s="75" t="str">
        <f t="shared" si="1"/>
        <v>T.Bảy</v>
      </c>
      <c r="V6" s="75" t="str">
        <f t="shared" si="1"/>
        <v>C.Nhật</v>
      </c>
      <c r="W6" s="75" t="str">
        <f t="shared" si="1"/>
        <v>T.Hai</v>
      </c>
      <c r="X6" s="75" t="str">
        <f t="shared" si="1"/>
        <v>T.Ba</v>
      </c>
      <c r="Y6" s="75" t="str">
        <f t="shared" si="1"/>
        <v>T.Tư</v>
      </c>
      <c r="Z6" s="75" t="str">
        <f t="shared" si="1"/>
        <v>T.Năm</v>
      </c>
      <c r="AA6" s="75" t="str">
        <f t="shared" si="1"/>
        <v>T.Sáu</v>
      </c>
      <c r="AB6" s="75" t="str">
        <f t="shared" si="1"/>
        <v>T.Bảy</v>
      </c>
      <c r="AC6" s="75" t="str">
        <f t="shared" si="1"/>
        <v>C.Nhật</v>
      </c>
      <c r="AD6" s="75" t="str">
        <f t="shared" si="1"/>
        <v>T.Hai</v>
      </c>
      <c r="AE6" s="75" t="str">
        <f t="shared" si="1"/>
        <v>T.Ba</v>
      </c>
      <c r="AF6" s="75" t="str">
        <f t="shared" si="1"/>
        <v>T.Tư</v>
      </c>
      <c r="AG6" s="75" t="str">
        <f t="shared" si="1"/>
        <v>T.Năm</v>
      </c>
      <c r="AH6" s="75" t="str">
        <f t="shared" si="1"/>
        <v>T.Sáu</v>
      </c>
      <c r="AI6" s="75" t="str">
        <f t="shared" si="1"/>
        <v>T.Bảy</v>
      </c>
      <c r="AJ6" s="75" t="str">
        <f t="shared" si="1"/>
        <v>C.Nhật</v>
      </c>
      <c r="AK6" s="76" t="s">
        <v>130</v>
      </c>
      <c r="AL6" s="76" t="s">
        <v>131</v>
      </c>
      <c r="AM6" s="77" t="s">
        <v>132</v>
      </c>
      <c r="AN6" s="239"/>
      <c r="AO6" s="239"/>
      <c r="AP6" s="239"/>
      <c r="AQ6" s="239"/>
      <c r="AR6" s="239"/>
      <c r="AS6" s="233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>
        <v>8</v>
      </c>
      <c r="H9" s="87"/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>
        <v>8</v>
      </c>
      <c r="O9" s="87"/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>
        <v>8</v>
      </c>
      <c r="V9" s="87"/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>
        <v>8</v>
      </c>
      <c r="AC9" s="87"/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>
        <v>8</v>
      </c>
      <c r="AJ9" s="87"/>
      <c r="AK9" s="226">
        <f>((SUM(F9:AJ9))/8)-(SUMIF($F$6:$AJ$6,"C.Nhật",F9:AJ9)/8)</f>
        <v>26</v>
      </c>
      <c r="AL9" s="226">
        <f>SUM(F10:AJ10)/8*1.5</f>
        <v>0</v>
      </c>
      <c r="AM9" s="214">
        <f>SUMIF($F$6:$AJ$6,"C.Nhật",$F9:$AJ10)/8*2</f>
        <v>0</v>
      </c>
      <c r="AN9" s="216">
        <f>SUM(AK9:AM10)</f>
        <v>26</v>
      </c>
      <c r="AO9" s="218">
        <v>0</v>
      </c>
      <c r="AP9" s="216"/>
      <c r="AQ9" s="216"/>
      <c r="AR9" s="216"/>
      <c r="AS9" s="21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15"/>
      <c r="AN10" s="217"/>
      <c r="AO10" s="219"/>
      <c r="AP10" s="217"/>
      <c r="AQ10" s="217"/>
      <c r="AR10" s="217"/>
      <c r="AS10" s="21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>
        <v>8</v>
      </c>
      <c r="G12" s="87">
        <v>8</v>
      </c>
      <c r="H12" s="87"/>
      <c r="I12" s="87">
        <v>8</v>
      </c>
      <c r="J12" s="87">
        <v>8</v>
      </c>
      <c r="K12" s="87">
        <v>8</v>
      </c>
      <c r="L12" s="87">
        <v>8</v>
      </c>
      <c r="M12" s="87">
        <v>8</v>
      </c>
      <c r="N12" s="87">
        <v>8</v>
      </c>
      <c r="O12" s="87"/>
      <c r="P12" s="87">
        <v>8</v>
      </c>
      <c r="Q12" s="87">
        <v>8</v>
      </c>
      <c r="R12" s="87">
        <v>8</v>
      </c>
      <c r="S12" s="87">
        <v>8</v>
      </c>
      <c r="T12" s="87">
        <v>8</v>
      </c>
      <c r="U12" s="87">
        <v>8</v>
      </c>
      <c r="V12" s="87"/>
      <c r="W12" s="87">
        <v>8</v>
      </c>
      <c r="X12" s="87">
        <v>8</v>
      </c>
      <c r="Y12" s="87">
        <v>8</v>
      </c>
      <c r="Z12" s="87">
        <v>8</v>
      </c>
      <c r="AA12" s="87">
        <v>8</v>
      </c>
      <c r="AB12" s="87">
        <v>8</v>
      </c>
      <c r="AC12" s="87"/>
      <c r="AD12" s="87">
        <v>8</v>
      </c>
      <c r="AE12" s="87">
        <v>8</v>
      </c>
      <c r="AF12" s="87">
        <v>8</v>
      </c>
      <c r="AG12" s="87">
        <v>8</v>
      </c>
      <c r="AH12" s="87">
        <v>8</v>
      </c>
      <c r="AI12" s="87">
        <v>8</v>
      </c>
      <c r="AJ12" s="87"/>
      <c r="AK12" s="226">
        <f t="shared" ref="AK12" si="2">((SUM(F12:AJ12))/8)-(SUMIF($F$6:$AJ$6,"C.Nhật",F12:AJ12)/8)</f>
        <v>26</v>
      </c>
      <c r="AL12" s="226">
        <f t="shared" ref="AL12" si="3">SUM(F13:AJ13)/8*1.5</f>
        <v>0</v>
      </c>
      <c r="AM12" s="214">
        <f>SUMIF($F$6:$AJ$6,"C.Nhật",$F12:$AJ13)/8*2</f>
        <v>0</v>
      </c>
      <c r="AN12" s="216">
        <f>SUM(AK12:AM13)</f>
        <v>26</v>
      </c>
      <c r="AO12" s="218">
        <v>0</v>
      </c>
      <c r="AP12" s="216"/>
      <c r="AQ12" s="216"/>
      <c r="AR12" s="216"/>
      <c r="AS12" s="21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15"/>
      <c r="AN13" s="217"/>
      <c r="AO13" s="219"/>
      <c r="AP13" s="217"/>
      <c r="AQ13" s="217"/>
      <c r="AR13" s="217"/>
      <c r="AS13" s="21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f>A12+1</f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>
        <v>8</v>
      </c>
      <c r="G14" s="87">
        <v>8</v>
      </c>
      <c r="H14" s="87"/>
      <c r="I14" s="87">
        <v>8</v>
      </c>
      <c r="J14" s="87">
        <v>8</v>
      </c>
      <c r="K14" s="87">
        <v>8</v>
      </c>
      <c r="L14" s="87">
        <v>8</v>
      </c>
      <c r="M14" s="87">
        <v>8</v>
      </c>
      <c r="N14" s="87">
        <v>8</v>
      </c>
      <c r="O14" s="87"/>
      <c r="P14" s="87">
        <v>8</v>
      </c>
      <c r="Q14" s="87">
        <v>8</v>
      </c>
      <c r="R14" s="87">
        <v>8</v>
      </c>
      <c r="S14" s="87">
        <v>8</v>
      </c>
      <c r="T14" s="87">
        <v>8</v>
      </c>
      <c r="U14" s="87">
        <v>8</v>
      </c>
      <c r="V14" s="87"/>
      <c r="W14" s="87">
        <v>8</v>
      </c>
      <c r="X14" s="87">
        <v>8</v>
      </c>
      <c r="Y14" s="87">
        <v>8</v>
      </c>
      <c r="Z14" s="87">
        <v>8</v>
      </c>
      <c r="AA14" s="87">
        <v>8</v>
      </c>
      <c r="AB14" s="87">
        <v>8</v>
      </c>
      <c r="AC14" s="87"/>
      <c r="AD14" s="87">
        <v>8</v>
      </c>
      <c r="AE14" s="87">
        <v>8</v>
      </c>
      <c r="AF14" s="87">
        <v>8</v>
      </c>
      <c r="AG14" s="87">
        <v>8</v>
      </c>
      <c r="AH14" s="87">
        <v>8</v>
      </c>
      <c r="AI14" s="87">
        <v>8</v>
      </c>
      <c r="AJ14" s="87"/>
      <c r="AK14" s="226">
        <f t="shared" ref="AK14" si="4">((SUM(F14:AJ14))/8)-(SUMIF($F$6:$AJ$6,"C.Nhật",F14:AJ14)/8)</f>
        <v>26</v>
      </c>
      <c r="AL14" s="226">
        <f t="shared" ref="AL14" si="5">SUM(F15:AJ15)/8*1.5</f>
        <v>0</v>
      </c>
      <c r="AM14" s="214">
        <f>SUMIF($F$6:$AJ$6,"C.Nhật",$F14:$AJ15)/8*2</f>
        <v>0</v>
      </c>
      <c r="AN14" s="216">
        <f t="shared" ref="AN14" si="6">SUM(AK14:AM15)</f>
        <v>26</v>
      </c>
      <c r="AO14" s="218">
        <v>0</v>
      </c>
      <c r="AP14" s="216"/>
      <c r="AQ14" s="216"/>
      <c r="AR14" s="216"/>
      <c r="AS14" s="21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15"/>
      <c r="AN15" s="217"/>
      <c r="AO15" s="219"/>
      <c r="AP15" s="217"/>
      <c r="AQ15" s="217"/>
      <c r="AR15" s="217"/>
      <c r="AS15" s="21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S12:AS13"/>
    <mergeCell ref="AP12:AP13"/>
    <mergeCell ref="AQ12:AQ13"/>
    <mergeCell ref="AR12:AR13"/>
    <mergeCell ref="AM9:AM10"/>
    <mergeCell ref="AN9:AN10"/>
    <mergeCell ref="AO9:AO10"/>
    <mergeCell ref="AM12:AM13"/>
    <mergeCell ref="AN12:AN13"/>
    <mergeCell ref="AO12:AO13"/>
    <mergeCell ref="A14:A15"/>
    <mergeCell ref="B14:B15"/>
    <mergeCell ref="C14:C15"/>
    <mergeCell ref="D14:D15"/>
    <mergeCell ref="AK14:AK15"/>
    <mergeCell ref="A12:A13"/>
    <mergeCell ref="B12:B13"/>
    <mergeCell ref="C12:C13"/>
    <mergeCell ref="D12:D13"/>
    <mergeCell ref="AK12:AK13"/>
    <mergeCell ref="AL12:AL13"/>
    <mergeCell ref="AP14:AP15"/>
    <mergeCell ref="AQ14:AQ15"/>
    <mergeCell ref="AR14:AR15"/>
    <mergeCell ref="AS14:AS15"/>
    <mergeCell ref="AL14:AL15"/>
    <mergeCell ref="AM14:AM15"/>
    <mergeCell ref="AN14:AN15"/>
    <mergeCell ref="AO14:AO15"/>
  </mergeCells>
  <conditionalFormatting sqref="F5:AJ6 F9:AJ10">
    <cfRule type="expression" dxfId="23" priority="6" stopIfTrue="1">
      <formula>IF(WEEKDAY(F$5)=1,TRUE,FALSE)</formula>
    </cfRule>
  </conditionalFormatting>
  <conditionalFormatting sqref="F9:AJ10">
    <cfRule type="expression" dxfId="22" priority="5" stopIfTrue="1">
      <formula>IF(WEEKDAY(F$5)=1,TRUE,FALSE)</formula>
    </cfRule>
  </conditionalFormatting>
  <conditionalFormatting sqref="F12:AJ15">
    <cfRule type="expression" dxfId="21" priority="2" stopIfTrue="1">
      <formula>IF(WEEKDAY(F$5)=1,TRUE,FALSE)</formula>
    </cfRule>
  </conditionalFormatting>
  <conditionalFormatting sqref="F12:AJ15">
    <cfRule type="expression" dxfId="2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6" sqref="A16:XFD17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08 / 2014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119</v>
      </c>
      <c r="S1" s="250"/>
      <c r="T1" s="251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-8'!$AK$9:$AK$15)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-8'!$E$4</f>
        <v>41852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148</v>
      </c>
      <c r="C5" s="198" t="s">
        <v>5</v>
      </c>
      <c r="D5" s="198" t="s">
        <v>6</v>
      </c>
      <c r="E5" s="203" t="s">
        <v>7</v>
      </c>
      <c r="F5" s="254" t="s">
        <v>149</v>
      </c>
      <c r="G5" s="255"/>
      <c r="H5" s="255"/>
      <c r="I5" s="255"/>
      <c r="J5" s="255"/>
      <c r="K5" s="256"/>
      <c r="L5" s="243" t="s">
        <v>14</v>
      </c>
      <c r="M5" s="243" t="s">
        <v>150</v>
      </c>
      <c r="N5" s="198" t="s">
        <v>151</v>
      </c>
      <c r="O5" s="198"/>
      <c r="P5" s="198"/>
      <c r="Q5" s="243" t="s">
        <v>152</v>
      </c>
      <c r="R5" s="243" t="s">
        <v>153</v>
      </c>
      <c r="S5" s="243" t="s">
        <v>154</v>
      </c>
      <c r="T5" s="204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198"/>
      <c r="D6" s="198"/>
      <c r="E6" s="203"/>
      <c r="F6" s="254" t="s">
        <v>156</v>
      </c>
      <c r="G6" s="256"/>
      <c r="H6" s="254" t="s">
        <v>157</v>
      </c>
      <c r="I6" s="255"/>
      <c r="J6" s="241" t="s">
        <v>158</v>
      </c>
      <c r="K6" s="243" t="s">
        <v>159</v>
      </c>
      <c r="L6" s="244"/>
      <c r="M6" s="244"/>
      <c r="N6" s="245" t="s">
        <v>160</v>
      </c>
      <c r="O6" s="243" t="s">
        <v>161</v>
      </c>
      <c r="P6" s="243" t="s">
        <v>162</v>
      </c>
      <c r="Q6" s="244"/>
      <c r="R6" s="244"/>
      <c r="S6" s="244"/>
      <c r="T6" s="205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43"/>
      <c r="D7" s="243"/>
      <c r="E7" s="203"/>
      <c r="F7" s="130" t="s">
        <v>163</v>
      </c>
      <c r="G7" s="131" t="s">
        <v>164</v>
      </c>
      <c r="H7" s="130" t="s">
        <v>163</v>
      </c>
      <c r="I7" s="132" t="s">
        <v>164</v>
      </c>
      <c r="J7" s="242"/>
      <c r="K7" s="244"/>
      <c r="L7" s="257"/>
      <c r="M7" s="257"/>
      <c r="N7" s="246"/>
      <c r="O7" s="244"/>
      <c r="P7" s="244"/>
      <c r="Q7" s="244"/>
      <c r="R7" s="244"/>
      <c r="S7" s="244"/>
      <c r="T7" s="205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-8'!$B$8:$AS$15,36,0)</f>
        <v>26</v>
      </c>
      <c r="G10" s="146">
        <f t="shared" ref="G10" si="2">ROUND(E10/$U$2*F10,0)</f>
        <v>1240000</v>
      </c>
      <c r="H10" s="145">
        <f>(VLOOKUP(B10,'CC -8'!$B$8:$AS$15,37,0)+VLOOKUP(B10,'CC -8'!$B$8:$AS$15,38,0))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0" t="s">
        <v>35</v>
      </c>
      <c r="B12" s="240"/>
      <c r="C12" s="240"/>
      <c r="D12" s="240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-8'!$B$8:$AS$15,36,0)</f>
        <v>26</v>
      </c>
      <c r="G14" s="146">
        <f t="shared" ref="G14:G15" si="12">ROUND(E14/$U$2*F14,0)</f>
        <v>2000000</v>
      </c>
      <c r="H14" s="145">
        <f>(VLOOKUP(B14,'CC -8'!$B$8:$AS$15,37,0)+VLOOKUP(B14,'CC -8'!$B$8:$AS$15,38,0))</f>
        <v>0</v>
      </c>
      <c r="I14" s="146">
        <f t="shared" ref="I14:I15" si="13">ROUND(E14/$U$2*H14,0)</f>
        <v>0</v>
      </c>
      <c r="J14" s="167">
        <f t="shared" ref="J14:K15" si="14">F14+H14</f>
        <v>26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- 8'!E14*$N$4,0)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-8'!$B$8:$AS$15,36,0)</f>
        <v>26</v>
      </c>
      <c r="G15" s="146">
        <f t="shared" si="12"/>
        <v>2500000</v>
      </c>
      <c r="H15" s="145">
        <f>(VLOOKUP(B15,'CC -8'!$B$8:$AS$15,37,0)+VLOOKUP(B15,'CC -8'!$B$8:$AS$15,38,0))</f>
        <v>0</v>
      </c>
      <c r="I15" s="146">
        <f t="shared" si="13"/>
        <v>0</v>
      </c>
      <c r="J15" s="167">
        <f t="shared" si="14"/>
        <v>26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- 8'!E15*$N$4,0)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0" t="s">
        <v>35</v>
      </c>
      <c r="B17" s="240"/>
      <c r="C17" s="240"/>
      <c r="D17" s="240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8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AE11:IJ11 E5:I6 N5:P6 L5 L20 J6:K7 L7 A23:T56 U29:U56 N16:S16 V23:IJ56 V11 J16:L16 AE13:IJ13 V12:IJ12 D12:T12 D17:T17 Q11:S11 A57:IJ65324 A11:B12 Q10:S10 V5:V10 AE5:IJ10 A10:B10" name="Range1"/>
    <protectedRange password="CC78" sqref="F7:H7" name="Range1_4"/>
    <protectedRange password="CC78" sqref="V20:IJ21 S20:T21 N20:Q21 E20:I21" name="Range1_1_1"/>
    <protectedRange password="CC78" sqref="U1 V1:IJ4 B4:T4 W11:AD11 R2:S3 B1:Q3 U16:U28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E19" sqref="E19"/>
      <selection pane="topRight" activeCell="E19" sqref="E19"/>
      <selection pane="bottomLeft" activeCell="E19" sqref="E19"/>
      <selection pane="bottomRight" activeCell="F12" sqref="F12:AI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09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29" t="s">
        <v>119</v>
      </c>
      <c r="AN1" s="230"/>
      <c r="AO1" s="230"/>
      <c r="AP1" s="230"/>
      <c r="AQ1" s="230"/>
      <c r="AR1" s="230"/>
      <c r="AS1" s="231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41883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2" t="s">
        <v>120</v>
      </c>
      <c r="B5" s="232" t="s">
        <v>4</v>
      </c>
      <c r="C5" s="232" t="s">
        <v>5</v>
      </c>
      <c r="D5" s="234" t="s">
        <v>121</v>
      </c>
      <c r="E5" s="232" t="s">
        <v>122</v>
      </c>
      <c r="F5" s="73">
        <f>+E4</f>
        <v>41883</v>
      </c>
      <c r="G5" s="73">
        <f t="shared" ref="G5:AJ5" si="0">F5+1</f>
        <v>41884</v>
      </c>
      <c r="H5" s="73">
        <f t="shared" si="0"/>
        <v>41885</v>
      </c>
      <c r="I5" s="73">
        <f t="shared" si="0"/>
        <v>41886</v>
      </c>
      <c r="J5" s="73">
        <f t="shared" si="0"/>
        <v>41887</v>
      </c>
      <c r="K5" s="73">
        <f t="shared" si="0"/>
        <v>41888</v>
      </c>
      <c r="L5" s="73">
        <f t="shared" si="0"/>
        <v>41889</v>
      </c>
      <c r="M5" s="73">
        <f t="shared" si="0"/>
        <v>41890</v>
      </c>
      <c r="N5" s="73">
        <f t="shared" si="0"/>
        <v>41891</v>
      </c>
      <c r="O5" s="73">
        <f t="shared" si="0"/>
        <v>41892</v>
      </c>
      <c r="P5" s="73">
        <f t="shared" si="0"/>
        <v>41893</v>
      </c>
      <c r="Q5" s="73">
        <f t="shared" si="0"/>
        <v>41894</v>
      </c>
      <c r="R5" s="73">
        <f t="shared" si="0"/>
        <v>41895</v>
      </c>
      <c r="S5" s="73">
        <f t="shared" si="0"/>
        <v>41896</v>
      </c>
      <c r="T5" s="73">
        <f t="shared" si="0"/>
        <v>41897</v>
      </c>
      <c r="U5" s="73">
        <f t="shared" si="0"/>
        <v>41898</v>
      </c>
      <c r="V5" s="73">
        <f t="shared" si="0"/>
        <v>41899</v>
      </c>
      <c r="W5" s="73">
        <f t="shared" si="0"/>
        <v>41900</v>
      </c>
      <c r="X5" s="73">
        <f t="shared" si="0"/>
        <v>41901</v>
      </c>
      <c r="Y5" s="73">
        <f t="shared" si="0"/>
        <v>41902</v>
      </c>
      <c r="Z5" s="73">
        <f t="shared" si="0"/>
        <v>41903</v>
      </c>
      <c r="AA5" s="73">
        <f t="shared" si="0"/>
        <v>41904</v>
      </c>
      <c r="AB5" s="73">
        <f t="shared" si="0"/>
        <v>41905</v>
      </c>
      <c r="AC5" s="73">
        <f t="shared" si="0"/>
        <v>41906</v>
      </c>
      <c r="AD5" s="73">
        <f t="shared" si="0"/>
        <v>41907</v>
      </c>
      <c r="AE5" s="73">
        <f t="shared" si="0"/>
        <v>41908</v>
      </c>
      <c r="AF5" s="73">
        <f t="shared" si="0"/>
        <v>41909</v>
      </c>
      <c r="AG5" s="73">
        <f t="shared" si="0"/>
        <v>41910</v>
      </c>
      <c r="AH5" s="73">
        <f>AG5+1</f>
        <v>41911</v>
      </c>
      <c r="AI5" s="73">
        <f t="shared" si="0"/>
        <v>41912</v>
      </c>
      <c r="AJ5" s="73">
        <f t="shared" si="0"/>
        <v>41913</v>
      </c>
      <c r="AK5" s="235" t="s">
        <v>123</v>
      </c>
      <c r="AL5" s="236"/>
      <c r="AM5" s="237"/>
      <c r="AN5" s="238" t="s">
        <v>124</v>
      </c>
      <c r="AO5" s="238" t="s">
        <v>125</v>
      </c>
      <c r="AP5" s="238" t="s">
        <v>126</v>
      </c>
      <c r="AQ5" s="238" t="s">
        <v>127</v>
      </c>
      <c r="AR5" s="238" t="s">
        <v>128</v>
      </c>
      <c r="AS5" s="234" t="s">
        <v>129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3"/>
      <c r="B6" s="233"/>
      <c r="C6" s="233"/>
      <c r="D6" s="233"/>
      <c r="E6" s="233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130</v>
      </c>
      <c r="AL6" s="76" t="s">
        <v>131</v>
      </c>
      <c r="AM6" s="77" t="s">
        <v>132</v>
      </c>
      <c r="AN6" s="239"/>
      <c r="AO6" s="239"/>
      <c r="AP6" s="239"/>
      <c r="AQ6" s="239"/>
      <c r="AR6" s="239"/>
      <c r="AS6" s="233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>
        <v>8</v>
      </c>
      <c r="AI9" s="87">
        <v>8</v>
      </c>
      <c r="AJ9" s="87"/>
      <c r="AK9" s="226">
        <f>((SUM(F9:AJ9))/8)-(SUMIF($F$6:$AJ$6,"C.Nhật",F9:AJ9)/8)</f>
        <v>26</v>
      </c>
      <c r="AL9" s="226">
        <f>SUM(F10:AJ10)/8*1.5</f>
        <v>0</v>
      </c>
      <c r="AM9" s="214">
        <f>SUMIF($F$6:$AJ$6,"C.Nhật",$F9:$AJ10)/8*2</f>
        <v>0</v>
      </c>
      <c r="AN9" s="216">
        <f>SUM(AK9:AM10)</f>
        <v>26</v>
      </c>
      <c r="AO9" s="218">
        <v>0</v>
      </c>
      <c r="AP9" s="216"/>
      <c r="AQ9" s="216"/>
      <c r="AR9" s="216"/>
      <c r="AS9" s="21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15"/>
      <c r="AN10" s="217"/>
      <c r="AO10" s="219"/>
      <c r="AP10" s="217"/>
      <c r="AQ10" s="217"/>
      <c r="AR10" s="217"/>
      <c r="AS10" s="21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>
        <v>8</v>
      </c>
      <c r="K12" s="87">
        <v>8</v>
      </c>
      <c r="L12" s="87"/>
      <c r="M12" s="87">
        <v>8</v>
      </c>
      <c r="N12" s="87">
        <v>8</v>
      </c>
      <c r="O12" s="87">
        <v>8</v>
      </c>
      <c r="P12" s="87">
        <v>8</v>
      </c>
      <c r="Q12" s="87">
        <v>8</v>
      </c>
      <c r="R12" s="87">
        <v>8</v>
      </c>
      <c r="S12" s="87"/>
      <c r="T12" s="87">
        <v>8</v>
      </c>
      <c r="U12" s="87">
        <v>8</v>
      </c>
      <c r="V12" s="87">
        <v>8</v>
      </c>
      <c r="W12" s="87">
        <v>8</v>
      </c>
      <c r="X12" s="87">
        <v>8</v>
      </c>
      <c r="Y12" s="87">
        <v>8</v>
      </c>
      <c r="Z12" s="87"/>
      <c r="AA12" s="87">
        <v>8</v>
      </c>
      <c r="AB12" s="87">
        <v>8</v>
      </c>
      <c r="AC12" s="87">
        <v>8</v>
      </c>
      <c r="AD12" s="87">
        <v>8</v>
      </c>
      <c r="AE12" s="87">
        <v>8</v>
      </c>
      <c r="AF12" s="87">
        <v>8</v>
      </c>
      <c r="AG12" s="87"/>
      <c r="AH12" s="87">
        <v>8</v>
      </c>
      <c r="AI12" s="87">
        <v>8</v>
      </c>
      <c r="AJ12" s="87"/>
      <c r="AK12" s="226">
        <f t="shared" ref="AK12" si="2">((SUM(F12:AJ12))/8)-(SUMIF($F$6:$AJ$6,"C.Nhật",F12:AJ12)/8)</f>
        <v>26</v>
      </c>
      <c r="AL12" s="226">
        <f t="shared" ref="AL12" si="3">SUM(F13:AJ13)/8*1.5</f>
        <v>0</v>
      </c>
      <c r="AM12" s="214">
        <f>SUMIF($F$6:$AJ$6,"C.Nhật",$F12:$AJ13)/8*2</f>
        <v>0</v>
      </c>
      <c r="AN12" s="216">
        <f>SUM(AK12:AM13)</f>
        <v>26</v>
      </c>
      <c r="AO12" s="218">
        <v>0</v>
      </c>
      <c r="AP12" s="216"/>
      <c r="AQ12" s="216"/>
      <c r="AR12" s="216"/>
      <c r="AS12" s="21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15"/>
      <c r="AN13" s="217"/>
      <c r="AO13" s="219"/>
      <c r="AP13" s="217"/>
      <c r="AQ13" s="217"/>
      <c r="AR13" s="217"/>
      <c r="AS13" s="21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f>A12+1</f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>
        <v>8</v>
      </c>
      <c r="J14" s="87">
        <v>8</v>
      </c>
      <c r="K14" s="87">
        <v>8</v>
      </c>
      <c r="L14" s="87"/>
      <c r="M14" s="87">
        <v>8</v>
      </c>
      <c r="N14" s="87">
        <v>8</v>
      </c>
      <c r="O14" s="87">
        <v>8</v>
      </c>
      <c r="P14" s="87">
        <v>8</v>
      </c>
      <c r="Q14" s="87">
        <v>8</v>
      </c>
      <c r="R14" s="87">
        <v>8</v>
      </c>
      <c r="S14" s="87"/>
      <c r="T14" s="87">
        <v>8</v>
      </c>
      <c r="U14" s="87">
        <v>8</v>
      </c>
      <c r="V14" s="87">
        <v>8</v>
      </c>
      <c r="W14" s="87">
        <v>8</v>
      </c>
      <c r="X14" s="87">
        <v>8</v>
      </c>
      <c r="Y14" s="87">
        <v>8</v>
      </c>
      <c r="Z14" s="87"/>
      <c r="AA14" s="87">
        <v>8</v>
      </c>
      <c r="AB14" s="87">
        <v>8</v>
      </c>
      <c r="AC14" s="87">
        <v>8</v>
      </c>
      <c r="AD14" s="87">
        <v>8</v>
      </c>
      <c r="AE14" s="87">
        <v>8</v>
      </c>
      <c r="AF14" s="87">
        <v>8</v>
      </c>
      <c r="AG14" s="87"/>
      <c r="AH14" s="87">
        <v>8</v>
      </c>
      <c r="AI14" s="87">
        <v>8</v>
      </c>
      <c r="AJ14" s="87"/>
      <c r="AK14" s="226">
        <f t="shared" ref="AK14" si="4">((SUM(F14:AJ14))/8)-(SUMIF($F$6:$AJ$6,"C.Nhật",F14:AJ14)/8)</f>
        <v>26</v>
      </c>
      <c r="AL14" s="226">
        <f t="shared" ref="AL14" si="5">SUM(F15:AJ15)/8*1.5</f>
        <v>0</v>
      </c>
      <c r="AM14" s="214">
        <f>SUMIF($F$6:$AJ$6,"C.Nhật",$F14:$AJ15)/8*2</f>
        <v>0</v>
      </c>
      <c r="AN14" s="216">
        <f t="shared" ref="AN14" si="6">SUM(AK14:AM15)</f>
        <v>26</v>
      </c>
      <c r="AO14" s="218">
        <v>0</v>
      </c>
      <c r="AP14" s="216"/>
      <c r="AQ14" s="216"/>
      <c r="AR14" s="216"/>
      <c r="AS14" s="21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15"/>
      <c r="AN15" s="217"/>
      <c r="AO15" s="219"/>
      <c r="AP15" s="217"/>
      <c r="AQ15" s="217"/>
      <c r="AR15" s="217"/>
      <c r="AS15" s="21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S12:AS13"/>
    <mergeCell ref="AP12:AP13"/>
    <mergeCell ref="AQ12:AQ13"/>
    <mergeCell ref="AR12:AR13"/>
    <mergeCell ref="AM9:AM10"/>
    <mergeCell ref="AN9:AN10"/>
    <mergeCell ref="AO9:AO10"/>
    <mergeCell ref="AM12:AM13"/>
    <mergeCell ref="AN12:AN13"/>
    <mergeCell ref="AO12:AO13"/>
    <mergeCell ref="A14:A15"/>
    <mergeCell ref="B14:B15"/>
    <mergeCell ref="C14:C15"/>
    <mergeCell ref="D14:D15"/>
    <mergeCell ref="AK14:AK15"/>
    <mergeCell ref="A12:A13"/>
    <mergeCell ref="B12:B13"/>
    <mergeCell ref="C12:C13"/>
    <mergeCell ref="D12:D13"/>
    <mergeCell ref="AK12:AK13"/>
    <mergeCell ref="AL12:AL13"/>
    <mergeCell ref="AP14:AP15"/>
    <mergeCell ref="AQ14:AQ15"/>
    <mergeCell ref="AR14:AR15"/>
    <mergeCell ref="AS14:AS15"/>
    <mergeCell ref="AL14:AL15"/>
    <mergeCell ref="AM14:AM15"/>
    <mergeCell ref="AN14:AN15"/>
    <mergeCell ref="AO14:AO15"/>
  </mergeCells>
  <conditionalFormatting sqref="F5:AJ6 F9:AJ10">
    <cfRule type="expression" dxfId="19" priority="10" stopIfTrue="1">
      <formula>IF(WEEKDAY(F$5)=1,TRUE,FALSE)</formula>
    </cfRule>
  </conditionalFormatting>
  <conditionalFormatting sqref="F9:AJ10">
    <cfRule type="expression" dxfId="18" priority="9" stopIfTrue="1">
      <formula>IF(WEEKDAY(F$5)=1,TRUE,FALSE)</formula>
    </cfRule>
  </conditionalFormatting>
  <conditionalFormatting sqref="AJ12:AJ15">
    <cfRule type="expression" dxfId="17" priority="8" stopIfTrue="1">
      <formula>IF(WEEKDAY(AJ$5)=1,TRUE,FALSE)</formula>
    </cfRule>
  </conditionalFormatting>
  <conditionalFormatting sqref="AJ12:AJ15">
    <cfRule type="expression" dxfId="16" priority="7" stopIfTrue="1">
      <formula>IF(WEEKDAY(AJ$5)=1,TRUE,FALSE)</formula>
    </cfRule>
  </conditionalFormatting>
  <conditionalFormatting sqref="F12:AI15">
    <cfRule type="expression" dxfId="15" priority="2" stopIfTrue="1">
      <formula>IF(WEEKDAY(F$5)=1,TRUE,FALSE)</formula>
    </cfRule>
  </conditionalFormatting>
  <conditionalFormatting sqref="F12:AI15">
    <cfRule type="expression" dxfId="1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E19" sqref="E19"/>
      <selection pane="topRight" activeCell="E19" sqref="E19"/>
      <selection pane="bottomLeft" activeCell="E19" sqref="E19"/>
      <selection pane="bottomRight" activeCell="A16" sqref="A16:XFD17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09 / 2014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119</v>
      </c>
      <c r="S1" s="250"/>
      <c r="T1" s="251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-9'!$AK$9:$AK$15)</f>
        <v>26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-9'!$E$4</f>
        <v>41883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148</v>
      </c>
      <c r="C5" s="198" t="s">
        <v>5</v>
      </c>
      <c r="D5" s="198" t="s">
        <v>6</v>
      </c>
      <c r="E5" s="203" t="s">
        <v>7</v>
      </c>
      <c r="F5" s="254" t="s">
        <v>149</v>
      </c>
      <c r="G5" s="255"/>
      <c r="H5" s="255"/>
      <c r="I5" s="255"/>
      <c r="J5" s="255"/>
      <c r="K5" s="256"/>
      <c r="L5" s="243" t="s">
        <v>14</v>
      </c>
      <c r="M5" s="243" t="s">
        <v>150</v>
      </c>
      <c r="N5" s="198" t="s">
        <v>151</v>
      </c>
      <c r="O5" s="198"/>
      <c r="P5" s="198"/>
      <c r="Q5" s="243" t="s">
        <v>152</v>
      </c>
      <c r="R5" s="243" t="s">
        <v>153</v>
      </c>
      <c r="S5" s="243" t="s">
        <v>154</v>
      </c>
      <c r="T5" s="204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198"/>
      <c r="D6" s="198"/>
      <c r="E6" s="203"/>
      <c r="F6" s="254" t="s">
        <v>156</v>
      </c>
      <c r="G6" s="256"/>
      <c r="H6" s="254" t="s">
        <v>157</v>
      </c>
      <c r="I6" s="255"/>
      <c r="J6" s="241" t="s">
        <v>158</v>
      </c>
      <c r="K6" s="243" t="s">
        <v>159</v>
      </c>
      <c r="L6" s="244"/>
      <c r="M6" s="244"/>
      <c r="N6" s="245" t="s">
        <v>160</v>
      </c>
      <c r="O6" s="243" t="s">
        <v>161</v>
      </c>
      <c r="P6" s="243" t="s">
        <v>162</v>
      </c>
      <c r="Q6" s="244"/>
      <c r="R6" s="244"/>
      <c r="S6" s="244"/>
      <c r="T6" s="205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43"/>
      <c r="D7" s="243"/>
      <c r="E7" s="203"/>
      <c r="F7" s="130" t="s">
        <v>163</v>
      </c>
      <c r="G7" s="131" t="s">
        <v>164</v>
      </c>
      <c r="H7" s="130" t="s">
        <v>163</v>
      </c>
      <c r="I7" s="132" t="s">
        <v>164</v>
      </c>
      <c r="J7" s="242"/>
      <c r="K7" s="244"/>
      <c r="L7" s="257"/>
      <c r="M7" s="257"/>
      <c r="N7" s="246"/>
      <c r="O7" s="244"/>
      <c r="P7" s="244"/>
      <c r="Q7" s="244"/>
      <c r="R7" s="244"/>
      <c r="S7" s="244"/>
      <c r="T7" s="205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-9'!$B$8:$AS$15,36,0)</f>
        <v>26</v>
      </c>
      <c r="G10" s="146">
        <f t="shared" ref="G10" si="2">ROUND(E10/$U$2*F10,0)</f>
        <v>1240000</v>
      </c>
      <c r="H10" s="145">
        <f>(VLOOKUP(B10,'CC -9'!$B$8:$AS$15,37,0)+VLOOKUP(B10,'CC -9'!$B$8:$AS$15,38,0))</f>
        <v>0</v>
      </c>
      <c r="I10" s="146">
        <f t="shared" ref="I10" si="3">ROUND(E10/$U$2*H10,0)</f>
        <v>0</v>
      </c>
      <c r="J10" s="147">
        <f t="shared" ref="J10" si="4">F10+H10</f>
        <v>26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0" t="s">
        <v>35</v>
      </c>
      <c r="B12" s="240"/>
      <c r="C12" s="240"/>
      <c r="D12" s="240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-9'!$B$8:$AS$15,36,0)</f>
        <v>26</v>
      </c>
      <c r="G14" s="146">
        <f t="shared" ref="G14:G15" si="12">ROUND(E14/$U$2*F14,0)</f>
        <v>2000000</v>
      </c>
      <c r="H14" s="145">
        <f>(VLOOKUP(B14,'CC -9'!$B$8:$AS$15,37,0)+VLOOKUP(B14,'CC -9'!$B$8:$AS$15,38,0))</f>
        <v>0</v>
      </c>
      <c r="I14" s="146">
        <f t="shared" ref="I14:I15" si="13">ROUND(E14/$U$2*H14,0)</f>
        <v>0</v>
      </c>
      <c r="J14" s="167">
        <f t="shared" ref="J14:K15" si="14">F14+H14</f>
        <v>26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- 9'!E14*$N$4,0)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-9'!$B$8:$AS$15,36,0)</f>
        <v>26</v>
      </c>
      <c r="G15" s="146">
        <f t="shared" si="12"/>
        <v>2500000</v>
      </c>
      <c r="H15" s="145">
        <f>(VLOOKUP(B15,'CC -9'!$B$8:$AS$15,37,0)+VLOOKUP(B15,'CC -9'!$B$8:$AS$15,38,0))</f>
        <v>0</v>
      </c>
      <c r="I15" s="146">
        <f t="shared" si="13"/>
        <v>0</v>
      </c>
      <c r="J15" s="167">
        <f t="shared" si="14"/>
        <v>26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- 9'!E15*$N$4,0)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0" t="s">
        <v>35</v>
      </c>
      <c r="B17" s="240"/>
      <c r="C17" s="240"/>
      <c r="D17" s="240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30  tháng  9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AE11:IJ11 E5:I6 N5:P6 L5 L20 J6:K7 L7 A23:T56 U29:U56 N16:S16 V23:IJ56 V11 J16:L16 AE13:IJ13 V12:IJ12 D12:T12 D17:T17 Q11:S11 A57:IJ65324 A11:B12 Q10:S10 V5:V10 AE5:IJ10 A10:B10" name="Range1"/>
    <protectedRange password="CC78" sqref="F7:H7" name="Range1_4"/>
    <protectedRange password="CC78" sqref="V20:IJ21 S20:T21 N20:Q21 E20:I21" name="Range1_1_1"/>
    <protectedRange password="CC78" sqref="U1 V1:IJ4 B4:T4 W11:AD11 R2:S3 B1:Q3 U16:U28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0:K11 K14:K15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I17" sqref="I17"/>
      <selection pane="topRight" activeCell="I17" sqref="I17"/>
      <selection pane="bottomLeft" activeCell="I17" sqref="I17"/>
      <selection pane="bottomRight" activeCell="F12" sqref="F12:AJ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10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29" t="s">
        <v>119</v>
      </c>
      <c r="AN1" s="230"/>
      <c r="AO1" s="230"/>
      <c r="AP1" s="230"/>
      <c r="AQ1" s="230"/>
      <c r="AR1" s="230"/>
      <c r="AS1" s="231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41913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2" t="s">
        <v>120</v>
      </c>
      <c r="B5" s="232" t="s">
        <v>4</v>
      </c>
      <c r="C5" s="232" t="s">
        <v>5</v>
      </c>
      <c r="D5" s="234" t="s">
        <v>121</v>
      </c>
      <c r="E5" s="232" t="s">
        <v>122</v>
      </c>
      <c r="F5" s="73">
        <f>+E4</f>
        <v>41913</v>
      </c>
      <c r="G5" s="73">
        <f t="shared" ref="G5:AJ5" si="0">F5+1</f>
        <v>41914</v>
      </c>
      <c r="H5" s="73">
        <f t="shared" si="0"/>
        <v>41915</v>
      </c>
      <c r="I5" s="73">
        <f t="shared" si="0"/>
        <v>41916</v>
      </c>
      <c r="J5" s="73">
        <f t="shared" si="0"/>
        <v>41917</v>
      </c>
      <c r="K5" s="73">
        <f t="shared" si="0"/>
        <v>41918</v>
      </c>
      <c r="L5" s="73">
        <f t="shared" si="0"/>
        <v>41919</v>
      </c>
      <c r="M5" s="73">
        <f t="shared" si="0"/>
        <v>41920</v>
      </c>
      <c r="N5" s="73">
        <f t="shared" si="0"/>
        <v>41921</v>
      </c>
      <c r="O5" s="73">
        <f t="shared" si="0"/>
        <v>41922</v>
      </c>
      <c r="P5" s="73">
        <f t="shared" si="0"/>
        <v>41923</v>
      </c>
      <c r="Q5" s="73">
        <f t="shared" si="0"/>
        <v>41924</v>
      </c>
      <c r="R5" s="73">
        <f t="shared" si="0"/>
        <v>41925</v>
      </c>
      <c r="S5" s="73">
        <f t="shared" si="0"/>
        <v>41926</v>
      </c>
      <c r="T5" s="73">
        <f t="shared" si="0"/>
        <v>41927</v>
      </c>
      <c r="U5" s="73">
        <f t="shared" si="0"/>
        <v>41928</v>
      </c>
      <c r="V5" s="73">
        <f t="shared" si="0"/>
        <v>41929</v>
      </c>
      <c r="W5" s="73">
        <f t="shared" si="0"/>
        <v>41930</v>
      </c>
      <c r="X5" s="73">
        <f t="shared" si="0"/>
        <v>41931</v>
      </c>
      <c r="Y5" s="73">
        <f t="shared" si="0"/>
        <v>41932</v>
      </c>
      <c r="Z5" s="73">
        <f t="shared" si="0"/>
        <v>41933</v>
      </c>
      <c r="AA5" s="73">
        <f t="shared" si="0"/>
        <v>41934</v>
      </c>
      <c r="AB5" s="73">
        <f t="shared" si="0"/>
        <v>41935</v>
      </c>
      <c r="AC5" s="73">
        <f t="shared" si="0"/>
        <v>41936</v>
      </c>
      <c r="AD5" s="73">
        <f t="shared" si="0"/>
        <v>41937</v>
      </c>
      <c r="AE5" s="73">
        <f t="shared" si="0"/>
        <v>41938</v>
      </c>
      <c r="AF5" s="73">
        <f t="shared" si="0"/>
        <v>41939</v>
      </c>
      <c r="AG5" s="73">
        <f t="shared" si="0"/>
        <v>41940</v>
      </c>
      <c r="AH5" s="73">
        <f>AG5+1</f>
        <v>41941</v>
      </c>
      <c r="AI5" s="73">
        <f t="shared" si="0"/>
        <v>41942</v>
      </c>
      <c r="AJ5" s="73">
        <f t="shared" si="0"/>
        <v>41943</v>
      </c>
      <c r="AK5" s="235" t="s">
        <v>123</v>
      </c>
      <c r="AL5" s="236"/>
      <c r="AM5" s="237"/>
      <c r="AN5" s="238" t="s">
        <v>124</v>
      </c>
      <c r="AO5" s="238" t="s">
        <v>125</v>
      </c>
      <c r="AP5" s="238" t="s">
        <v>126</v>
      </c>
      <c r="AQ5" s="238" t="s">
        <v>127</v>
      </c>
      <c r="AR5" s="238" t="s">
        <v>128</v>
      </c>
      <c r="AS5" s="234" t="s">
        <v>129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3"/>
      <c r="B6" s="233"/>
      <c r="C6" s="233"/>
      <c r="D6" s="233"/>
      <c r="E6" s="233"/>
      <c r="F6" s="75" t="str">
        <f>CHOOSE(WEEKDAY(F5),"C.Nhật","T.Hai","T.Ba","T.Tư","T.Năm","T.Sáu","T.Bảy")</f>
        <v>T.Tư</v>
      </c>
      <c r="G6" s="75" t="str">
        <f t="shared" ref="G6:AJ6" si="1">CHOOSE(WEEKDAY(G5),"C.Nhật","T.Hai","T.Ba","T.Tư","T.Năm","T.Sáu","T.Bảy")</f>
        <v>T.Năm</v>
      </c>
      <c r="H6" s="75" t="str">
        <f t="shared" si="1"/>
        <v>T.Sáu</v>
      </c>
      <c r="I6" s="75" t="str">
        <f t="shared" si="1"/>
        <v>T.Bảy</v>
      </c>
      <c r="J6" s="75" t="str">
        <f t="shared" si="1"/>
        <v>C.Nhật</v>
      </c>
      <c r="K6" s="75" t="str">
        <f t="shared" si="1"/>
        <v>T.Hai</v>
      </c>
      <c r="L6" s="75" t="str">
        <f t="shared" si="1"/>
        <v>T.Ba</v>
      </c>
      <c r="M6" s="75" t="str">
        <f t="shared" si="1"/>
        <v>T.Tư</v>
      </c>
      <c r="N6" s="75" t="str">
        <f t="shared" si="1"/>
        <v>T.Năm</v>
      </c>
      <c r="O6" s="75" t="str">
        <f t="shared" si="1"/>
        <v>T.Sáu</v>
      </c>
      <c r="P6" s="75" t="str">
        <f t="shared" si="1"/>
        <v>T.Bảy</v>
      </c>
      <c r="Q6" s="75" t="str">
        <f t="shared" si="1"/>
        <v>C.Nhật</v>
      </c>
      <c r="R6" s="75" t="str">
        <f t="shared" si="1"/>
        <v>T.Hai</v>
      </c>
      <c r="S6" s="75" t="str">
        <f t="shared" si="1"/>
        <v>T.Ba</v>
      </c>
      <c r="T6" s="75" t="str">
        <f t="shared" si="1"/>
        <v>T.Tư</v>
      </c>
      <c r="U6" s="75" t="str">
        <f t="shared" si="1"/>
        <v>T.Năm</v>
      </c>
      <c r="V6" s="75" t="str">
        <f t="shared" si="1"/>
        <v>T.Sáu</v>
      </c>
      <c r="W6" s="75" t="str">
        <f t="shared" si="1"/>
        <v>T.Bảy</v>
      </c>
      <c r="X6" s="75" t="str">
        <f t="shared" si="1"/>
        <v>C.Nhật</v>
      </c>
      <c r="Y6" s="75" t="str">
        <f t="shared" si="1"/>
        <v>T.Hai</v>
      </c>
      <c r="Z6" s="75" t="str">
        <f t="shared" si="1"/>
        <v>T.Ba</v>
      </c>
      <c r="AA6" s="75" t="str">
        <f t="shared" si="1"/>
        <v>T.Tư</v>
      </c>
      <c r="AB6" s="75" t="str">
        <f t="shared" si="1"/>
        <v>T.Năm</v>
      </c>
      <c r="AC6" s="75" t="str">
        <f t="shared" si="1"/>
        <v>T.Sáu</v>
      </c>
      <c r="AD6" s="75" t="str">
        <f t="shared" si="1"/>
        <v>T.Bảy</v>
      </c>
      <c r="AE6" s="75" t="str">
        <f t="shared" si="1"/>
        <v>C.Nhật</v>
      </c>
      <c r="AF6" s="75" t="str">
        <f t="shared" si="1"/>
        <v>T.Hai</v>
      </c>
      <c r="AG6" s="75" t="str">
        <f t="shared" si="1"/>
        <v>T.Ba</v>
      </c>
      <c r="AH6" s="75" t="str">
        <f t="shared" si="1"/>
        <v>T.Tư</v>
      </c>
      <c r="AI6" s="75" t="str">
        <f t="shared" si="1"/>
        <v>T.Năm</v>
      </c>
      <c r="AJ6" s="75" t="str">
        <f t="shared" si="1"/>
        <v>T.Sáu</v>
      </c>
      <c r="AK6" s="76" t="s">
        <v>130</v>
      </c>
      <c r="AL6" s="76" t="s">
        <v>131</v>
      </c>
      <c r="AM6" s="77" t="s">
        <v>132</v>
      </c>
      <c r="AN6" s="239"/>
      <c r="AO6" s="239"/>
      <c r="AP6" s="239"/>
      <c r="AQ6" s="239"/>
      <c r="AR6" s="239"/>
      <c r="AS6" s="233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/>
      <c r="K9" s="87">
        <v>8</v>
      </c>
      <c r="L9" s="87">
        <v>8</v>
      </c>
      <c r="M9" s="87">
        <v>8</v>
      </c>
      <c r="N9" s="87">
        <v>8</v>
      </c>
      <c r="O9" s="87">
        <v>8</v>
      </c>
      <c r="P9" s="87">
        <v>8</v>
      </c>
      <c r="Q9" s="87"/>
      <c r="R9" s="87">
        <v>8</v>
      </c>
      <c r="S9" s="87">
        <v>8</v>
      </c>
      <c r="T9" s="87">
        <v>8</v>
      </c>
      <c r="U9" s="87">
        <v>8</v>
      </c>
      <c r="V9" s="87">
        <v>8</v>
      </c>
      <c r="W9" s="87">
        <v>8</v>
      </c>
      <c r="X9" s="87"/>
      <c r="Y9" s="87">
        <v>8</v>
      </c>
      <c r="Z9" s="87">
        <v>8</v>
      </c>
      <c r="AA9" s="87">
        <v>8</v>
      </c>
      <c r="AB9" s="87">
        <v>8</v>
      </c>
      <c r="AC9" s="87">
        <v>8</v>
      </c>
      <c r="AD9" s="87">
        <v>8</v>
      </c>
      <c r="AE9" s="87"/>
      <c r="AF9" s="87">
        <v>8</v>
      </c>
      <c r="AG9" s="87">
        <v>8</v>
      </c>
      <c r="AH9" s="87">
        <v>8</v>
      </c>
      <c r="AI9" s="87">
        <v>8</v>
      </c>
      <c r="AJ9" s="87">
        <v>8</v>
      </c>
      <c r="AK9" s="226">
        <f>((SUM(F9:AJ9))/8)-(SUMIF($F$6:$AJ$6,"C.Nhật",F9:AJ9)/8)</f>
        <v>27</v>
      </c>
      <c r="AL9" s="226">
        <f>SUM(F10:AJ10)/8*1.5</f>
        <v>0</v>
      </c>
      <c r="AM9" s="214">
        <f>SUMIF($F$6:$AJ$6,"C.Nhật",$F9:$AJ10)/8*2</f>
        <v>0</v>
      </c>
      <c r="AN9" s="216">
        <f>SUM(AK9:AM10)</f>
        <v>27</v>
      </c>
      <c r="AO9" s="218">
        <v>0</v>
      </c>
      <c r="AP9" s="216"/>
      <c r="AQ9" s="216"/>
      <c r="AR9" s="216"/>
      <c r="AS9" s="21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15"/>
      <c r="AN10" s="217"/>
      <c r="AO10" s="219"/>
      <c r="AP10" s="217"/>
      <c r="AQ10" s="217"/>
      <c r="AR10" s="217"/>
      <c r="AS10" s="21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/>
      <c r="K12" s="87">
        <v>8</v>
      </c>
      <c r="L12" s="87">
        <v>8</v>
      </c>
      <c r="M12" s="87">
        <v>8</v>
      </c>
      <c r="N12" s="87">
        <v>8</v>
      </c>
      <c r="O12" s="87">
        <v>8</v>
      </c>
      <c r="P12" s="87">
        <v>8</v>
      </c>
      <c r="Q12" s="87"/>
      <c r="R12" s="87">
        <v>8</v>
      </c>
      <c r="S12" s="87">
        <v>8</v>
      </c>
      <c r="T12" s="87">
        <v>8</v>
      </c>
      <c r="U12" s="87">
        <v>8</v>
      </c>
      <c r="V12" s="87">
        <v>8</v>
      </c>
      <c r="W12" s="87">
        <v>8</v>
      </c>
      <c r="X12" s="87"/>
      <c r="Y12" s="87">
        <v>8</v>
      </c>
      <c r="Z12" s="87">
        <v>8</v>
      </c>
      <c r="AA12" s="87">
        <v>8</v>
      </c>
      <c r="AB12" s="87">
        <v>8</v>
      </c>
      <c r="AC12" s="87">
        <v>8</v>
      </c>
      <c r="AD12" s="87">
        <v>8</v>
      </c>
      <c r="AE12" s="87"/>
      <c r="AF12" s="87">
        <v>8</v>
      </c>
      <c r="AG12" s="87">
        <v>8</v>
      </c>
      <c r="AH12" s="87">
        <v>8</v>
      </c>
      <c r="AI12" s="87">
        <v>8</v>
      </c>
      <c r="AJ12" s="87">
        <v>8</v>
      </c>
      <c r="AK12" s="226">
        <f t="shared" ref="AK12" si="2">((SUM(F12:AJ12))/8)-(SUMIF($F$6:$AJ$6,"C.Nhật",F12:AJ12)/8)</f>
        <v>27</v>
      </c>
      <c r="AL12" s="226">
        <f t="shared" ref="AL12" si="3">SUM(F13:AJ13)/8*1.5</f>
        <v>0</v>
      </c>
      <c r="AM12" s="214">
        <f>SUMIF($F$6:$AJ$6,"C.Nhật",$F12:$AJ13)/8*2</f>
        <v>0</v>
      </c>
      <c r="AN12" s="216">
        <f>SUM(AK12:AM13)</f>
        <v>27</v>
      </c>
      <c r="AO12" s="218">
        <v>0</v>
      </c>
      <c r="AP12" s="216"/>
      <c r="AQ12" s="216"/>
      <c r="AR12" s="216"/>
      <c r="AS12" s="21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15"/>
      <c r="AN13" s="217"/>
      <c r="AO13" s="219"/>
      <c r="AP13" s="217"/>
      <c r="AQ13" s="217"/>
      <c r="AR13" s="217"/>
      <c r="AS13" s="21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f>A12+1</f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>
        <v>8</v>
      </c>
      <c r="J14" s="87"/>
      <c r="K14" s="87">
        <v>8</v>
      </c>
      <c r="L14" s="87">
        <v>8</v>
      </c>
      <c r="M14" s="87">
        <v>8</v>
      </c>
      <c r="N14" s="87">
        <v>8</v>
      </c>
      <c r="O14" s="87">
        <v>8</v>
      </c>
      <c r="P14" s="87">
        <v>8</v>
      </c>
      <c r="Q14" s="87"/>
      <c r="R14" s="87">
        <v>8</v>
      </c>
      <c r="S14" s="87">
        <v>8</v>
      </c>
      <c r="T14" s="87">
        <v>8</v>
      </c>
      <c r="U14" s="87">
        <v>8</v>
      </c>
      <c r="V14" s="87">
        <v>8</v>
      </c>
      <c r="W14" s="87">
        <v>8</v>
      </c>
      <c r="X14" s="87"/>
      <c r="Y14" s="87">
        <v>8</v>
      </c>
      <c r="Z14" s="87">
        <v>8</v>
      </c>
      <c r="AA14" s="87">
        <v>8</v>
      </c>
      <c r="AB14" s="87">
        <v>8</v>
      </c>
      <c r="AC14" s="87">
        <v>8</v>
      </c>
      <c r="AD14" s="87">
        <v>8</v>
      </c>
      <c r="AE14" s="87"/>
      <c r="AF14" s="87">
        <v>8</v>
      </c>
      <c r="AG14" s="87">
        <v>8</v>
      </c>
      <c r="AH14" s="87">
        <v>8</v>
      </c>
      <c r="AI14" s="87">
        <v>8</v>
      </c>
      <c r="AJ14" s="87">
        <v>8</v>
      </c>
      <c r="AK14" s="226">
        <f t="shared" ref="AK14" si="4">((SUM(F14:AJ14))/8)-(SUMIF($F$6:$AJ$6,"C.Nhật",F14:AJ14)/8)</f>
        <v>27</v>
      </c>
      <c r="AL14" s="226">
        <f t="shared" ref="AL14" si="5">SUM(F15:AJ15)/8*1.5</f>
        <v>0</v>
      </c>
      <c r="AM14" s="214">
        <f>SUMIF($F$6:$AJ$6,"C.Nhật",$F14:$AJ15)/8*2</f>
        <v>0</v>
      </c>
      <c r="AN14" s="216">
        <f t="shared" ref="AN14" si="6">SUM(AK14:AM15)</f>
        <v>27</v>
      </c>
      <c r="AO14" s="218">
        <v>0</v>
      </c>
      <c r="AP14" s="216"/>
      <c r="AQ14" s="216"/>
      <c r="AR14" s="216"/>
      <c r="AS14" s="21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15"/>
      <c r="AN15" s="217"/>
      <c r="AO15" s="219"/>
      <c r="AP15" s="217"/>
      <c r="AQ15" s="217"/>
      <c r="AR15" s="217"/>
      <c r="AS15" s="21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S12:AS13"/>
    <mergeCell ref="AP12:AP13"/>
    <mergeCell ref="AQ12:AQ13"/>
    <mergeCell ref="AR12:AR13"/>
    <mergeCell ref="AM9:AM10"/>
    <mergeCell ref="AN9:AN10"/>
    <mergeCell ref="AO9:AO10"/>
    <mergeCell ref="AM12:AM13"/>
    <mergeCell ref="AN12:AN13"/>
    <mergeCell ref="AO12:AO13"/>
    <mergeCell ref="A14:A15"/>
    <mergeCell ref="B14:B15"/>
    <mergeCell ref="C14:C15"/>
    <mergeCell ref="D14:D15"/>
    <mergeCell ref="AK14:AK15"/>
    <mergeCell ref="A12:A13"/>
    <mergeCell ref="B12:B13"/>
    <mergeCell ref="C12:C13"/>
    <mergeCell ref="D12:D13"/>
    <mergeCell ref="AK12:AK13"/>
    <mergeCell ref="AL12:AL13"/>
    <mergeCell ref="AP14:AP15"/>
    <mergeCell ref="AQ14:AQ15"/>
    <mergeCell ref="AR14:AR15"/>
    <mergeCell ref="AS14:AS15"/>
    <mergeCell ref="AL14:AL15"/>
    <mergeCell ref="AM14:AM15"/>
    <mergeCell ref="AN14:AN15"/>
    <mergeCell ref="AO14:AO15"/>
  </mergeCells>
  <conditionalFormatting sqref="F5:AJ6 F9:AJ10">
    <cfRule type="expression" dxfId="13" priority="10" stopIfTrue="1">
      <formula>IF(WEEKDAY(F$5)=1,TRUE,FALSE)</formula>
    </cfRule>
  </conditionalFormatting>
  <conditionalFormatting sqref="F9:AJ10">
    <cfRule type="expression" dxfId="12" priority="9" stopIfTrue="1">
      <formula>IF(WEEKDAY(F$5)=1,TRUE,FALSE)</formula>
    </cfRule>
  </conditionalFormatting>
  <conditionalFormatting sqref="F12:AJ15">
    <cfRule type="expression" dxfId="11" priority="2" stopIfTrue="1">
      <formula>IF(WEEKDAY(F$5)=1,TRUE,FALSE)</formula>
    </cfRule>
  </conditionalFormatting>
  <conditionalFormatting sqref="F12:AJ15">
    <cfRule type="expression" dxfId="1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I17" sqref="I17"/>
      <selection pane="topRight" activeCell="I17" sqref="I17"/>
      <selection pane="bottomLeft" activeCell="I17" sqref="I17"/>
      <selection pane="bottomRight" activeCell="A11" sqref="A11:XFD11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4"/>
      <c r="C1" s="114"/>
      <c r="D1" s="247" t="str">
        <f>"BẢNG THANH TOÁN LƯƠNG THÁNG"&amp;" "&amp;TEXT($E$4,"mm")&amp;" / "&amp;TEXT($E$4,"yyyy")</f>
        <v>BẢNG THANH TOÁN LƯƠNG THÁNG 10 / 2014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119</v>
      </c>
      <c r="S1" s="250"/>
      <c r="T1" s="251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4"/>
      <c r="C2" s="114"/>
      <c r="D2" s="114"/>
      <c r="E2" s="119"/>
      <c r="F2" s="114"/>
      <c r="G2" s="114"/>
      <c r="H2" s="114"/>
      <c r="I2" s="114"/>
      <c r="J2" s="120"/>
      <c r="K2" s="114"/>
      <c r="L2" s="114"/>
      <c r="M2" s="114"/>
      <c r="N2" s="114"/>
      <c r="O2" s="114"/>
      <c r="P2" s="114"/>
      <c r="Q2" s="114"/>
      <c r="R2" s="114"/>
      <c r="S2" s="114"/>
      <c r="T2" s="60"/>
      <c r="U2" s="121">
        <f>MAX('CC -10'!$AK$9:$AK$15)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4"/>
      <c r="C3" s="114"/>
      <c r="D3" s="114"/>
      <c r="E3" s="119"/>
      <c r="F3" s="114"/>
      <c r="G3" s="114"/>
      <c r="H3" s="114"/>
      <c r="I3" s="114"/>
      <c r="J3" s="120"/>
      <c r="K3" s="114"/>
      <c r="L3" s="114"/>
      <c r="M3" s="114"/>
      <c r="N3" s="114"/>
      <c r="O3" s="114"/>
      <c r="P3" s="114"/>
      <c r="Q3" s="114"/>
      <c r="R3" s="114"/>
      <c r="S3" s="114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-10'!$E$4</f>
        <v>41913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148</v>
      </c>
      <c r="C5" s="198" t="s">
        <v>5</v>
      </c>
      <c r="D5" s="198" t="s">
        <v>6</v>
      </c>
      <c r="E5" s="203" t="s">
        <v>7</v>
      </c>
      <c r="F5" s="254" t="s">
        <v>149</v>
      </c>
      <c r="G5" s="255"/>
      <c r="H5" s="255"/>
      <c r="I5" s="255"/>
      <c r="J5" s="255"/>
      <c r="K5" s="256"/>
      <c r="L5" s="243" t="s">
        <v>14</v>
      </c>
      <c r="M5" s="243" t="s">
        <v>150</v>
      </c>
      <c r="N5" s="198" t="s">
        <v>151</v>
      </c>
      <c r="O5" s="198"/>
      <c r="P5" s="198"/>
      <c r="Q5" s="243" t="s">
        <v>152</v>
      </c>
      <c r="R5" s="243" t="s">
        <v>153</v>
      </c>
      <c r="S5" s="243" t="s">
        <v>154</v>
      </c>
      <c r="T5" s="204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198"/>
      <c r="D6" s="198"/>
      <c r="E6" s="203"/>
      <c r="F6" s="254" t="s">
        <v>156</v>
      </c>
      <c r="G6" s="256"/>
      <c r="H6" s="254" t="s">
        <v>157</v>
      </c>
      <c r="I6" s="255"/>
      <c r="J6" s="241" t="s">
        <v>158</v>
      </c>
      <c r="K6" s="243" t="s">
        <v>159</v>
      </c>
      <c r="L6" s="244"/>
      <c r="M6" s="244"/>
      <c r="N6" s="245" t="s">
        <v>160</v>
      </c>
      <c r="O6" s="243" t="s">
        <v>161</v>
      </c>
      <c r="P6" s="243" t="s">
        <v>162</v>
      </c>
      <c r="Q6" s="244"/>
      <c r="R6" s="244"/>
      <c r="S6" s="244"/>
      <c r="T6" s="205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43"/>
      <c r="D7" s="243"/>
      <c r="E7" s="203"/>
      <c r="F7" s="130" t="s">
        <v>163</v>
      </c>
      <c r="G7" s="131" t="s">
        <v>164</v>
      </c>
      <c r="H7" s="130" t="s">
        <v>163</v>
      </c>
      <c r="I7" s="132" t="s">
        <v>164</v>
      </c>
      <c r="J7" s="242"/>
      <c r="K7" s="244"/>
      <c r="L7" s="257"/>
      <c r="M7" s="257"/>
      <c r="N7" s="246"/>
      <c r="O7" s="244"/>
      <c r="P7" s="244"/>
      <c r="Q7" s="244"/>
      <c r="R7" s="244"/>
      <c r="S7" s="244"/>
      <c r="T7" s="205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-10'!$B$8:$AS$15,36,0)</f>
        <v>27</v>
      </c>
      <c r="G10" s="146">
        <f t="shared" ref="G10" si="2">ROUND(E10/$U$2*F10,0)</f>
        <v>1240000</v>
      </c>
      <c r="H10" s="145">
        <f>(VLOOKUP(B10,'CC -10'!$B$8:$AS$15,37,0)+VLOOKUP(B10,'CC -10'!$B$8:$AS$15,38,0))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0" t="s">
        <v>35</v>
      </c>
      <c r="B12" s="240"/>
      <c r="C12" s="240"/>
      <c r="D12" s="240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-10'!$B$8:$AS$15,36,0)</f>
        <v>27</v>
      </c>
      <c r="G14" s="146">
        <f t="shared" ref="G14:G15" si="12">ROUND(E14/$U$2*F14,0)</f>
        <v>2000000</v>
      </c>
      <c r="H14" s="145">
        <f>(VLOOKUP(B14,'CC -10'!$B$8:$AS$15,37,0)+VLOOKUP(B14,'CC -10'!$B$8:$AS$15,38,0))</f>
        <v>0</v>
      </c>
      <c r="I14" s="146">
        <f t="shared" ref="I14:I15" si="13">ROUND(E14/$U$2*H14,0)</f>
        <v>0</v>
      </c>
      <c r="J14" s="167">
        <f t="shared" ref="J14:K15" si="14">F14+H14</f>
        <v>27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- 10'!E14*$N$4,0)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-10'!$B$8:$AS$15,36,0)</f>
        <v>27</v>
      </c>
      <c r="G15" s="146">
        <f t="shared" si="12"/>
        <v>2500000</v>
      </c>
      <c r="H15" s="145">
        <f>(VLOOKUP(B15,'CC -10'!$B$8:$AS$15,37,0)+VLOOKUP(B15,'CC -10'!$B$8:$AS$15,38,0))</f>
        <v>0</v>
      </c>
      <c r="I15" s="146">
        <f t="shared" si="13"/>
        <v>0</v>
      </c>
      <c r="J15" s="167">
        <f t="shared" si="14"/>
        <v>27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- 10'!E15*$N$4,0)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0" t="s">
        <v>35</v>
      </c>
      <c r="B17" s="240"/>
      <c r="C17" s="240"/>
      <c r="D17" s="240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10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AE11:IJ11 E5:I6 N5:P6 L5 L20 J6:K7 L7 A23:T56 U29:U56 N16:S16 V23:IJ56 V11 J16:L16 AE13:IJ13 V12:IJ12 D12:T12 D17:T17 Q11:S11 A57:IJ65324 A11:B12 Q10:S10 V5:V10 AE5:IJ10 A10:B10" name="Range1"/>
    <protectedRange password="CC78" sqref="F7:H7" name="Range1_4"/>
    <protectedRange password="CC78" sqref="V20:IJ21 S20:T21 N20:Q21 E20:I21" name="Range1_1_1"/>
    <protectedRange password="CC78" sqref="U1 V1:IJ4 B4:T4 W11:AD11 R2:S3 B1:Q3 U16:U28 W13:AD13 U11:U13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4:K15 K10:K11" name="Range1_6"/>
    <protectedRange password="CC78" sqref="A2:A3" name="Range1_2_1_3"/>
  </protectedRanges>
  <autoFilter ref="A7:AD10"/>
  <mergeCells count="24"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  <mergeCell ref="A12:D12"/>
    <mergeCell ref="A17:D17"/>
    <mergeCell ref="N5:P5"/>
    <mergeCell ref="J6:J7"/>
    <mergeCell ref="K6:K7"/>
    <mergeCell ref="N6:N7"/>
    <mergeCell ref="O6:O7"/>
    <mergeCell ref="P6:P7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F12" sqref="F12:AI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5" width="3.42578125" style="112" customWidth="1"/>
    <col min="36" max="36" width="3.42578125" style="112" hidden="1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11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29" t="s">
        <v>119</v>
      </c>
      <c r="AN1" s="230"/>
      <c r="AO1" s="230"/>
      <c r="AP1" s="230"/>
      <c r="AQ1" s="230"/>
      <c r="AR1" s="230"/>
      <c r="AS1" s="231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41944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2" t="s">
        <v>120</v>
      </c>
      <c r="B5" s="232" t="s">
        <v>4</v>
      </c>
      <c r="C5" s="232" t="s">
        <v>5</v>
      </c>
      <c r="D5" s="234" t="s">
        <v>121</v>
      </c>
      <c r="E5" s="232" t="s">
        <v>122</v>
      </c>
      <c r="F5" s="73">
        <f>+E4</f>
        <v>41944</v>
      </c>
      <c r="G5" s="73">
        <f t="shared" ref="G5:AJ5" si="0">F5+1</f>
        <v>41945</v>
      </c>
      <c r="H5" s="73">
        <f t="shared" si="0"/>
        <v>41946</v>
      </c>
      <c r="I5" s="73">
        <f t="shared" si="0"/>
        <v>41947</v>
      </c>
      <c r="J5" s="73">
        <f t="shared" si="0"/>
        <v>41948</v>
      </c>
      <c r="K5" s="73">
        <f t="shared" si="0"/>
        <v>41949</v>
      </c>
      <c r="L5" s="73">
        <f t="shared" si="0"/>
        <v>41950</v>
      </c>
      <c r="M5" s="73">
        <f t="shared" si="0"/>
        <v>41951</v>
      </c>
      <c r="N5" s="73">
        <f t="shared" si="0"/>
        <v>41952</v>
      </c>
      <c r="O5" s="73">
        <f t="shared" si="0"/>
        <v>41953</v>
      </c>
      <c r="P5" s="73">
        <f t="shared" si="0"/>
        <v>41954</v>
      </c>
      <c r="Q5" s="73">
        <f t="shared" si="0"/>
        <v>41955</v>
      </c>
      <c r="R5" s="73">
        <f t="shared" si="0"/>
        <v>41956</v>
      </c>
      <c r="S5" s="73">
        <f t="shared" si="0"/>
        <v>41957</v>
      </c>
      <c r="T5" s="73">
        <f t="shared" si="0"/>
        <v>41958</v>
      </c>
      <c r="U5" s="73">
        <f t="shared" si="0"/>
        <v>41959</v>
      </c>
      <c r="V5" s="73">
        <f t="shared" si="0"/>
        <v>41960</v>
      </c>
      <c r="W5" s="73">
        <f t="shared" si="0"/>
        <v>41961</v>
      </c>
      <c r="X5" s="73">
        <f t="shared" si="0"/>
        <v>41962</v>
      </c>
      <c r="Y5" s="73">
        <f t="shared" si="0"/>
        <v>41963</v>
      </c>
      <c r="Z5" s="73">
        <f t="shared" si="0"/>
        <v>41964</v>
      </c>
      <c r="AA5" s="73">
        <f t="shared" si="0"/>
        <v>41965</v>
      </c>
      <c r="AB5" s="73">
        <f t="shared" si="0"/>
        <v>41966</v>
      </c>
      <c r="AC5" s="73">
        <f t="shared" si="0"/>
        <v>41967</v>
      </c>
      <c r="AD5" s="73">
        <f t="shared" si="0"/>
        <v>41968</v>
      </c>
      <c r="AE5" s="73">
        <f t="shared" si="0"/>
        <v>41969</v>
      </c>
      <c r="AF5" s="73">
        <f t="shared" si="0"/>
        <v>41970</v>
      </c>
      <c r="AG5" s="73">
        <f t="shared" si="0"/>
        <v>41971</v>
      </c>
      <c r="AH5" s="73">
        <f>AG5+1</f>
        <v>41972</v>
      </c>
      <c r="AI5" s="73">
        <f t="shared" si="0"/>
        <v>41973</v>
      </c>
      <c r="AJ5" s="73">
        <f t="shared" si="0"/>
        <v>41974</v>
      </c>
      <c r="AK5" s="235" t="s">
        <v>123</v>
      </c>
      <c r="AL5" s="236"/>
      <c r="AM5" s="237"/>
      <c r="AN5" s="238" t="s">
        <v>124</v>
      </c>
      <c r="AO5" s="238" t="s">
        <v>125</v>
      </c>
      <c r="AP5" s="238" t="s">
        <v>126</v>
      </c>
      <c r="AQ5" s="238" t="s">
        <v>127</v>
      </c>
      <c r="AR5" s="238" t="s">
        <v>128</v>
      </c>
      <c r="AS5" s="234" t="s">
        <v>129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3"/>
      <c r="B6" s="233"/>
      <c r="C6" s="233"/>
      <c r="D6" s="233"/>
      <c r="E6" s="233"/>
      <c r="F6" s="75" t="str">
        <f>CHOOSE(WEEKDAY(F5),"C.Nhật","T.Hai","T.Ba","T.Tư","T.Năm","T.Sáu","T.Bảy")</f>
        <v>T.Bảy</v>
      </c>
      <c r="G6" s="75" t="str">
        <f t="shared" ref="G6:AJ6" si="1">CHOOSE(WEEKDAY(G5),"C.Nhật","T.Hai","T.Ba","T.Tư","T.Năm","T.Sáu","T.Bảy")</f>
        <v>C.Nhật</v>
      </c>
      <c r="H6" s="75" t="str">
        <f t="shared" si="1"/>
        <v>T.Hai</v>
      </c>
      <c r="I6" s="75" t="str">
        <f t="shared" si="1"/>
        <v>T.Ba</v>
      </c>
      <c r="J6" s="75" t="str">
        <f t="shared" si="1"/>
        <v>T.Tư</v>
      </c>
      <c r="K6" s="75" t="str">
        <f t="shared" si="1"/>
        <v>T.Năm</v>
      </c>
      <c r="L6" s="75" t="str">
        <f t="shared" si="1"/>
        <v>T.Sáu</v>
      </c>
      <c r="M6" s="75" t="str">
        <f t="shared" si="1"/>
        <v>T.Bảy</v>
      </c>
      <c r="N6" s="75" t="str">
        <f t="shared" si="1"/>
        <v>C.Nhật</v>
      </c>
      <c r="O6" s="75" t="str">
        <f t="shared" si="1"/>
        <v>T.Hai</v>
      </c>
      <c r="P6" s="75" t="str">
        <f t="shared" si="1"/>
        <v>T.Ba</v>
      </c>
      <c r="Q6" s="75" t="str">
        <f t="shared" si="1"/>
        <v>T.Tư</v>
      </c>
      <c r="R6" s="75" t="str">
        <f t="shared" si="1"/>
        <v>T.Năm</v>
      </c>
      <c r="S6" s="75" t="str">
        <f t="shared" si="1"/>
        <v>T.Sáu</v>
      </c>
      <c r="T6" s="75" t="str">
        <f t="shared" si="1"/>
        <v>T.Bảy</v>
      </c>
      <c r="U6" s="75" t="str">
        <f t="shared" si="1"/>
        <v>C.Nhật</v>
      </c>
      <c r="V6" s="75" t="str">
        <f t="shared" si="1"/>
        <v>T.Hai</v>
      </c>
      <c r="W6" s="75" t="str">
        <f t="shared" si="1"/>
        <v>T.Ba</v>
      </c>
      <c r="X6" s="75" t="str">
        <f t="shared" si="1"/>
        <v>T.Tư</v>
      </c>
      <c r="Y6" s="75" t="str">
        <f t="shared" si="1"/>
        <v>T.Năm</v>
      </c>
      <c r="Z6" s="75" t="str">
        <f t="shared" si="1"/>
        <v>T.Sáu</v>
      </c>
      <c r="AA6" s="75" t="str">
        <f t="shared" si="1"/>
        <v>T.Bảy</v>
      </c>
      <c r="AB6" s="75" t="str">
        <f t="shared" si="1"/>
        <v>C.Nhật</v>
      </c>
      <c r="AC6" s="75" t="str">
        <f t="shared" si="1"/>
        <v>T.Hai</v>
      </c>
      <c r="AD6" s="75" t="str">
        <f t="shared" si="1"/>
        <v>T.Ba</v>
      </c>
      <c r="AE6" s="75" t="str">
        <f t="shared" si="1"/>
        <v>T.Tư</v>
      </c>
      <c r="AF6" s="75" t="str">
        <f t="shared" si="1"/>
        <v>T.Năm</v>
      </c>
      <c r="AG6" s="75" t="str">
        <f t="shared" si="1"/>
        <v>T.Sáu</v>
      </c>
      <c r="AH6" s="75" t="str">
        <f t="shared" si="1"/>
        <v>T.Bảy</v>
      </c>
      <c r="AI6" s="75" t="str">
        <f t="shared" si="1"/>
        <v>C.Nhật</v>
      </c>
      <c r="AJ6" s="75" t="str">
        <f t="shared" si="1"/>
        <v>T.Hai</v>
      </c>
      <c r="AK6" s="76" t="s">
        <v>130</v>
      </c>
      <c r="AL6" s="76" t="s">
        <v>131</v>
      </c>
      <c r="AM6" s="77" t="s">
        <v>132</v>
      </c>
      <c r="AN6" s="239"/>
      <c r="AO6" s="239"/>
      <c r="AP6" s="239"/>
      <c r="AQ6" s="239"/>
      <c r="AR6" s="239"/>
      <c r="AS6" s="233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/>
      <c r="H9" s="87">
        <v>8</v>
      </c>
      <c r="I9" s="87">
        <v>8</v>
      </c>
      <c r="J9" s="87">
        <v>8</v>
      </c>
      <c r="K9" s="87">
        <v>8</v>
      </c>
      <c r="L9" s="87">
        <v>8</v>
      </c>
      <c r="M9" s="87">
        <v>8</v>
      </c>
      <c r="N9" s="87"/>
      <c r="O9" s="87">
        <v>8</v>
      </c>
      <c r="P9" s="87">
        <v>8</v>
      </c>
      <c r="Q9" s="87">
        <v>8</v>
      </c>
      <c r="R9" s="87">
        <v>8</v>
      </c>
      <c r="S9" s="87">
        <v>8</v>
      </c>
      <c r="T9" s="87">
        <v>8</v>
      </c>
      <c r="U9" s="87"/>
      <c r="V9" s="87">
        <v>8</v>
      </c>
      <c r="W9" s="87">
        <v>8</v>
      </c>
      <c r="X9" s="87">
        <v>8</v>
      </c>
      <c r="Y9" s="87">
        <v>8</v>
      </c>
      <c r="Z9" s="87">
        <v>8</v>
      </c>
      <c r="AA9" s="87">
        <v>8</v>
      </c>
      <c r="AB9" s="87"/>
      <c r="AC9" s="87">
        <v>8</v>
      </c>
      <c r="AD9" s="87">
        <v>8</v>
      </c>
      <c r="AE9" s="87">
        <v>8</v>
      </c>
      <c r="AF9" s="87">
        <v>8</v>
      </c>
      <c r="AG9" s="87">
        <v>8</v>
      </c>
      <c r="AH9" s="87">
        <v>8</v>
      </c>
      <c r="AI9" s="87"/>
      <c r="AJ9" s="87"/>
      <c r="AK9" s="226">
        <f>((SUM(F9:AJ9))/8)-(SUMIF($F$6:$AJ$6,"C.Nhật",F9:AJ9)/8)</f>
        <v>25</v>
      </c>
      <c r="AL9" s="226">
        <f>SUM(F10:AJ10)/8*1.5</f>
        <v>0</v>
      </c>
      <c r="AM9" s="214">
        <f>SUMIF($F$6:$AJ$6,"C.Nhật",$F9:$AJ10)/8*2</f>
        <v>0</v>
      </c>
      <c r="AN9" s="216">
        <f>SUM(AK9:AM10)</f>
        <v>25</v>
      </c>
      <c r="AO9" s="218">
        <v>0</v>
      </c>
      <c r="AP9" s="216"/>
      <c r="AQ9" s="216"/>
      <c r="AR9" s="216"/>
      <c r="AS9" s="21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15"/>
      <c r="AN10" s="217"/>
      <c r="AO10" s="219"/>
      <c r="AP10" s="217"/>
      <c r="AQ10" s="217"/>
      <c r="AR10" s="217"/>
      <c r="AS10" s="21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>
        <v>8</v>
      </c>
      <c r="G12" s="87"/>
      <c r="H12" s="87">
        <v>8</v>
      </c>
      <c r="I12" s="87">
        <v>8</v>
      </c>
      <c r="J12" s="87">
        <v>8</v>
      </c>
      <c r="K12" s="87">
        <v>8</v>
      </c>
      <c r="L12" s="87">
        <v>8</v>
      </c>
      <c r="M12" s="87">
        <v>8</v>
      </c>
      <c r="N12" s="87"/>
      <c r="O12" s="87">
        <v>8</v>
      </c>
      <c r="P12" s="87">
        <v>8</v>
      </c>
      <c r="Q12" s="87">
        <v>8</v>
      </c>
      <c r="R12" s="87">
        <v>8</v>
      </c>
      <c r="S12" s="87">
        <v>8</v>
      </c>
      <c r="T12" s="87">
        <v>8</v>
      </c>
      <c r="U12" s="87"/>
      <c r="V12" s="87">
        <v>8</v>
      </c>
      <c r="W12" s="87">
        <v>8</v>
      </c>
      <c r="X12" s="87">
        <v>8</v>
      </c>
      <c r="Y12" s="87">
        <v>8</v>
      </c>
      <c r="Z12" s="87">
        <v>8</v>
      </c>
      <c r="AA12" s="87">
        <v>8</v>
      </c>
      <c r="AB12" s="87"/>
      <c r="AC12" s="87">
        <v>8</v>
      </c>
      <c r="AD12" s="87">
        <v>8</v>
      </c>
      <c r="AE12" s="87">
        <v>8</v>
      </c>
      <c r="AF12" s="87">
        <v>8</v>
      </c>
      <c r="AG12" s="87">
        <v>8</v>
      </c>
      <c r="AH12" s="87">
        <v>8</v>
      </c>
      <c r="AI12" s="87"/>
      <c r="AJ12" s="87"/>
      <c r="AK12" s="226">
        <f t="shared" ref="AK12" si="2">((SUM(F12:AJ12))/8)-(SUMIF($F$6:$AJ$6,"C.Nhật",F12:AJ12)/8)</f>
        <v>25</v>
      </c>
      <c r="AL12" s="226">
        <f t="shared" ref="AL12" si="3">SUM(F13:AJ13)/8*1.5</f>
        <v>0</v>
      </c>
      <c r="AM12" s="214">
        <f>SUMIF($F$6:$AJ$6,"C.Nhật",$F12:$AJ13)/8*2</f>
        <v>0</v>
      </c>
      <c r="AN12" s="216">
        <f>SUM(AK12:AM13)</f>
        <v>25</v>
      </c>
      <c r="AO12" s="218">
        <v>0</v>
      </c>
      <c r="AP12" s="216"/>
      <c r="AQ12" s="216"/>
      <c r="AR12" s="216"/>
      <c r="AS12" s="21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15"/>
      <c r="AN13" s="217"/>
      <c r="AO13" s="219"/>
      <c r="AP13" s="217"/>
      <c r="AQ13" s="217"/>
      <c r="AR13" s="217"/>
      <c r="AS13" s="21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f>A12+1</f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>
        <v>8</v>
      </c>
      <c r="G14" s="87"/>
      <c r="H14" s="87">
        <v>8</v>
      </c>
      <c r="I14" s="87">
        <v>8</v>
      </c>
      <c r="J14" s="87">
        <v>8</v>
      </c>
      <c r="K14" s="87">
        <v>8</v>
      </c>
      <c r="L14" s="87">
        <v>8</v>
      </c>
      <c r="M14" s="87">
        <v>8</v>
      </c>
      <c r="N14" s="87"/>
      <c r="O14" s="87">
        <v>8</v>
      </c>
      <c r="P14" s="87">
        <v>8</v>
      </c>
      <c r="Q14" s="87">
        <v>8</v>
      </c>
      <c r="R14" s="87">
        <v>8</v>
      </c>
      <c r="S14" s="87">
        <v>8</v>
      </c>
      <c r="T14" s="87">
        <v>8</v>
      </c>
      <c r="U14" s="87"/>
      <c r="V14" s="87">
        <v>8</v>
      </c>
      <c r="W14" s="87">
        <v>8</v>
      </c>
      <c r="X14" s="87">
        <v>8</v>
      </c>
      <c r="Y14" s="87">
        <v>8</v>
      </c>
      <c r="Z14" s="87">
        <v>8</v>
      </c>
      <c r="AA14" s="87">
        <v>8</v>
      </c>
      <c r="AB14" s="87"/>
      <c r="AC14" s="87">
        <v>8</v>
      </c>
      <c r="AD14" s="87">
        <v>8</v>
      </c>
      <c r="AE14" s="87">
        <v>8</v>
      </c>
      <c r="AF14" s="87">
        <v>8</v>
      </c>
      <c r="AG14" s="87">
        <v>8</v>
      </c>
      <c r="AH14" s="87">
        <v>8</v>
      </c>
      <c r="AI14" s="87"/>
      <c r="AJ14" s="87"/>
      <c r="AK14" s="226">
        <f t="shared" ref="AK14" si="4">((SUM(F14:AJ14))/8)-(SUMIF($F$6:$AJ$6,"C.Nhật",F14:AJ14)/8)</f>
        <v>25</v>
      </c>
      <c r="AL14" s="226">
        <f t="shared" ref="AL14" si="5">SUM(F15:AJ15)/8*1.5</f>
        <v>0</v>
      </c>
      <c r="AM14" s="214">
        <f>SUMIF($F$6:$AJ$6,"C.Nhật",$F14:$AJ15)/8*2</f>
        <v>0</v>
      </c>
      <c r="AN14" s="216">
        <f t="shared" ref="AN14" si="6">SUM(AK14:AM15)</f>
        <v>25</v>
      </c>
      <c r="AO14" s="218">
        <v>0</v>
      </c>
      <c r="AP14" s="216"/>
      <c r="AQ14" s="216"/>
      <c r="AR14" s="216"/>
      <c r="AS14" s="21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15"/>
      <c r="AN15" s="217"/>
      <c r="AO15" s="219"/>
      <c r="AP15" s="217"/>
      <c r="AQ15" s="217"/>
      <c r="AR15" s="217"/>
      <c r="AS15" s="21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P14:AP15"/>
    <mergeCell ref="AQ14:AQ15"/>
    <mergeCell ref="AR14:AR15"/>
    <mergeCell ref="AS14:AS15"/>
    <mergeCell ref="AS12:AS13"/>
    <mergeCell ref="AP12:AP13"/>
    <mergeCell ref="AQ12:AQ13"/>
    <mergeCell ref="AR12:AR13"/>
    <mergeCell ref="A14:A15"/>
    <mergeCell ref="B14:B15"/>
    <mergeCell ref="C14:C15"/>
    <mergeCell ref="D14:D15"/>
    <mergeCell ref="AK14:AK15"/>
    <mergeCell ref="AL12:AL13"/>
    <mergeCell ref="AL14:AL15"/>
    <mergeCell ref="AM14:AM15"/>
    <mergeCell ref="AN14:AN15"/>
    <mergeCell ref="AO14:AO15"/>
    <mergeCell ref="AM12:AM13"/>
    <mergeCell ref="AN12:AN13"/>
    <mergeCell ref="AO12:AO13"/>
    <mergeCell ref="A12:A13"/>
    <mergeCell ref="B12:B13"/>
    <mergeCell ref="C12:C13"/>
    <mergeCell ref="D12:D13"/>
    <mergeCell ref="AK12:AK13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">
    <cfRule type="expression" dxfId="9" priority="10" stopIfTrue="1">
      <formula>IF(WEEKDAY(F$5)=1,TRUE,FALSE)</formula>
    </cfRule>
  </conditionalFormatting>
  <conditionalFormatting sqref="F9:AJ10">
    <cfRule type="expression" dxfId="8" priority="9" stopIfTrue="1">
      <formula>IF(WEEKDAY(F$5)=1,TRUE,FALSE)</formula>
    </cfRule>
  </conditionalFormatting>
  <conditionalFormatting sqref="AJ12:AJ15">
    <cfRule type="expression" dxfId="7" priority="8" stopIfTrue="1">
      <formula>IF(WEEKDAY(AJ$5)=1,TRUE,FALSE)</formula>
    </cfRule>
  </conditionalFormatting>
  <conditionalFormatting sqref="AJ12:AJ15">
    <cfRule type="expression" dxfId="6" priority="7" stopIfTrue="1">
      <formula>IF(WEEKDAY(AJ$5)=1,TRUE,FALSE)</formula>
    </cfRule>
  </conditionalFormatting>
  <conditionalFormatting sqref="F12:AI15">
    <cfRule type="expression" dxfId="5" priority="2" stopIfTrue="1">
      <formula>IF(WEEKDAY(F$5)=1,TRUE,FALSE)</formula>
    </cfRule>
  </conditionalFormatting>
  <conditionalFormatting sqref="F12:AI15">
    <cfRule type="expression" dxfId="4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9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A11" sqref="A11:XFD11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47" t="str">
        <f>"BẢNG THANH TOÁN LƯƠNG THÁNG"&amp;" "&amp;TEXT($E$4,"mm")&amp;" / "&amp;TEXT($E$4,"yyyy")</f>
        <v>BẢNG THANH TOÁN LƯƠNG THÁNG 11 / 2014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119</v>
      </c>
      <c r="S1" s="250"/>
      <c r="T1" s="251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-11'!$AK$9:$AK$15)</f>
        <v>25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-11'!$E$4</f>
        <v>41944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148</v>
      </c>
      <c r="C5" s="198" t="s">
        <v>5</v>
      </c>
      <c r="D5" s="198" t="s">
        <v>6</v>
      </c>
      <c r="E5" s="203" t="s">
        <v>7</v>
      </c>
      <c r="F5" s="254" t="s">
        <v>149</v>
      </c>
      <c r="G5" s="255"/>
      <c r="H5" s="255"/>
      <c r="I5" s="255"/>
      <c r="J5" s="255"/>
      <c r="K5" s="256"/>
      <c r="L5" s="243" t="s">
        <v>14</v>
      </c>
      <c r="M5" s="243" t="s">
        <v>150</v>
      </c>
      <c r="N5" s="198" t="s">
        <v>151</v>
      </c>
      <c r="O5" s="198"/>
      <c r="P5" s="198"/>
      <c r="Q5" s="243" t="s">
        <v>152</v>
      </c>
      <c r="R5" s="243" t="s">
        <v>153</v>
      </c>
      <c r="S5" s="243" t="s">
        <v>154</v>
      </c>
      <c r="T5" s="204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198"/>
      <c r="D6" s="198"/>
      <c r="E6" s="203"/>
      <c r="F6" s="254" t="s">
        <v>156</v>
      </c>
      <c r="G6" s="256"/>
      <c r="H6" s="254" t="s">
        <v>157</v>
      </c>
      <c r="I6" s="255"/>
      <c r="J6" s="241" t="s">
        <v>158</v>
      </c>
      <c r="K6" s="243" t="s">
        <v>159</v>
      </c>
      <c r="L6" s="244"/>
      <c r="M6" s="244"/>
      <c r="N6" s="245" t="s">
        <v>160</v>
      </c>
      <c r="O6" s="243" t="s">
        <v>161</v>
      </c>
      <c r="P6" s="243" t="s">
        <v>162</v>
      </c>
      <c r="Q6" s="244"/>
      <c r="R6" s="244"/>
      <c r="S6" s="244"/>
      <c r="T6" s="205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43"/>
      <c r="D7" s="243"/>
      <c r="E7" s="203"/>
      <c r="F7" s="130" t="s">
        <v>163</v>
      </c>
      <c r="G7" s="131" t="s">
        <v>164</v>
      </c>
      <c r="H7" s="130" t="s">
        <v>163</v>
      </c>
      <c r="I7" s="132" t="s">
        <v>164</v>
      </c>
      <c r="J7" s="242"/>
      <c r="K7" s="244"/>
      <c r="L7" s="257"/>
      <c r="M7" s="257"/>
      <c r="N7" s="246"/>
      <c r="O7" s="244"/>
      <c r="P7" s="244"/>
      <c r="Q7" s="244"/>
      <c r="R7" s="244"/>
      <c r="S7" s="244"/>
      <c r="T7" s="205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-11'!$B$8:$AS$15,36,0)</f>
        <v>25</v>
      </c>
      <c r="G10" s="146">
        <f t="shared" ref="G10" si="2">ROUND(E10/$U$2*F10,0)</f>
        <v>1240000</v>
      </c>
      <c r="H10" s="145">
        <f>(VLOOKUP(B10,'CC -11'!$B$8:$AS$15,37,0)+VLOOKUP(B10,'CC -11'!$B$8:$AS$15,38,0))</f>
        <v>0</v>
      </c>
      <c r="I10" s="146">
        <f t="shared" ref="I10" si="3">ROUND(E10/$U$2*H10,0)</f>
        <v>0</v>
      </c>
      <c r="J10" s="147">
        <f t="shared" ref="J10" si="4">F10+H10</f>
        <v>25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0" t="s">
        <v>35</v>
      </c>
      <c r="B12" s="240"/>
      <c r="C12" s="240"/>
      <c r="D12" s="240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-11'!$B$8:$AS$15,36,0)</f>
        <v>25</v>
      </c>
      <c r="G14" s="146">
        <f t="shared" ref="G14:G15" si="12">ROUND(E14/$U$2*F14,0)</f>
        <v>2000000</v>
      </c>
      <c r="H14" s="145">
        <f>(VLOOKUP(B14,'CC -11'!$B$8:$AS$15,37,0)+VLOOKUP(B14,'CC -11'!$B$8:$AS$15,38,0))</f>
        <v>0</v>
      </c>
      <c r="I14" s="146">
        <f t="shared" ref="I14:I15" si="13">ROUND(E14/$U$2*H14,0)</f>
        <v>0</v>
      </c>
      <c r="J14" s="167">
        <f t="shared" ref="J14:K15" si="14">F14+H14</f>
        <v>25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- 11'!E14*$N$4,0)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-11'!$B$8:$AS$15,36,0)</f>
        <v>25</v>
      </c>
      <c r="G15" s="146">
        <f t="shared" si="12"/>
        <v>2500000</v>
      </c>
      <c r="H15" s="145">
        <f>(VLOOKUP(B15,'CC -11'!$B$8:$AS$15,37,0)+VLOOKUP(B15,'CC -11'!$B$8:$AS$15,38,0))</f>
        <v>0</v>
      </c>
      <c r="I15" s="146">
        <f t="shared" si="13"/>
        <v>0</v>
      </c>
      <c r="J15" s="167">
        <f t="shared" si="14"/>
        <v>25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- 11'!E15*$N$4,0)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0" t="s">
        <v>35</v>
      </c>
      <c r="B17" s="240"/>
      <c r="C17" s="240"/>
      <c r="D17" s="240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30  tháng  11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E5:I6 N5:P6 L5 L20 J6:K7 L7 A23:T56 U29:U56 N16:S16 V23:IJ56 J16:L16 AE13:IJ13 V12:IJ12 D12:T12 D17:T17 A57:IJ65324 A11:B12 Q11:S11 V11 AE11:IJ11 AE5:IJ10 V5:V10 Q10:S10 A10:B10" name="Range1"/>
    <protectedRange password="CC78" sqref="F7:H7" name="Range1_4"/>
    <protectedRange password="CC78" sqref="V20:IJ21 S20:T21 N20:Q21 E20:I21" name="Range1_1_1"/>
    <protectedRange password="CC78" sqref="U1 V1:IJ4 B4:T4 R2:S3 B1:Q3 U16:U28 W13:AD13 U11:U13 W11:AD11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4:K15 K10:K11" name="Range1_6"/>
    <protectedRange password="CC78" sqref="A2:A3" name="Range1_2_1_3"/>
  </protectedRanges>
  <autoFilter ref="A7:AD10"/>
  <mergeCells count="24">
    <mergeCell ref="A12:D12"/>
    <mergeCell ref="A17:D17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2"/>
  <sheetViews>
    <sheetView zoomScaleNormal="115" workbookViewId="0">
      <pane xSplit="3" ySplit="6" topLeftCell="D7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F12" sqref="F12:AJ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10" customWidth="1"/>
    <col min="5" max="5" width="7.140625" style="2" customWidth="1"/>
    <col min="6" max="33" width="3.42578125" style="111" customWidth="1"/>
    <col min="34" max="36" width="3.42578125" style="112" customWidth="1"/>
    <col min="37" max="38" width="4.42578125" style="2" customWidth="1"/>
    <col min="39" max="39" width="5.5703125" style="113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52"/>
      <c r="B1" s="53"/>
      <c r="C1" s="53"/>
      <c r="D1" s="54"/>
      <c r="E1" s="53"/>
      <c r="F1" s="54"/>
      <c r="G1" s="54"/>
      <c r="H1" s="54"/>
      <c r="I1" s="54"/>
      <c r="J1" s="54"/>
      <c r="K1" s="55"/>
      <c r="L1" s="55"/>
      <c r="M1" s="55"/>
      <c r="N1" s="55"/>
      <c r="O1" s="55"/>
      <c r="P1" s="55"/>
      <c r="Q1" s="55"/>
      <c r="R1" s="55"/>
      <c r="S1" s="56" t="str">
        <f>CONCATENATE("BẢNG CHẤM CÔNG THÁNG ",TEXT($E$4,"mm")," NĂM ",TEXT($E$4,"yyyy"))</f>
        <v>BẢNG CHẤM CÔNG THÁNG 12 NĂM 2014</v>
      </c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7"/>
      <c r="AL1" s="57"/>
      <c r="AM1" s="229" t="s">
        <v>119</v>
      </c>
      <c r="AN1" s="230"/>
      <c r="AO1" s="230"/>
      <c r="AP1" s="230"/>
      <c r="AQ1" s="230"/>
      <c r="AR1" s="230"/>
      <c r="AS1" s="231"/>
      <c r="AT1" s="58"/>
    </row>
    <row r="2" spans="1:91" ht="20.25">
      <c r="A2" s="52"/>
      <c r="B2" s="54"/>
      <c r="C2" s="54"/>
      <c r="D2" s="54"/>
      <c r="E2" s="54"/>
      <c r="F2" s="54"/>
      <c r="G2" s="54"/>
      <c r="H2" s="54"/>
      <c r="I2" s="54"/>
      <c r="J2" s="54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7"/>
      <c r="AL2" s="57"/>
      <c r="AM2" s="59"/>
      <c r="AN2" s="60"/>
      <c r="AO2" s="60"/>
      <c r="AP2" s="60"/>
      <c r="AQ2" s="60"/>
      <c r="AR2" s="60"/>
      <c r="AS2" s="61"/>
      <c r="AT2" s="61"/>
    </row>
    <row r="3" spans="1:91" ht="21" customHeight="1">
      <c r="A3" s="52"/>
      <c r="B3" s="62"/>
      <c r="C3" s="62"/>
      <c r="D3" s="63"/>
      <c r="E3" s="63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7"/>
      <c r="AL3" s="57"/>
      <c r="AM3" s="59"/>
      <c r="AN3" s="58"/>
      <c r="AO3" s="58"/>
      <c r="AP3" s="58"/>
      <c r="AQ3" s="58"/>
      <c r="AR3" s="58"/>
      <c r="AS3" s="64"/>
      <c r="AT3" s="64"/>
    </row>
    <row r="4" spans="1:91" ht="14.25" customHeight="1">
      <c r="A4" s="65"/>
      <c r="B4" s="65"/>
      <c r="C4" s="66"/>
      <c r="D4" s="67"/>
      <c r="E4" s="68">
        <v>41974</v>
      </c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70"/>
      <c r="AI4" s="70"/>
      <c r="AJ4" s="70"/>
      <c r="AK4" s="65"/>
      <c r="AL4" s="65"/>
      <c r="AM4" s="71"/>
      <c r="AN4" s="65"/>
      <c r="AO4" s="65"/>
      <c r="AP4" s="65"/>
      <c r="AQ4" s="65"/>
      <c r="AR4" s="65"/>
      <c r="AS4" s="65"/>
      <c r="AT4" s="72"/>
    </row>
    <row r="5" spans="1:91" s="74" customFormat="1" ht="18.75" customHeight="1">
      <c r="A5" s="232" t="s">
        <v>120</v>
      </c>
      <c r="B5" s="232" t="s">
        <v>4</v>
      </c>
      <c r="C5" s="232" t="s">
        <v>5</v>
      </c>
      <c r="D5" s="234" t="s">
        <v>121</v>
      </c>
      <c r="E5" s="232" t="s">
        <v>122</v>
      </c>
      <c r="F5" s="73">
        <f>+E4</f>
        <v>41974</v>
      </c>
      <c r="G5" s="73">
        <f t="shared" ref="G5:AJ5" si="0">F5+1</f>
        <v>41975</v>
      </c>
      <c r="H5" s="73">
        <f t="shared" si="0"/>
        <v>41976</v>
      </c>
      <c r="I5" s="73">
        <f t="shared" si="0"/>
        <v>41977</v>
      </c>
      <c r="J5" s="73">
        <f t="shared" si="0"/>
        <v>41978</v>
      </c>
      <c r="K5" s="73">
        <f t="shared" si="0"/>
        <v>41979</v>
      </c>
      <c r="L5" s="73">
        <f t="shared" si="0"/>
        <v>41980</v>
      </c>
      <c r="M5" s="73">
        <f t="shared" si="0"/>
        <v>41981</v>
      </c>
      <c r="N5" s="73">
        <f t="shared" si="0"/>
        <v>41982</v>
      </c>
      <c r="O5" s="73">
        <f t="shared" si="0"/>
        <v>41983</v>
      </c>
      <c r="P5" s="73">
        <f t="shared" si="0"/>
        <v>41984</v>
      </c>
      <c r="Q5" s="73">
        <f t="shared" si="0"/>
        <v>41985</v>
      </c>
      <c r="R5" s="73">
        <f t="shared" si="0"/>
        <v>41986</v>
      </c>
      <c r="S5" s="73">
        <f t="shared" si="0"/>
        <v>41987</v>
      </c>
      <c r="T5" s="73">
        <f t="shared" si="0"/>
        <v>41988</v>
      </c>
      <c r="U5" s="73">
        <f t="shared" si="0"/>
        <v>41989</v>
      </c>
      <c r="V5" s="73">
        <f t="shared" si="0"/>
        <v>41990</v>
      </c>
      <c r="W5" s="73">
        <f t="shared" si="0"/>
        <v>41991</v>
      </c>
      <c r="X5" s="73">
        <f t="shared" si="0"/>
        <v>41992</v>
      </c>
      <c r="Y5" s="73">
        <f t="shared" si="0"/>
        <v>41993</v>
      </c>
      <c r="Z5" s="73">
        <f t="shared" si="0"/>
        <v>41994</v>
      </c>
      <c r="AA5" s="73">
        <f t="shared" si="0"/>
        <v>41995</v>
      </c>
      <c r="AB5" s="73">
        <f t="shared" si="0"/>
        <v>41996</v>
      </c>
      <c r="AC5" s="73">
        <f t="shared" si="0"/>
        <v>41997</v>
      </c>
      <c r="AD5" s="73">
        <f t="shared" si="0"/>
        <v>41998</v>
      </c>
      <c r="AE5" s="73">
        <f t="shared" si="0"/>
        <v>41999</v>
      </c>
      <c r="AF5" s="73">
        <f t="shared" si="0"/>
        <v>42000</v>
      </c>
      <c r="AG5" s="73">
        <f t="shared" si="0"/>
        <v>42001</v>
      </c>
      <c r="AH5" s="73">
        <f>AG5+1</f>
        <v>42002</v>
      </c>
      <c r="AI5" s="73">
        <f t="shared" si="0"/>
        <v>42003</v>
      </c>
      <c r="AJ5" s="73">
        <f t="shared" si="0"/>
        <v>42004</v>
      </c>
      <c r="AK5" s="235" t="s">
        <v>123</v>
      </c>
      <c r="AL5" s="236"/>
      <c r="AM5" s="237"/>
      <c r="AN5" s="238" t="s">
        <v>124</v>
      </c>
      <c r="AO5" s="238" t="s">
        <v>125</v>
      </c>
      <c r="AP5" s="238" t="s">
        <v>126</v>
      </c>
      <c r="AQ5" s="238" t="s">
        <v>127</v>
      </c>
      <c r="AR5" s="238" t="s">
        <v>128</v>
      </c>
      <c r="AS5" s="234" t="s">
        <v>129</v>
      </c>
      <c r="AT5" s="228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74" customFormat="1" ht="39.75" customHeight="1">
      <c r="A6" s="233"/>
      <c r="B6" s="233"/>
      <c r="C6" s="233"/>
      <c r="D6" s="233"/>
      <c r="E6" s="233"/>
      <c r="F6" s="75" t="str">
        <f>CHOOSE(WEEKDAY(F5),"C.Nhật","T.Hai","T.Ba","T.Tư","T.Năm","T.Sáu","T.Bảy")</f>
        <v>T.Hai</v>
      </c>
      <c r="G6" s="75" t="str">
        <f t="shared" ref="G6:AJ6" si="1">CHOOSE(WEEKDAY(G5),"C.Nhật","T.Hai","T.Ba","T.Tư","T.Năm","T.Sáu","T.Bảy")</f>
        <v>T.Ba</v>
      </c>
      <c r="H6" s="75" t="str">
        <f t="shared" si="1"/>
        <v>T.Tư</v>
      </c>
      <c r="I6" s="75" t="str">
        <f t="shared" si="1"/>
        <v>T.Năm</v>
      </c>
      <c r="J6" s="75" t="str">
        <f t="shared" si="1"/>
        <v>T.Sáu</v>
      </c>
      <c r="K6" s="75" t="str">
        <f t="shared" si="1"/>
        <v>T.Bảy</v>
      </c>
      <c r="L6" s="75" t="str">
        <f t="shared" si="1"/>
        <v>C.Nhật</v>
      </c>
      <c r="M6" s="75" t="str">
        <f t="shared" si="1"/>
        <v>T.Hai</v>
      </c>
      <c r="N6" s="75" t="str">
        <f t="shared" si="1"/>
        <v>T.Ba</v>
      </c>
      <c r="O6" s="75" t="str">
        <f t="shared" si="1"/>
        <v>T.Tư</v>
      </c>
      <c r="P6" s="75" t="str">
        <f t="shared" si="1"/>
        <v>T.Năm</v>
      </c>
      <c r="Q6" s="75" t="str">
        <f t="shared" si="1"/>
        <v>T.Sáu</v>
      </c>
      <c r="R6" s="75" t="str">
        <f t="shared" si="1"/>
        <v>T.Bảy</v>
      </c>
      <c r="S6" s="75" t="str">
        <f t="shared" si="1"/>
        <v>C.Nhật</v>
      </c>
      <c r="T6" s="75" t="str">
        <f t="shared" si="1"/>
        <v>T.Hai</v>
      </c>
      <c r="U6" s="75" t="str">
        <f t="shared" si="1"/>
        <v>T.Ba</v>
      </c>
      <c r="V6" s="75" t="str">
        <f t="shared" si="1"/>
        <v>T.Tư</v>
      </c>
      <c r="W6" s="75" t="str">
        <f t="shared" si="1"/>
        <v>T.Năm</v>
      </c>
      <c r="X6" s="75" t="str">
        <f t="shared" si="1"/>
        <v>T.Sáu</v>
      </c>
      <c r="Y6" s="75" t="str">
        <f t="shared" si="1"/>
        <v>T.Bảy</v>
      </c>
      <c r="Z6" s="75" t="str">
        <f t="shared" si="1"/>
        <v>C.Nhật</v>
      </c>
      <c r="AA6" s="75" t="str">
        <f t="shared" si="1"/>
        <v>T.Hai</v>
      </c>
      <c r="AB6" s="75" t="str">
        <f t="shared" si="1"/>
        <v>T.Ba</v>
      </c>
      <c r="AC6" s="75" t="str">
        <f t="shared" si="1"/>
        <v>T.Tư</v>
      </c>
      <c r="AD6" s="75" t="str">
        <f t="shared" si="1"/>
        <v>T.Năm</v>
      </c>
      <c r="AE6" s="75" t="str">
        <f t="shared" si="1"/>
        <v>T.Sáu</v>
      </c>
      <c r="AF6" s="75" t="str">
        <f t="shared" si="1"/>
        <v>T.Bảy</v>
      </c>
      <c r="AG6" s="75" t="str">
        <f t="shared" si="1"/>
        <v>C.Nhật</v>
      </c>
      <c r="AH6" s="75" t="str">
        <f t="shared" si="1"/>
        <v>T.Hai</v>
      </c>
      <c r="AI6" s="75" t="str">
        <f t="shared" si="1"/>
        <v>T.Ba</v>
      </c>
      <c r="AJ6" s="75" t="str">
        <f t="shared" si="1"/>
        <v>T.Tư</v>
      </c>
      <c r="AK6" s="76" t="s">
        <v>130</v>
      </c>
      <c r="AL6" s="76" t="s">
        <v>131</v>
      </c>
      <c r="AM6" s="77" t="s">
        <v>132</v>
      </c>
      <c r="AN6" s="239"/>
      <c r="AO6" s="239"/>
      <c r="AP6" s="239"/>
      <c r="AQ6" s="239"/>
      <c r="AR6" s="239"/>
      <c r="AS6" s="233"/>
      <c r="AT6" s="228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74" customFormat="1" ht="12.75" customHeight="1">
      <c r="A7" s="78">
        <v>1</v>
      </c>
      <c r="B7" s="78">
        <v>1</v>
      </c>
      <c r="C7" s="78">
        <v>2</v>
      </c>
      <c r="D7" s="78">
        <v>3</v>
      </c>
      <c r="E7" s="78">
        <v>4</v>
      </c>
      <c r="F7" s="78">
        <v>5</v>
      </c>
      <c r="G7" s="78">
        <v>6</v>
      </c>
      <c r="H7" s="78">
        <v>7</v>
      </c>
      <c r="I7" s="78">
        <v>8</v>
      </c>
      <c r="J7" s="78">
        <v>9</v>
      </c>
      <c r="K7" s="78">
        <v>10</v>
      </c>
      <c r="L7" s="78">
        <v>11</v>
      </c>
      <c r="M7" s="78">
        <v>12</v>
      </c>
      <c r="N7" s="78">
        <v>13</v>
      </c>
      <c r="O7" s="78">
        <v>14</v>
      </c>
      <c r="P7" s="78">
        <v>15</v>
      </c>
      <c r="Q7" s="78">
        <v>16</v>
      </c>
      <c r="R7" s="78">
        <v>17</v>
      </c>
      <c r="S7" s="78">
        <v>18</v>
      </c>
      <c r="T7" s="78">
        <v>19</v>
      </c>
      <c r="U7" s="78">
        <v>20</v>
      </c>
      <c r="V7" s="78">
        <v>21</v>
      </c>
      <c r="W7" s="78">
        <v>22</v>
      </c>
      <c r="X7" s="78">
        <v>23</v>
      </c>
      <c r="Y7" s="78">
        <v>24</v>
      </c>
      <c r="Z7" s="78">
        <v>25</v>
      </c>
      <c r="AA7" s="78">
        <v>26</v>
      </c>
      <c r="AB7" s="78">
        <v>27</v>
      </c>
      <c r="AC7" s="78">
        <v>28</v>
      </c>
      <c r="AD7" s="78">
        <v>29</v>
      </c>
      <c r="AE7" s="78">
        <v>30</v>
      </c>
      <c r="AF7" s="78">
        <v>31</v>
      </c>
      <c r="AG7" s="78">
        <v>32</v>
      </c>
      <c r="AH7" s="78">
        <v>33</v>
      </c>
      <c r="AI7" s="78">
        <v>34</v>
      </c>
      <c r="AJ7" s="78">
        <v>35</v>
      </c>
      <c r="AK7" s="78">
        <v>36</v>
      </c>
      <c r="AL7" s="78">
        <v>37</v>
      </c>
      <c r="AM7" s="78">
        <v>38</v>
      </c>
      <c r="AN7" s="78">
        <v>39</v>
      </c>
      <c r="AO7" s="78">
        <v>40</v>
      </c>
      <c r="AP7" s="78">
        <v>41</v>
      </c>
      <c r="AQ7" s="78">
        <v>42</v>
      </c>
      <c r="AR7" s="78">
        <v>43</v>
      </c>
      <c r="AS7" s="78">
        <v>44</v>
      </c>
      <c r="AT7" s="79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85" customFormat="1" ht="21" customHeight="1">
      <c r="A8" s="80" t="s">
        <v>133</v>
      </c>
      <c r="B8" s="81" t="s">
        <v>134</v>
      </c>
      <c r="C8" s="82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3"/>
      <c r="AT8" s="84"/>
    </row>
    <row r="9" spans="1:91" s="74" customFormat="1" ht="18" customHeight="1">
      <c r="A9" s="220">
        <v>1</v>
      </c>
      <c r="B9" s="220" t="s">
        <v>28</v>
      </c>
      <c r="C9" s="222" t="str">
        <f>VLOOKUP(B9,DS,2,0)</f>
        <v>Hồ Thị An</v>
      </c>
      <c r="D9" s="224" t="str">
        <f>VLOOKUP(B9,DS,3,0)</f>
        <v>Kế Toán</v>
      </c>
      <c r="E9" s="86" t="s">
        <v>135</v>
      </c>
      <c r="F9" s="87">
        <v>8</v>
      </c>
      <c r="G9" s="87">
        <v>8</v>
      </c>
      <c r="H9" s="87">
        <v>8</v>
      </c>
      <c r="I9" s="87">
        <v>8</v>
      </c>
      <c r="J9" s="87">
        <v>8</v>
      </c>
      <c r="K9" s="87">
        <v>8</v>
      </c>
      <c r="L9" s="87"/>
      <c r="M9" s="87">
        <v>8</v>
      </c>
      <c r="N9" s="87">
        <v>8</v>
      </c>
      <c r="O9" s="87">
        <v>8</v>
      </c>
      <c r="P9" s="87">
        <v>8</v>
      </c>
      <c r="Q9" s="87">
        <v>8</v>
      </c>
      <c r="R9" s="87">
        <v>8</v>
      </c>
      <c r="S9" s="87"/>
      <c r="T9" s="87">
        <v>8</v>
      </c>
      <c r="U9" s="87">
        <v>8</v>
      </c>
      <c r="V9" s="87">
        <v>8</v>
      </c>
      <c r="W9" s="87">
        <v>8</v>
      </c>
      <c r="X9" s="87">
        <v>8</v>
      </c>
      <c r="Y9" s="87">
        <v>8</v>
      </c>
      <c r="Z9" s="87"/>
      <c r="AA9" s="87">
        <v>8</v>
      </c>
      <c r="AB9" s="87">
        <v>8</v>
      </c>
      <c r="AC9" s="87">
        <v>8</v>
      </c>
      <c r="AD9" s="87">
        <v>8</v>
      </c>
      <c r="AE9" s="87">
        <v>8</v>
      </c>
      <c r="AF9" s="87">
        <v>8</v>
      </c>
      <c r="AG9" s="87"/>
      <c r="AH9" s="87">
        <v>8</v>
      </c>
      <c r="AI9" s="87">
        <v>8</v>
      </c>
      <c r="AJ9" s="87">
        <v>8</v>
      </c>
      <c r="AK9" s="226">
        <f>((SUM(F9:AJ9))/8)-(SUMIF($F$6:$AJ$6,"C.Nhật",F9:AJ9)/8)</f>
        <v>27</v>
      </c>
      <c r="AL9" s="226">
        <f>SUM(F10:AJ10)/8*1.5</f>
        <v>0</v>
      </c>
      <c r="AM9" s="214">
        <f>SUMIF($F$6:$AJ$6,"C.Nhật",$F9:$AJ10)/8*2</f>
        <v>0</v>
      </c>
      <c r="AN9" s="216">
        <f>SUM(AK9:AM10)</f>
        <v>27</v>
      </c>
      <c r="AO9" s="218">
        <v>0</v>
      </c>
      <c r="AP9" s="216"/>
      <c r="AQ9" s="216"/>
      <c r="AR9" s="216"/>
      <c r="AS9" s="212"/>
      <c r="AT9" s="79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74" customFormat="1" ht="18" customHeight="1">
      <c r="A10" s="221"/>
      <c r="B10" s="221"/>
      <c r="C10" s="223"/>
      <c r="D10" s="225"/>
      <c r="E10" s="88" t="s">
        <v>131</v>
      </c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  <c r="AE10" s="89"/>
      <c r="AF10" s="89"/>
      <c r="AG10" s="89"/>
      <c r="AH10" s="89"/>
      <c r="AI10" s="89"/>
      <c r="AJ10" s="89"/>
      <c r="AK10" s="227"/>
      <c r="AL10" s="227"/>
      <c r="AM10" s="215"/>
      <c r="AN10" s="217"/>
      <c r="AO10" s="219"/>
      <c r="AP10" s="217"/>
      <c r="AQ10" s="217"/>
      <c r="AR10" s="217"/>
      <c r="AS10" s="213"/>
      <c r="AT10" s="79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85" customFormat="1" ht="21" customHeight="1">
      <c r="A11" s="80" t="s">
        <v>136</v>
      </c>
      <c r="B11" s="81" t="s">
        <v>137</v>
      </c>
      <c r="C11" s="82"/>
      <c r="D11" s="82"/>
      <c r="E11" s="82"/>
      <c r="F11" s="82"/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  <c r="T11" s="82"/>
      <c r="U11" s="82"/>
      <c r="V11" s="82"/>
      <c r="W11" s="82"/>
      <c r="X11" s="82"/>
      <c r="Y11" s="82"/>
      <c r="Z11" s="82"/>
      <c r="AA11" s="82"/>
      <c r="AB11" s="82"/>
      <c r="AC11" s="82"/>
      <c r="AD11" s="82"/>
      <c r="AE11" s="82"/>
      <c r="AF11" s="82"/>
      <c r="AG11" s="82"/>
      <c r="AH11" s="82"/>
      <c r="AI11" s="82"/>
      <c r="AJ11" s="82"/>
      <c r="AK11" s="82"/>
      <c r="AL11" s="82"/>
      <c r="AM11" s="82"/>
      <c r="AN11" s="82"/>
      <c r="AO11" s="82"/>
      <c r="AP11" s="82"/>
      <c r="AQ11" s="82"/>
      <c r="AR11" s="82"/>
      <c r="AS11" s="83"/>
      <c r="AT11" s="84"/>
    </row>
    <row r="12" spans="1:91" s="74" customFormat="1" ht="18" customHeight="1">
      <c r="A12" s="220">
        <v>1</v>
      </c>
      <c r="B12" s="220" t="s">
        <v>30</v>
      </c>
      <c r="C12" s="222" t="str">
        <f>VLOOKUP(B12,DS,2,0)</f>
        <v>Nguyễn Thị Thanh Thúy</v>
      </c>
      <c r="D12" s="224" t="str">
        <f>VLOOKUP(B12,DS,3,0)</f>
        <v>Công nhân</v>
      </c>
      <c r="E12" s="86" t="s">
        <v>135</v>
      </c>
      <c r="F12" s="87">
        <v>8</v>
      </c>
      <c r="G12" s="87">
        <v>8</v>
      </c>
      <c r="H12" s="87">
        <v>8</v>
      </c>
      <c r="I12" s="87">
        <v>8</v>
      </c>
      <c r="J12" s="87">
        <v>8</v>
      </c>
      <c r="K12" s="87">
        <v>8</v>
      </c>
      <c r="L12" s="87"/>
      <c r="M12" s="87">
        <v>8</v>
      </c>
      <c r="N12" s="87">
        <v>8</v>
      </c>
      <c r="O12" s="87">
        <v>8</v>
      </c>
      <c r="P12" s="87">
        <v>8</v>
      </c>
      <c r="Q12" s="87">
        <v>8</v>
      </c>
      <c r="R12" s="87">
        <v>8</v>
      </c>
      <c r="S12" s="87"/>
      <c r="T12" s="87">
        <v>8</v>
      </c>
      <c r="U12" s="87">
        <v>8</v>
      </c>
      <c r="V12" s="87">
        <v>8</v>
      </c>
      <c r="W12" s="87">
        <v>8</v>
      </c>
      <c r="X12" s="87">
        <v>8</v>
      </c>
      <c r="Y12" s="87">
        <v>8</v>
      </c>
      <c r="Z12" s="87"/>
      <c r="AA12" s="87">
        <v>8</v>
      </c>
      <c r="AB12" s="87">
        <v>8</v>
      </c>
      <c r="AC12" s="87">
        <v>8</v>
      </c>
      <c r="AD12" s="87">
        <v>8</v>
      </c>
      <c r="AE12" s="87">
        <v>8</v>
      </c>
      <c r="AF12" s="87">
        <v>8</v>
      </c>
      <c r="AG12" s="87"/>
      <c r="AH12" s="87">
        <v>8</v>
      </c>
      <c r="AI12" s="87">
        <v>8</v>
      </c>
      <c r="AJ12" s="87">
        <v>8</v>
      </c>
      <c r="AK12" s="226">
        <f t="shared" ref="AK12" si="2">((SUM(F12:AJ12))/8)-(SUMIF($F$6:$AJ$6,"C.Nhật",F12:AJ12)/8)</f>
        <v>27</v>
      </c>
      <c r="AL12" s="226">
        <f t="shared" ref="AL12" si="3">SUM(F13:AJ13)/8*1.5</f>
        <v>0</v>
      </c>
      <c r="AM12" s="214">
        <f>SUMIF($F$6:$AJ$6,"C.Nhật",$F12:$AJ13)/8*2</f>
        <v>0</v>
      </c>
      <c r="AN12" s="216">
        <f>SUM(AK12:AM13)</f>
        <v>27</v>
      </c>
      <c r="AO12" s="218">
        <v>0</v>
      </c>
      <c r="AP12" s="216"/>
      <c r="AQ12" s="216"/>
      <c r="AR12" s="216"/>
      <c r="AS12" s="212"/>
      <c r="AT12" s="79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74" customFormat="1" ht="18" customHeight="1">
      <c r="A13" s="221"/>
      <c r="B13" s="221"/>
      <c r="C13" s="223"/>
      <c r="D13" s="225"/>
      <c r="E13" s="88" t="s">
        <v>131</v>
      </c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227"/>
      <c r="AL13" s="227"/>
      <c r="AM13" s="215"/>
      <c r="AN13" s="217"/>
      <c r="AO13" s="219"/>
      <c r="AP13" s="217"/>
      <c r="AQ13" s="217"/>
      <c r="AR13" s="217"/>
      <c r="AS13" s="213"/>
      <c r="AT13" s="79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74" customFormat="1" ht="18" customHeight="1">
      <c r="A14" s="220">
        <f>A12+1</f>
        <v>2</v>
      </c>
      <c r="B14" s="220" t="s">
        <v>33</v>
      </c>
      <c r="C14" s="222" t="str">
        <f>VLOOKUP(B14,DS,2,0)</f>
        <v>Huỳnh Đoàn Viết Thanh</v>
      </c>
      <c r="D14" s="224" t="str">
        <f>VLOOKUP(B14,DS,3,0)</f>
        <v>Công nhân</v>
      </c>
      <c r="E14" s="86" t="s">
        <v>135</v>
      </c>
      <c r="F14" s="87">
        <v>8</v>
      </c>
      <c r="G14" s="87">
        <v>8</v>
      </c>
      <c r="H14" s="87">
        <v>8</v>
      </c>
      <c r="I14" s="87">
        <v>8</v>
      </c>
      <c r="J14" s="87">
        <v>8</v>
      </c>
      <c r="K14" s="87">
        <v>8</v>
      </c>
      <c r="L14" s="87"/>
      <c r="M14" s="87">
        <v>8</v>
      </c>
      <c r="N14" s="87">
        <v>8</v>
      </c>
      <c r="O14" s="87">
        <v>8</v>
      </c>
      <c r="P14" s="87">
        <v>8</v>
      </c>
      <c r="Q14" s="87">
        <v>8</v>
      </c>
      <c r="R14" s="87">
        <v>8</v>
      </c>
      <c r="S14" s="87"/>
      <c r="T14" s="87">
        <v>8</v>
      </c>
      <c r="U14" s="87">
        <v>8</v>
      </c>
      <c r="V14" s="87">
        <v>8</v>
      </c>
      <c r="W14" s="87">
        <v>8</v>
      </c>
      <c r="X14" s="87">
        <v>8</v>
      </c>
      <c r="Y14" s="87">
        <v>8</v>
      </c>
      <c r="Z14" s="87"/>
      <c r="AA14" s="87">
        <v>8</v>
      </c>
      <c r="AB14" s="87">
        <v>8</v>
      </c>
      <c r="AC14" s="87">
        <v>8</v>
      </c>
      <c r="AD14" s="87">
        <v>8</v>
      </c>
      <c r="AE14" s="87">
        <v>8</v>
      </c>
      <c r="AF14" s="87">
        <v>8</v>
      </c>
      <c r="AG14" s="87"/>
      <c r="AH14" s="87">
        <v>8</v>
      </c>
      <c r="AI14" s="87">
        <v>8</v>
      </c>
      <c r="AJ14" s="87">
        <v>8</v>
      </c>
      <c r="AK14" s="226">
        <f t="shared" ref="AK14" si="4">((SUM(F14:AJ14))/8)-(SUMIF($F$6:$AJ$6,"C.Nhật",F14:AJ14)/8)</f>
        <v>27</v>
      </c>
      <c r="AL14" s="226">
        <f t="shared" ref="AL14" si="5">SUM(F15:AJ15)/8*1.5</f>
        <v>0</v>
      </c>
      <c r="AM14" s="214">
        <f>SUMIF($F$6:$AJ$6,"C.Nhật",$F14:$AJ15)/8*2</f>
        <v>0</v>
      </c>
      <c r="AN14" s="216">
        <f t="shared" ref="AN14" si="6">SUM(AK14:AM15)</f>
        <v>27</v>
      </c>
      <c r="AO14" s="218">
        <v>0</v>
      </c>
      <c r="AP14" s="216"/>
      <c r="AQ14" s="216"/>
      <c r="AR14" s="216"/>
      <c r="AS14" s="212"/>
      <c r="AT14" s="79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74" customFormat="1" ht="18" customHeight="1">
      <c r="A15" s="221"/>
      <c r="B15" s="221"/>
      <c r="C15" s="223"/>
      <c r="D15" s="225"/>
      <c r="E15" s="88" t="s">
        <v>131</v>
      </c>
      <c r="F15" s="89"/>
      <c r="G15" s="89"/>
      <c r="H15" s="89"/>
      <c r="I15" s="89"/>
      <c r="J15" s="89"/>
      <c r="K15" s="89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  <c r="AE15" s="89"/>
      <c r="AF15" s="89"/>
      <c r="AG15" s="89"/>
      <c r="AH15" s="89"/>
      <c r="AI15" s="89"/>
      <c r="AJ15" s="89"/>
      <c r="AK15" s="227"/>
      <c r="AL15" s="227"/>
      <c r="AM15" s="215"/>
      <c r="AN15" s="217"/>
      <c r="AO15" s="219"/>
      <c r="AP15" s="217"/>
      <c r="AQ15" s="217"/>
      <c r="AR15" s="217"/>
      <c r="AS15" s="213"/>
      <c r="AT15" s="79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100" customFormat="1" ht="12.75">
      <c r="A16" s="90"/>
      <c r="B16" s="91"/>
      <c r="C16" s="92"/>
      <c r="D16" s="93"/>
      <c r="E16" s="92"/>
      <c r="F16" s="94"/>
      <c r="G16" s="94"/>
      <c r="H16" s="95"/>
      <c r="I16" s="95"/>
      <c r="J16" s="96"/>
      <c r="K16" s="94"/>
      <c r="L16" s="95"/>
      <c r="M16" s="94"/>
      <c r="N16" s="94"/>
      <c r="O16" s="94"/>
      <c r="P16" s="94"/>
      <c r="Q16" s="95"/>
      <c r="R16" s="94"/>
      <c r="S16" s="94"/>
      <c r="T16" s="96"/>
      <c r="U16" s="94"/>
      <c r="V16" s="94"/>
      <c r="W16" s="94"/>
      <c r="X16" s="91"/>
      <c r="Y16" s="94"/>
      <c r="Z16" s="94"/>
      <c r="AA16" s="94"/>
      <c r="AB16" s="94"/>
      <c r="AC16" s="94"/>
      <c r="AD16" s="95"/>
      <c r="AE16" s="94"/>
      <c r="AF16" s="94"/>
      <c r="AG16" s="94"/>
      <c r="AH16" s="94"/>
      <c r="AI16" s="94"/>
      <c r="AJ16" s="94"/>
      <c r="AK16" s="92"/>
      <c r="AL16" s="92"/>
      <c r="AM16" s="97"/>
      <c r="AN16" s="98"/>
      <c r="AO16" s="98"/>
      <c r="AP16" s="98"/>
      <c r="AQ16" s="98"/>
      <c r="AR16" s="98"/>
      <c r="AS16" s="92"/>
      <c r="AT16" s="99"/>
    </row>
    <row r="17" spans="1:91" s="100" customFormat="1" ht="12.75">
      <c r="A17" s="90"/>
      <c r="B17" s="91"/>
      <c r="C17" s="90" t="s">
        <v>40</v>
      </c>
      <c r="D17" s="93"/>
      <c r="E17" s="92"/>
      <c r="F17" s="94"/>
      <c r="G17" s="94"/>
      <c r="H17" s="95"/>
      <c r="I17" s="95"/>
      <c r="J17" s="96"/>
      <c r="K17" s="94"/>
      <c r="L17" s="95"/>
      <c r="M17" s="94"/>
      <c r="N17" s="94"/>
      <c r="O17" s="94"/>
      <c r="P17" s="94"/>
      <c r="Q17" s="95"/>
      <c r="R17" s="94"/>
      <c r="S17" s="94"/>
      <c r="T17" s="96"/>
      <c r="U17" s="94"/>
      <c r="V17" s="94"/>
      <c r="W17" s="94"/>
      <c r="X17" s="91"/>
      <c r="Y17" s="94"/>
      <c r="Z17" s="94"/>
      <c r="AA17" s="94"/>
      <c r="AB17" s="94"/>
      <c r="AC17" s="94"/>
      <c r="AD17" s="95"/>
      <c r="AE17" s="94"/>
      <c r="AF17" s="94"/>
      <c r="AG17" s="94"/>
      <c r="AH17" s="94"/>
      <c r="AI17" s="94"/>
      <c r="AJ17" s="94"/>
      <c r="AK17" s="92"/>
      <c r="AL17" s="92"/>
      <c r="AM17" s="97"/>
      <c r="AN17" s="98"/>
      <c r="AO17" s="98"/>
      <c r="AP17" s="98"/>
      <c r="AQ17" s="98"/>
      <c r="AR17" s="98"/>
      <c r="AS17" s="92"/>
      <c r="AT17" s="99"/>
    </row>
    <row r="18" spans="1:91" s="100" customFormat="1" ht="12.75">
      <c r="A18" s="101"/>
      <c r="B18" s="101"/>
      <c r="C18" s="92"/>
      <c r="D18" s="93"/>
      <c r="E18" s="92"/>
      <c r="F18" s="94"/>
      <c r="G18" s="94"/>
      <c r="H18" s="102"/>
      <c r="I18" s="102"/>
      <c r="J18" s="102"/>
      <c r="K18" s="94"/>
      <c r="L18" s="102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102"/>
      <c r="AE18" s="94"/>
      <c r="AF18" s="94"/>
      <c r="AG18" s="94"/>
      <c r="AH18" s="94"/>
      <c r="AI18" s="94"/>
      <c r="AJ18" s="94"/>
      <c r="AK18" s="92"/>
      <c r="AL18" s="92"/>
      <c r="AM18" s="97"/>
      <c r="AN18" s="103"/>
      <c r="AO18" s="103"/>
      <c r="AP18" s="103"/>
      <c r="AQ18" s="103"/>
      <c r="AR18" s="103"/>
      <c r="AS18" s="92"/>
      <c r="AT18" s="99"/>
    </row>
    <row r="19" spans="1:91" s="104" customFormat="1" ht="15" customHeight="1">
      <c r="A19" s="101"/>
      <c r="B19" s="101"/>
      <c r="C19" s="92"/>
      <c r="D19" s="93"/>
      <c r="E19" s="92"/>
      <c r="F19" s="94"/>
      <c r="G19" s="94"/>
      <c r="H19" s="102"/>
      <c r="I19" s="102"/>
      <c r="J19" s="102"/>
      <c r="K19" s="94"/>
      <c r="L19" s="102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102"/>
      <c r="AE19" s="94"/>
      <c r="AF19" s="94"/>
      <c r="AG19" s="94"/>
      <c r="AH19" s="94"/>
      <c r="AI19" s="94"/>
      <c r="AJ19" s="94"/>
      <c r="AK19" s="92"/>
      <c r="AL19" s="92"/>
      <c r="AM19" s="97"/>
      <c r="AN19" s="103"/>
      <c r="AO19" s="103"/>
      <c r="AP19" s="103"/>
      <c r="AQ19" s="103"/>
      <c r="AR19" s="103"/>
      <c r="AS19" s="92"/>
      <c r="AT19" s="92"/>
    </row>
    <row r="20" spans="1:91" s="104" customFormat="1" ht="11.25">
      <c r="A20" s="101"/>
      <c r="B20" s="101"/>
      <c r="C20" s="92"/>
      <c r="D20" s="93"/>
      <c r="E20" s="92"/>
      <c r="F20" s="94"/>
      <c r="G20" s="94"/>
      <c r="H20" s="102"/>
      <c r="I20" s="102"/>
      <c r="J20" s="102"/>
      <c r="K20" s="94"/>
      <c r="L20" s="102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102"/>
      <c r="AE20" s="94"/>
      <c r="AF20" s="94"/>
      <c r="AG20" s="94"/>
      <c r="AH20" s="94"/>
      <c r="AI20" s="94"/>
      <c r="AJ20" s="94"/>
      <c r="AK20" s="92"/>
      <c r="AL20" s="92"/>
      <c r="AM20" s="97"/>
      <c r="AN20" s="103"/>
      <c r="AO20" s="103"/>
      <c r="AP20" s="103"/>
      <c r="AQ20" s="103"/>
      <c r="AR20" s="103"/>
      <c r="AS20" s="92"/>
      <c r="AT20" s="92"/>
    </row>
    <row r="21" spans="1:91" s="104" customFormat="1" ht="11.25">
      <c r="A21" s="101"/>
      <c r="B21" s="101"/>
      <c r="C21" s="92"/>
      <c r="D21" s="93"/>
      <c r="E21" s="92"/>
      <c r="F21" s="94"/>
      <c r="G21" s="94"/>
      <c r="H21" s="102"/>
      <c r="I21" s="102"/>
      <c r="J21" s="102"/>
      <c r="K21" s="94"/>
      <c r="L21" s="102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102"/>
      <c r="AE21" s="94"/>
      <c r="AF21" s="94"/>
      <c r="AG21" s="94"/>
      <c r="AH21" s="94"/>
      <c r="AI21" s="94"/>
      <c r="AJ21" s="94"/>
      <c r="AK21" s="92"/>
      <c r="AL21" s="92"/>
      <c r="AM21" s="97"/>
      <c r="AN21" s="103"/>
      <c r="AO21" s="103"/>
      <c r="AP21" s="103"/>
      <c r="AQ21" s="103"/>
      <c r="AR21" s="103"/>
      <c r="AS21" s="92"/>
      <c r="AT21" s="92"/>
    </row>
    <row r="22" spans="1:91" s="104" customFormat="1" ht="11.25">
      <c r="A22" s="105"/>
      <c r="B22" s="105"/>
      <c r="C22" s="90"/>
      <c r="D22" s="106"/>
      <c r="E22" s="107"/>
      <c r="F22" s="96"/>
      <c r="G22" s="108"/>
      <c r="H22" s="95"/>
      <c r="I22" s="95"/>
      <c r="J22" s="95"/>
      <c r="K22" s="108"/>
      <c r="L22" s="95"/>
      <c r="M22" s="108"/>
      <c r="N22" s="108"/>
      <c r="O22" s="108"/>
      <c r="P22" s="108"/>
      <c r="Q22" s="95"/>
      <c r="R22" s="96"/>
      <c r="S22" s="108"/>
      <c r="T22" s="108"/>
      <c r="U22" s="95"/>
      <c r="V22" s="108"/>
      <c r="W22" s="108"/>
      <c r="X22" s="95"/>
      <c r="Y22" s="108"/>
      <c r="Z22" s="108"/>
      <c r="AA22" s="108"/>
      <c r="AB22" s="108"/>
      <c r="AC22" s="108"/>
      <c r="AD22" s="95"/>
      <c r="AE22" s="108"/>
      <c r="AF22" s="108"/>
      <c r="AG22" s="108"/>
      <c r="AH22" s="108"/>
      <c r="AI22" s="108"/>
      <c r="AJ22" s="108"/>
      <c r="AK22" s="107"/>
      <c r="AM22" s="109"/>
      <c r="AN22" s="105"/>
      <c r="AO22" s="105"/>
      <c r="AP22" s="105"/>
      <c r="AQ22" s="105"/>
      <c r="AR22" s="105"/>
      <c r="AS22" s="90"/>
      <c r="AT22" s="92"/>
    </row>
    <row r="23" spans="1:91" s="104" customFormat="1" ht="12.75">
      <c r="A23" s="2"/>
      <c r="B23" s="2" t="s">
        <v>129</v>
      </c>
      <c r="C23" s="2"/>
      <c r="D23" s="110"/>
      <c r="E23" s="2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2"/>
      <c r="AI23" s="112"/>
      <c r="AJ23" s="112"/>
      <c r="AK23" s="2"/>
      <c r="AL23" s="2"/>
      <c r="AM23" s="113"/>
      <c r="AN23" s="2"/>
      <c r="AO23" s="2"/>
      <c r="AP23" s="2"/>
      <c r="AQ23" s="2"/>
      <c r="AR23" s="2"/>
      <c r="AS23" s="2"/>
      <c r="AT23" s="92"/>
    </row>
    <row r="24" spans="1:91" s="104" customFormat="1" ht="12.75">
      <c r="A24" s="2"/>
      <c r="B24" s="2"/>
      <c r="C24" s="2" t="s">
        <v>138</v>
      </c>
      <c r="D24" s="110"/>
      <c r="E24" s="2"/>
      <c r="F24" s="111"/>
      <c r="G24" s="111"/>
      <c r="H24" s="111"/>
      <c r="I24" s="111"/>
      <c r="J24" s="111"/>
      <c r="K24" s="111"/>
      <c r="L24" s="111"/>
      <c r="M24" s="111"/>
      <c r="N24" s="111"/>
      <c r="O24" s="111"/>
      <c r="P24" s="111"/>
      <c r="Q24" s="111"/>
      <c r="R24" s="111"/>
      <c r="S24" s="111"/>
      <c r="T24" s="111"/>
      <c r="U24" s="111"/>
      <c r="V24" s="111"/>
      <c r="W24" s="111"/>
      <c r="X24" s="111"/>
      <c r="Y24" s="111"/>
      <c r="Z24" s="111"/>
      <c r="AA24" s="111"/>
      <c r="AB24" s="111"/>
      <c r="AC24" s="111"/>
      <c r="AD24" s="111"/>
      <c r="AE24" s="111"/>
      <c r="AF24" s="111"/>
      <c r="AG24" s="111"/>
      <c r="AH24" s="112"/>
      <c r="AI24" s="112"/>
      <c r="AJ24" s="112"/>
      <c r="AK24" s="2"/>
      <c r="AL24" s="2"/>
      <c r="AM24" s="113"/>
      <c r="AN24" s="2"/>
      <c r="AO24" s="2"/>
      <c r="AP24" s="2"/>
      <c r="AQ24" s="2"/>
      <c r="AR24" s="2"/>
      <c r="AS24" s="2"/>
      <c r="AT24" s="90"/>
    </row>
    <row r="25" spans="1:91" ht="15" customHeight="1">
      <c r="C25" s="2" t="s">
        <v>139</v>
      </c>
    </row>
    <row r="26" spans="1:91" ht="15" customHeight="1">
      <c r="C26" s="2" t="s">
        <v>140</v>
      </c>
    </row>
    <row r="27" spans="1:91" s="110" customFormat="1" ht="15" customHeight="1">
      <c r="A27" s="2"/>
      <c r="B27" s="2"/>
      <c r="C27" s="2" t="s">
        <v>141</v>
      </c>
      <c r="E27" s="2"/>
      <c r="F27" s="111"/>
      <c r="G27" s="111"/>
      <c r="H27" s="111"/>
      <c r="I27" s="111"/>
      <c r="J27" s="111"/>
      <c r="K27" s="111"/>
      <c r="L27" s="111"/>
      <c r="M27" s="111"/>
      <c r="N27" s="111"/>
      <c r="O27" s="111"/>
      <c r="P27" s="111"/>
      <c r="Q27" s="111"/>
      <c r="R27" s="111"/>
      <c r="S27" s="111"/>
      <c r="T27" s="111"/>
      <c r="U27" s="111"/>
      <c r="V27" s="111"/>
      <c r="W27" s="111"/>
      <c r="X27" s="111"/>
      <c r="Y27" s="111"/>
      <c r="Z27" s="111"/>
      <c r="AA27" s="111"/>
      <c r="AB27" s="111"/>
      <c r="AC27" s="111"/>
      <c r="AD27" s="111"/>
      <c r="AE27" s="111"/>
      <c r="AF27" s="111"/>
      <c r="AG27" s="111"/>
      <c r="AH27" s="112"/>
      <c r="AI27" s="112"/>
      <c r="AJ27" s="112"/>
      <c r="AK27" s="2"/>
      <c r="AL27" s="2"/>
      <c r="AM27" s="113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</row>
    <row r="28" spans="1:91" s="110" customFormat="1" ht="15" customHeight="1">
      <c r="A28" s="2"/>
      <c r="B28" s="2"/>
      <c r="C28" s="2" t="s">
        <v>142</v>
      </c>
      <c r="E28" s="2"/>
      <c r="F28" s="111"/>
      <c r="G28" s="111"/>
      <c r="H28" s="111"/>
      <c r="I28" s="111"/>
      <c r="J28" s="111"/>
      <c r="K28" s="111"/>
      <c r="L28" s="111"/>
      <c r="M28" s="111"/>
      <c r="N28" s="111"/>
      <c r="O28" s="111"/>
      <c r="P28" s="111"/>
      <c r="Q28" s="111"/>
      <c r="R28" s="111"/>
      <c r="S28" s="111"/>
      <c r="T28" s="111"/>
      <c r="U28" s="111"/>
      <c r="V28" s="111"/>
      <c r="W28" s="111"/>
      <c r="X28" s="111"/>
      <c r="Y28" s="111"/>
      <c r="Z28" s="111"/>
      <c r="AA28" s="111"/>
      <c r="AB28" s="111"/>
      <c r="AC28" s="111"/>
      <c r="AD28" s="111"/>
      <c r="AE28" s="111"/>
      <c r="AF28" s="111"/>
      <c r="AG28" s="111"/>
      <c r="AH28" s="112"/>
      <c r="AI28" s="112"/>
      <c r="AJ28" s="112"/>
      <c r="AK28" s="2"/>
      <c r="AL28" s="2"/>
      <c r="AM28" s="113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</row>
    <row r="29" spans="1:91" s="110" customFormat="1" ht="15" customHeight="1">
      <c r="A29" s="2"/>
      <c r="B29" s="2"/>
      <c r="C29" s="2" t="s">
        <v>143</v>
      </c>
      <c r="E29" s="2"/>
      <c r="F29" s="111"/>
      <c r="G29" s="111"/>
      <c r="H29" s="111"/>
      <c r="I29" s="111"/>
      <c r="J29" s="111"/>
      <c r="K29" s="111"/>
      <c r="L29" s="111"/>
      <c r="M29" s="111"/>
      <c r="N29" s="111"/>
      <c r="O29" s="111"/>
      <c r="P29" s="111"/>
      <c r="Q29" s="111"/>
      <c r="R29" s="111"/>
      <c r="S29" s="111"/>
      <c r="T29" s="111"/>
      <c r="U29" s="111"/>
      <c r="V29" s="111"/>
      <c r="W29" s="111"/>
      <c r="X29" s="111"/>
      <c r="Y29" s="111"/>
      <c r="Z29" s="111"/>
      <c r="AA29" s="111"/>
      <c r="AB29" s="111"/>
      <c r="AC29" s="111"/>
      <c r="AD29" s="111"/>
      <c r="AE29" s="111"/>
      <c r="AF29" s="111"/>
      <c r="AG29" s="111"/>
      <c r="AH29" s="112"/>
      <c r="AI29" s="112"/>
      <c r="AJ29" s="112"/>
      <c r="AK29" s="2"/>
      <c r="AL29" s="2"/>
      <c r="AM29" s="113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</row>
    <row r="30" spans="1:91" s="110" customFormat="1" ht="15" customHeight="1">
      <c r="A30" s="2"/>
      <c r="B30" s="2"/>
      <c r="C30" s="2" t="s">
        <v>144</v>
      </c>
      <c r="E30" s="2"/>
      <c r="F30" s="111"/>
      <c r="G30" s="111"/>
      <c r="H30" s="111"/>
      <c r="I30" s="111"/>
      <c r="J30" s="111"/>
      <c r="K30" s="111"/>
      <c r="L30" s="111"/>
      <c r="M30" s="111"/>
      <c r="N30" s="111"/>
      <c r="O30" s="111"/>
      <c r="P30" s="111"/>
      <c r="Q30" s="111"/>
      <c r="R30" s="111"/>
      <c r="S30" s="111"/>
      <c r="T30" s="111"/>
      <c r="U30" s="111"/>
      <c r="V30" s="111"/>
      <c r="W30" s="111"/>
      <c r="X30" s="111"/>
      <c r="Y30" s="111"/>
      <c r="Z30" s="111"/>
      <c r="AA30" s="111"/>
      <c r="AB30" s="111"/>
      <c r="AC30" s="111"/>
      <c r="AD30" s="111"/>
      <c r="AE30" s="111"/>
      <c r="AF30" s="111"/>
      <c r="AG30" s="111"/>
      <c r="AH30" s="112"/>
      <c r="AI30" s="112"/>
      <c r="AJ30" s="112"/>
      <c r="AK30" s="2"/>
      <c r="AL30" s="2"/>
      <c r="AM30" s="113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</row>
    <row r="31" spans="1:91" s="110" customFormat="1" ht="15" customHeight="1">
      <c r="A31" s="2"/>
      <c r="B31" s="2"/>
      <c r="C31" s="2" t="s">
        <v>145</v>
      </c>
      <c r="E31" s="2"/>
      <c r="F31" s="111"/>
      <c r="G31" s="111"/>
      <c r="H31" s="111"/>
      <c r="I31" s="111"/>
      <c r="J31" s="111"/>
      <c r="K31" s="111"/>
      <c r="L31" s="111"/>
      <c r="M31" s="111"/>
      <c r="N31" s="111"/>
      <c r="O31" s="111"/>
      <c r="P31" s="111"/>
      <c r="Q31" s="111"/>
      <c r="R31" s="111"/>
      <c r="S31" s="111"/>
      <c r="T31" s="111"/>
      <c r="U31" s="111"/>
      <c r="V31" s="111"/>
      <c r="W31" s="111"/>
      <c r="X31" s="111"/>
      <c r="Y31" s="111"/>
      <c r="Z31" s="111"/>
      <c r="AA31" s="111"/>
      <c r="AB31" s="111"/>
      <c r="AC31" s="111"/>
      <c r="AD31" s="111"/>
      <c r="AE31" s="111"/>
      <c r="AF31" s="111"/>
      <c r="AG31" s="111"/>
      <c r="AH31" s="112"/>
      <c r="AI31" s="112"/>
      <c r="AJ31" s="112"/>
      <c r="AK31" s="2"/>
      <c r="AL31" s="2"/>
      <c r="AM31" s="113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10" customFormat="1" ht="15" customHeight="1">
      <c r="A32" s="2"/>
      <c r="B32" s="2"/>
      <c r="C32" s="2" t="s">
        <v>146</v>
      </c>
      <c r="E32" s="2"/>
      <c r="F32" s="111"/>
      <c r="G32" s="111"/>
      <c r="H32" s="111"/>
      <c r="I32" s="111"/>
      <c r="J32" s="111"/>
      <c r="K32" s="111"/>
      <c r="L32" s="111"/>
      <c r="M32" s="111"/>
      <c r="N32" s="111"/>
      <c r="O32" s="111"/>
      <c r="P32" s="111"/>
      <c r="Q32" s="111"/>
      <c r="R32" s="111"/>
      <c r="S32" s="111"/>
      <c r="T32" s="111"/>
      <c r="U32" s="111"/>
      <c r="V32" s="111"/>
      <c r="W32" s="111"/>
      <c r="X32" s="111"/>
      <c r="Y32" s="111"/>
      <c r="Z32" s="111"/>
      <c r="AA32" s="111"/>
      <c r="AB32" s="111"/>
      <c r="AC32" s="111"/>
      <c r="AD32" s="111"/>
      <c r="AE32" s="111"/>
      <c r="AF32" s="111"/>
      <c r="AG32" s="111"/>
      <c r="AH32" s="112"/>
      <c r="AI32" s="112"/>
      <c r="AJ32" s="112"/>
      <c r="AK32" s="2"/>
      <c r="AL32" s="2"/>
      <c r="AM32" s="113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18:J21 Q16:Q17" name="Range1_1_1_1"/>
    <protectedRange password="CC78" sqref="J22" name="Range1_3_1_1"/>
    <protectedRange password="CC78" sqref="A12:A15" name="Range1_1_2"/>
    <protectedRange password="CC78" sqref="A12:A15 C12:E15" name="Range1_6_2"/>
    <protectedRange password="CC78" sqref="B12:B15" name="Range1_4_2"/>
  </protectedRanges>
  <mergeCells count="53">
    <mergeCell ref="AP14:AP15"/>
    <mergeCell ref="AQ14:AQ15"/>
    <mergeCell ref="AR14:AR15"/>
    <mergeCell ref="AS14:AS15"/>
    <mergeCell ref="AS12:AS13"/>
    <mergeCell ref="AP12:AP13"/>
    <mergeCell ref="AQ12:AQ13"/>
    <mergeCell ref="AR12:AR13"/>
    <mergeCell ref="A14:A15"/>
    <mergeCell ref="B14:B15"/>
    <mergeCell ref="C14:C15"/>
    <mergeCell ref="D14:D15"/>
    <mergeCell ref="AK14:AK15"/>
    <mergeCell ref="AL12:AL13"/>
    <mergeCell ref="AL14:AL15"/>
    <mergeCell ref="AM14:AM15"/>
    <mergeCell ref="AN14:AN15"/>
    <mergeCell ref="AO14:AO15"/>
    <mergeCell ref="AM12:AM13"/>
    <mergeCell ref="AN12:AN13"/>
    <mergeCell ref="AO12:AO13"/>
    <mergeCell ref="A12:A13"/>
    <mergeCell ref="B12:B13"/>
    <mergeCell ref="C12:C13"/>
    <mergeCell ref="D12:D13"/>
    <mergeCell ref="AK12:AK13"/>
    <mergeCell ref="AT5:AT6"/>
    <mergeCell ref="A9:A10"/>
    <mergeCell ref="B9:B10"/>
    <mergeCell ref="C9:C10"/>
    <mergeCell ref="D9:D10"/>
    <mergeCell ref="AK9:AK10"/>
    <mergeCell ref="AL9:AL10"/>
    <mergeCell ref="AS9:AS10"/>
    <mergeCell ref="AM9:AM10"/>
    <mergeCell ref="AN9:AN10"/>
    <mergeCell ref="AO9:AO10"/>
    <mergeCell ref="AP9:AP10"/>
    <mergeCell ref="AQ9:AQ10"/>
    <mergeCell ref="AR9:AR10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</mergeCells>
  <conditionalFormatting sqref="F5:AJ6 F9:AJ10">
    <cfRule type="expression" dxfId="3" priority="10" stopIfTrue="1">
      <formula>IF(WEEKDAY(F$5)=1,TRUE,FALSE)</formula>
    </cfRule>
  </conditionalFormatting>
  <conditionalFormatting sqref="F9:AJ10">
    <cfRule type="expression" dxfId="2" priority="9" stopIfTrue="1">
      <formula>IF(WEEKDAY(F$5)=1,TRUE,FALSE)</formula>
    </cfRule>
  </conditionalFormatting>
  <conditionalFormatting sqref="F12:AJ15">
    <cfRule type="expression" dxfId="1" priority="2" stopIfTrue="1">
      <formula>IF(WEEKDAY(F$5)=1,TRUE,FALSE)</formula>
    </cfRule>
  </conditionalFormatting>
  <conditionalFormatting sqref="F12:AJ15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D28"/>
  <sheetViews>
    <sheetView zoomScaleNormal="70" workbookViewId="0">
      <pane xSplit="3" ySplit="8" topLeftCell="D12" activePane="bottomRight" state="frozen"/>
      <selection activeCell="F14" sqref="F14:AI17"/>
      <selection pane="topRight" activeCell="F14" sqref="F14:AI17"/>
      <selection pane="bottomLeft" activeCell="F14" sqref="F14:AI17"/>
      <selection pane="bottomRight" activeCell="H21" sqref="H21"/>
    </sheetView>
  </sheetViews>
  <sheetFormatPr defaultRowHeight="11.25"/>
  <cols>
    <col min="1" max="1" width="4.28515625" style="183" customWidth="1"/>
    <col min="2" max="2" width="8.42578125" style="183" customWidth="1"/>
    <col min="3" max="3" width="21.140625" style="183" customWidth="1"/>
    <col min="4" max="4" width="13.5703125" style="191" customWidth="1"/>
    <col min="5" max="5" width="10.28515625" style="194" customWidth="1"/>
    <col min="6" max="6" width="7.140625" style="191" customWidth="1"/>
    <col min="7" max="7" width="10.5703125" style="194" customWidth="1"/>
    <col min="8" max="8" width="7.140625" style="194" customWidth="1"/>
    <col min="9" max="9" width="9.5703125" style="194" customWidth="1"/>
    <col min="10" max="10" width="8.5703125" style="180" customWidth="1"/>
    <col min="11" max="12" width="12" style="183" customWidth="1"/>
    <col min="13" max="13" width="11.85546875" style="183" customWidth="1"/>
    <col min="14" max="14" width="8.5703125" style="183" customWidth="1"/>
    <col min="15" max="16" width="8.7109375" style="183" customWidth="1"/>
    <col min="17" max="17" width="11" style="183" customWidth="1"/>
    <col min="18" max="18" width="6.28515625" style="183" customWidth="1"/>
    <col min="19" max="19" width="10.85546875" style="183" customWidth="1"/>
    <col min="20" max="20" width="12.28515625" style="182" customWidth="1"/>
    <col min="21" max="21" width="9.5703125" style="183" customWidth="1"/>
    <col min="22" max="22" width="7.42578125" style="182" customWidth="1"/>
    <col min="23" max="23" width="7" style="182" customWidth="1"/>
    <col min="24" max="24" width="9.140625" style="182"/>
    <col min="25" max="25" width="11.140625" style="182" bestFit="1" customWidth="1"/>
    <col min="26" max="27" width="10.85546875" style="183" bestFit="1" customWidth="1"/>
    <col min="28" max="16384" width="9.140625" style="183"/>
  </cols>
  <sheetData>
    <row r="1" spans="1:30" s="92" customFormat="1" ht="41.25" customHeight="1">
      <c r="A1" s="52"/>
      <c r="B1" s="115"/>
      <c r="C1" s="115"/>
      <c r="D1" s="247" t="str">
        <f>"BẢNG THANH TOÁN LƯƠNG THÁNG"&amp;" "&amp;TEXT($E$4,"mm")&amp;" / "&amp;TEXT($E$4,"yyyy")</f>
        <v>BẢNG THANH TOÁN LƯƠNG THÁNG 12 / 2014</v>
      </c>
      <c r="E1" s="247"/>
      <c r="F1" s="247"/>
      <c r="G1" s="247"/>
      <c r="H1" s="247"/>
      <c r="I1" s="247"/>
      <c r="J1" s="247"/>
      <c r="K1" s="247"/>
      <c r="L1" s="247"/>
      <c r="M1" s="247"/>
      <c r="N1" s="247"/>
      <c r="O1" s="247"/>
      <c r="P1" s="247"/>
      <c r="Q1" s="248"/>
      <c r="R1" s="249" t="s">
        <v>119</v>
      </c>
      <c r="S1" s="250"/>
      <c r="T1" s="251"/>
      <c r="U1" s="116" t="s">
        <v>147</v>
      </c>
      <c r="V1" s="117"/>
      <c r="W1" s="117"/>
      <c r="X1" s="118"/>
      <c r="Y1" s="118"/>
    </row>
    <row r="2" spans="1:30" s="92" customFormat="1" ht="15" customHeight="1">
      <c r="A2" s="52"/>
      <c r="B2" s="115"/>
      <c r="C2" s="115"/>
      <c r="D2" s="115"/>
      <c r="E2" s="119"/>
      <c r="F2" s="115"/>
      <c r="G2" s="115"/>
      <c r="H2" s="115"/>
      <c r="I2" s="115"/>
      <c r="J2" s="120"/>
      <c r="K2" s="115"/>
      <c r="L2" s="115"/>
      <c r="M2" s="115"/>
      <c r="N2" s="115"/>
      <c r="O2" s="115"/>
      <c r="P2" s="115"/>
      <c r="Q2" s="115"/>
      <c r="R2" s="115"/>
      <c r="S2" s="115"/>
      <c r="T2" s="60"/>
      <c r="U2" s="121">
        <f>MAX('CC -12'!$AK$9:$AK$15)</f>
        <v>27</v>
      </c>
      <c r="V2" s="117"/>
      <c r="W2" s="117"/>
      <c r="X2" s="118"/>
      <c r="Y2" s="118"/>
    </row>
    <row r="3" spans="1:30" s="92" customFormat="1" ht="15" hidden="1" customHeight="1">
      <c r="A3" s="52"/>
      <c r="B3" s="115"/>
      <c r="C3" s="115"/>
      <c r="D3" s="115"/>
      <c r="E3" s="119"/>
      <c r="F3" s="115"/>
      <c r="G3" s="115"/>
      <c r="H3" s="115"/>
      <c r="I3" s="115"/>
      <c r="J3" s="120"/>
      <c r="K3" s="115"/>
      <c r="L3" s="115"/>
      <c r="M3" s="115"/>
      <c r="N3" s="115"/>
      <c r="O3" s="115"/>
      <c r="P3" s="115"/>
      <c r="Q3" s="115"/>
      <c r="R3" s="115"/>
      <c r="S3" s="115"/>
      <c r="T3" s="60"/>
      <c r="U3" s="122"/>
      <c r="V3" s="117"/>
      <c r="W3" s="117"/>
      <c r="X3" s="118"/>
      <c r="Y3" s="118"/>
    </row>
    <row r="4" spans="1:30" s="127" customFormat="1" ht="14.25" hidden="1" customHeight="1">
      <c r="A4" s="123"/>
      <c r="B4" s="99"/>
      <c r="C4" s="99"/>
      <c r="D4" s="99"/>
      <c r="E4" s="124">
        <f>'CC -12'!$E$4</f>
        <v>41974</v>
      </c>
      <c r="F4" s="99"/>
      <c r="G4" s="99"/>
      <c r="H4" s="99"/>
      <c r="I4" s="99"/>
      <c r="J4" s="99"/>
      <c r="K4" s="99"/>
      <c r="L4" s="99"/>
      <c r="M4" s="99"/>
      <c r="N4" s="125">
        <v>0.08</v>
      </c>
      <c r="O4" s="125">
        <v>1.4999999999999999E-2</v>
      </c>
      <c r="P4" s="125">
        <v>0.01</v>
      </c>
      <c r="Q4" s="99"/>
      <c r="R4" s="99"/>
      <c r="S4" s="99"/>
      <c r="T4" s="99"/>
      <c r="U4" s="99"/>
      <c r="V4" s="126"/>
      <c r="W4" s="126"/>
      <c r="X4" s="126"/>
      <c r="Y4" s="126"/>
    </row>
    <row r="5" spans="1:30" s="129" customFormat="1" ht="24" customHeight="1">
      <c r="A5" s="252" t="s">
        <v>3</v>
      </c>
      <c r="B5" s="252" t="s">
        <v>148</v>
      </c>
      <c r="C5" s="198" t="s">
        <v>5</v>
      </c>
      <c r="D5" s="198" t="s">
        <v>6</v>
      </c>
      <c r="E5" s="203" t="s">
        <v>7</v>
      </c>
      <c r="F5" s="254" t="s">
        <v>149</v>
      </c>
      <c r="G5" s="255"/>
      <c r="H5" s="255"/>
      <c r="I5" s="255"/>
      <c r="J5" s="255"/>
      <c r="K5" s="256"/>
      <c r="L5" s="243" t="s">
        <v>14</v>
      </c>
      <c r="M5" s="243" t="s">
        <v>150</v>
      </c>
      <c r="N5" s="198" t="s">
        <v>151</v>
      </c>
      <c r="O5" s="198"/>
      <c r="P5" s="198"/>
      <c r="Q5" s="243" t="s">
        <v>152</v>
      </c>
      <c r="R5" s="243" t="s">
        <v>153</v>
      </c>
      <c r="S5" s="243" t="s">
        <v>154</v>
      </c>
      <c r="T5" s="204" t="s">
        <v>155</v>
      </c>
      <c r="U5" s="99"/>
      <c r="V5" s="128"/>
      <c r="W5" s="118"/>
      <c r="X5" s="118"/>
      <c r="Y5" s="118"/>
      <c r="Z5" s="92"/>
      <c r="AA5" s="92"/>
      <c r="AB5" s="92"/>
      <c r="AC5" s="92"/>
      <c r="AD5" s="92"/>
    </row>
    <row r="6" spans="1:30" s="129" customFormat="1" ht="33.75" customHeight="1">
      <c r="A6" s="253"/>
      <c r="B6" s="253"/>
      <c r="C6" s="198"/>
      <c r="D6" s="198"/>
      <c r="E6" s="203"/>
      <c r="F6" s="254" t="s">
        <v>156</v>
      </c>
      <c r="G6" s="256"/>
      <c r="H6" s="254" t="s">
        <v>157</v>
      </c>
      <c r="I6" s="255"/>
      <c r="J6" s="241" t="s">
        <v>158</v>
      </c>
      <c r="K6" s="243" t="s">
        <v>159</v>
      </c>
      <c r="L6" s="244"/>
      <c r="M6" s="244"/>
      <c r="N6" s="245" t="s">
        <v>160</v>
      </c>
      <c r="O6" s="243" t="s">
        <v>161</v>
      </c>
      <c r="P6" s="243" t="s">
        <v>162</v>
      </c>
      <c r="Q6" s="244"/>
      <c r="R6" s="244"/>
      <c r="S6" s="244"/>
      <c r="T6" s="205"/>
      <c r="U6" s="99"/>
      <c r="V6" s="128"/>
      <c r="W6" s="118"/>
      <c r="X6" s="118"/>
      <c r="Y6" s="118"/>
      <c r="Z6" s="92"/>
      <c r="AA6" s="92"/>
      <c r="AB6" s="92"/>
      <c r="AC6" s="92"/>
      <c r="AD6" s="92"/>
    </row>
    <row r="7" spans="1:30" s="129" customFormat="1" ht="35.25" customHeight="1">
      <c r="A7" s="253"/>
      <c r="B7" s="253"/>
      <c r="C7" s="243"/>
      <c r="D7" s="243"/>
      <c r="E7" s="203"/>
      <c r="F7" s="130" t="s">
        <v>163</v>
      </c>
      <c r="G7" s="131" t="s">
        <v>164</v>
      </c>
      <c r="H7" s="130" t="s">
        <v>163</v>
      </c>
      <c r="I7" s="132" t="s">
        <v>164</v>
      </c>
      <c r="J7" s="242"/>
      <c r="K7" s="244"/>
      <c r="L7" s="257"/>
      <c r="M7" s="257"/>
      <c r="N7" s="246"/>
      <c r="O7" s="244"/>
      <c r="P7" s="244"/>
      <c r="Q7" s="244"/>
      <c r="R7" s="244"/>
      <c r="S7" s="244"/>
      <c r="T7" s="205"/>
      <c r="U7" s="99"/>
      <c r="V7" s="128"/>
      <c r="W7" s="118"/>
      <c r="X7" s="118"/>
      <c r="Y7" s="118"/>
      <c r="Z7" s="92"/>
      <c r="AA7" s="92"/>
      <c r="AB7" s="92"/>
      <c r="AC7" s="92"/>
      <c r="AD7" s="92"/>
    </row>
    <row r="8" spans="1:30" s="137" customFormat="1" ht="12.75" customHeight="1">
      <c r="A8" s="133">
        <v>1</v>
      </c>
      <c r="B8" s="133">
        <v>2</v>
      </c>
      <c r="C8" s="133">
        <v>3</v>
      </c>
      <c r="D8" s="133">
        <v>4</v>
      </c>
      <c r="E8" s="133">
        <v>5</v>
      </c>
      <c r="F8" s="133">
        <v>7</v>
      </c>
      <c r="G8" s="133">
        <v>8</v>
      </c>
      <c r="H8" s="133">
        <v>9</v>
      </c>
      <c r="I8" s="133">
        <v>10</v>
      </c>
      <c r="J8" s="133">
        <v>13</v>
      </c>
      <c r="K8" s="133">
        <v>14</v>
      </c>
      <c r="L8" s="133">
        <v>16</v>
      </c>
      <c r="M8" s="133">
        <v>17</v>
      </c>
      <c r="N8" s="133">
        <v>18</v>
      </c>
      <c r="O8" s="133">
        <v>19</v>
      </c>
      <c r="P8" s="133">
        <v>20</v>
      </c>
      <c r="Q8" s="133">
        <v>21</v>
      </c>
      <c r="R8" s="133">
        <v>22</v>
      </c>
      <c r="S8" s="133">
        <v>23</v>
      </c>
      <c r="T8" s="133">
        <v>24</v>
      </c>
      <c r="U8" s="99"/>
      <c r="V8" s="134"/>
      <c r="W8" s="135"/>
      <c r="X8" s="135"/>
      <c r="Y8" s="135"/>
      <c r="Z8" s="136"/>
      <c r="AA8" s="136"/>
      <c r="AB8" s="136"/>
      <c r="AC8" s="136"/>
      <c r="AD8" s="136"/>
    </row>
    <row r="9" spans="1:30" s="137" customFormat="1" ht="24" customHeight="1">
      <c r="A9" s="138" t="s">
        <v>133</v>
      </c>
      <c r="B9" s="139" t="s">
        <v>165</v>
      </c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99"/>
      <c r="V9" s="134"/>
      <c r="W9" s="135"/>
      <c r="X9" s="135"/>
      <c r="Y9" s="135"/>
      <c r="Z9" s="136"/>
      <c r="AA9" s="136"/>
      <c r="AB9" s="136"/>
      <c r="AC9" s="136"/>
      <c r="AD9" s="136"/>
    </row>
    <row r="10" spans="1:30" s="151" customFormat="1" ht="24" customHeight="1">
      <c r="A10" s="141">
        <v>1</v>
      </c>
      <c r="B10" s="25" t="s">
        <v>28</v>
      </c>
      <c r="C10" s="142" t="str">
        <f t="shared" ref="C10" si="0">VLOOKUP(B10,DS,2,0)</f>
        <v>Hồ Thị An</v>
      </c>
      <c r="D10" s="143" t="str">
        <f t="shared" ref="D10" si="1">VLOOKUP(B10,DS,3,0)</f>
        <v>Kế Toán</v>
      </c>
      <c r="E10" s="144">
        <f>VLOOKUP(B10,DS,4,0)</f>
        <v>1240000</v>
      </c>
      <c r="F10" s="145">
        <f>VLOOKUP(B10,'CC -12'!$B$8:$AS$15,36,0)</f>
        <v>27</v>
      </c>
      <c r="G10" s="146">
        <f t="shared" ref="G10" si="2">ROUND(E10/$U$2*F10,0)</f>
        <v>1240000</v>
      </c>
      <c r="H10" s="145">
        <f>(VLOOKUP(B10,'CC -12'!$B$8:$AS$15,37,0)+VLOOKUP(B10,'CC -12'!$B$8:$AS$15,38,0))</f>
        <v>0</v>
      </c>
      <c r="I10" s="146">
        <f t="shared" ref="I10" si="3">ROUND(E10/$U$2*H10,0)</f>
        <v>0</v>
      </c>
      <c r="J10" s="147">
        <f t="shared" ref="J10" si="4">F10+H10</f>
        <v>27</v>
      </c>
      <c r="K10" s="148">
        <f>G10+I10</f>
        <v>1240000</v>
      </c>
      <c r="L10" s="144">
        <f>VLOOKUP(B10,DS,6,0)</f>
        <v>260000</v>
      </c>
      <c r="M10" s="149">
        <f t="shared" ref="M10" si="5">K10+L10</f>
        <v>1500000</v>
      </c>
      <c r="N10" s="149">
        <f>IF(VLOOKUP(B10,DS,9,0)="x",E10*$N$4,0)</f>
        <v>0</v>
      </c>
      <c r="O10" s="149">
        <f>IF(VLOOKUP(B10,DS,9,0)="x",E10*$O$4,0)</f>
        <v>0</v>
      </c>
      <c r="P10" s="149">
        <f>IF(VLOOKUP(B10,DS,9,0)="x",E10*$P$4,0)</f>
        <v>0</v>
      </c>
      <c r="Q10" s="148">
        <f t="shared" ref="Q10" si="6">M10-SUM(N10:P10)</f>
        <v>1500000</v>
      </c>
      <c r="R10" s="148">
        <f>VLOOKUP(B10,DS,23,0)</f>
        <v>0</v>
      </c>
      <c r="S10" s="150">
        <f t="shared" ref="S10" si="7">Q10-R10</f>
        <v>1500000</v>
      </c>
      <c r="T10" s="148"/>
      <c r="U10" s="99"/>
      <c r="V10" s="128"/>
      <c r="W10" s="118"/>
      <c r="X10" s="118"/>
      <c r="Y10" s="118"/>
      <c r="Z10" s="92"/>
      <c r="AA10" s="92"/>
      <c r="AB10" s="92"/>
      <c r="AC10" s="92"/>
      <c r="AD10" s="92"/>
    </row>
    <row r="11" spans="1:30" s="151" customFormat="1" ht="24" customHeight="1">
      <c r="A11" s="152"/>
      <c r="B11" s="153"/>
      <c r="C11" s="154"/>
      <c r="D11" s="155"/>
      <c r="E11" s="156"/>
      <c r="F11" s="157"/>
      <c r="G11" s="158"/>
      <c r="H11" s="157"/>
      <c r="I11" s="158"/>
      <c r="J11" s="159"/>
      <c r="K11" s="160"/>
      <c r="L11" s="156"/>
      <c r="M11" s="161"/>
      <c r="N11" s="161"/>
      <c r="O11" s="161"/>
      <c r="P11" s="161"/>
      <c r="Q11" s="160"/>
      <c r="R11" s="160"/>
      <c r="S11" s="162"/>
      <c r="T11" s="160"/>
      <c r="U11" s="99"/>
      <c r="V11" s="128"/>
      <c r="W11" s="118"/>
      <c r="X11" s="118"/>
      <c r="Y11" s="118"/>
      <c r="Z11" s="92"/>
      <c r="AA11" s="92"/>
      <c r="AB11" s="92"/>
      <c r="AC11" s="92"/>
      <c r="AD11" s="92"/>
    </row>
    <row r="12" spans="1:30" s="166" customFormat="1" ht="21" customHeight="1">
      <c r="A12" s="240" t="s">
        <v>35</v>
      </c>
      <c r="B12" s="240"/>
      <c r="C12" s="240"/>
      <c r="D12" s="240"/>
      <c r="E12" s="163">
        <f>SUM(E9:E10)</f>
        <v>1240000</v>
      </c>
      <c r="F12" s="163"/>
      <c r="G12" s="163">
        <f>SUM(G9:G10)</f>
        <v>1240000</v>
      </c>
      <c r="H12" s="163"/>
      <c r="I12" s="163">
        <f>SUM(I9:I10)</f>
        <v>0</v>
      </c>
      <c r="J12" s="163"/>
      <c r="K12" s="163">
        <f t="shared" ref="K12:S12" si="8">SUM(K9:K10)</f>
        <v>1240000</v>
      </c>
      <c r="L12" s="163">
        <f t="shared" si="8"/>
        <v>260000</v>
      </c>
      <c r="M12" s="163">
        <f t="shared" si="8"/>
        <v>1500000</v>
      </c>
      <c r="N12" s="163">
        <f t="shared" si="8"/>
        <v>0</v>
      </c>
      <c r="O12" s="163">
        <f t="shared" si="8"/>
        <v>0</v>
      </c>
      <c r="P12" s="163">
        <f t="shared" si="8"/>
        <v>0</v>
      </c>
      <c r="Q12" s="163">
        <f t="shared" si="8"/>
        <v>1500000</v>
      </c>
      <c r="R12" s="163">
        <f t="shared" si="8"/>
        <v>0</v>
      </c>
      <c r="S12" s="163">
        <f t="shared" si="8"/>
        <v>1500000</v>
      </c>
      <c r="T12" s="164"/>
      <c r="U12" s="99"/>
      <c r="V12" s="165"/>
      <c r="W12" s="165"/>
      <c r="X12" s="165"/>
      <c r="Y12" s="165"/>
    </row>
    <row r="13" spans="1:30" s="137" customFormat="1" ht="24" customHeight="1">
      <c r="A13" s="138" t="s">
        <v>136</v>
      </c>
      <c r="B13" s="139" t="s">
        <v>166</v>
      </c>
      <c r="C13" s="140"/>
      <c r="D13" s="140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99"/>
      <c r="V13" s="134"/>
      <c r="W13" s="135"/>
      <c r="X13" s="135"/>
      <c r="Y13" s="135"/>
      <c r="Z13" s="136"/>
      <c r="AA13" s="136"/>
      <c r="AB13" s="136"/>
      <c r="AC13" s="136"/>
      <c r="AD13" s="136"/>
    </row>
    <row r="14" spans="1:30" s="151" customFormat="1" ht="24" customHeight="1">
      <c r="A14" s="141">
        <v>1</v>
      </c>
      <c r="B14" s="25" t="s">
        <v>30</v>
      </c>
      <c r="C14" s="142" t="str">
        <f t="shared" ref="C14:C15" si="9">VLOOKUP(B14,DS,2,0)</f>
        <v>Nguyễn Thị Thanh Thúy</v>
      </c>
      <c r="D14" s="143" t="str">
        <f t="shared" ref="D14:D15" si="10">VLOOKUP(B14,DS,3,0)</f>
        <v>Công nhân</v>
      </c>
      <c r="E14" s="144">
        <f t="shared" ref="E14:E15" si="11">VLOOKUP(B14,DS,4,0)</f>
        <v>2000000</v>
      </c>
      <c r="F14" s="145">
        <f>VLOOKUP(B14,'CC -12'!$B$8:$AS$15,36,0)</f>
        <v>27</v>
      </c>
      <c r="G14" s="146">
        <f t="shared" ref="G14:G15" si="12">ROUND(E14/$U$2*F14,0)</f>
        <v>2000000</v>
      </c>
      <c r="H14" s="145">
        <f>(VLOOKUP(B14,'CC -12'!$B$8:$AS$15,37,0)+VLOOKUP(B14,'CC -12'!$B$8:$AS$15,38,0))</f>
        <v>0</v>
      </c>
      <c r="I14" s="146">
        <f t="shared" ref="I14:I15" si="13">ROUND(E14/$U$2*H14,0)</f>
        <v>0</v>
      </c>
      <c r="J14" s="167">
        <f t="shared" ref="J14:K15" si="14">F14+H14</f>
        <v>27</v>
      </c>
      <c r="K14" s="148">
        <f t="shared" si="14"/>
        <v>2000000</v>
      </c>
      <c r="L14" s="144">
        <f>VLOOKUP(B14,DS,6,0)</f>
        <v>260000</v>
      </c>
      <c r="M14" s="149">
        <f t="shared" ref="M14:M15" si="15">K14+L14</f>
        <v>2260000</v>
      </c>
      <c r="N14" s="149">
        <f>IF(VLOOKUP(B14,DS,9,0)="x",'L - 12'!E14*$N$4,0)</f>
        <v>0</v>
      </c>
      <c r="O14" s="149">
        <f t="shared" ref="O14:O15" si="16">IF(VLOOKUP(B14,DS,9,0)="x",E14*0.015,0)</f>
        <v>0</v>
      </c>
      <c r="P14" s="149">
        <f t="shared" ref="P14:P15" si="17">IF(VLOOKUP(B14,DS,9,0)="x",E14*0.01,0)</f>
        <v>0</v>
      </c>
      <c r="Q14" s="148">
        <f>M14-SUM(N14:P14)</f>
        <v>2260000</v>
      </c>
      <c r="R14" s="148">
        <f t="shared" ref="R14:R15" si="18">VLOOKUP(B14,DS,23,0)</f>
        <v>0</v>
      </c>
      <c r="S14" s="150">
        <f>Q14-R14</f>
        <v>2260000</v>
      </c>
      <c r="T14" s="148"/>
      <c r="U14" s="99"/>
      <c r="V14" s="128"/>
      <c r="W14" s="118"/>
      <c r="X14" s="118"/>
      <c r="Y14" s="118"/>
      <c r="Z14" s="92"/>
      <c r="AA14" s="92"/>
      <c r="AB14" s="92"/>
      <c r="AC14" s="92"/>
      <c r="AD14" s="92"/>
    </row>
    <row r="15" spans="1:30" s="151" customFormat="1" ht="24" customHeight="1">
      <c r="A15" s="141">
        <v>2</v>
      </c>
      <c r="B15" s="25" t="s">
        <v>33</v>
      </c>
      <c r="C15" s="142" t="str">
        <f t="shared" si="9"/>
        <v>Huỳnh Đoàn Viết Thanh</v>
      </c>
      <c r="D15" s="143" t="str">
        <f t="shared" si="10"/>
        <v>Công nhân</v>
      </c>
      <c r="E15" s="144">
        <f t="shared" si="11"/>
        <v>2500000</v>
      </c>
      <c r="F15" s="145">
        <f>VLOOKUP(B15,'CC -12'!$B$8:$AS$15,36,0)</f>
        <v>27</v>
      </c>
      <c r="G15" s="146">
        <f t="shared" si="12"/>
        <v>2500000</v>
      </c>
      <c r="H15" s="145">
        <f>(VLOOKUP(B15,'CC -12'!$B$8:$AS$15,37,0)+VLOOKUP(B15,'CC -12'!$B$8:$AS$15,38,0))</f>
        <v>0</v>
      </c>
      <c r="I15" s="146">
        <f t="shared" si="13"/>
        <v>0</v>
      </c>
      <c r="J15" s="167">
        <f t="shared" si="14"/>
        <v>27</v>
      </c>
      <c r="K15" s="148">
        <f t="shared" si="14"/>
        <v>2500000</v>
      </c>
      <c r="L15" s="144">
        <f>VLOOKUP(B15,DS,6,0)</f>
        <v>260000</v>
      </c>
      <c r="M15" s="149">
        <f t="shared" si="15"/>
        <v>2760000</v>
      </c>
      <c r="N15" s="149">
        <f>IF(VLOOKUP(B15,DS,9,0)="x",'L - 12'!E15*$N$4,0)</f>
        <v>0</v>
      </c>
      <c r="O15" s="149">
        <f t="shared" si="16"/>
        <v>0</v>
      </c>
      <c r="P15" s="149">
        <f t="shared" si="17"/>
        <v>0</v>
      </c>
      <c r="Q15" s="148">
        <f t="shared" ref="Q15" si="19">M15-SUM(N15:P15)</f>
        <v>2760000</v>
      </c>
      <c r="R15" s="148">
        <f t="shared" si="18"/>
        <v>0</v>
      </c>
      <c r="S15" s="150">
        <f t="shared" ref="S15" si="20">Q15-R15</f>
        <v>2760000</v>
      </c>
      <c r="T15" s="148"/>
      <c r="U15" s="99"/>
      <c r="V15" s="128"/>
      <c r="W15" s="118"/>
      <c r="X15" s="118"/>
      <c r="Y15" s="118"/>
      <c r="Z15" s="92"/>
      <c r="AA15" s="92"/>
      <c r="AB15" s="92"/>
      <c r="AC15" s="92"/>
      <c r="AD15" s="92"/>
    </row>
    <row r="16" spans="1:30" s="151" customFormat="1" ht="22.5" customHeight="1">
      <c r="A16" s="168"/>
      <c r="B16" s="169"/>
      <c r="C16" s="170"/>
      <c r="D16" s="171"/>
      <c r="E16" s="172"/>
      <c r="F16" s="172"/>
      <c r="G16" s="172"/>
      <c r="H16" s="172"/>
      <c r="I16" s="172"/>
      <c r="J16" s="173"/>
      <c r="K16" s="172"/>
      <c r="L16" s="172"/>
      <c r="M16" s="174"/>
      <c r="N16" s="172"/>
      <c r="O16" s="172"/>
      <c r="P16" s="172"/>
      <c r="Q16" s="172"/>
      <c r="R16" s="172"/>
      <c r="S16" s="172"/>
      <c r="T16" s="148"/>
      <c r="U16" s="99"/>
      <c r="V16" s="175"/>
      <c r="W16" s="175"/>
      <c r="X16" s="175"/>
      <c r="Y16" s="175"/>
    </row>
    <row r="17" spans="1:25" s="166" customFormat="1" ht="21" customHeight="1">
      <c r="A17" s="240" t="s">
        <v>35</v>
      </c>
      <c r="B17" s="240"/>
      <c r="C17" s="240"/>
      <c r="D17" s="240"/>
      <c r="E17" s="163">
        <f>SUM(E13:E16)</f>
        <v>4500000</v>
      </c>
      <c r="F17" s="163"/>
      <c r="G17" s="163">
        <f>SUM(G13:G16)</f>
        <v>4500000</v>
      </c>
      <c r="H17" s="163"/>
      <c r="I17" s="163">
        <f>SUM(I13:I16)</f>
        <v>0</v>
      </c>
      <c r="J17" s="163"/>
      <c r="K17" s="163">
        <f t="shared" ref="K17:S17" si="21">SUM(K13:K16)</f>
        <v>4500000</v>
      </c>
      <c r="L17" s="163">
        <f t="shared" si="21"/>
        <v>520000</v>
      </c>
      <c r="M17" s="163">
        <f t="shared" si="21"/>
        <v>5020000</v>
      </c>
      <c r="N17" s="163">
        <f t="shared" si="21"/>
        <v>0</v>
      </c>
      <c r="O17" s="163">
        <f t="shared" si="21"/>
        <v>0</v>
      </c>
      <c r="P17" s="163">
        <f t="shared" si="21"/>
        <v>0</v>
      </c>
      <c r="Q17" s="163">
        <f t="shared" si="21"/>
        <v>5020000</v>
      </c>
      <c r="R17" s="163">
        <f t="shared" si="21"/>
        <v>0</v>
      </c>
      <c r="S17" s="163">
        <f t="shared" si="21"/>
        <v>5020000</v>
      </c>
      <c r="T17" s="164"/>
      <c r="U17" s="99"/>
      <c r="V17" s="165"/>
      <c r="W17" s="165"/>
      <c r="X17" s="165"/>
      <c r="Y17" s="165"/>
    </row>
    <row r="18" spans="1:25" ht="11.25" customHeight="1">
      <c r="A18" s="176"/>
      <c r="B18" s="176"/>
      <c r="C18" s="177"/>
      <c r="D18" s="178"/>
      <c r="E18" s="179"/>
      <c r="F18" s="177"/>
      <c r="G18" s="177"/>
      <c r="H18" s="177"/>
      <c r="I18" s="177"/>
      <c r="K18" s="177"/>
      <c r="L18" s="177"/>
      <c r="M18" s="181"/>
      <c r="N18" s="177"/>
      <c r="O18" s="177"/>
      <c r="P18" s="177"/>
      <c r="Q18" s="177"/>
      <c r="R18" s="177"/>
      <c r="S18" s="177"/>
      <c r="T18" s="177"/>
      <c r="U18" s="99"/>
    </row>
    <row r="19" spans="1:25" s="151" customFormat="1" ht="11.25" customHeight="1">
      <c r="A19" s="34"/>
      <c r="B19" s="34"/>
      <c r="C19" s="34"/>
      <c r="D19" s="184"/>
      <c r="E19" s="185"/>
      <c r="F19" s="34"/>
      <c r="G19" s="34"/>
      <c r="H19" s="34"/>
      <c r="I19" s="34"/>
      <c r="J19" s="186"/>
      <c r="K19" s="185"/>
      <c r="L19" s="34"/>
      <c r="M19" s="34"/>
      <c r="N19" s="34"/>
      <c r="O19" s="34"/>
      <c r="P19" s="34"/>
      <c r="Q19" s="34"/>
      <c r="R19" s="34"/>
      <c r="S19" s="35" t="str">
        <f>"Ngày "&amp;IF(OR(MONTH($E$4)=4,MONTH($E$4)=6,MONTH($E$4)=9,MONTH($E$4)=11),"30",IF(MONTH($E$4)=2,"28","31"))&amp;"  tháng  "&amp;MONTH($E$4)&amp;"  năm   "&amp;YEAR($E$4)</f>
        <v>Ngày 31  tháng  12  năm   2014</v>
      </c>
      <c r="T19" s="34"/>
      <c r="U19" s="187"/>
      <c r="V19" s="175"/>
      <c r="W19" s="175"/>
      <c r="X19" s="175"/>
      <c r="Y19" s="175"/>
    </row>
    <row r="20" spans="1:25" s="151" customFormat="1" ht="12.75">
      <c r="A20" s="44"/>
      <c r="B20" s="44"/>
      <c r="C20" s="44" t="s">
        <v>167</v>
      </c>
      <c r="D20" s="188"/>
      <c r="E20" s="46"/>
      <c r="F20" s="187"/>
      <c r="G20" s="46"/>
      <c r="H20" s="46"/>
      <c r="I20" s="46"/>
      <c r="J20" s="189"/>
      <c r="K20" s="175"/>
      <c r="L20" s="44"/>
      <c r="M20" s="190"/>
      <c r="N20" s="36"/>
      <c r="O20" s="36"/>
      <c r="P20" s="36"/>
      <c r="Q20" s="36"/>
      <c r="S20" s="187" t="s">
        <v>41</v>
      </c>
      <c r="T20" s="187"/>
      <c r="U20" s="187"/>
      <c r="V20" s="175"/>
      <c r="W20" s="175"/>
      <c r="X20" s="175"/>
      <c r="Y20" s="175"/>
    </row>
    <row r="21" spans="1:25" ht="12">
      <c r="A21" s="176"/>
      <c r="B21" s="176"/>
      <c r="C21" s="191"/>
      <c r="E21" s="192"/>
      <c r="F21" s="101"/>
      <c r="G21" s="192"/>
      <c r="H21" s="192"/>
      <c r="I21" s="192"/>
      <c r="K21" s="182"/>
      <c r="L21" s="191"/>
      <c r="N21" s="193"/>
      <c r="O21" s="193"/>
      <c r="P21" s="193"/>
      <c r="Q21" s="193"/>
      <c r="S21" s="193"/>
      <c r="T21" s="101"/>
      <c r="U21" s="99"/>
    </row>
    <row r="22" spans="1:25" ht="12">
      <c r="C22" s="191"/>
      <c r="L22" s="191"/>
      <c r="T22" s="191"/>
      <c r="U22" s="99"/>
    </row>
    <row r="23" spans="1:25" ht="12">
      <c r="U23" s="99"/>
    </row>
    <row r="24" spans="1:25" ht="12">
      <c r="U24" s="99"/>
    </row>
    <row r="25" spans="1:25" ht="12">
      <c r="U25" s="99"/>
    </row>
    <row r="26" spans="1:25" ht="12">
      <c r="U26" s="99"/>
    </row>
    <row r="27" spans="1:25" ht="12">
      <c r="U27" s="99"/>
    </row>
    <row r="28" spans="1:25" ht="12">
      <c r="U28" s="99"/>
    </row>
  </sheetData>
  <protectedRanges>
    <protectedRange password="CC78" sqref="V16:IJ17 C5:D7 B20:C20 A16:A21 B16:B19 B21 V13 Q5:T7 E5:I6 N5:P6 L5 L20 J6:K7 L7 A23:T56 U29:U56 N16:S16 V23:IJ56 J16:L16 AE13:IJ13 V12:IJ12 D12:T12 D17:T17 A57:IJ65324 A11:B12 Q11:S11 V11 AE11:IJ11 AE5:IJ10 V5:V10 Q10:S10 A10:B10" name="Range1"/>
    <protectedRange password="CC78" sqref="F7:H7" name="Range1_4"/>
    <protectedRange password="CC78" sqref="V20:IJ21 S20:T21 N20:Q21 E20:I21" name="Range1_1_1"/>
    <protectedRange password="CC78" sqref="U1 V1:IJ4 B4:T4 R2:S3 B1:Q3 U16:U28 W13:AD13 U11:U13 W11:AD11 W5:AD10 U4:U10" name="Range1_2"/>
    <protectedRange password="CC78" sqref="A1" name="Range1_2_1_1"/>
    <protectedRange password="CC78" sqref="I7" name="Range1_4_1"/>
    <protectedRange password="CC78" sqref="U2:U3" name="Range1_2_2_1"/>
    <protectedRange password="CC78" sqref="V14:V15 Q14:S15 A14:B15 AE14:IJ15" name="Range1_5"/>
    <protectedRange password="CC78" sqref="U14:U15 W14:AD15" name="Range1_2_3"/>
    <protectedRange password="CC78" sqref="K14:K15 K10:K11" name="Range1_6"/>
    <protectedRange password="CC78" sqref="A2:A3" name="Range1_2_1_3"/>
  </protectedRanges>
  <autoFilter ref="A7:AD10"/>
  <mergeCells count="24">
    <mergeCell ref="A12:D12"/>
    <mergeCell ref="A17:D17"/>
    <mergeCell ref="N5:P5"/>
    <mergeCell ref="J6:J7"/>
    <mergeCell ref="K6:K7"/>
    <mergeCell ref="N6:N7"/>
    <mergeCell ref="O6:O7"/>
    <mergeCell ref="P6:P7"/>
    <mergeCell ref="D1:Q1"/>
    <mergeCell ref="R1:T1"/>
    <mergeCell ref="A5:A7"/>
    <mergeCell ref="B5:B7"/>
    <mergeCell ref="C5:C7"/>
    <mergeCell ref="D5:D7"/>
    <mergeCell ref="E5:E7"/>
    <mergeCell ref="F5:K5"/>
    <mergeCell ref="L5:L7"/>
    <mergeCell ref="M5:M7"/>
    <mergeCell ref="Q5:Q7"/>
    <mergeCell ref="R5:R7"/>
    <mergeCell ref="S5:S7"/>
    <mergeCell ref="T5:T7"/>
    <mergeCell ref="F6:G6"/>
    <mergeCell ref="H6:I6"/>
  </mergeCells>
  <printOptions horizontalCentered="1"/>
  <pageMargins left="0" right="0.24" top="0.2" bottom="0.32" header="0.2" footer="0.2"/>
  <pageSetup paperSize="9" scale="70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1</vt:i4>
      </vt:variant>
    </vt:vector>
  </HeadingPairs>
  <TitlesOfParts>
    <vt:vector size="26" baseType="lpstr">
      <vt:lpstr>THL</vt:lpstr>
      <vt:lpstr>CC -1</vt:lpstr>
      <vt:lpstr>L - 1</vt:lpstr>
      <vt:lpstr>CC -2</vt:lpstr>
      <vt:lpstr>L - 2</vt:lpstr>
      <vt:lpstr>CC -3</vt:lpstr>
      <vt:lpstr>L - 3</vt:lpstr>
      <vt:lpstr>CC -4</vt:lpstr>
      <vt:lpstr>L - 4</vt:lpstr>
      <vt:lpstr>CC -5</vt:lpstr>
      <vt:lpstr>L - 5</vt:lpstr>
      <vt:lpstr>CC -6</vt:lpstr>
      <vt:lpstr>L - 6</vt:lpstr>
      <vt:lpstr>CC -7</vt:lpstr>
      <vt:lpstr>L - 7</vt:lpstr>
      <vt:lpstr>CC -8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2016-08-06T05:07:50Z</dcterms:created>
  <dcterms:modified xsi:type="dcterms:W3CDTF">2016-08-20T06:04:54Z</dcterms:modified>
</cp:coreProperties>
</file>