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/>
  <c r="P817" i="34" s="1"/>
  <c r="V817" i="34" l="1"/>
  <c r="A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Q786" i="34"/>
  <c r="R786" i="34"/>
  <c r="V786" i="34"/>
  <c r="Q789" i="34"/>
  <c r="R789" i="34"/>
  <c r="V789" i="34"/>
  <c r="AA789" i="34"/>
  <c r="P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Q717" i="34"/>
  <c r="Q773" i="34"/>
  <c r="R773" i="34"/>
  <c r="V773" i="34"/>
  <c r="AA773" i="34"/>
  <c r="P773" i="34"/>
  <c r="P666" i="34"/>
  <c r="Q666" i="34"/>
  <c r="R666" i="34"/>
  <c r="V666" i="34"/>
  <c r="AA666" i="34"/>
  <c r="R707" i="34"/>
  <c r="V707" i="34"/>
  <c r="AA707" i="34"/>
  <c r="P707" i="34"/>
  <c r="Q707" i="34"/>
  <c r="R735" i="34"/>
  <c r="V735" i="34"/>
  <c r="AA735" i="34"/>
  <c r="P735" i="34"/>
  <c r="Q735" i="34"/>
  <c r="AA770" i="34"/>
  <c r="P770" i="34"/>
  <c r="Q770" i="34"/>
  <c r="R770" i="34"/>
  <c r="V770" i="34"/>
  <c r="Q64" i="34"/>
  <c r="R64" i="34"/>
  <c r="V64" i="34"/>
  <c r="AA64" i="34"/>
  <c r="P64" i="34"/>
  <c r="P94" i="34"/>
  <c r="R94" i="34"/>
  <c r="V94" i="34"/>
  <c r="AA94" i="34"/>
  <c r="Q94" i="34"/>
  <c r="P696" i="34"/>
  <c r="Q696" i="34"/>
  <c r="R696" i="34"/>
  <c r="V696" i="34"/>
  <c r="AA696" i="34"/>
  <c r="R751" i="34"/>
  <c r="P751" i="34"/>
  <c r="Q751" i="34"/>
  <c r="V751" i="34"/>
  <c r="AA751" i="34"/>
  <c r="Q84" i="34"/>
  <c r="R84" i="34"/>
  <c r="V84" i="34"/>
  <c r="P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AA349" i="34"/>
  <c r="Q275" i="34"/>
  <c r="R275" i="34"/>
  <c r="V275" i="34"/>
  <c r="AA275" i="34"/>
  <c r="P275" i="34"/>
  <c r="Q345" i="34"/>
  <c r="R345" i="34"/>
  <c r="V345" i="34"/>
  <c r="P345" i="34"/>
  <c r="AA345" i="34"/>
  <c r="AA367" i="34"/>
  <c r="P367" i="34"/>
  <c r="Q367" i="34"/>
  <c r="R367" i="34"/>
  <c r="V367" i="34"/>
  <c r="AA463" i="34"/>
  <c r="P463" i="34"/>
  <c r="Q463" i="34"/>
  <c r="R463" i="34"/>
  <c r="V463" i="34"/>
  <c r="P516" i="34"/>
  <c r="Q516" i="34"/>
  <c r="R516" i="34"/>
  <c r="V516" i="34"/>
  <c r="AA516" i="34"/>
  <c r="P568" i="34"/>
  <c r="R568" i="34"/>
  <c r="V568" i="34"/>
  <c r="AA568" i="34"/>
  <c r="Q568" i="34"/>
  <c r="P600" i="34"/>
  <c r="Q600" i="34"/>
  <c r="R600" i="34"/>
  <c r="V600" i="34"/>
  <c r="AA600" i="34"/>
  <c r="P656" i="34"/>
  <c r="Q656" i="34"/>
  <c r="R656" i="34"/>
  <c r="V656" i="34"/>
  <c r="AA656" i="34"/>
  <c r="Q295" i="34"/>
  <c r="R295" i="34"/>
  <c r="V295" i="34"/>
  <c r="AA295" i="34"/>
  <c r="P295" i="34"/>
  <c r="Q370" i="34"/>
  <c r="R370" i="34"/>
  <c r="V370" i="34"/>
  <c r="AA370" i="34"/>
  <c r="P370" i="34"/>
  <c r="R504" i="34"/>
  <c r="V504" i="34"/>
  <c r="P504" i="34"/>
  <c r="Q504" i="34"/>
  <c r="AA504" i="34"/>
  <c r="R571" i="34"/>
  <c r="V571" i="34"/>
  <c r="P571" i="34"/>
  <c r="Q571" i="34"/>
  <c r="AA571" i="34"/>
  <c r="R583" i="34"/>
  <c r="V583" i="34"/>
  <c r="P583" i="34"/>
  <c r="AA583" i="34"/>
  <c r="Q583" i="34"/>
  <c r="P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Q114" i="34"/>
  <c r="R114" i="34"/>
  <c r="V114" i="34"/>
  <c r="P156" i="34"/>
  <c r="Q156" i="34"/>
  <c r="R156" i="34"/>
  <c r="V156" i="34"/>
  <c r="AA156" i="34"/>
  <c r="P170" i="34"/>
  <c r="Q170" i="34"/>
  <c r="R170" i="34"/>
  <c r="V170" i="34"/>
  <c r="AA170" i="34"/>
  <c r="R261" i="34"/>
  <c r="V261" i="34"/>
  <c r="P261" i="34"/>
  <c r="Q261" i="34"/>
  <c r="AA261" i="34"/>
  <c r="R161" i="34"/>
  <c r="V161" i="34"/>
  <c r="AA161" i="34"/>
  <c r="P161" i="34"/>
  <c r="Q161" i="34"/>
  <c r="Q230" i="34"/>
  <c r="R230" i="34"/>
  <c r="V230" i="34"/>
  <c r="AA230" i="34"/>
  <c r="P230" i="34"/>
  <c r="Q271" i="34"/>
  <c r="R271" i="34"/>
  <c r="V271" i="34"/>
  <c r="AA271" i="34"/>
  <c r="P271" i="34"/>
  <c r="Q192" i="34"/>
  <c r="R192" i="34"/>
  <c r="V192" i="34"/>
  <c r="AA192" i="34"/>
  <c r="P192" i="34"/>
  <c r="Q220" i="34"/>
  <c r="R220" i="34"/>
  <c r="V220" i="34"/>
  <c r="AA220" i="34"/>
  <c r="P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Q720" i="34"/>
  <c r="R720" i="34"/>
  <c r="V720" i="34"/>
  <c r="AA720" i="34"/>
  <c r="AA441" i="34"/>
  <c r="P441" i="34"/>
  <c r="Q441" i="34"/>
  <c r="R441" i="34"/>
  <c r="V441" i="34"/>
  <c r="R637" i="34"/>
  <c r="V637" i="34"/>
  <c r="AA637" i="34"/>
  <c r="P637" i="34"/>
  <c r="Q637" i="34"/>
  <c r="P714" i="34"/>
  <c r="Q714" i="34"/>
  <c r="R714" i="34"/>
  <c r="V714" i="34"/>
  <c r="AA714" i="34"/>
  <c r="R523" i="34"/>
  <c r="V523" i="34"/>
  <c r="AA523" i="34"/>
  <c r="P523" i="34"/>
  <c r="Q523" i="34"/>
  <c r="P686" i="34"/>
  <c r="Q686" i="34"/>
  <c r="R686" i="34"/>
  <c r="V686" i="34"/>
  <c r="AA686" i="34"/>
  <c r="P642" i="34"/>
  <c r="Q642" i="34"/>
  <c r="R642" i="34"/>
  <c r="V642" i="34"/>
  <c r="AA642" i="34"/>
  <c r="AA806" i="34"/>
  <c r="P806" i="34"/>
  <c r="Q806" i="34"/>
  <c r="R806" i="34"/>
  <c r="V806" i="34"/>
  <c r="P532" i="34"/>
  <c r="Q532" i="34"/>
  <c r="R532" i="34"/>
  <c r="V532" i="34"/>
  <c r="AA532" i="34"/>
  <c r="R693" i="34"/>
  <c r="V693" i="34"/>
  <c r="AA693" i="34"/>
  <c r="P693" i="34"/>
  <c r="Q693" i="34"/>
  <c r="P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Q475" i="34"/>
  <c r="R475" i="34"/>
  <c r="V475" i="34"/>
  <c r="P732" i="34"/>
  <c r="Q732" i="34"/>
  <c r="R732" i="34"/>
  <c r="V732" i="34"/>
  <c r="AA732" i="34"/>
  <c r="AA314" i="34"/>
  <c r="P314" i="34"/>
  <c r="Q314" i="34"/>
  <c r="R314" i="34"/>
  <c r="V314" i="34"/>
  <c r="R623" i="34"/>
  <c r="V623" i="34"/>
  <c r="AA623" i="34"/>
  <c r="P623" i="34"/>
  <c r="Q623" i="34"/>
  <c r="AA326" i="34"/>
  <c r="P326" i="34"/>
  <c r="Q326" i="34"/>
  <c r="R326" i="34"/>
  <c r="V326" i="34"/>
  <c r="P526" i="34"/>
  <c r="Q526" i="34"/>
  <c r="R526" i="34"/>
  <c r="V526" i="34"/>
  <c r="AA526" i="34"/>
  <c r="AA453" i="34"/>
  <c r="P453" i="34"/>
  <c r="Q453" i="34"/>
  <c r="R453" i="34"/>
  <c r="V453" i="34"/>
  <c r="AA209" i="34"/>
  <c r="P209" i="34"/>
  <c r="Q209" i="34"/>
  <c r="R209" i="34"/>
  <c r="V209" i="34"/>
  <c r="AA332" i="34"/>
  <c r="P332" i="34"/>
  <c r="Q332" i="34"/>
  <c r="R332" i="34"/>
  <c r="V332" i="34"/>
  <c r="P594" i="34"/>
  <c r="Q594" i="34"/>
  <c r="R594" i="34"/>
  <c r="V594" i="34"/>
  <c r="AA594" i="34"/>
  <c r="Q129" i="34"/>
  <c r="R129" i="34"/>
  <c r="V129" i="34"/>
  <c r="AA129" i="34"/>
  <c r="P129" i="34"/>
  <c r="AA189" i="34"/>
  <c r="P189" i="34"/>
  <c r="Q189" i="34"/>
  <c r="R189" i="34"/>
  <c r="V189" i="34"/>
  <c r="Q456" i="34"/>
  <c r="R456" i="34"/>
  <c r="V456" i="34"/>
  <c r="AA456" i="34"/>
  <c r="P456" i="34"/>
  <c r="R745" i="34"/>
  <c r="V745" i="34"/>
  <c r="AA745" i="34"/>
  <c r="P745" i="34"/>
  <c r="Q745" i="34"/>
  <c r="Q137" i="34"/>
  <c r="R137" i="34"/>
  <c r="V137" i="34"/>
  <c r="AA137" i="34"/>
  <c r="P137" i="34"/>
  <c r="Q426" i="34"/>
  <c r="R426" i="34"/>
  <c r="V426" i="34"/>
  <c r="AA426" i="34"/>
  <c r="P426" i="34"/>
  <c r="P146" i="34"/>
  <c r="Q146" i="34"/>
  <c r="R146" i="34"/>
  <c r="V146" i="34"/>
  <c r="AA146" i="34"/>
  <c r="P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Q675" i="34"/>
  <c r="P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Q739" i="34"/>
  <c r="AA87" i="34"/>
  <c r="R87" i="34"/>
  <c r="V87" i="34"/>
  <c r="Q87" i="34"/>
  <c r="P87" i="34"/>
  <c r="AA227" i="34"/>
  <c r="P227" i="34"/>
  <c r="Q227" i="34"/>
  <c r="R227" i="34"/>
  <c r="V227" i="34"/>
  <c r="AA447" i="34"/>
  <c r="P447" i="34"/>
  <c r="Q447" i="34"/>
  <c r="R447" i="34"/>
  <c r="V447" i="34"/>
  <c r="Q121" i="34"/>
  <c r="R121" i="34"/>
  <c r="V121" i="34"/>
  <c r="AA121" i="34"/>
  <c r="P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Q546" i="34"/>
  <c r="R546" i="34"/>
  <c r="V546" i="34"/>
  <c r="AA546" i="34"/>
  <c r="AA251" i="34"/>
  <c r="P251" i="34"/>
  <c r="Q251" i="34"/>
  <c r="R251" i="34"/>
  <c r="V251" i="34"/>
  <c r="AA320" i="34"/>
  <c r="P320" i="34"/>
  <c r="Q320" i="34"/>
  <c r="R320" i="34"/>
  <c r="V320" i="34"/>
  <c r="P648" i="34"/>
  <c r="Q648" i="34"/>
  <c r="R648" i="34"/>
  <c r="V648" i="34"/>
  <c r="AA648" i="34"/>
  <c r="AA247" i="34"/>
  <c r="P247" i="34"/>
  <c r="Q247" i="34"/>
  <c r="R247" i="34"/>
  <c r="V247" i="34"/>
  <c r="AA479" i="34"/>
  <c r="P479" i="34"/>
  <c r="Q479" i="34"/>
  <c r="R479" i="34"/>
  <c r="V479" i="34"/>
  <c r="AA235" i="34"/>
  <c r="P235" i="34"/>
  <c r="Q235" i="34"/>
  <c r="R235" i="34"/>
  <c r="V235" i="34"/>
  <c r="P357" i="34"/>
  <c r="Q357" i="34"/>
  <c r="R357" i="34"/>
  <c r="V357" i="34"/>
  <c r="AA357" i="34"/>
  <c r="Q80" i="34"/>
  <c r="R80" i="34"/>
  <c r="V80" i="34"/>
  <c r="AA80" i="34"/>
  <c r="P80" i="34"/>
  <c r="Q323" i="34"/>
  <c r="R323" i="34"/>
  <c r="V323" i="34"/>
  <c r="AA323" i="34"/>
  <c r="P323" i="34"/>
  <c r="AA243" i="34"/>
  <c r="P243" i="34"/>
  <c r="Q243" i="34"/>
  <c r="R243" i="34"/>
  <c r="V243" i="34"/>
  <c r="R500" i="34"/>
  <c r="V500" i="34"/>
  <c r="P500" i="34"/>
  <c r="Q500" i="34"/>
  <c r="AA500" i="34"/>
  <c r="P520" i="34"/>
  <c r="Q520" i="34"/>
  <c r="R520" i="34"/>
  <c r="V520" i="34"/>
  <c r="AA520" i="34"/>
  <c r="Q111" i="34"/>
  <c r="R111" i="34"/>
  <c r="V111" i="34"/>
  <c r="AA111" i="34"/>
  <c r="P111" i="34"/>
  <c r="R167" i="34"/>
  <c r="V167" i="34"/>
  <c r="AA167" i="34"/>
  <c r="P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Q397" i="34"/>
  <c r="R397" i="34"/>
  <c r="V397" i="34"/>
  <c r="Q279" i="34"/>
  <c r="R279" i="34"/>
  <c r="V279" i="34"/>
  <c r="AA279" i="34"/>
  <c r="P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Q391" i="34"/>
  <c r="R391" i="34"/>
  <c r="V391" i="34"/>
  <c r="AA800" i="34"/>
  <c r="P800" i="34"/>
  <c r="Q800" i="34"/>
  <c r="R800" i="34"/>
  <c r="V800" i="34"/>
  <c r="AA820" i="34"/>
  <c r="P820" i="34"/>
  <c r="Q820" i="34"/>
  <c r="R820" i="34"/>
  <c r="V820" i="34"/>
  <c r="Q90" i="34"/>
  <c r="P90" i="34"/>
  <c r="R90" i="34"/>
  <c r="V90" i="34"/>
  <c r="AA90" i="34"/>
  <c r="R177" i="34"/>
  <c r="V177" i="34"/>
  <c r="P177" i="34"/>
  <c r="Q177" i="34"/>
  <c r="AA177" i="34"/>
  <c r="AA217" i="34"/>
  <c r="P217" i="34"/>
  <c r="Q217" i="34"/>
  <c r="R217" i="34"/>
  <c r="V217" i="34"/>
  <c r="Q287" i="34"/>
  <c r="R287" i="34"/>
  <c r="V287" i="34"/>
  <c r="AA287" i="34"/>
  <c r="P287" i="34"/>
  <c r="Q384" i="34"/>
  <c r="R384" i="34"/>
  <c r="V384" i="34"/>
  <c r="AA384" i="34"/>
  <c r="P384" i="34"/>
  <c r="Q254" i="34"/>
  <c r="R254" i="34"/>
  <c r="V254" i="34"/>
  <c r="AA254" i="34"/>
  <c r="P254" i="34"/>
  <c r="Q438" i="34"/>
  <c r="R438" i="34"/>
  <c r="V438" i="34"/>
  <c r="AA438" i="34"/>
  <c r="P438" i="34"/>
  <c r="Q70" i="34"/>
  <c r="R70" i="34"/>
  <c r="V70" i="34"/>
  <c r="AA70" i="34"/>
  <c r="P70" i="34"/>
  <c r="AA118" i="34"/>
  <c r="P118" i="34"/>
  <c r="Q118" i="34"/>
  <c r="R118" i="34"/>
  <c r="V118" i="34"/>
  <c r="Q214" i="34"/>
  <c r="R214" i="34"/>
  <c r="V214" i="34"/>
  <c r="AA214" i="34"/>
  <c r="P214" i="34"/>
  <c r="P268" i="34"/>
  <c r="AA268" i="34"/>
  <c r="Q268" i="34"/>
  <c r="R268" i="34"/>
  <c r="V268" i="34"/>
  <c r="Q291" i="34"/>
  <c r="R291" i="34"/>
  <c r="V291" i="34"/>
  <c r="AA291" i="34"/>
  <c r="P291" i="34"/>
  <c r="Q198" i="34"/>
  <c r="R198" i="34"/>
  <c r="V198" i="34"/>
  <c r="AA198" i="34"/>
  <c r="P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Q1435" i="34"/>
  <c r="R1441" i="34"/>
  <c r="V1441" i="34"/>
  <c r="AA1441" i="34"/>
  <c r="P1441" i="34"/>
  <c r="Q1441" i="34"/>
  <c r="P1434" i="34"/>
  <c r="Q1434" i="34"/>
  <c r="R1434" i="34"/>
  <c r="V1434" i="34"/>
  <c r="AA1434" i="34"/>
  <c r="P1436" i="34"/>
  <c r="Q1436" i="34"/>
  <c r="R1436" i="34"/>
  <c r="V1436" i="34"/>
  <c r="AA1436" i="34"/>
  <c r="P1438" i="34"/>
  <c r="Q1438" i="34"/>
  <c r="R1438" i="34"/>
  <c r="V1438" i="34"/>
  <c r="AA1438" i="34"/>
  <c r="P1440" i="34"/>
  <c r="Q1440" i="34"/>
  <c r="R1440" i="34"/>
  <c r="V1440" i="34"/>
  <c r="AA1440" i="34"/>
  <c r="R1437" i="34"/>
  <c r="V1437" i="34"/>
  <c r="AA1437" i="34"/>
  <c r="P1437" i="34"/>
  <c r="Q1437" i="34"/>
  <c r="R1433" i="34"/>
  <c r="V1433" i="34"/>
  <c r="AA1433" i="34"/>
  <c r="P1433" i="34"/>
  <c r="Q1433" i="34"/>
  <c r="R1439" i="34"/>
  <c r="V1439" i="34"/>
  <c r="AA1439" i="34"/>
  <c r="P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Q1456" i="34"/>
  <c r="R1456" i="34"/>
  <c r="V1456" i="34"/>
  <c r="AA1456" i="34"/>
  <c r="R1455" i="34"/>
  <c r="V1455" i="34"/>
  <c r="AA1455" i="34"/>
  <c r="P1455" i="34"/>
  <c r="Q1455" i="34"/>
  <c r="R1457" i="34"/>
  <c r="V1457" i="34"/>
  <c r="AA1457" i="34"/>
  <c r="P1457" i="34"/>
  <c r="Q1457" i="34"/>
  <c r="P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R51" i="34"/>
  <c r="V51" i="34"/>
  <c r="AA51" i="34"/>
  <c r="P51" i="34"/>
  <c r="Q51" i="34"/>
  <c r="P54" i="34"/>
  <c r="R54" i="34"/>
  <c r="V54" i="34"/>
  <c r="AA54" i="34"/>
  <c r="Q54" i="34"/>
  <c r="R57" i="34"/>
  <c r="V57" i="34"/>
  <c r="P57" i="34"/>
  <c r="Q57" i="34"/>
  <c r="AA57" i="34"/>
  <c r="P60" i="34"/>
  <c r="Q60" i="34"/>
  <c r="R60" i="34"/>
  <c r="V60" i="34"/>
  <c r="AA60" i="34"/>
  <c r="R1753" i="34"/>
  <c r="V1753" i="34"/>
  <c r="AA1753" i="34"/>
  <c r="P1753" i="34"/>
  <c r="Q1753" i="34"/>
  <c r="R1745" i="34"/>
  <c r="V1745" i="34"/>
  <c r="AA1745" i="34"/>
  <c r="P1745" i="34"/>
  <c r="Q1745" i="34"/>
  <c r="R1737" i="34"/>
  <c r="V1737" i="34"/>
  <c r="AA1737" i="34"/>
  <c r="P1737" i="34"/>
  <c r="Q1737" i="34"/>
  <c r="R1729" i="34"/>
  <c r="V1729" i="34"/>
  <c r="AA1729" i="34"/>
  <c r="P1729" i="34"/>
  <c r="Q1729" i="34"/>
  <c r="R1721" i="34"/>
  <c r="V1721" i="34"/>
  <c r="AA1721" i="34"/>
  <c r="P1721" i="34"/>
  <c r="Q1721" i="34"/>
  <c r="R1713" i="34"/>
  <c r="V1713" i="34"/>
  <c r="AA1713" i="34"/>
  <c r="P1713" i="34"/>
  <c r="Q1713" i="34"/>
  <c r="R1705" i="34"/>
  <c r="V1705" i="34"/>
  <c r="AA1705" i="34"/>
  <c r="P1705" i="34"/>
  <c r="Q1705" i="34"/>
  <c r="R1697" i="34"/>
  <c r="V1697" i="34"/>
  <c r="AA1697" i="34"/>
  <c r="P1697" i="34"/>
  <c r="Q1697" i="34"/>
  <c r="R1689" i="34"/>
  <c r="V1689" i="34"/>
  <c r="AA1689" i="34"/>
  <c r="P1689" i="34"/>
  <c r="Q1689" i="34"/>
  <c r="R1681" i="34"/>
  <c r="V1681" i="34"/>
  <c r="AA1681" i="34"/>
  <c r="P1681" i="34"/>
  <c r="Q1681" i="34"/>
  <c r="R1673" i="34"/>
  <c r="V1673" i="34"/>
  <c r="AA1673" i="34"/>
  <c r="P1673" i="34"/>
  <c r="Q1673" i="34"/>
  <c r="R1665" i="34"/>
  <c r="V1665" i="34"/>
  <c r="AA1665" i="34"/>
  <c r="P1665" i="34"/>
  <c r="Q1665" i="34"/>
  <c r="R1657" i="34"/>
  <c r="V1657" i="34"/>
  <c r="AA1657" i="34"/>
  <c r="P1657" i="34"/>
  <c r="Q1657" i="34"/>
  <c r="R1649" i="34"/>
  <c r="V1649" i="34"/>
  <c r="AA1649" i="34"/>
  <c r="P1649" i="34"/>
  <c r="Q1649" i="34"/>
  <c r="R1641" i="34"/>
  <c r="V1641" i="34"/>
  <c r="AA1641" i="34"/>
  <c r="P1641" i="34"/>
  <c r="Q1641" i="34"/>
  <c r="R1633" i="34"/>
  <c r="V1633" i="34"/>
  <c r="AA1633" i="34"/>
  <c r="P1633" i="34"/>
  <c r="Q1633" i="34"/>
  <c r="R1625" i="34"/>
  <c r="V1625" i="34"/>
  <c r="AA1625" i="34"/>
  <c r="P1625" i="34"/>
  <c r="Q1625" i="34"/>
  <c r="R1617" i="34"/>
  <c r="V1617" i="34"/>
  <c r="AA1617" i="34"/>
  <c r="P1617" i="34"/>
  <c r="Q1617" i="34"/>
  <c r="R1609" i="34"/>
  <c r="V1609" i="34"/>
  <c r="AA1609" i="34"/>
  <c r="P1609" i="34"/>
  <c r="Q1609" i="34"/>
  <c r="R1601" i="34"/>
  <c r="V1601" i="34"/>
  <c r="AA1601" i="34"/>
  <c r="P1601" i="34"/>
  <c r="Q1601" i="34"/>
  <c r="R1593" i="34"/>
  <c r="V1593" i="34"/>
  <c r="AA1593" i="34"/>
  <c r="P1593" i="34"/>
  <c r="Q1593" i="34"/>
  <c r="R1585" i="34"/>
  <c r="V1585" i="34"/>
  <c r="AA1585" i="34"/>
  <c r="P1585" i="34"/>
  <c r="Q1585" i="34"/>
  <c r="R1581" i="34"/>
  <c r="V1581" i="34"/>
  <c r="AA1581" i="34"/>
  <c r="P1581" i="34"/>
  <c r="Q1581" i="34"/>
  <c r="R1579" i="34"/>
  <c r="V1579" i="34"/>
  <c r="AA1579" i="34"/>
  <c r="P1579" i="34"/>
  <c r="Q1579" i="34"/>
  <c r="R1577" i="34"/>
  <c r="V1577" i="34"/>
  <c r="AA1577" i="34"/>
  <c r="P1577" i="34"/>
  <c r="Q1577" i="34"/>
  <c r="R1575" i="34"/>
  <c r="V1575" i="34"/>
  <c r="AA1575" i="34"/>
  <c r="P1575" i="34"/>
  <c r="Q1575" i="34"/>
  <c r="R1573" i="34"/>
  <c r="V1573" i="34"/>
  <c r="AA1573" i="34"/>
  <c r="P1573" i="34"/>
  <c r="Q1573" i="34"/>
  <c r="R1571" i="34"/>
  <c r="V1571" i="34"/>
  <c r="AA1571" i="34"/>
  <c r="P1571" i="34"/>
  <c r="Q1571" i="34"/>
  <c r="R1569" i="34"/>
  <c r="V1569" i="34"/>
  <c r="AA1569" i="34"/>
  <c r="P1569" i="34"/>
  <c r="Q1569" i="34"/>
  <c r="R1567" i="34"/>
  <c r="Q1567" i="34"/>
  <c r="V1567" i="34"/>
  <c r="AA1567" i="34"/>
  <c r="P1567" i="34"/>
  <c r="R1565" i="34"/>
  <c r="V1565" i="34"/>
  <c r="P1565" i="34"/>
  <c r="AA1565" i="34"/>
  <c r="Q1565" i="34"/>
  <c r="R1563" i="34"/>
  <c r="V1563" i="34"/>
  <c r="P1563" i="34"/>
  <c r="AA1563" i="34"/>
  <c r="Q1563" i="34"/>
  <c r="R1561" i="34"/>
  <c r="V1561" i="34"/>
  <c r="P1561" i="34"/>
  <c r="AA1561" i="34"/>
  <c r="Q1561" i="34"/>
  <c r="R1559" i="34"/>
  <c r="V1559" i="34"/>
  <c r="P1559" i="34"/>
  <c r="AA1559" i="34"/>
  <c r="Q1559" i="34"/>
  <c r="R1557" i="34"/>
  <c r="V1557" i="34"/>
  <c r="P1557" i="34"/>
  <c r="AA1557" i="34"/>
  <c r="Q1557" i="34"/>
  <c r="R1555" i="34"/>
  <c r="V1555" i="34"/>
  <c r="P1555" i="34"/>
  <c r="AA1555" i="34"/>
  <c r="Q1555" i="34"/>
  <c r="R1553" i="34"/>
  <c r="V1553" i="34"/>
  <c r="P1553" i="34"/>
  <c r="AA1553" i="34"/>
  <c r="Q1553" i="34"/>
  <c r="R1551" i="34"/>
  <c r="V1551" i="34"/>
  <c r="P1551" i="34"/>
  <c r="AA1551" i="34"/>
  <c r="Q1551" i="34"/>
  <c r="R1549" i="34"/>
  <c r="V1549" i="34"/>
  <c r="P1549" i="34"/>
  <c r="AA1549" i="34"/>
  <c r="Q1549" i="34"/>
  <c r="R1547" i="34"/>
  <c r="V1547" i="34"/>
  <c r="P1547" i="34"/>
  <c r="AA1547" i="34"/>
  <c r="Q1547" i="34"/>
  <c r="R1545" i="34"/>
  <c r="V1545" i="34"/>
  <c r="P1545" i="34"/>
  <c r="AA1545" i="34"/>
  <c r="Q1545" i="34"/>
  <c r="R1543" i="34"/>
  <c r="V1543" i="34"/>
  <c r="P1543" i="34"/>
  <c r="AA1543" i="34"/>
  <c r="Q1543" i="34"/>
  <c r="R1541" i="34"/>
  <c r="V1541" i="34"/>
  <c r="P1541" i="34"/>
  <c r="AA1541" i="34"/>
  <c r="Q1541" i="34"/>
  <c r="R1539" i="34"/>
  <c r="V1539" i="34"/>
  <c r="P1539" i="34"/>
  <c r="AA1539" i="34"/>
  <c r="Q1539" i="34"/>
  <c r="R1537" i="34"/>
  <c r="V1537" i="34"/>
  <c r="P1537" i="34"/>
  <c r="AA1537" i="34"/>
  <c r="Q1537" i="34"/>
  <c r="R1535" i="34"/>
  <c r="V1535" i="34"/>
  <c r="P1535" i="34"/>
  <c r="AA1535" i="34"/>
  <c r="Q1535" i="34"/>
  <c r="R1533" i="34"/>
  <c r="V1533" i="34"/>
  <c r="P1533" i="34"/>
  <c r="AA1533" i="34"/>
  <c r="Q1533" i="34"/>
  <c r="R1531" i="34"/>
  <c r="V1531" i="34"/>
  <c r="P1531" i="34"/>
  <c r="AA1531" i="34"/>
  <c r="Q1531" i="34"/>
  <c r="R1529" i="34"/>
  <c r="V1529" i="34"/>
  <c r="P1529" i="34"/>
  <c r="Q1529" i="34"/>
  <c r="AA1529" i="34"/>
  <c r="R1527" i="34"/>
  <c r="V1527" i="34"/>
  <c r="P1527" i="34"/>
  <c r="Q1527" i="34"/>
  <c r="AA1527" i="34"/>
  <c r="R1525" i="34"/>
  <c r="V1525" i="34"/>
  <c r="P1525" i="34"/>
  <c r="Q1525" i="34"/>
  <c r="AA1525" i="34"/>
  <c r="R1523" i="34"/>
  <c r="V1523" i="34"/>
  <c r="P1523" i="34"/>
  <c r="Q1523" i="34"/>
  <c r="AA1523" i="34"/>
  <c r="R1521" i="34"/>
  <c r="V1521" i="34"/>
  <c r="P1521" i="34"/>
  <c r="Q1521" i="34"/>
  <c r="AA1521" i="34"/>
  <c r="R1519" i="34"/>
  <c r="V1519" i="34"/>
  <c r="P1519" i="34"/>
  <c r="Q1519" i="34"/>
  <c r="AA1519" i="34"/>
  <c r="R1517" i="34"/>
  <c r="V1517" i="34"/>
  <c r="P1517" i="34"/>
  <c r="Q1517" i="34"/>
  <c r="AA1517" i="34"/>
  <c r="R1515" i="34"/>
  <c r="V1515" i="34"/>
  <c r="P1515" i="34"/>
  <c r="Q1515" i="34"/>
  <c r="AA1515" i="34"/>
  <c r="R1513" i="34"/>
  <c r="V1513" i="34"/>
  <c r="P1513" i="34"/>
  <c r="Q1513" i="34"/>
  <c r="AA1513" i="34"/>
  <c r="R1511" i="34"/>
  <c r="V1511" i="34"/>
  <c r="P1511" i="34"/>
  <c r="Q1511" i="34"/>
  <c r="AA1511" i="34"/>
  <c r="R1509" i="34"/>
  <c r="V1509" i="34"/>
  <c r="P1509" i="34"/>
  <c r="Q1509" i="34"/>
  <c r="AA1509" i="34"/>
  <c r="R1507" i="34"/>
  <c r="V1507" i="34"/>
  <c r="P1507" i="34"/>
  <c r="Q1507" i="34"/>
  <c r="AA1507" i="34"/>
  <c r="R1505" i="34"/>
  <c r="V1505" i="34"/>
  <c r="P1505" i="34"/>
  <c r="Q1505" i="34"/>
  <c r="AA1505" i="34"/>
  <c r="R1503" i="34"/>
  <c r="V1503" i="34"/>
  <c r="P1503" i="34"/>
  <c r="Q1503" i="34"/>
  <c r="AA1503" i="34"/>
  <c r="R1501" i="34"/>
  <c r="V1501" i="34"/>
  <c r="P1501" i="34"/>
  <c r="Q1501" i="34"/>
  <c r="AA1501" i="34"/>
  <c r="R1499" i="34"/>
  <c r="V1499" i="34"/>
  <c r="P1499" i="34"/>
  <c r="Q1499" i="34"/>
  <c r="AA1499" i="34"/>
  <c r="R1497" i="34"/>
  <c r="V1497" i="34"/>
  <c r="P1497" i="34"/>
  <c r="Q1497" i="34"/>
  <c r="AA1497" i="34"/>
  <c r="R1495" i="34"/>
  <c r="V1495" i="34"/>
  <c r="P1495" i="34"/>
  <c r="Q1495" i="34"/>
  <c r="AA1495" i="34"/>
  <c r="R1493" i="34"/>
  <c r="V1493" i="34"/>
  <c r="P1493" i="34"/>
  <c r="Q1493" i="34"/>
  <c r="AA1493" i="34"/>
  <c r="R1491" i="34"/>
  <c r="V1491" i="34"/>
  <c r="AA1491" i="34"/>
  <c r="P1491" i="34"/>
  <c r="Q1491" i="34"/>
  <c r="R1489" i="34"/>
  <c r="V1489" i="34"/>
  <c r="AA1489" i="34"/>
  <c r="P1489" i="34"/>
  <c r="Q1489" i="34"/>
  <c r="R1487" i="34"/>
  <c r="V1487" i="34"/>
  <c r="AA1487" i="34"/>
  <c r="P1487" i="34"/>
  <c r="Q1487" i="34"/>
  <c r="R1485" i="34"/>
  <c r="V1485" i="34"/>
  <c r="AA1485" i="34"/>
  <c r="P1485" i="34"/>
  <c r="Q1485" i="34"/>
  <c r="R1483" i="34"/>
  <c r="V1483" i="34"/>
  <c r="AA1483" i="34"/>
  <c r="P1483" i="34"/>
  <c r="Q1483" i="34"/>
  <c r="R1481" i="34"/>
  <c r="V1481" i="34"/>
  <c r="AA1481" i="34"/>
  <c r="P1481" i="34"/>
  <c r="Q1481" i="34"/>
  <c r="R1479" i="34"/>
  <c r="V1479" i="34"/>
  <c r="AA1479" i="34"/>
  <c r="P1479" i="34"/>
  <c r="Q1479" i="34"/>
  <c r="R1477" i="34"/>
  <c r="V1477" i="34"/>
  <c r="AA1477" i="34"/>
  <c r="P1477" i="34"/>
  <c r="Q1477" i="34"/>
  <c r="R1475" i="34"/>
  <c r="V1475" i="34"/>
  <c r="AA1475" i="34"/>
  <c r="P1475" i="34"/>
  <c r="Q1475" i="34"/>
  <c r="R1473" i="34"/>
  <c r="V1473" i="34"/>
  <c r="AA1473" i="34"/>
  <c r="P1473" i="34"/>
  <c r="Q1473" i="34"/>
  <c r="R1471" i="34"/>
  <c r="V1471" i="34"/>
  <c r="AA1471" i="34"/>
  <c r="P1471" i="34"/>
  <c r="Q1471" i="34"/>
  <c r="R1469" i="34"/>
  <c r="V1469" i="34"/>
  <c r="AA1469" i="34"/>
  <c r="P1469" i="34"/>
  <c r="Q1469" i="34"/>
  <c r="R1467" i="34"/>
  <c r="V1467" i="34"/>
  <c r="AA1467" i="34"/>
  <c r="P1467" i="34"/>
  <c r="Q1467" i="34"/>
  <c r="R1465" i="34"/>
  <c r="V1465" i="34"/>
  <c r="AA1465" i="34"/>
  <c r="P1465" i="34"/>
  <c r="Q1465" i="34"/>
  <c r="R1463" i="34"/>
  <c r="V1463" i="34"/>
  <c r="AA1463" i="34"/>
  <c r="P1463" i="34"/>
  <c r="Q1463" i="34"/>
  <c r="R1461" i="34"/>
  <c r="V1461" i="34"/>
  <c r="AA1461" i="34"/>
  <c r="P1461" i="34"/>
  <c r="Q1461" i="34"/>
  <c r="P1458" i="34"/>
  <c r="Q1458" i="34"/>
  <c r="R1458" i="34"/>
  <c r="V1458" i="34"/>
  <c r="AA1458" i="34"/>
  <c r="R1453" i="34"/>
  <c r="V1453" i="34"/>
  <c r="AA1453" i="34"/>
  <c r="P1453" i="34"/>
  <c r="Q1453" i="34"/>
  <c r="R1451" i="34"/>
  <c r="V1451" i="34"/>
  <c r="AA1451" i="34"/>
  <c r="P1451" i="34"/>
  <c r="Q1451" i="34"/>
  <c r="R1449" i="34"/>
  <c r="V1449" i="34"/>
  <c r="AA1449" i="34"/>
  <c r="P1449" i="34"/>
  <c r="Q1449" i="34"/>
  <c r="R1447" i="34"/>
  <c r="V1447" i="34"/>
  <c r="AA1447" i="34"/>
  <c r="P1447" i="34"/>
  <c r="Q1447" i="34"/>
  <c r="R1445" i="34"/>
  <c r="V1445" i="34"/>
  <c r="AA1445" i="34"/>
  <c r="P1445" i="34"/>
  <c r="Q1445" i="34"/>
  <c r="P1756" i="34"/>
  <c r="Q1756" i="34"/>
  <c r="R1756" i="34"/>
  <c r="V1756" i="34"/>
  <c r="AA1756" i="34"/>
  <c r="P1754" i="34"/>
  <c r="Q1754" i="34"/>
  <c r="R1754" i="34"/>
  <c r="V1754" i="34"/>
  <c r="AA1754" i="34"/>
  <c r="P1752" i="34"/>
  <c r="Q1752" i="34"/>
  <c r="R1752" i="34"/>
  <c r="V1752" i="34"/>
  <c r="AA1752" i="34"/>
  <c r="P1750" i="34"/>
  <c r="Q1750" i="34"/>
  <c r="R1750" i="34"/>
  <c r="V1750" i="34"/>
  <c r="AA1750" i="34"/>
  <c r="P1748" i="34"/>
  <c r="Q1748" i="34"/>
  <c r="R1748" i="34"/>
  <c r="V1748" i="34"/>
  <c r="AA1748" i="34"/>
  <c r="P1746" i="34"/>
  <c r="Q1746" i="34"/>
  <c r="R1746" i="34"/>
  <c r="V1746" i="34"/>
  <c r="AA1746" i="34"/>
  <c r="P1744" i="34"/>
  <c r="Q1744" i="34"/>
  <c r="R1744" i="34"/>
  <c r="V1744" i="34"/>
  <c r="AA1744" i="34"/>
  <c r="P1742" i="34"/>
  <c r="Q1742" i="34"/>
  <c r="R1742" i="34"/>
  <c r="V1742" i="34"/>
  <c r="AA1742" i="34"/>
  <c r="P1740" i="34"/>
  <c r="Q1740" i="34"/>
  <c r="R1740" i="34"/>
  <c r="V1740" i="34"/>
  <c r="AA1740" i="34"/>
  <c r="P1738" i="34"/>
  <c r="Q1738" i="34"/>
  <c r="R1738" i="34"/>
  <c r="V1738" i="34"/>
  <c r="AA1738" i="34"/>
  <c r="P1736" i="34"/>
  <c r="Q1736" i="34"/>
  <c r="R1736" i="34"/>
  <c r="V1736" i="34"/>
  <c r="AA1736" i="34"/>
  <c r="P1734" i="34"/>
  <c r="Q1734" i="34"/>
  <c r="R1734" i="34"/>
  <c r="V1734" i="34"/>
  <c r="AA1734" i="34"/>
  <c r="P1732" i="34"/>
  <c r="Q1732" i="34"/>
  <c r="R1732" i="34"/>
  <c r="V1732" i="34"/>
  <c r="AA1732" i="34"/>
  <c r="P1730" i="34"/>
  <c r="Q1730" i="34"/>
  <c r="R1730" i="34"/>
  <c r="V1730" i="34"/>
  <c r="AA1730" i="34"/>
  <c r="P1728" i="34"/>
  <c r="Q1728" i="34"/>
  <c r="R1728" i="34"/>
  <c r="V1728" i="34"/>
  <c r="AA1728" i="34"/>
  <c r="P1726" i="34"/>
  <c r="Q1726" i="34"/>
  <c r="R1726" i="34"/>
  <c r="V1726" i="34"/>
  <c r="AA1726" i="34"/>
  <c r="P1724" i="34"/>
  <c r="Q1724" i="34"/>
  <c r="R1724" i="34"/>
  <c r="V1724" i="34"/>
  <c r="AA1724" i="34"/>
  <c r="P1722" i="34"/>
  <c r="Q1722" i="34"/>
  <c r="R1722" i="34"/>
  <c r="V1722" i="34"/>
  <c r="AA1722" i="34"/>
  <c r="P1720" i="34"/>
  <c r="Q1720" i="34"/>
  <c r="R1720" i="34"/>
  <c r="V1720" i="34"/>
  <c r="AA1720" i="34"/>
  <c r="P1718" i="34"/>
  <c r="Q1718" i="34"/>
  <c r="R1718" i="34"/>
  <c r="V1718" i="34"/>
  <c r="AA1718" i="34"/>
  <c r="P1716" i="34"/>
  <c r="Q1716" i="34"/>
  <c r="R1716" i="34"/>
  <c r="V1716" i="34"/>
  <c r="AA1716" i="34"/>
  <c r="P1714" i="34"/>
  <c r="Q1714" i="34"/>
  <c r="R1714" i="34"/>
  <c r="V1714" i="34"/>
  <c r="AA1714" i="34"/>
  <c r="P1712" i="34"/>
  <c r="Q1712" i="34"/>
  <c r="R1712" i="34"/>
  <c r="V1712" i="34"/>
  <c r="AA1712" i="34"/>
  <c r="P1710" i="34"/>
  <c r="Q1710" i="34"/>
  <c r="R1710" i="34"/>
  <c r="V1710" i="34"/>
  <c r="AA1710" i="34"/>
  <c r="P1708" i="34"/>
  <c r="Q1708" i="34"/>
  <c r="R1708" i="34"/>
  <c r="V1708" i="34"/>
  <c r="AA1708" i="34"/>
  <c r="P1706" i="34"/>
  <c r="Q1706" i="34"/>
  <c r="R1706" i="34"/>
  <c r="V1706" i="34"/>
  <c r="AA1706" i="34"/>
  <c r="P1704" i="34"/>
  <c r="Q1704" i="34"/>
  <c r="R1704" i="34"/>
  <c r="V1704" i="34"/>
  <c r="AA1704" i="34"/>
  <c r="P1702" i="34"/>
  <c r="Q1702" i="34"/>
  <c r="R1702" i="34"/>
  <c r="V1702" i="34"/>
  <c r="AA1702" i="34"/>
  <c r="P1700" i="34"/>
  <c r="Q1700" i="34"/>
  <c r="R1700" i="34"/>
  <c r="V1700" i="34"/>
  <c r="AA1700" i="34"/>
  <c r="P1698" i="34"/>
  <c r="Q1698" i="34"/>
  <c r="R1698" i="34"/>
  <c r="V1698" i="34"/>
  <c r="AA1698" i="34"/>
  <c r="P1696" i="34"/>
  <c r="Q1696" i="34"/>
  <c r="R1696" i="34"/>
  <c r="V1696" i="34"/>
  <c r="AA1696" i="34"/>
  <c r="P1694" i="34"/>
  <c r="Q1694" i="34"/>
  <c r="R1694" i="34"/>
  <c r="V1694" i="34"/>
  <c r="AA1694" i="34"/>
  <c r="P1692" i="34"/>
  <c r="Q1692" i="34"/>
  <c r="R1692" i="34"/>
  <c r="V1692" i="34"/>
  <c r="AA1692" i="34"/>
  <c r="P1690" i="34"/>
  <c r="Q1690" i="34"/>
  <c r="R1690" i="34"/>
  <c r="V1690" i="34"/>
  <c r="AA1690" i="34"/>
  <c r="P1688" i="34"/>
  <c r="Q1688" i="34"/>
  <c r="R1688" i="34"/>
  <c r="V1688" i="34"/>
  <c r="AA1688" i="34"/>
  <c r="P1686" i="34"/>
  <c r="Q1686" i="34"/>
  <c r="R1686" i="34"/>
  <c r="V1686" i="34"/>
  <c r="AA1686" i="34"/>
  <c r="P1684" i="34"/>
  <c r="Q1684" i="34"/>
  <c r="R1684" i="34"/>
  <c r="V1684" i="34"/>
  <c r="AA1684" i="34"/>
  <c r="P1682" i="34"/>
  <c r="Q1682" i="34"/>
  <c r="R1682" i="34"/>
  <c r="V1682" i="34"/>
  <c r="AA1682" i="34"/>
  <c r="P1680" i="34"/>
  <c r="Q1680" i="34"/>
  <c r="R1680" i="34"/>
  <c r="V1680" i="34"/>
  <c r="AA1680" i="34"/>
  <c r="P1678" i="34"/>
  <c r="Q1678" i="34"/>
  <c r="R1678" i="34"/>
  <c r="V1678" i="34"/>
  <c r="AA1678" i="34"/>
  <c r="P1676" i="34"/>
  <c r="Q1676" i="34"/>
  <c r="R1676" i="34"/>
  <c r="V1676" i="34"/>
  <c r="AA1676" i="34"/>
  <c r="P1674" i="34"/>
  <c r="Q1674" i="34"/>
  <c r="R1674" i="34"/>
  <c r="V1674" i="34"/>
  <c r="AA1674" i="34"/>
  <c r="P1672" i="34"/>
  <c r="Q1672" i="34"/>
  <c r="R1672" i="34"/>
  <c r="V1672" i="34"/>
  <c r="AA1672" i="34"/>
  <c r="P1670" i="34"/>
  <c r="Q1670" i="34"/>
  <c r="R1670" i="34"/>
  <c r="V1670" i="34"/>
  <c r="AA1670" i="34"/>
  <c r="P1668" i="34"/>
  <c r="Q1668" i="34"/>
  <c r="R1668" i="34"/>
  <c r="V1668" i="34"/>
  <c r="AA1668" i="34"/>
  <c r="P1666" i="34"/>
  <c r="Q1666" i="34"/>
  <c r="R1666" i="34"/>
  <c r="V1666" i="34"/>
  <c r="AA1666" i="34"/>
  <c r="P1664" i="34"/>
  <c r="Q1664" i="34"/>
  <c r="R1664" i="34"/>
  <c r="V1664" i="34"/>
  <c r="AA1664" i="34"/>
  <c r="P1662" i="34"/>
  <c r="Q1662" i="34"/>
  <c r="R1662" i="34"/>
  <c r="V1662" i="34"/>
  <c r="AA1662" i="34"/>
  <c r="P1660" i="34"/>
  <c r="Q1660" i="34"/>
  <c r="R1660" i="34"/>
  <c r="V1660" i="34"/>
  <c r="AA1660" i="34"/>
  <c r="P1658" i="34"/>
  <c r="Q1658" i="34"/>
  <c r="R1658" i="34"/>
  <c r="V1658" i="34"/>
  <c r="AA1658" i="34"/>
  <c r="P1656" i="34"/>
  <c r="Q1656" i="34"/>
  <c r="R1656" i="34"/>
  <c r="V1656" i="34"/>
  <c r="AA1656" i="34"/>
  <c r="P1654" i="34"/>
  <c r="Q1654" i="34"/>
  <c r="R1654" i="34"/>
  <c r="V1654" i="34"/>
  <c r="AA1654" i="34"/>
  <c r="P1652" i="34"/>
  <c r="Q1652" i="34"/>
  <c r="R1652" i="34"/>
  <c r="V1652" i="34"/>
  <c r="AA1652" i="34"/>
  <c r="P1650" i="34"/>
  <c r="Q1650" i="34"/>
  <c r="R1650" i="34"/>
  <c r="V1650" i="34"/>
  <c r="AA1650" i="34"/>
  <c r="P1648" i="34"/>
  <c r="Q1648" i="34"/>
  <c r="R1648" i="34"/>
  <c r="V1648" i="34"/>
  <c r="AA1648" i="34"/>
  <c r="P1646" i="34"/>
  <c r="Q1646" i="34"/>
  <c r="R1646" i="34"/>
  <c r="V1646" i="34"/>
  <c r="AA1646" i="34"/>
  <c r="P1644" i="34"/>
  <c r="Q1644" i="34"/>
  <c r="R1644" i="34"/>
  <c r="V1644" i="34"/>
  <c r="AA1644" i="34"/>
  <c r="P1642" i="34"/>
  <c r="Q1642" i="34"/>
  <c r="R1642" i="34"/>
  <c r="V1642" i="34"/>
  <c r="AA1642" i="34"/>
  <c r="P1640" i="34"/>
  <c r="Q1640" i="34"/>
  <c r="R1640" i="34"/>
  <c r="V1640" i="34"/>
  <c r="AA1640" i="34"/>
  <c r="P1638" i="34"/>
  <c r="Q1638" i="34"/>
  <c r="R1638" i="34"/>
  <c r="V1638" i="34"/>
  <c r="AA1638" i="34"/>
  <c r="P1636" i="34"/>
  <c r="Q1636" i="34"/>
  <c r="R1636" i="34"/>
  <c r="V1636" i="34"/>
  <c r="AA1636" i="34"/>
  <c r="P1634" i="34"/>
  <c r="Q1634" i="34"/>
  <c r="R1634" i="34"/>
  <c r="V1634" i="34"/>
  <c r="AA1634" i="34"/>
  <c r="P1632" i="34"/>
  <c r="Q1632" i="34"/>
  <c r="R1632" i="34"/>
  <c r="V1632" i="34"/>
  <c r="AA1632" i="34"/>
  <c r="P1630" i="34"/>
  <c r="Q1630" i="34"/>
  <c r="R1630" i="34"/>
  <c r="V1630" i="34"/>
  <c r="AA1630" i="34"/>
  <c r="P1628" i="34"/>
  <c r="Q1628" i="34"/>
  <c r="R1628" i="34"/>
  <c r="V1628" i="34"/>
  <c r="AA1628" i="34"/>
  <c r="P1626" i="34"/>
  <c r="Q1626" i="34"/>
  <c r="R1626" i="34"/>
  <c r="V1626" i="34"/>
  <c r="AA1626" i="34"/>
  <c r="P1624" i="34"/>
  <c r="Q1624" i="34"/>
  <c r="R1624" i="34"/>
  <c r="V1624" i="34"/>
  <c r="AA1624" i="34"/>
  <c r="P1622" i="34"/>
  <c r="Q1622" i="34"/>
  <c r="R1622" i="34"/>
  <c r="V1622" i="34"/>
  <c r="AA1622" i="34"/>
  <c r="P1620" i="34"/>
  <c r="Q1620" i="34"/>
  <c r="R1620" i="34"/>
  <c r="V1620" i="34"/>
  <c r="AA1620" i="34"/>
  <c r="P1618" i="34"/>
  <c r="Q1618" i="34"/>
  <c r="R1618" i="34"/>
  <c r="V1618" i="34"/>
  <c r="AA1618" i="34"/>
  <c r="P1616" i="34"/>
  <c r="Q1616" i="34"/>
  <c r="R1616" i="34"/>
  <c r="V1616" i="34"/>
  <c r="AA1616" i="34"/>
  <c r="P1614" i="34"/>
  <c r="Q1614" i="34"/>
  <c r="R1614" i="34"/>
  <c r="V1614" i="34"/>
  <c r="AA1614" i="34"/>
  <c r="P1612" i="34"/>
  <c r="Q1612" i="34"/>
  <c r="R1612" i="34"/>
  <c r="V1612" i="34"/>
  <c r="AA1612" i="34"/>
  <c r="P1610" i="34"/>
  <c r="Q1610" i="34"/>
  <c r="R1610" i="34"/>
  <c r="V1610" i="34"/>
  <c r="AA1610" i="34"/>
  <c r="P1608" i="34"/>
  <c r="Q1608" i="34"/>
  <c r="R1608" i="34"/>
  <c r="V1608" i="34"/>
  <c r="AA1608" i="34"/>
  <c r="P1606" i="34"/>
  <c r="Q1606" i="34"/>
  <c r="R1606" i="34"/>
  <c r="V1606" i="34"/>
  <c r="AA1606" i="34"/>
  <c r="P1604" i="34"/>
  <c r="Q1604" i="34"/>
  <c r="R1604" i="34"/>
  <c r="V1604" i="34"/>
  <c r="AA1604" i="34"/>
  <c r="P1602" i="34"/>
  <c r="Q1602" i="34"/>
  <c r="R1602" i="34"/>
  <c r="V1602" i="34"/>
  <c r="AA1602" i="34"/>
  <c r="P1600" i="34"/>
  <c r="Q1600" i="34"/>
  <c r="R1600" i="34"/>
  <c r="V1600" i="34"/>
  <c r="AA1600" i="34"/>
  <c r="P1598" i="34"/>
  <c r="Q1598" i="34"/>
  <c r="R1598" i="34"/>
  <c r="V1598" i="34"/>
  <c r="AA1598" i="34"/>
  <c r="P1596" i="34"/>
  <c r="Q1596" i="34"/>
  <c r="R1596" i="34"/>
  <c r="V1596" i="34"/>
  <c r="AA1596" i="34"/>
  <c r="P1594" i="34"/>
  <c r="Q1594" i="34"/>
  <c r="R1594" i="34"/>
  <c r="V1594" i="34"/>
  <c r="AA1594" i="34"/>
  <c r="P1592" i="34"/>
  <c r="Q1592" i="34"/>
  <c r="R1592" i="34"/>
  <c r="V1592" i="34"/>
  <c r="AA1592" i="34"/>
  <c r="P1590" i="34"/>
  <c r="Q1590" i="34"/>
  <c r="R1590" i="34"/>
  <c r="V1590" i="34"/>
  <c r="AA1590" i="34"/>
  <c r="P1588" i="34"/>
  <c r="Q1588" i="34"/>
  <c r="R1588" i="34"/>
  <c r="V1588" i="34"/>
  <c r="AA1588" i="34"/>
  <c r="P1586" i="34"/>
  <c r="Q1586" i="34"/>
  <c r="R1586" i="34"/>
  <c r="V1586" i="34"/>
  <c r="AA1586" i="34"/>
  <c r="P1584" i="34"/>
  <c r="Q1584" i="34"/>
  <c r="R1584" i="34"/>
  <c r="V1584" i="34"/>
  <c r="AA1584" i="34"/>
  <c r="R25" i="34"/>
  <c r="V25" i="34"/>
  <c r="AA25" i="34"/>
  <c r="P25" i="34"/>
  <c r="Q25" i="34"/>
  <c r="G46" i="55" a="1"/>
  <c r="G46" i="55" s="1"/>
  <c r="Y28" i="34"/>
  <c r="Z28" i="34"/>
  <c r="R31" i="34"/>
  <c r="V31" i="34"/>
  <c r="AA31" i="34"/>
  <c r="P31" i="34"/>
  <c r="Q31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R55" i="34"/>
  <c r="V55" i="34"/>
  <c r="P55" i="34"/>
  <c r="Q55" i="34"/>
  <c r="AA55" i="34"/>
  <c r="P58" i="34"/>
  <c r="R58" i="34"/>
  <c r="V58" i="34"/>
  <c r="AA58" i="34"/>
  <c r="Q58" i="34"/>
  <c r="AA61" i="34"/>
  <c r="P61" i="34"/>
  <c r="Q61" i="34"/>
  <c r="R61" i="34"/>
  <c r="V61" i="34"/>
  <c r="R1751" i="34"/>
  <c r="V1751" i="34"/>
  <c r="AA1751" i="34"/>
  <c r="P1751" i="34"/>
  <c r="Q1751" i="34"/>
  <c r="R1743" i="34"/>
  <c r="V1743" i="34"/>
  <c r="AA1743" i="34"/>
  <c r="P1743" i="34"/>
  <c r="Q1743" i="34"/>
  <c r="R1735" i="34"/>
  <c r="V1735" i="34"/>
  <c r="AA1735" i="34"/>
  <c r="P1735" i="34"/>
  <c r="Q1735" i="34"/>
  <c r="R1727" i="34"/>
  <c r="V1727" i="34"/>
  <c r="AA1727" i="34"/>
  <c r="P1727" i="34"/>
  <c r="Q1727" i="34"/>
  <c r="R1719" i="34"/>
  <c r="V1719" i="34"/>
  <c r="AA1719" i="34"/>
  <c r="P1719" i="34"/>
  <c r="Q1719" i="34"/>
  <c r="R1711" i="34"/>
  <c r="V1711" i="34"/>
  <c r="AA1711" i="34"/>
  <c r="P1711" i="34"/>
  <c r="Q1711" i="34"/>
  <c r="R1703" i="34"/>
  <c r="V1703" i="34"/>
  <c r="AA1703" i="34"/>
  <c r="P1703" i="34"/>
  <c r="Q1703" i="34"/>
  <c r="R1695" i="34"/>
  <c r="V1695" i="34"/>
  <c r="AA1695" i="34"/>
  <c r="P1695" i="34"/>
  <c r="Q1695" i="34"/>
  <c r="R1687" i="34"/>
  <c r="V1687" i="34"/>
  <c r="AA1687" i="34"/>
  <c r="P1687" i="34"/>
  <c r="Q1687" i="34"/>
  <c r="R1679" i="34"/>
  <c r="V1679" i="34"/>
  <c r="AA1679" i="34"/>
  <c r="P1679" i="34"/>
  <c r="Q1679" i="34"/>
  <c r="R1671" i="34"/>
  <c r="V1671" i="34"/>
  <c r="AA1671" i="34"/>
  <c r="P1671" i="34"/>
  <c r="Q1671" i="34"/>
  <c r="R1663" i="34"/>
  <c r="V1663" i="34"/>
  <c r="AA1663" i="34"/>
  <c r="P1663" i="34"/>
  <c r="Q1663" i="34"/>
  <c r="R1655" i="34"/>
  <c r="V1655" i="34"/>
  <c r="AA1655" i="34"/>
  <c r="P1655" i="34"/>
  <c r="Q1655" i="34"/>
  <c r="R1647" i="34"/>
  <c r="V1647" i="34"/>
  <c r="AA1647" i="34"/>
  <c r="P1647" i="34"/>
  <c r="Q1647" i="34"/>
  <c r="R1639" i="34"/>
  <c r="V1639" i="34"/>
  <c r="AA1639" i="34"/>
  <c r="P1639" i="34"/>
  <c r="Q1639" i="34"/>
  <c r="R1631" i="34"/>
  <c r="V1631" i="34"/>
  <c r="AA1631" i="34"/>
  <c r="P1631" i="34"/>
  <c r="Q1631" i="34"/>
  <c r="R1623" i="34"/>
  <c r="V1623" i="34"/>
  <c r="AA1623" i="34"/>
  <c r="P1623" i="34"/>
  <c r="Q1623" i="34"/>
  <c r="R1615" i="34"/>
  <c r="V1615" i="34"/>
  <c r="AA1615" i="34"/>
  <c r="P1615" i="34"/>
  <c r="Q1615" i="34"/>
  <c r="R1607" i="34"/>
  <c r="V1607" i="34"/>
  <c r="AA1607" i="34"/>
  <c r="P1607" i="34"/>
  <c r="Q1607" i="34"/>
  <c r="R1599" i="34"/>
  <c r="V1599" i="34"/>
  <c r="AA1599" i="34"/>
  <c r="P1599" i="34"/>
  <c r="Q1599" i="34"/>
  <c r="R1591" i="34"/>
  <c r="V1591" i="34"/>
  <c r="AA1591" i="34"/>
  <c r="P1591" i="34"/>
  <c r="Q1591" i="34"/>
  <c r="R1583" i="34"/>
  <c r="V1583" i="34"/>
  <c r="AA1583" i="34"/>
  <c r="P1583" i="34"/>
  <c r="Q1583" i="34"/>
  <c r="P22" i="34"/>
  <c r="Q22" i="34"/>
  <c r="R22" i="34"/>
  <c r="V22" i="34"/>
  <c r="AA22" i="34"/>
  <c r="P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Q1757" i="34"/>
  <c r="R1749" i="34"/>
  <c r="V1749" i="34"/>
  <c r="AA1749" i="34"/>
  <c r="P1749" i="34"/>
  <c r="Q1749" i="34"/>
  <c r="R1741" i="34"/>
  <c r="V1741" i="34"/>
  <c r="AA1741" i="34"/>
  <c r="P1741" i="34"/>
  <c r="Q1741" i="34"/>
  <c r="R1733" i="34"/>
  <c r="V1733" i="34"/>
  <c r="AA1733" i="34"/>
  <c r="P1733" i="34"/>
  <c r="Q1733" i="34"/>
  <c r="R1725" i="34"/>
  <c r="V1725" i="34"/>
  <c r="AA1725" i="34"/>
  <c r="P1725" i="34"/>
  <c r="Q1725" i="34"/>
  <c r="R1717" i="34"/>
  <c r="V1717" i="34"/>
  <c r="AA1717" i="34"/>
  <c r="P1717" i="34"/>
  <c r="Q1717" i="34"/>
  <c r="R1709" i="34"/>
  <c r="V1709" i="34"/>
  <c r="AA1709" i="34"/>
  <c r="P1709" i="34"/>
  <c r="Q1709" i="34"/>
  <c r="R1701" i="34"/>
  <c r="V1701" i="34"/>
  <c r="AA1701" i="34"/>
  <c r="P1701" i="34"/>
  <c r="Q1701" i="34"/>
  <c r="R1693" i="34"/>
  <c r="V1693" i="34"/>
  <c r="AA1693" i="34"/>
  <c r="P1693" i="34"/>
  <c r="Q1693" i="34"/>
  <c r="R1685" i="34"/>
  <c r="V1685" i="34"/>
  <c r="AA1685" i="34"/>
  <c r="P1685" i="34"/>
  <c r="Q1685" i="34"/>
  <c r="R1677" i="34"/>
  <c r="V1677" i="34"/>
  <c r="AA1677" i="34"/>
  <c r="P1677" i="34"/>
  <c r="Q1677" i="34"/>
  <c r="R1669" i="34"/>
  <c r="V1669" i="34"/>
  <c r="AA1669" i="34"/>
  <c r="P1669" i="34"/>
  <c r="Q1669" i="34"/>
  <c r="R1661" i="34"/>
  <c r="V1661" i="34"/>
  <c r="AA1661" i="34"/>
  <c r="P1661" i="34"/>
  <c r="Q1661" i="34"/>
  <c r="R1653" i="34"/>
  <c r="V1653" i="34"/>
  <c r="AA1653" i="34"/>
  <c r="P1653" i="34"/>
  <c r="Q1653" i="34"/>
  <c r="R1645" i="34"/>
  <c r="V1645" i="34"/>
  <c r="AA1645" i="34"/>
  <c r="P1645" i="34"/>
  <c r="Q1645" i="34"/>
  <c r="R1637" i="34"/>
  <c r="V1637" i="34"/>
  <c r="AA1637" i="34"/>
  <c r="P1637" i="34"/>
  <c r="Q1637" i="34"/>
  <c r="R1629" i="34"/>
  <c r="V1629" i="34"/>
  <c r="AA1629" i="34"/>
  <c r="P1629" i="34"/>
  <c r="Q1629" i="34"/>
  <c r="R1621" i="34"/>
  <c r="V1621" i="34"/>
  <c r="AA1621" i="34"/>
  <c r="P1621" i="34"/>
  <c r="Q1621" i="34"/>
  <c r="R1613" i="34"/>
  <c r="V1613" i="34"/>
  <c r="AA1613" i="34"/>
  <c r="P1613" i="34"/>
  <c r="Q1613" i="34"/>
  <c r="R1605" i="34"/>
  <c r="V1605" i="34"/>
  <c r="AA1605" i="34"/>
  <c r="P1605" i="34"/>
  <c r="Q1605" i="34"/>
  <c r="R1597" i="34"/>
  <c r="V1597" i="34"/>
  <c r="AA1597" i="34"/>
  <c r="P1597" i="34"/>
  <c r="Q1597" i="34"/>
  <c r="R1589" i="34"/>
  <c r="V1589" i="34"/>
  <c r="AA1589" i="34"/>
  <c r="P1589" i="34"/>
  <c r="Q1589" i="34"/>
  <c r="P1582" i="34"/>
  <c r="Q1582" i="34"/>
  <c r="R1582" i="34"/>
  <c r="V1582" i="34"/>
  <c r="AA1582" i="34"/>
  <c r="P1580" i="34"/>
  <c r="Q1580" i="34"/>
  <c r="R1580" i="34"/>
  <c r="V1580" i="34"/>
  <c r="AA1580" i="34"/>
  <c r="P1578" i="34"/>
  <c r="Q1578" i="34"/>
  <c r="R1578" i="34"/>
  <c r="V1578" i="34"/>
  <c r="AA1578" i="34"/>
  <c r="P1576" i="34"/>
  <c r="Q1576" i="34"/>
  <c r="R1576" i="34"/>
  <c r="V1576" i="34"/>
  <c r="AA1576" i="34"/>
  <c r="P1574" i="34"/>
  <c r="Q1574" i="34"/>
  <c r="R1574" i="34"/>
  <c r="V1574" i="34"/>
  <c r="AA1574" i="34"/>
  <c r="P1572" i="34"/>
  <c r="Q1572" i="34"/>
  <c r="R1572" i="34"/>
  <c r="V1572" i="34"/>
  <c r="AA1572" i="34"/>
  <c r="P1570" i="34"/>
  <c r="Q1570" i="34"/>
  <c r="R1570" i="34"/>
  <c r="V1570" i="34"/>
  <c r="AA1570" i="34"/>
  <c r="P1568" i="34"/>
  <c r="Q1568" i="34"/>
  <c r="R1568" i="34"/>
  <c r="V1568" i="34"/>
  <c r="AA1568" i="34"/>
  <c r="P1566" i="34"/>
  <c r="R1566" i="34"/>
  <c r="V1566" i="34"/>
  <c r="AA1566" i="34"/>
  <c r="Q1566" i="34"/>
  <c r="P1564" i="34"/>
  <c r="R1564" i="34"/>
  <c r="V1564" i="34"/>
  <c r="AA1564" i="34"/>
  <c r="Q1564" i="34"/>
  <c r="P1562" i="34"/>
  <c r="R1562" i="34"/>
  <c r="V1562" i="34"/>
  <c r="AA1562" i="34"/>
  <c r="Q1562" i="34"/>
  <c r="P1560" i="34"/>
  <c r="R1560" i="34"/>
  <c r="V1560" i="34"/>
  <c r="AA1560" i="34"/>
  <c r="Q1560" i="34"/>
  <c r="P1558" i="34"/>
  <c r="R1558" i="34"/>
  <c r="V1558" i="34"/>
  <c r="AA1558" i="34"/>
  <c r="Q1558" i="34"/>
  <c r="P1556" i="34"/>
  <c r="R1556" i="34"/>
  <c r="V1556" i="34"/>
  <c r="AA1556" i="34"/>
  <c r="Q1556" i="34"/>
  <c r="P1554" i="34"/>
  <c r="R1554" i="34"/>
  <c r="V1554" i="34"/>
  <c r="AA1554" i="34"/>
  <c r="Q1554" i="34"/>
  <c r="P1552" i="34"/>
  <c r="R1552" i="34"/>
  <c r="V1552" i="34"/>
  <c r="AA1552" i="34"/>
  <c r="Q1552" i="34"/>
  <c r="P1550" i="34"/>
  <c r="R1550" i="34"/>
  <c r="V1550" i="34"/>
  <c r="AA1550" i="34"/>
  <c r="Q1550" i="34"/>
  <c r="P1548" i="34"/>
  <c r="R1548" i="34"/>
  <c r="V1548" i="34"/>
  <c r="AA1548" i="34"/>
  <c r="Q1548" i="34"/>
  <c r="P1546" i="34"/>
  <c r="R1546" i="34"/>
  <c r="V1546" i="34"/>
  <c r="AA1546" i="34"/>
  <c r="Q1546" i="34"/>
  <c r="P1544" i="34"/>
  <c r="R1544" i="34"/>
  <c r="V1544" i="34"/>
  <c r="AA1544" i="34"/>
  <c r="Q1544" i="34"/>
  <c r="P1542" i="34"/>
  <c r="R1542" i="34"/>
  <c r="V1542" i="34"/>
  <c r="AA1542" i="34"/>
  <c r="Q1542" i="34"/>
  <c r="P1540" i="34"/>
  <c r="R1540" i="34"/>
  <c r="V1540" i="34"/>
  <c r="AA1540" i="34"/>
  <c r="Q1540" i="34"/>
  <c r="P1538" i="34"/>
  <c r="R1538" i="34"/>
  <c r="V1538" i="34"/>
  <c r="AA1538" i="34"/>
  <c r="Q1538" i="34"/>
  <c r="P1536" i="34"/>
  <c r="R1536" i="34"/>
  <c r="V1536" i="34"/>
  <c r="AA1536" i="34"/>
  <c r="Q1536" i="34"/>
  <c r="P1534" i="34"/>
  <c r="R1534" i="34"/>
  <c r="V1534" i="34"/>
  <c r="AA1534" i="34"/>
  <c r="Q1534" i="34"/>
  <c r="P1532" i="34"/>
  <c r="R1532" i="34"/>
  <c r="V1532" i="34"/>
  <c r="AA1532" i="34"/>
  <c r="Q1532" i="34"/>
  <c r="P1530" i="34"/>
  <c r="R1530" i="34"/>
  <c r="V1530" i="34"/>
  <c r="AA1530" i="34"/>
  <c r="Q1530" i="34"/>
  <c r="P1528" i="34"/>
  <c r="R1528" i="34"/>
  <c r="V1528" i="34"/>
  <c r="AA1528" i="34"/>
  <c r="Q1528" i="34"/>
  <c r="P1526" i="34"/>
  <c r="R1526" i="34"/>
  <c r="V1526" i="34"/>
  <c r="AA1526" i="34"/>
  <c r="Q1526" i="34"/>
  <c r="P1524" i="34"/>
  <c r="R1524" i="34"/>
  <c r="V1524" i="34"/>
  <c r="AA1524" i="34"/>
  <c r="Q1524" i="34"/>
  <c r="P1522" i="34"/>
  <c r="R1522" i="34"/>
  <c r="V1522" i="34"/>
  <c r="AA1522" i="34"/>
  <c r="Q1522" i="34"/>
  <c r="P1520" i="34"/>
  <c r="R1520" i="34"/>
  <c r="V1520" i="34"/>
  <c r="AA1520" i="34"/>
  <c r="Q1520" i="34"/>
  <c r="P1518" i="34"/>
  <c r="R1518" i="34"/>
  <c r="V1518" i="34"/>
  <c r="AA1518" i="34"/>
  <c r="Q1518" i="34"/>
  <c r="P1516" i="34"/>
  <c r="R1516" i="34"/>
  <c r="V1516" i="34"/>
  <c r="AA1516" i="34"/>
  <c r="Q1516" i="34"/>
  <c r="P1514" i="34"/>
  <c r="R1514" i="34"/>
  <c r="V1514" i="34"/>
  <c r="AA1514" i="34"/>
  <c r="Q1514" i="34"/>
  <c r="P1512" i="34"/>
  <c r="R1512" i="34"/>
  <c r="V1512" i="34"/>
  <c r="AA1512" i="34"/>
  <c r="Q1512" i="34"/>
  <c r="P1510" i="34"/>
  <c r="R1510" i="34"/>
  <c r="V1510" i="34"/>
  <c r="AA1510" i="34"/>
  <c r="Q1510" i="34"/>
  <c r="P1508" i="34"/>
  <c r="R1508" i="34"/>
  <c r="V1508" i="34"/>
  <c r="AA1508" i="34"/>
  <c r="Q1508" i="34"/>
  <c r="P1506" i="34"/>
  <c r="R1506" i="34"/>
  <c r="V1506" i="34"/>
  <c r="AA1506" i="34"/>
  <c r="Q1506" i="34"/>
  <c r="P1504" i="34"/>
  <c r="R1504" i="34"/>
  <c r="V1504" i="34"/>
  <c r="AA1504" i="34"/>
  <c r="Q1504" i="34"/>
  <c r="P1502" i="34"/>
  <c r="R1502" i="34"/>
  <c r="V1502" i="34"/>
  <c r="AA1502" i="34"/>
  <c r="Q1502" i="34"/>
  <c r="P1500" i="34"/>
  <c r="R1500" i="34"/>
  <c r="V1500" i="34"/>
  <c r="AA1500" i="34"/>
  <c r="Q1500" i="34"/>
  <c r="P1498" i="34"/>
  <c r="R1498" i="34"/>
  <c r="V1498" i="34"/>
  <c r="AA1498" i="34"/>
  <c r="Q1498" i="34"/>
  <c r="P1496" i="34"/>
  <c r="R1496" i="34"/>
  <c r="V1496" i="34"/>
  <c r="AA1496" i="34"/>
  <c r="Q1496" i="34"/>
  <c r="P1494" i="34"/>
  <c r="R1494" i="34"/>
  <c r="V1494" i="34"/>
  <c r="AA1494" i="34"/>
  <c r="Q1494" i="34"/>
  <c r="P1492" i="34"/>
  <c r="Q1492" i="34"/>
  <c r="R1492" i="34"/>
  <c r="V1492" i="34"/>
  <c r="AA1492" i="34"/>
  <c r="P1490" i="34"/>
  <c r="Q1490" i="34"/>
  <c r="R1490" i="34"/>
  <c r="V1490" i="34"/>
  <c r="AA1490" i="34"/>
  <c r="P1488" i="34"/>
  <c r="Q1488" i="34"/>
  <c r="R1488" i="34"/>
  <c r="V1488" i="34"/>
  <c r="AA1488" i="34"/>
  <c r="P1486" i="34"/>
  <c r="Q1486" i="34"/>
  <c r="R1486" i="34"/>
  <c r="V1486" i="34"/>
  <c r="AA1486" i="34"/>
  <c r="P1484" i="34"/>
  <c r="Q1484" i="34"/>
  <c r="R1484" i="34"/>
  <c r="V1484" i="34"/>
  <c r="AA1484" i="34"/>
  <c r="P1482" i="34"/>
  <c r="Q1482" i="34"/>
  <c r="R1482" i="34"/>
  <c r="V1482" i="34"/>
  <c r="AA1482" i="34"/>
  <c r="P1480" i="34"/>
  <c r="Q1480" i="34"/>
  <c r="R1480" i="34"/>
  <c r="V1480" i="34"/>
  <c r="AA1480" i="34"/>
  <c r="P1478" i="34"/>
  <c r="Q1478" i="34"/>
  <c r="R1478" i="34"/>
  <c r="V1478" i="34"/>
  <c r="AA1478" i="34"/>
  <c r="P1476" i="34"/>
  <c r="Q1476" i="34"/>
  <c r="R1476" i="34"/>
  <c r="V1476" i="34"/>
  <c r="AA1476" i="34"/>
  <c r="P1474" i="34"/>
  <c r="Q1474" i="34"/>
  <c r="R1474" i="34"/>
  <c r="V1474" i="34"/>
  <c r="AA1474" i="34"/>
  <c r="P1472" i="34"/>
  <c r="Q1472" i="34"/>
  <c r="R1472" i="34"/>
  <c r="V1472" i="34"/>
  <c r="AA1472" i="34"/>
  <c r="P1470" i="34"/>
  <c r="Q1470" i="34"/>
  <c r="R1470" i="34"/>
  <c r="V1470" i="34"/>
  <c r="AA1470" i="34"/>
  <c r="P1468" i="34"/>
  <c r="Q1468" i="34"/>
  <c r="R1468" i="34"/>
  <c r="V1468" i="34"/>
  <c r="AA1468" i="34"/>
  <c r="P1466" i="34"/>
  <c r="Q1466" i="34"/>
  <c r="R1466" i="34"/>
  <c r="V1466" i="34"/>
  <c r="AA1466" i="34"/>
  <c r="P1464" i="34"/>
  <c r="Q1464" i="34"/>
  <c r="R1464" i="34"/>
  <c r="V1464" i="34"/>
  <c r="AA1464" i="34"/>
  <c r="P1462" i="34"/>
  <c r="Q1462" i="34"/>
  <c r="R1462" i="34"/>
  <c r="V1462" i="34"/>
  <c r="AA1462" i="34"/>
  <c r="R1459" i="34"/>
  <c r="V1459" i="34"/>
  <c r="AA1459" i="34"/>
  <c r="P1459" i="34"/>
  <c r="Q1459" i="34"/>
  <c r="P1454" i="34"/>
  <c r="Q1454" i="34"/>
  <c r="R1454" i="34"/>
  <c r="V1454" i="34"/>
  <c r="AA1454" i="34"/>
  <c r="P1452" i="34"/>
  <c r="Q1452" i="34"/>
  <c r="R1452" i="34"/>
  <c r="V1452" i="34"/>
  <c r="AA1452" i="34"/>
  <c r="P1450" i="34"/>
  <c r="Q1450" i="34"/>
  <c r="R1450" i="34"/>
  <c r="V1450" i="34"/>
  <c r="AA1450" i="34"/>
  <c r="P1448" i="34"/>
  <c r="Q1448" i="34"/>
  <c r="R1448" i="34"/>
  <c r="V1448" i="34"/>
  <c r="AA1448" i="34"/>
  <c r="P1446" i="34"/>
  <c r="Q1446" i="34"/>
  <c r="R1446" i="34"/>
  <c r="V1446" i="34"/>
  <c r="AA1446" i="34"/>
  <c r="R23" i="34"/>
  <c r="V23" i="34"/>
  <c r="AA23" i="34"/>
  <c r="P23" i="34"/>
  <c r="Q23" i="34"/>
  <c r="R27" i="34"/>
  <c r="V27" i="34"/>
  <c r="AA27" i="34"/>
  <c r="P27" i="34"/>
  <c r="Q27" i="34"/>
  <c r="R29" i="34"/>
  <c r="V29" i="34"/>
  <c r="AA29" i="34"/>
  <c r="P29" i="34"/>
  <c r="Q29" i="34"/>
  <c r="P32" i="34"/>
  <c r="Q32" i="34"/>
  <c r="R32" i="34"/>
  <c r="V32" i="34"/>
  <c r="AA32" i="34"/>
  <c r="R35" i="34"/>
  <c r="V35" i="34"/>
  <c r="AA35" i="34"/>
  <c r="P35" i="34"/>
  <c r="Q35" i="34"/>
  <c r="P38" i="34"/>
  <c r="Q38" i="34"/>
  <c r="R38" i="34"/>
  <c r="V38" i="34"/>
  <c r="AA38" i="34"/>
  <c r="R41" i="34"/>
  <c r="V41" i="34"/>
  <c r="AA41" i="34"/>
  <c r="P41" i="34"/>
  <c r="Q41" i="34"/>
  <c r="P44" i="34"/>
  <c r="Q44" i="34"/>
  <c r="R44" i="34"/>
  <c r="V44" i="34"/>
  <c r="AA44" i="34"/>
  <c r="R47" i="34"/>
  <c r="V47" i="34"/>
  <c r="AA47" i="34"/>
  <c r="P47" i="34"/>
  <c r="Q47" i="34"/>
  <c r="P50" i="34"/>
  <c r="Q50" i="34"/>
  <c r="R50" i="34"/>
  <c r="V50" i="34"/>
  <c r="AA50" i="34"/>
  <c r="R53" i="34"/>
  <c r="V53" i="34"/>
  <c r="P53" i="34"/>
  <c r="Q53" i="34"/>
  <c r="AA53" i="34"/>
  <c r="P56" i="34"/>
  <c r="R56" i="34"/>
  <c r="V56" i="34"/>
  <c r="AA56" i="34"/>
  <c r="Q56" i="34"/>
  <c r="R59" i="34"/>
  <c r="V59" i="34"/>
  <c r="P59" i="34"/>
  <c r="AA59" i="34"/>
  <c r="Q59" i="34"/>
  <c r="R1755" i="34"/>
  <c r="V1755" i="34"/>
  <c r="AA1755" i="34"/>
  <c r="P1755" i="34"/>
  <c r="Q1755" i="34"/>
  <c r="R1747" i="34"/>
  <c r="V1747" i="34"/>
  <c r="AA1747" i="34"/>
  <c r="P1747" i="34"/>
  <c r="Q1747" i="34"/>
  <c r="R1739" i="34"/>
  <c r="V1739" i="34"/>
  <c r="AA1739" i="34"/>
  <c r="P1739" i="34"/>
  <c r="Q1739" i="34"/>
  <c r="R1731" i="34"/>
  <c r="V1731" i="34"/>
  <c r="AA1731" i="34"/>
  <c r="P1731" i="34"/>
  <c r="Q1731" i="34"/>
  <c r="R1723" i="34"/>
  <c r="V1723" i="34"/>
  <c r="AA1723" i="34"/>
  <c r="P1723" i="34"/>
  <c r="Q1723" i="34"/>
  <c r="R1715" i="34"/>
  <c r="V1715" i="34"/>
  <c r="AA1715" i="34"/>
  <c r="P1715" i="34"/>
  <c r="Q1715" i="34"/>
  <c r="R1707" i="34"/>
  <c r="V1707" i="34"/>
  <c r="AA1707" i="34"/>
  <c r="P1707" i="34"/>
  <c r="Q1707" i="34"/>
  <c r="R1699" i="34"/>
  <c r="V1699" i="34"/>
  <c r="AA1699" i="34"/>
  <c r="P1699" i="34"/>
  <c r="Q1699" i="34"/>
  <c r="R1691" i="34"/>
  <c r="V1691" i="34"/>
  <c r="AA1691" i="34"/>
  <c r="P1691" i="34"/>
  <c r="Q1691" i="34"/>
  <c r="R1683" i="34"/>
  <c r="V1683" i="34"/>
  <c r="AA1683" i="34"/>
  <c r="P1683" i="34"/>
  <c r="Q1683" i="34"/>
  <c r="R1675" i="34"/>
  <c r="V1675" i="34"/>
  <c r="AA1675" i="34"/>
  <c r="P1675" i="34"/>
  <c r="Q1675" i="34"/>
  <c r="R1667" i="34"/>
  <c r="V1667" i="34"/>
  <c r="AA1667" i="34"/>
  <c r="P1667" i="34"/>
  <c r="Q1667" i="34"/>
  <c r="R1659" i="34"/>
  <c r="V1659" i="34"/>
  <c r="AA1659" i="34"/>
  <c r="P1659" i="34"/>
  <c r="Q1659" i="34"/>
  <c r="R1651" i="34"/>
  <c r="V1651" i="34"/>
  <c r="AA1651" i="34"/>
  <c r="P1651" i="34"/>
  <c r="Q1651" i="34"/>
  <c r="R1643" i="34"/>
  <c r="V1643" i="34"/>
  <c r="AA1643" i="34"/>
  <c r="P1643" i="34"/>
  <c r="Q1643" i="34"/>
  <c r="R1635" i="34"/>
  <c r="V1635" i="34"/>
  <c r="AA1635" i="34"/>
  <c r="P1635" i="34"/>
  <c r="Q1635" i="34"/>
  <c r="R1627" i="34"/>
  <c r="V1627" i="34"/>
  <c r="AA1627" i="34"/>
  <c r="P1627" i="34"/>
  <c r="Q1627" i="34"/>
  <c r="R1619" i="34"/>
  <c r="V1619" i="34"/>
  <c r="AA1619" i="34"/>
  <c r="P1619" i="34"/>
  <c r="Q1619" i="34"/>
  <c r="R1611" i="34"/>
  <c r="V1611" i="34"/>
  <c r="AA1611" i="34"/>
  <c r="P1611" i="34"/>
  <c r="Q1611" i="34"/>
  <c r="R1603" i="34"/>
  <c r="V1603" i="34"/>
  <c r="AA1603" i="34"/>
  <c r="P1603" i="34"/>
  <c r="Q1603" i="34"/>
  <c r="R1595" i="34"/>
  <c r="V1595" i="34"/>
  <c r="AA1595" i="34"/>
  <c r="P1595" i="34"/>
  <c r="Q1595" i="34"/>
  <c r="R1587" i="34"/>
  <c r="V1587" i="34"/>
  <c r="AA1587" i="34"/>
  <c r="P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Q1058" i="34"/>
  <c r="R1058" i="34"/>
  <c r="V1058" i="34"/>
  <c r="AA1058" i="34"/>
  <c r="Q1198" i="34"/>
  <c r="R1198" i="34"/>
  <c r="V1198" i="34"/>
  <c r="AA1198" i="34"/>
  <c r="P1198" i="34"/>
  <c r="P1348" i="34"/>
  <c r="T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Q1267" i="34"/>
  <c r="Q1224" i="34"/>
  <c r="R1224" i="34"/>
  <c r="V1224" i="34"/>
  <c r="AA1224" i="34"/>
  <c r="P1224" i="34"/>
  <c r="Q1204" i="34"/>
  <c r="R1204" i="34"/>
  <c r="V1204" i="34"/>
  <c r="AA1204" i="34"/>
  <c r="P1204" i="34"/>
  <c r="AA1241" i="34"/>
  <c r="P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Q1297" i="34"/>
  <c r="Q1190" i="34"/>
  <c r="R1190" i="34"/>
  <c r="V1190" i="34"/>
  <c r="AA1190" i="34"/>
  <c r="P1190" i="34"/>
  <c r="Q1088" i="34"/>
  <c r="R1088" i="34"/>
  <c r="V1088" i="34"/>
  <c r="AA1088" i="34"/>
  <c r="P1088" i="34"/>
  <c r="AA1201" i="34"/>
  <c r="P1201" i="34"/>
  <c r="Q1201" i="34"/>
  <c r="R1201" i="34"/>
  <c r="V1201" i="34"/>
  <c r="P1292" i="34"/>
  <c r="Q1292" i="34"/>
  <c r="R1292" i="34"/>
  <c r="V1292" i="34"/>
  <c r="AA1292" i="34"/>
  <c r="Q1166" i="34"/>
  <c r="R1166" i="34"/>
  <c r="V1166" i="34"/>
  <c r="AA1166" i="34"/>
  <c r="P1166" i="34"/>
  <c r="R1289" i="34"/>
  <c r="V1289" i="34"/>
  <c r="AA1289" i="34"/>
  <c r="P1289" i="34"/>
  <c r="Q1289" i="34"/>
  <c r="P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Q1011" i="34"/>
  <c r="P1342" i="34"/>
  <c r="Q1342" i="34"/>
  <c r="R1342" i="34"/>
  <c r="V1342" i="34"/>
  <c r="AA1342" i="34"/>
  <c r="Q1228" i="34"/>
  <c r="R1228" i="34"/>
  <c r="V1228" i="34"/>
  <c r="AA1228" i="34"/>
  <c r="P1228" i="34"/>
  <c r="P1066" i="34"/>
  <c r="Q1066" i="34"/>
  <c r="R1066" i="34"/>
  <c r="V1066" i="34"/>
  <c r="AA1066" i="34"/>
  <c r="R1013" i="34"/>
  <c r="V1013" i="34"/>
  <c r="AA1013" i="34"/>
  <c r="P1013" i="34"/>
  <c r="Q1013" i="34"/>
  <c r="P1276" i="34"/>
  <c r="Q1276" i="34"/>
  <c r="R1276" i="34"/>
  <c r="V1276" i="34"/>
  <c r="AA1276" i="34"/>
  <c r="P1312" i="34"/>
  <c r="Q1312" i="34"/>
  <c r="R1312" i="34"/>
  <c r="V1312" i="34"/>
  <c r="AA1312" i="34"/>
  <c r="R1321" i="34"/>
  <c r="V1321" i="34"/>
  <c r="AA1321" i="34"/>
  <c r="P1321" i="34"/>
  <c r="Q1321" i="34"/>
  <c r="P1334" i="34"/>
  <c r="Q1334" i="34"/>
  <c r="R1334" i="34"/>
  <c r="V1334" i="34"/>
  <c r="AA1334" i="34"/>
  <c r="P1262" i="34"/>
  <c r="Q1262" i="34"/>
  <c r="R1262" i="34"/>
  <c r="V1262" i="34"/>
  <c r="AA1262" i="34"/>
  <c r="Q1212" i="34"/>
  <c r="R1212" i="34"/>
  <c r="V1212" i="34"/>
  <c r="AA1212" i="34"/>
  <c r="P1212" i="34"/>
  <c r="R1055" i="34"/>
  <c r="V1055" i="34"/>
  <c r="AA1055" i="34"/>
  <c r="P1055" i="34"/>
  <c r="Q1055" i="34"/>
  <c r="R1339" i="34"/>
  <c r="V1339" i="34"/>
  <c r="AA1339" i="34"/>
  <c r="P1339" i="34"/>
  <c r="Q1339" i="34"/>
  <c r="R1255" i="34"/>
  <c r="Q1255" i="34"/>
  <c r="V1255" i="34"/>
  <c r="AA1255" i="34"/>
  <c r="P1255" i="34"/>
  <c r="AA1097" i="34"/>
  <c r="P1097" i="34"/>
  <c r="Q1097" i="34"/>
  <c r="R1097" i="34"/>
  <c r="V1097" i="34"/>
  <c r="R1019" i="34"/>
  <c r="V1019" i="34"/>
  <c r="AA1019" i="34"/>
  <c r="P1019" i="34"/>
  <c r="Q1019" i="34"/>
  <c r="P1316" i="34"/>
  <c r="Q1316" i="34"/>
  <c r="R1316" i="34"/>
  <c r="V1316" i="34"/>
  <c r="AA1316" i="34"/>
  <c r="P1328" i="34"/>
  <c r="Q1328" i="34"/>
  <c r="R1328" i="34"/>
  <c r="V1328" i="34"/>
  <c r="AA1328" i="34"/>
  <c r="P1336" i="34"/>
  <c r="Q1336" i="34"/>
  <c r="R1336" i="34"/>
  <c r="V1336" i="34"/>
  <c r="AA1336" i="34"/>
  <c r="R1253" i="34"/>
  <c r="V1253" i="34"/>
  <c r="Q1253" i="34"/>
  <c r="AA1253" i="34"/>
  <c r="P1253" i="34"/>
  <c r="R1049" i="34"/>
  <c r="V1049" i="34"/>
  <c r="AA1049" i="34"/>
  <c r="P1049" i="34"/>
  <c r="Q1049" i="34"/>
  <c r="AA1091" i="34"/>
  <c r="P1091" i="34"/>
  <c r="Q1091" i="34"/>
  <c r="R1091" i="34"/>
  <c r="V1091" i="34"/>
  <c r="R1283" i="34"/>
  <c r="V1283" i="34"/>
  <c r="AA1283" i="34"/>
  <c r="P1283" i="34"/>
  <c r="Q1283" i="34"/>
  <c r="P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Q1369" i="34"/>
  <c r="U1369" i="34"/>
  <c r="R1371" i="34"/>
  <c r="V1371" i="34"/>
  <c r="S1371" i="34"/>
  <c r="AA1371" i="34"/>
  <c r="P1371" i="34"/>
  <c r="T1371" i="34"/>
  <c r="Q1371" i="34"/>
  <c r="U1371" i="34"/>
  <c r="R1405" i="34"/>
  <c r="V1405" i="34"/>
  <c r="S1405" i="34"/>
  <c r="AA1405" i="34"/>
  <c r="P1405" i="34"/>
  <c r="T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Q1026" i="34"/>
  <c r="R1026" i="34"/>
  <c r="V1026" i="34"/>
  <c r="AA1026" i="34"/>
  <c r="R1027" i="34"/>
  <c r="V1027" i="34"/>
  <c r="AA1027" i="34"/>
  <c r="P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Q1065" i="34"/>
  <c r="AA1151" i="34"/>
  <c r="P1151" i="34"/>
  <c r="Q1151" i="34"/>
  <c r="R1151" i="34"/>
  <c r="V1151" i="34"/>
  <c r="Q1236" i="34"/>
  <c r="R1236" i="34"/>
  <c r="V1236" i="34"/>
  <c r="AA1236" i="34"/>
  <c r="P1236" i="34"/>
  <c r="P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Q1981" i="34"/>
  <c r="R1983" i="34"/>
  <c r="V1983" i="34"/>
  <c r="AA1983" i="34"/>
  <c r="P1983" i="34"/>
  <c r="Q1983" i="34"/>
  <c r="R1031" i="34"/>
  <c r="V1031" i="34"/>
  <c r="AA1031" i="34"/>
  <c r="P1031" i="34"/>
  <c r="Q1031" i="34"/>
  <c r="P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Q1833" i="34"/>
  <c r="P1776" i="34"/>
  <c r="Q1776" i="34"/>
  <c r="R1776" i="34"/>
  <c r="V1776" i="34"/>
  <c r="AA1776" i="34"/>
  <c r="P1808" i="34"/>
  <c r="Q1808" i="34"/>
  <c r="R1808" i="34"/>
  <c r="V1808" i="34"/>
  <c r="AA1808" i="34"/>
  <c r="R1361" i="34"/>
  <c r="V1361" i="34"/>
  <c r="S1361" i="34"/>
  <c r="AA1361" i="34"/>
  <c r="P1361" i="34"/>
  <c r="T1361" i="34"/>
  <c r="Q1361" i="34"/>
  <c r="U1361" i="34"/>
  <c r="P1398" i="34"/>
  <c r="T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P1322" i="34"/>
  <c r="Q1322" i="34"/>
  <c r="R1322" i="34"/>
  <c r="V1322" i="34"/>
  <c r="AA1322" i="34"/>
  <c r="R1079" i="34"/>
  <c r="V1079" i="34"/>
  <c r="AA1079" i="34"/>
  <c r="P1079" i="34"/>
  <c r="Q1079" i="34"/>
  <c r="Q1124" i="34"/>
  <c r="R1124" i="34"/>
  <c r="V1124" i="34"/>
  <c r="AA1124" i="34"/>
  <c r="P1124" i="34"/>
  <c r="Q1132" i="34"/>
  <c r="R1132" i="34"/>
  <c r="V1132" i="34"/>
  <c r="AA1132" i="34"/>
  <c r="P1132" i="34"/>
  <c r="P1834" i="34"/>
  <c r="Q1834" i="34"/>
  <c r="R1834" i="34"/>
  <c r="V1834" i="34"/>
  <c r="AA1834" i="34"/>
  <c r="R1781" i="34"/>
  <c r="V1781" i="34"/>
  <c r="AA1781" i="34"/>
  <c r="P1781" i="34"/>
  <c r="Q1781" i="34"/>
  <c r="R1831" i="34"/>
  <c r="V1831" i="34"/>
  <c r="AA1831" i="34"/>
  <c r="P1831" i="34"/>
  <c r="Q1831" i="34"/>
  <c r="R1835" i="34"/>
  <c r="V1835" i="34"/>
  <c r="AA1835" i="34"/>
  <c r="P1835" i="34"/>
  <c r="Q1835" i="34"/>
  <c r="R1839" i="34"/>
  <c r="V1839" i="34"/>
  <c r="P1839" i="34"/>
  <c r="Q1839" i="34"/>
  <c r="AA1839" i="34"/>
  <c r="P1774" i="34"/>
  <c r="Q1774" i="34"/>
  <c r="R1774" i="34"/>
  <c r="V1774" i="34"/>
  <c r="AA1774" i="34"/>
  <c r="P1778" i="34"/>
  <c r="Q1778" i="34"/>
  <c r="R1778" i="34"/>
  <c r="V1778" i="34"/>
  <c r="AA1778" i="34"/>
  <c r="P1802" i="34"/>
  <c r="Q1802" i="34"/>
  <c r="R1802" i="34"/>
  <c r="V1802" i="34"/>
  <c r="AA1802" i="34"/>
  <c r="P1806" i="34"/>
  <c r="Q1806" i="34"/>
  <c r="R1806" i="34"/>
  <c r="V1806" i="34"/>
  <c r="AA1806" i="34"/>
  <c r="P1810" i="34"/>
  <c r="Q1810" i="34"/>
  <c r="R1810" i="34"/>
  <c r="V1810" i="34"/>
  <c r="AA1810" i="34"/>
  <c r="Q1134" i="34"/>
  <c r="R1134" i="34"/>
  <c r="V1134" i="34"/>
  <c r="AA1134" i="34"/>
  <c r="P1134" i="34"/>
  <c r="R1359" i="34"/>
  <c r="V1359" i="34"/>
  <c r="S1359" i="34"/>
  <c r="AA1359" i="34"/>
  <c r="P1359" i="34"/>
  <c r="T1359" i="34"/>
  <c r="Q1359" i="34"/>
  <c r="U1359" i="34"/>
  <c r="R1363" i="34"/>
  <c r="V1363" i="34"/>
  <c r="S1363" i="34"/>
  <c r="AA1363" i="34"/>
  <c r="P1363" i="34"/>
  <c r="T1363" i="34"/>
  <c r="Q1363" i="34"/>
  <c r="U1363" i="34"/>
  <c r="P1392" i="34"/>
  <c r="T1392" i="34"/>
  <c r="Q1392" i="34"/>
  <c r="U1392" i="34"/>
  <c r="R1392" i="34"/>
  <c r="V1392" i="34"/>
  <c r="S1392" i="34"/>
  <c r="AA1392" i="34"/>
  <c r="P1396" i="34"/>
  <c r="T1396" i="34"/>
  <c r="Q1396" i="34"/>
  <c r="U1396" i="34"/>
  <c r="R1396" i="34"/>
  <c r="V1396" i="34"/>
  <c r="S1396" i="34"/>
  <c r="AA1396" i="34"/>
  <c r="P1400" i="34"/>
  <c r="T1400" i="34"/>
  <c r="Q1400" i="34"/>
  <c r="U1400" i="34"/>
  <c r="R1400" i="34"/>
  <c r="V1400" i="34"/>
  <c r="S1400" i="34"/>
  <c r="AA1400" i="34"/>
  <c r="R1423" i="34"/>
  <c r="V1423" i="34"/>
  <c r="AA1423" i="34"/>
  <c r="P1423" i="34"/>
  <c r="Q1423" i="34"/>
  <c r="R1443" i="34"/>
  <c r="V1443" i="34"/>
  <c r="AA1443" i="34"/>
  <c r="P1443" i="34"/>
  <c r="Q1443" i="34"/>
  <c r="AA1199" i="34"/>
  <c r="P1199" i="34"/>
  <c r="Q1199" i="34"/>
  <c r="R1199" i="34"/>
  <c r="V1199" i="34"/>
  <c r="AA1207" i="34"/>
  <c r="P1207" i="34"/>
  <c r="Q1207" i="34"/>
  <c r="R1207" i="34"/>
  <c r="V1207" i="34"/>
  <c r="R1319" i="34"/>
  <c r="V1319" i="34"/>
  <c r="AA1319" i="34"/>
  <c r="P1319" i="34"/>
  <c r="Q1319" i="34"/>
  <c r="P1326" i="34"/>
  <c r="Q1326" i="34"/>
  <c r="R1326" i="34"/>
  <c r="V1326" i="34"/>
  <c r="AA1326" i="34"/>
  <c r="R1059" i="34"/>
  <c r="V1059" i="34"/>
  <c r="AA1059" i="34"/>
  <c r="P1059" i="34"/>
  <c r="Q1059" i="34"/>
  <c r="R1081" i="34"/>
  <c r="V1081" i="34"/>
  <c r="AA1081" i="34"/>
  <c r="P1081" i="34"/>
  <c r="Q1081" i="34"/>
  <c r="AA1089" i="34"/>
  <c r="P1089" i="34"/>
  <c r="Q1089" i="34"/>
  <c r="R1089" i="34"/>
  <c r="V1089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R2111" i="34"/>
  <c r="V2111" i="34"/>
  <c r="AA2111" i="34"/>
  <c r="P2111" i="34"/>
  <c r="Q2111" i="34"/>
  <c r="R1837" i="34"/>
  <c r="V1837" i="34"/>
  <c r="AA1837" i="34"/>
  <c r="P1837" i="34"/>
  <c r="Q1837" i="34"/>
  <c r="P1780" i="34"/>
  <c r="Q1780" i="34"/>
  <c r="R1780" i="34"/>
  <c r="V1780" i="34"/>
  <c r="AA1780" i="34"/>
  <c r="R1829" i="34"/>
  <c r="V1829" i="34"/>
  <c r="AA1829" i="34"/>
  <c r="P1829" i="34"/>
  <c r="Q1829" i="34"/>
  <c r="R1365" i="34"/>
  <c r="V1365" i="34"/>
  <c r="S1365" i="34"/>
  <c r="AA1365" i="34"/>
  <c r="P1365" i="34"/>
  <c r="T1365" i="34"/>
  <c r="Q1365" i="34"/>
  <c r="U1365" i="34"/>
  <c r="R1421" i="34"/>
  <c r="V1421" i="34"/>
  <c r="S1421" i="34"/>
  <c r="AA1421" i="34"/>
  <c r="P1421" i="34"/>
  <c r="T1421" i="34"/>
  <c r="Q1421" i="34"/>
  <c r="U1421" i="34"/>
  <c r="Q1214" i="34"/>
  <c r="R1214" i="34"/>
  <c r="V1214" i="34"/>
  <c r="AA1214" i="34"/>
  <c r="P1214" i="34"/>
  <c r="P1838" i="34"/>
  <c r="Q1838" i="34"/>
  <c r="R1838" i="34"/>
  <c r="V1838" i="34"/>
  <c r="AA1838" i="34"/>
  <c r="R1777" i="34"/>
  <c r="V1777" i="34"/>
  <c r="AA1777" i="34"/>
  <c r="P1777" i="34"/>
  <c r="Q1777" i="34"/>
  <c r="P1832" i="34"/>
  <c r="Q1832" i="34"/>
  <c r="R1832" i="34"/>
  <c r="V1832" i="34"/>
  <c r="AA1832" i="34"/>
  <c r="P1836" i="34"/>
  <c r="Q1836" i="34"/>
  <c r="R1836" i="34"/>
  <c r="V1836" i="34"/>
  <c r="AA1836" i="34"/>
  <c r="P1840" i="34"/>
  <c r="R1840" i="34"/>
  <c r="V1840" i="34"/>
  <c r="AA1840" i="34"/>
  <c r="Q1840" i="34"/>
  <c r="R1775" i="34"/>
  <c r="V1775" i="34"/>
  <c r="AA1775" i="34"/>
  <c r="P1775" i="34"/>
  <c r="Q1775" i="34"/>
  <c r="R1779" i="34"/>
  <c r="V1779" i="34"/>
  <c r="AA1779" i="34"/>
  <c r="P1779" i="34"/>
  <c r="Q1779" i="34"/>
  <c r="R1803" i="34"/>
  <c r="V1803" i="34"/>
  <c r="AA1803" i="34"/>
  <c r="P1803" i="34"/>
  <c r="Q1803" i="34"/>
  <c r="R1807" i="34"/>
  <c r="V1807" i="34"/>
  <c r="AA1807" i="34"/>
  <c r="P1807" i="34"/>
  <c r="Q1807" i="34"/>
  <c r="P1828" i="34"/>
  <c r="Q1828" i="34"/>
  <c r="R1828" i="34"/>
  <c r="V1828" i="34"/>
  <c r="AA1828" i="34"/>
  <c r="AA1135" i="34"/>
  <c r="P1135" i="34"/>
  <c r="Q1135" i="34"/>
  <c r="R1135" i="34"/>
  <c r="V1135" i="34"/>
  <c r="P1360" i="34"/>
  <c r="T1360" i="34"/>
  <c r="Q1360" i="34"/>
  <c r="U1360" i="34"/>
  <c r="R1360" i="34"/>
  <c r="V1360" i="34"/>
  <c r="S1360" i="34"/>
  <c r="AA1360" i="34"/>
  <c r="P1364" i="34"/>
  <c r="T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Q1393" i="34"/>
  <c r="U1393" i="34"/>
  <c r="R1397" i="34"/>
  <c r="V1397" i="34"/>
  <c r="S1397" i="34"/>
  <c r="AA1397" i="34"/>
  <c r="P1397" i="34"/>
  <c r="T1397" i="34"/>
  <c r="Q1397" i="34"/>
  <c r="U1397" i="34"/>
  <c r="P1420" i="34"/>
  <c r="T1420" i="34"/>
  <c r="Q1420" i="34"/>
  <c r="U1420" i="34"/>
  <c r="R1420" i="34"/>
  <c r="V1420" i="34"/>
  <c r="S1420" i="34"/>
  <c r="AA1420" i="34"/>
  <c r="P1424" i="34"/>
  <c r="Q1424" i="34"/>
  <c r="R1424" i="34"/>
  <c r="V1424" i="34"/>
  <c r="AA1424" i="34"/>
  <c r="P1444" i="34"/>
  <c r="Q1444" i="34"/>
  <c r="R1444" i="34"/>
  <c r="V1444" i="34"/>
  <c r="AA1444" i="34"/>
  <c r="Q1200" i="34"/>
  <c r="R1200" i="34"/>
  <c r="V1200" i="34"/>
  <c r="AA1200" i="34"/>
  <c r="P1200" i="34"/>
  <c r="AA1213" i="34"/>
  <c r="P1213" i="34"/>
  <c r="Q1213" i="34"/>
  <c r="R1213" i="34"/>
  <c r="V1213" i="34"/>
  <c r="P1320" i="34"/>
  <c r="Q1320" i="34"/>
  <c r="R1320" i="34"/>
  <c r="V1320" i="34"/>
  <c r="AA1320" i="34"/>
  <c r="R1327" i="34"/>
  <c r="V1327" i="34"/>
  <c r="AA1327" i="34"/>
  <c r="P1327" i="34"/>
  <c r="Q1327" i="34"/>
  <c r="P1078" i="34"/>
  <c r="Q1078" i="34"/>
  <c r="R1078" i="34"/>
  <c r="V1078" i="34"/>
  <c r="AA1078" i="34"/>
  <c r="P1082" i="34"/>
  <c r="Q1082" i="34"/>
  <c r="R1082" i="34"/>
  <c r="V1082" i="34"/>
  <c r="AA1082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R601" i="34"/>
  <c r="V601" i="34"/>
  <c r="AA601" i="34"/>
  <c r="P601" i="34"/>
  <c r="Q601" i="34"/>
  <c r="R1841" i="34"/>
  <c r="V1841" i="34"/>
  <c r="P1841" i="34"/>
  <c r="Q1841" i="34"/>
  <c r="AA1841" i="34"/>
  <c r="P1804" i="34"/>
  <c r="Q1804" i="34"/>
  <c r="R1804" i="34"/>
  <c r="V1804" i="34"/>
  <c r="AA1804" i="34"/>
  <c r="Q1136" i="34"/>
  <c r="R1136" i="34"/>
  <c r="V1136" i="34"/>
  <c r="AA1136" i="34"/>
  <c r="P1136" i="34"/>
  <c r="P1394" i="34"/>
  <c r="T1394" i="34"/>
  <c r="Q1394" i="34"/>
  <c r="U1394" i="34"/>
  <c r="R1394" i="34"/>
  <c r="V1394" i="34"/>
  <c r="S1394" i="34"/>
  <c r="AA1394" i="34"/>
  <c r="R1425" i="34"/>
  <c r="V1425" i="34"/>
  <c r="AA1425" i="34"/>
  <c r="P1425" i="34"/>
  <c r="Q1425" i="34"/>
  <c r="AA1205" i="34"/>
  <c r="P1205" i="34"/>
  <c r="Q1205" i="34"/>
  <c r="R1205" i="34"/>
  <c r="V1205" i="34"/>
  <c r="R1329" i="34"/>
  <c r="V1329" i="34"/>
  <c r="AA1329" i="34"/>
  <c r="P1329" i="34"/>
  <c r="Q1329" i="34"/>
  <c r="R1083" i="34"/>
  <c r="V1083" i="34"/>
  <c r="AA1083" i="34"/>
  <c r="P1083" i="34"/>
  <c r="Q1083" i="34"/>
  <c r="Q1120" i="34"/>
  <c r="R1120" i="34"/>
  <c r="V1120" i="34"/>
  <c r="AA1120" i="34"/>
  <c r="P1120" i="34"/>
  <c r="Q1128" i="34"/>
  <c r="R1128" i="34"/>
  <c r="V1128" i="34"/>
  <c r="AA1128" i="34"/>
  <c r="P1128" i="34"/>
  <c r="R1773" i="34"/>
  <c r="V1773" i="34"/>
  <c r="AA1773" i="34"/>
  <c r="P1773" i="34"/>
  <c r="Q1773" i="34"/>
  <c r="R1805" i="34"/>
  <c r="V1805" i="34"/>
  <c r="AA1805" i="34"/>
  <c r="P1805" i="34"/>
  <c r="Q1805" i="34"/>
  <c r="R1809" i="34"/>
  <c r="V1809" i="34"/>
  <c r="AA1809" i="34"/>
  <c r="P1809" i="34"/>
  <c r="Q1809" i="34"/>
  <c r="P1830" i="34"/>
  <c r="Q1830" i="34"/>
  <c r="R1830" i="34"/>
  <c r="V1830" i="34"/>
  <c r="AA1830" i="34"/>
  <c r="P1358" i="34"/>
  <c r="T1358" i="34"/>
  <c r="Q1358" i="34"/>
  <c r="U1358" i="34"/>
  <c r="R1358" i="34"/>
  <c r="V1358" i="34"/>
  <c r="S1358" i="34"/>
  <c r="AA1358" i="34"/>
  <c r="P1362" i="34"/>
  <c r="T1362" i="34"/>
  <c r="Q1362" i="34"/>
  <c r="U1362" i="34"/>
  <c r="R1362" i="34"/>
  <c r="V1362" i="34"/>
  <c r="S1362" i="34"/>
  <c r="AA1362" i="34"/>
  <c r="P1366" i="34"/>
  <c r="T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Q1395" i="34"/>
  <c r="U1395" i="34"/>
  <c r="R1399" i="34"/>
  <c r="V1399" i="34"/>
  <c r="S1399" i="34"/>
  <c r="AA1399" i="34"/>
  <c r="P1399" i="34"/>
  <c r="T1399" i="34"/>
  <c r="Q1399" i="34"/>
  <c r="U1399" i="34"/>
  <c r="P1422" i="34"/>
  <c r="T1422" i="34"/>
  <c r="Q1422" i="34"/>
  <c r="U1422" i="34"/>
  <c r="R1422" i="34"/>
  <c r="V1422" i="34"/>
  <c r="S1422" i="34"/>
  <c r="AA1422" i="34"/>
  <c r="P1442" i="34"/>
  <c r="Q1442" i="34"/>
  <c r="R1442" i="34"/>
  <c r="V1442" i="34"/>
  <c r="AA1442" i="34"/>
  <c r="AA1197" i="34"/>
  <c r="P1197" i="34"/>
  <c r="Q1197" i="34"/>
  <c r="R1197" i="34"/>
  <c r="V1197" i="34"/>
  <c r="Q1206" i="34"/>
  <c r="R1206" i="34"/>
  <c r="V1206" i="34"/>
  <c r="AA1206" i="34"/>
  <c r="P1206" i="34"/>
  <c r="R1315" i="34"/>
  <c r="V1315" i="34"/>
  <c r="AA1315" i="34"/>
  <c r="P1315" i="34"/>
  <c r="Q1315" i="34"/>
  <c r="R1323" i="34"/>
  <c r="V1323" i="34"/>
  <c r="AA1323" i="34"/>
  <c r="P1323" i="34"/>
  <c r="Q1323" i="34"/>
  <c r="P1330" i="34"/>
  <c r="Q1330" i="34"/>
  <c r="R1330" i="34"/>
  <c r="V1330" i="34"/>
  <c r="AA1330" i="34"/>
  <c r="P1080" i="34"/>
  <c r="Q1080" i="34"/>
  <c r="R1080" i="34"/>
  <c r="V1080" i="34"/>
  <c r="AA1080" i="34"/>
  <c r="P1084" i="34"/>
  <c r="Q1084" i="34"/>
  <c r="R1084" i="34"/>
  <c r="V1084" i="34"/>
  <c r="AA1084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Q900" i="34"/>
  <c r="R900" i="34"/>
  <c r="V900" i="34"/>
  <c r="P916" i="34"/>
  <c r="Q916" i="34"/>
  <c r="R916" i="34"/>
  <c r="V916" i="34"/>
  <c r="AA916" i="34"/>
  <c r="P936" i="34"/>
  <c r="Q936" i="34"/>
  <c r="R936" i="34"/>
  <c r="V936" i="34"/>
  <c r="AA936" i="34"/>
  <c r="AA864" i="34"/>
  <c r="P864" i="34"/>
  <c r="Q864" i="34"/>
  <c r="R864" i="34"/>
  <c r="V864" i="34"/>
  <c r="AA884" i="34"/>
  <c r="P884" i="34"/>
  <c r="Q884" i="34"/>
  <c r="R884" i="34"/>
  <c r="V884" i="34"/>
  <c r="AA445" i="34"/>
  <c r="P445" i="34"/>
  <c r="Q445" i="34"/>
  <c r="R445" i="34"/>
  <c r="V445" i="34"/>
  <c r="AA455" i="34"/>
  <c r="P455" i="34"/>
  <c r="Q455" i="34"/>
  <c r="R455" i="34"/>
  <c r="V455" i="34"/>
  <c r="AA465" i="34"/>
  <c r="P465" i="34"/>
  <c r="Q465" i="34"/>
  <c r="R465" i="34"/>
  <c r="V465" i="34"/>
  <c r="AA473" i="34"/>
  <c r="P473" i="34"/>
  <c r="Q473" i="34"/>
  <c r="R473" i="34"/>
  <c r="V473" i="34"/>
  <c r="AA483" i="34"/>
  <c r="P483" i="34"/>
  <c r="Q483" i="34"/>
  <c r="R483" i="34"/>
  <c r="V483" i="34"/>
  <c r="Q311" i="34"/>
  <c r="R311" i="34"/>
  <c r="V311" i="34"/>
  <c r="AA311" i="34"/>
  <c r="P311" i="34"/>
  <c r="Q321" i="34"/>
  <c r="R321" i="34"/>
  <c r="V321" i="34"/>
  <c r="AA321" i="34"/>
  <c r="P321" i="34"/>
  <c r="Q331" i="34"/>
  <c r="R331" i="34"/>
  <c r="V331" i="34"/>
  <c r="AA331" i="34"/>
  <c r="P331" i="34"/>
  <c r="AA340" i="34"/>
  <c r="P340" i="34"/>
  <c r="Q340" i="34"/>
  <c r="R340" i="34"/>
  <c r="V340" i="34"/>
  <c r="P350" i="34"/>
  <c r="R350" i="34"/>
  <c r="V350" i="34"/>
  <c r="AA350" i="34"/>
  <c r="Q350" i="34"/>
  <c r="R354" i="34"/>
  <c r="V354" i="34"/>
  <c r="P354" i="34"/>
  <c r="Q354" i="34"/>
  <c r="AA354" i="34"/>
  <c r="P942" i="34"/>
  <c r="Q942" i="34"/>
  <c r="R942" i="34"/>
  <c r="V942" i="34"/>
  <c r="AA942" i="34"/>
  <c r="AA896" i="34"/>
  <c r="P896" i="34"/>
  <c r="Q896" i="34"/>
  <c r="R896" i="34"/>
  <c r="V896" i="34"/>
  <c r="AA912" i="34"/>
  <c r="P912" i="34"/>
  <c r="R912" i="34"/>
  <c r="V912" i="34"/>
  <c r="Q912" i="34"/>
  <c r="P928" i="34"/>
  <c r="Q928" i="34"/>
  <c r="R928" i="34"/>
  <c r="V928" i="34"/>
  <c r="AA928" i="34"/>
  <c r="P491" i="34"/>
  <c r="Q491" i="34"/>
  <c r="R491" i="34"/>
  <c r="V491" i="34"/>
  <c r="AA491" i="34"/>
  <c r="AA872" i="34"/>
  <c r="P872" i="34"/>
  <c r="Q872" i="34"/>
  <c r="R872" i="34"/>
  <c r="V872" i="34"/>
  <c r="AA880" i="34"/>
  <c r="P880" i="34"/>
  <c r="Q880" i="34"/>
  <c r="R880" i="34"/>
  <c r="V880" i="34"/>
  <c r="AA888" i="34"/>
  <c r="P888" i="34"/>
  <c r="Q888" i="34"/>
  <c r="R888" i="34"/>
  <c r="V888" i="34"/>
  <c r="Q440" i="34"/>
  <c r="R440" i="34"/>
  <c r="V440" i="34"/>
  <c r="AA440" i="34"/>
  <c r="P440" i="34"/>
  <c r="Q450" i="34"/>
  <c r="R450" i="34"/>
  <c r="V450" i="34"/>
  <c r="AA450" i="34"/>
  <c r="P450" i="34"/>
  <c r="Q460" i="34"/>
  <c r="R460" i="34"/>
  <c r="V460" i="34"/>
  <c r="AA460" i="34"/>
  <c r="P460" i="34"/>
  <c r="AA469" i="34"/>
  <c r="P469" i="34"/>
  <c r="Q469" i="34"/>
  <c r="R469" i="34"/>
  <c r="V469" i="34"/>
  <c r="Q478" i="34"/>
  <c r="R478" i="34"/>
  <c r="V478" i="34"/>
  <c r="AA478" i="34"/>
  <c r="P478" i="34"/>
  <c r="P614" i="34"/>
  <c r="Q614" i="34"/>
  <c r="R614" i="34"/>
  <c r="V614" i="34"/>
  <c r="AA614" i="34"/>
  <c r="AA316" i="34"/>
  <c r="P316" i="34"/>
  <c r="Q316" i="34"/>
  <c r="R316" i="34"/>
  <c r="V316" i="34"/>
  <c r="Q327" i="34"/>
  <c r="R327" i="34"/>
  <c r="V327" i="34"/>
  <c r="AA327" i="34"/>
  <c r="P327" i="34"/>
  <c r="AA336" i="34"/>
  <c r="P336" i="34"/>
  <c r="Q336" i="34"/>
  <c r="R336" i="34"/>
  <c r="V336" i="34"/>
  <c r="AA344" i="34"/>
  <c r="P344" i="34"/>
  <c r="Q344" i="34"/>
  <c r="R344" i="34"/>
  <c r="V344" i="34"/>
  <c r="R943" i="34"/>
  <c r="V943" i="34"/>
  <c r="AA943" i="34"/>
  <c r="P943" i="34"/>
  <c r="Q943" i="34"/>
  <c r="R947" i="34"/>
  <c r="V947" i="34"/>
  <c r="AA947" i="34"/>
  <c r="P947" i="34"/>
  <c r="Q947" i="34"/>
  <c r="R951" i="34"/>
  <c r="V951" i="34"/>
  <c r="AA951" i="34"/>
  <c r="P951" i="34"/>
  <c r="Q951" i="34"/>
  <c r="Q897" i="34"/>
  <c r="R897" i="34"/>
  <c r="V897" i="34"/>
  <c r="AA897" i="34"/>
  <c r="P897" i="34"/>
  <c r="Q901" i="34"/>
  <c r="R901" i="34"/>
  <c r="V901" i="34"/>
  <c r="AA901" i="34"/>
  <c r="P901" i="34"/>
  <c r="Q905" i="34"/>
  <c r="R905" i="34"/>
  <c r="V905" i="34"/>
  <c r="AA905" i="34"/>
  <c r="P905" i="34"/>
  <c r="Q909" i="34"/>
  <c r="R909" i="34"/>
  <c r="V909" i="34"/>
  <c r="AA909" i="34"/>
  <c r="P909" i="34"/>
  <c r="Q913" i="34"/>
  <c r="R913" i="34"/>
  <c r="V913" i="34"/>
  <c r="P913" i="34"/>
  <c r="AA913" i="34"/>
  <c r="R917" i="34"/>
  <c r="V917" i="34"/>
  <c r="AA917" i="34"/>
  <c r="P917" i="34"/>
  <c r="Q917" i="34"/>
  <c r="R921" i="34"/>
  <c r="V921" i="34"/>
  <c r="AA921" i="34"/>
  <c r="P921" i="34"/>
  <c r="Q921" i="34"/>
  <c r="R925" i="34"/>
  <c r="V925" i="34"/>
  <c r="AA925" i="34"/>
  <c r="P925" i="34"/>
  <c r="Q925" i="34"/>
  <c r="R929" i="34"/>
  <c r="V929" i="34"/>
  <c r="AA929" i="34"/>
  <c r="P929" i="34"/>
  <c r="Q929" i="34"/>
  <c r="R933" i="34"/>
  <c r="V933" i="34"/>
  <c r="AA933" i="34"/>
  <c r="P933" i="34"/>
  <c r="Q933" i="34"/>
  <c r="R937" i="34"/>
  <c r="V937" i="34"/>
  <c r="AA937" i="34"/>
  <c r="P937" i="34"/>
  <c r="Q937" i="34"/>
  <c r="R488" i="34"/>
  <c r="V488" i="34"/>
  <c r="AA488" i="34"/>
  <c r="P488" i="34"/>
  <c r="Q488" i="34"/>
  <c r="R492" i="34"/>
  <c r="V492" i="34"/>
  <c r="AA492" i="34"/>
  <c r="P492" i="34"/>
  <c r="Q492" i="34"/>
  <c r="R605" i="34"/>
  <c r="V605" i="34"/>
  <c r="AA605" i="34"/>
  <c r="P605" i="34"/>
  <c r="Q605" i="34"/>
  <c r="Q865" i="34"/>
  <c r="R865" i="34"/>
  <c r="V865" i="34"/>
  <c r="AA865" i="34"/>
  <c r="P865" i="34"/>
  <c r="Q869" i="34"/>
  <c r="R869" i="34"/>
  <c r="V869" i="34"/>
  <c r="AA869" i="34"/>
  <c r="P869" i="34"/>
  <c r="Q873" i="34"/>
  <c r="R873" i="34"/>
  <c r="V873" i="34"/>
  <c r="AA873" i="34"/>
  <c r="P873" i="34"/>
  <c r="Q877" i="34"/>
  <c r="R877" i="34"/>
  <c r="V877" i="34"/>
  <c r="AA877" i="34"/>
  <c r="P877" i="34"/>
  <c r="Q881" i="34"/>
  <c r="R881" i="34"/>
  <c r="V881" i="34"/>
  <c r="AA881" i="34"/>
  <c r="P881" i="34"/>
  <c r="Q885" i="34"/>
  <c r="R885" i="34"/>
  <c r="V885" i="34"/>
  <c r="AA885" i="34"/>
  <c r="P885" i="34"/>
  <c r="Q889" i="34"/>
  <c r="R889" i="34"/>
  <c r="V889" i="34"/>
  <c r="AA889" i="34"/>
  <c r="P889" i="34"/>
  <c r="Q893" i="34"/>
  <c r="R893" i="34"/>
  <c r="V893" i="34"/>
  <c r="AA893" i="34"/>
  <c r="P893" i="34"/>
  <c r="Q436" i="34"/>
  <c r="R436" i="34"/>
  <c r="V436" i="34"/>
  <c r="AA436" i="34"/>
  <c r="P436" i="34"/>
  <c r="Q442" i="34"/>
  <c r="R442" i="34"/>
  <c r="V442" i="34"/>
  <c r="AA442" i="34"/>
  <c r="P442" i="34"/>
  <c r="Q446" i="34"/>
  <c r="R446" i="34"/>
  <c r="V446" i="34"/>
  <c r="AA446" i="34"/>
  <c r="P446" i="34"/>
  <c r="AA451" i="34"/>
  <c r="P451" i="34"/>
  <c r="Q451" i="34"/>
  <c r="R451" i="34"/>
  <c r="V451" i="34"/>
  <c r="AA457" i="34"/>
  <c r="P457" i="34"/>
  <c r="Q457" i="34"/>
  <c r="R457" i="34"/>
  <c r="V457" i="34"/>
  <c r="AA461" i="34"/>
  <c r="P461" i="34"/>
  <c r="Q461" i="34"/>
  <c r="R461" i="34"/>
  <c r="V461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80" i="34"/>
  <c r="R480" i="34"/>
  <c r="V480" i="34"/>
  <c r="AA480" i="34"/>
  <c r="P480" i="34"/>
  <c r="Q484" i="34"/>
  <c r="R484" i="34"/>
  <c r="V484" i="34"/>
  <c r="AA484" i="34"/>
  <c r="P484" i="34"/>
  <c r="R615" i="34"/>
  <c r="V615" i="34"/>
  <c r="AA615" i="34"/>
  <c r="P615" i="34"/>
  <c r="Q615" i="34"/>
  <c r="AA312" i="34"/>
  <c r="P312" i="34"/>
  <c r="Q312" i="34"/>
  <c r="R312" i="34"/>
  <c r="V312" i="34"/>
  <c r="Q317" i="34"/>
  <c r="R317" i="34"/>
  <c r="V317" i="34"/>
  <c r="AA317" i="34"/>
  <c r="P317" i="34"/>
  <c r="AA322" i="34"/>
  <c r="P322" i="34"/>
  <c r="Q322" i="34"/>
  <c r="R322" i="34"/>
  <c r="V322" i="34"/>
  <c r="AA328" i="34"/>
  <c r="P328" i="34"/>
  <c r="Q328" i="34"/>
  <c r="R328" i="34"/>
  <c r="V328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AA346" i="34"/>
  <c r="P346" i="34"/>
  <c r="R346" i="34"/>
  <c r="V346" i="34"/>
  <c r="Q346" i="34"/>
  <c r="R351" i="34"/>
  <c r="V351" i="34"/>
  <c r="P351" i="34"/>
  <c r="AA351" i="34"/>
  <c r="Q351" i="34"/>
  <c r="P355" i="34"/>
  <c r="Q355" i="34"/>
  <c r="R355" i="34"/>
  <c r="V355" i="34"/>
  <c r="AA355" i="34"/>
  <c r="P946" i="34"/>
  <c r="Q946" i="34"/>
  <c r="R946" i="34"/>
  <c r="V946" i="34"/>
  <c r="AA946" i="34"/>
  <c r="AA908" i="34"/>
  <c r="P908" i="34"/>
  <c r="Q908" i="34"/>
  <c r="R908" i="34"/>
  <c r="V908" i="34"/>
  <c r="P924" i="34"/>
  <c r="Q924" i="34"/>
  <c r="R924" i="34"/>
  <c r="V924" i="34"/>
  <c r="AA924" i="34"/>
  <c r="P487" i="34"/>
  <c r="Q487" i="34"/>
  <c r="R487" i="34"/>
  <c r="V487" i="34"/>
  <c r="AA487" i="34"/>
  <c r="AA868" i="34"/>
  <c r="P868" i="34"/>
  <c r="Q868" i="34"/>
  <c r="R868" i="34"/>
  <c r="V868" i="34"/>
  <c r="AA435" i="34"/>
  <c r="P435" i="34"/>
  <c r="Q435" i="34"/>
  <c r="R435" i="34"/>
  <c r="V435" i="34"/>
  <c r="P940" i="34"/>
  <c r="Q940" i="34"/>
  <c r="R940" i="34"/>
  <c r="V940" i="34"/>
  <c r="AA940" i="34"/>
  <c r="P944" i="34"/>
  <c r="Q944" i="34"/>
  <c r="R944" i="34"/>
  <c r="V944" i="34"/>
  <c r="AA944" i="34"/>
  <c r="P948" i="34"/>
  <c r="Q948" i="34"/>
  <c r="R948" i="34"/>
  <c r="V948" i="34"/>
  <c r="AA948" i="34"/>
  <c r="Q1154" i="34"/>
  <c r="R1154" i="34"/>
  <c r="V1154" i="34"/>
  <c r="AA1154" i="34"/>
  <c r="P1154" i="34"/>
  <c r="AA898" i="34"/>
  <c r="P898" i="34"/>
  <c r="Q898" i="34"/>
  <c r="R898" i="34"/>
  <c r="V898" i="34"/>
  <c r="AA902" i="34"/>
  <c r="P902" i="34"/>
  <c r="Q902" i="34"/>
  <c r="R902" i="34"/>
  <c r="V902" i="34"/>
  <c r="AA906" i="34"/>
  <c r="P906" i="34"/>
  <c r="Q906" i="34"/>
  <c r="R906" i="34"/>
  <c r="V906" i="34"/>
  <c r="AA910" i="34"/>
  <c r="P910" i="34"/>
  <c r="Q910" i="34"/>
  <c r="R910" i="34"/>
  <c r="V910" i="34"/>
  <c r="AA914" i="34"/>
  <c r="P914" i="34"/>
  <c r="R914" i="34"/>
  <c r="V914" i="34"/>
  <c r="Q914" i="34"/>
  <c r="P918" i="34"/>
  <c r="Q918" i="34"/>
  <c r="R918" i="34"/>
  <c r="V918" i="34"/>
  <c r="AA918" i="34"/>
  <c r="P922" i="34"/>
  <c r="Q922" i="34"/>
  <c r="R922" i="34"/>
  <c r="V922" i="34"/>
  <c r="AA922" i="34"/>
  <c r="P926" i="34"/>
  <c r="Q926" i="34"/>
  <c r="R926" i="34"/>
  <c r="V926" i="34"/>
  <c r="AA926" i="34"/>
  <c r="P930" i="34"/>
  <c r="Q930" i="34"/>
  <c r="R930" i="34"/>
  <c r="V930" i="34"/>
  <c r="AA930" i="34"/>
  <c r="P934" i="34"/>
  <c r="Q934" i="34"/>
  <c r="R934" i="34"/>
  <c r="V934" i="34"/>
  <c r="AA934" i="34"/>
  <c r="P938" i="34"/>
  <c r="Q938" i="34"/>
  <c r="R938" i="34"/>
  <c r="V938" i="34"/>
  <c r="AA938" i="34"/>
  <c r="P489" i="34"/>
  <c r="Q489" i="34"/>
  <c r="R489" i="34"/>
  <c r="V489" i="34"/>
  <c r="AA489" i="34"/>
  <c r="P602" i="34"/>
  <c r="Q602" i="34"/>
  <c r="R602" i="34"/>
  <c r="V602" i="34"/>
  <c r="AA602" i="34"/>
  <c r="P606" i="34"/>
  <c r="Q606" i="34"/>
  <c r="R606" i="34"/>
  <c r="V606" i="34"/>
  <c r="AA606" i="34"/>
  <c r="AA866" i="34"/>
  <c r="P866" i="34"/>
  <c r="Q866" i="34"/>
  <c r="R866" i="34"/>
  <c r="V866" i="34"/>
  <c r="AA870" i="34"/>
  <c r="P870" i="34"/>
  <c r="Q870" i="34"/>
  <c r="R870" i="34"/>
  <c r="V870" i="34"/>
  <c r="AA874" i="34"/>
  <c r="P874" i="34"/>
  <c r="Q874" i="34"/>
  <c r="R874" i="34"/>
  <c r="V874" i="34"/>
  <c r="AA878" i="34"/>
  <c r="P878" i="34"/>
  <c r="Q878" i="34"/>
  <c r="R878" i="34"/>
  <c r="V878" i="34"/>
  <c r="AA882" i="34"/>
  <c r="P882" i="34"/>
  <c r="Q882" i="34"/>
  <c r="R882" i="34"/>
  <c r="V882" i="34"/>
  <c r="AA886" i="34"/>
  <c r="P886" i="34"/>
  <c r="Q886" i="34"/>
  <c r="R886" i="34"/>
  <c r="V886" i="34"/>
  <c r="AA890" i="34"/>
  <c r="P890" i="34"/>
  <c r="Q890" i="34"/>
  <c r="R890" i="34"/>
  <c r="V890" i="34"/>
  <c r="AA894" i="34"/>
  <c r="P894" i="34"/>
  <c r="Q894" i="34"/>
  <c r="R894" i="34"/>
  <c r="V894" i="34"/>
  <c r="AA437" i="34"/>
  <c r="P437" i="34"/>
  <c r="Q437" i="34"/>
  <c r="R437" i="34"/>
  <c r="V437" i="34"/>
  <c r="AA443" i="34"/>
  <c r="P443" i="34"/>
  <c r="Q443" i="34"/>
  <c r="R443" i="34"/>
  <c r="V443" i="34"/>
  <c r="Q448" i="34"/>
  <c r="R448" i="34"/>
  <c r="V448" i="34"/>
  <c r="AA448" i="34"/>
  <c r="P448" i="34"/>
  <c r="Q452" i="34"/>
  <c r="R452" i="34"/>
  <c r="V452" i="34"/>
  <c r="AA452" i="34"/>
  <c r="P452" i="34"/>
  <c r="Q458" i="34"/>
  <c r="R458" i="34"/>
  <c r="V458" i="34"/>
  <c r="AA458" i="34"/>
  <c r="P458" i="34"/>
  <c r="Q462" i="34"/>
  <c r="R462" i="34"/>
  <c r="V462" i="34"/>
  <c r="AA462" i="34"/>
  <c r="P462" i="34"/>
  <c r="AA467" i="34"/>
  <c r="P467" i="34"/>
  <c r="Q467" i="34"/>
  <c r="R467" i="34"/>
  <c r="V467" i="34"/>
  <c r="AA471" i="34"/>
  <c r="P471" i="34"/>
  <c r="Q471" i="34"/>
  <c r="R471" i="34"/>
  <c r="V471" i="34"/>
  <c r="Q476" i="34"/>
  <c r="R476" i="34"/>
  <c r="V476" i="34"/>
  <c r="AA476" i="34"/>
  <c r="P476" i="34"/>
  <c r="AA481" i="34"/>
  <c r="P481" i="34"/>
  <c r="Q481" i="34"/>
  <c r="R481" i="34"/>
  <c r="V481" i="34"/>
  <c r="AA485" i="34"/>
  <c r="P485" i="34"/>
  <c r="Q485" i="34"/>
  <c r="R485" i="34"/>
  <c r="V485" i="34"/>
  <c r="P616" i="34"/>
  <c r="Q616" i="34"/>
  <c r="R616" i="34"/>
  <c r="V616" i="34"/>
  <c r="AA616" i="34"/>
  <c r="Q313" i="34"/>
  <c r="R313" i="34"/>
  <c r="V313" i="34"/>
  <c r="AA313" i="34"/>
  <c r="P313" i="34"/>
  <c r="AA318" i="34"/>
  <c r="P318" i="34"/>
  <c r="Q318" i="34"/>
  <c r="R318" i="34"/>
  <c r="V318" i="34"/>
  <c r="AA324" i="34"/>
  <c r="P324" i="34"/>
  <c r="Q324" i="34"/>
  <c r="R324" i="34"/>
  <c r="V324" i="34"/>
  <c r="Q329" i="34"/>
  <c r="R329" i="34"/>
  <c r="V329" i="34"/>
  <c r="AA329" i="34"/>
  <c r="P329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Q347" i="34"/>
  <c r="R347" i="34"/>
  <c r="V347" i="34"/>
  <c r="P347" i="34"/>
  <c r="AA347" i="34"/>
  <c r="P352" i="34"/>
  <c r="R352" i="34"/>
  <c r="V352" i="34"/>
  <c r="AA352" i="34"/>
  <c r="Q352" i="34"/>
  <c r="R356" i="34"/>
  <c r="V356" i="34"/>
  <c r="P356" i="34"/>
  <c r="Q356" i="34"/>
  <c r="AA356" i="34"/>
  <c r="P950" i="34"/>
  <c r="Q950" i="34"/>
  <c r="R950" i="34"/>
  <c r="V950" i="34"/>
  <c r="AA950" i="34"/>
  <c r="AA904" i="34"/>
  <c r="P904" i="34"/>
  <c r="Q904" i="34"/>
  <c r="R904" i="34"/>
  <c r="V904" i="34"/>
  <c r="P920" i="34"/>
  <c r="Q920" i="34"/>
  <c r="R920" i="34"/>
  <c r="V920" i="34"/>
  <c r="AA920" i="34"/>
  <c r="P932" i="34"/>
  <c r="Q932" i="34"/>
  <c r="R932" i="34"/>
  <c r="V932" i="34"/>
  <c r="AA932" i="34"/>
  <c r="P604" i="34"/>
  <c r="Q604" i="34"/>
  <c r="R604" i="34"/>
  <c r="V604" i="34"/>
  <c r="AA604" i="34"/>
  <c r="AA876" i="34"/>
  <c r="P876" i="34"/>
  <c r="Q876" i="34"/>
  <c r="R876" i="34"/>
  <c r="V876" i="34"/>
  <c r="AA892" i="34"/>
  <c r="P892" i="34"/>
  <c r="Q892" i="34"/>
  <c r="R892" i="34"/>
  <c r="V892" i="34"/>
  <c r="R941" i="34"/>
  <c r="V941" i="34"/>
  <c r="AA941" i="34"/>
  <c r="P941" i="34"/>
  <c r="Q941" i="34"/>
  <c r="R945" i="34"/>
  <c r="V945" i="34"/>
  <c r="AA945" i="34"/>
  <c r="P945" i="34"/>
  <c r="Q945" i="34"/>
  <c r="R949" i="34"/>
  <c r="V949" i="34"/>
  <c r="AA949" i="34"/>
  <c r="P949" i="34"/>
  <c r="Q949" i="34"/>
  <c r="AA1193" i="34"/>
  <c r="P1193" i="34"/>
  <c r="Q1193" i="34"/>
  <c r="R1193" i="34"/>
  <c r="V1193" i="34"/>
  <c r="Q899" i="34"/>
  <c r="R899" i="34"/>
  <c r="V899" i="34"/>
  <c r="AA899" i="34"/>
  <c r="P899" i="34"/>
  <c r="Q903" i="34"/>
  <c r="R903" i="34"/>
  <c r="V903" i="34"/>
  <c r="AA903" i="34"/>
  <c r="P903" i="34"/>
  <c r="Q907" i="34"/>
  <c r="R907" i="34"/>
  <c r="V907" i="34"/>
  <c r="AA907" i="34"/>
  <c r="P907" i="34"/>
  <c r="Q911" i="34"/>
  <c r="R911" i="34"/>
  <c r="V911" i="34"/>
  <c r="P911" i="34"/>
  <c r="AA911" i="34"/>
  <c r="Q915" i="34"/>
  <c r="R915" i="34"/>
  <c r="V915" i="34"/>
  <c r="P915" i="34"/>
  <c r="AA915" i="34"/>
  <c r="R919" i="34"/>
  <c r="V919" i="34"/>
  <c r="AA919" i="34"/>
  <c r="P919" i="34"/>
  <c r="Q919" i="34"/>
  <c r="R923" i="34"/>
  <c r="V923" i="34"/>
  <c r="AA923" i="34"/>
  <c r="P923" i="34"/>
  <c r="Q923" i="34"/>
  <c r="R927" i="34"/>
  <c r="V927" i="34"/>
  <c r="AA927" i="34"/>
  <c r="P927" i="34"/>
  <c r="Q927" i="34"/>
  <c r="R931" i="34"/>
  <c r="V931" i="34"/>
  <c r="AA931" i="34"/>
  <c r="P931" i="34"/>
  <c r="Q931" i="34"/>
  <c r="R935" i="34"/>
  <c r="V935" i="34"/>
  <c r="AA935" i="34"/>
  <c r="P935" i="34"/>
  <c r="Q935" i="34"/>
  <c r="R939" i="34"/>
  <c r="V939" i="34"/>
  <c r="AA939" i="34"/>
  <c r="P939" i="34"/>
  <c r="Q939" i="34"/>
  <c r="R490" i="34"/>
  <c r="V490" i="34"/>
  <c r="AA490" i="34"/>
  <c r="P490" i="34"/>
  <c r="Q490" i="34"/>
  <c r="R603" i="34"/>
  <c r="V603" i="34"/>
  <c r="AA603" i="34"/>
  <c r="P603" i="34"/>
  <c r="Q603" i="34"/>
  <c r="Q863" i="34"/>
  <c r="R863" i="34"/>
  <c r="V863" i="34"/>
  <c r="AA863" i="34"/>
  <c r="P863" i="34"/>
  <c r="Q867" i="34"/>
  <c r="R867" i="34"/>
  <c r="V867" i="34"/>
  <c r="AA867" i="34"/>
  <c r="P867" i="34"/>
  <c r="Q871" i="34"/>
  <c r="R871" i="34"/>
  <c r="V871" i="34"/>
  <c r="AA871" i="34"/>
  <c r="P871" i="34"/>
  <c r="Q875" i="34"/>
  <c r="R875" i="34"/>
  <c r="V875" i="34"/>
  <c r="AA875" i="34"/>
  <c r="P875" i="34"/>
  <c r="Q879" i="34"/>
  <c r="R879" i="34"/>
  <c r="V879" i="34"/>
  <c r="AA879" i="34"/>
  <c r="P879" i="34"/>
  <c r="Q883" i="34"/>
  <c r="R883" i="34"/>
  <c r="V883" i="34"/>
  <c r="AA883" i="34"/>
  <c r="P883" i="34"/>
  <c r="Q887" i="34"/>
  <c r="R887" i="34"/>
  <c r="V887" i="34"/>
  <c r="AA887" i="34"/>
  <c r="P887" i="34"/>
  <c r="Q891" i="34"/>
  <c r="R891" i="34"/>
  <c r="V891" i="34"/>
  <c r="AA891" i="34"/>
  <c r="P891" i="34"/>
  <c r="Q895" i="34"/>
  <c r="R895" i="34"/>
  <c r="V895" i="34"/>
  <c r="AA895" i="34"/>
  <c r="P895" i="34"/>
  <c r="AA439" i="34"/>
  <c r="P439" i="34"/>
  <c r="Q439" i="34"/>
  <c r="R439" i="34"/>
  <c r="V439" i="34"/>
  <c r="Q444" i="34"/>
  <c r="R444" i="34"/>
  <c r="V444" i="34"/>
  <c r="AA444" i="34"/>
  <c r="P444" i="34"/>
  <c r="AA449" i="34"/>
  <c r="P449" i="34"/>
  <c r="Q449" i="34"/>
  <c r="R449" i="34"/>
  <c r="V449" i="34"/>
  <c r="Q454" i="34"/>
  <c r="R454" i="34"/>
  <c r="V454" i="34"/>
  <c r="AA454" i="34"/>
  <c r="P454" i="34"/>
  <c r="AA459" i="34"/>
  <c r="P459" i="34"/>
  <c r="Q459" i="34"/>
  <c r="R459" i="34"/>
  <c r="V459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AA477" i="34"/>
  <c r="P477" i="34"/>
  <c r="Q477" i="34"/>
  <c r="R477" i="34"/>
  <c r="V477" i="34"/>
  <c r="Q482" i="34"/>
  <c r="R482" i="34"/>
  <c r="V482" i="34"/>
  <c r="AA482" i="34"/>
  <c r="P482" i="34"/>
  <c r="Q486" i="34"/>
  <c r="R486" i="34"/>
  <c r="V486" i="34"/>
  <c r="AA486" i="34"/>
  <c r="P486" i="34"/>
  <c r="AA310" i="34"/>
  <c r="P310" i="34"/>
  <c r="Q310" i="34"/>
  <c r="R310" i="34"/>
  <c r="V310" i="34"/>
  <c r="Q315" i="34"/>
  <c r="R315" i="34"/>
  <c r="V315" i="34"/>
  <c r="AA315" i="34"/>
  <c r="P315" i="34"/>
  <c r="Q319" i="34"/>
  <c r="R319" i="34"/>
  <c r="V319" i="34"/>
  <c r="AA319" i="34"/>
  <c r="P319" i="34"/>
  <c r="Q325" i="34"/>
  <c r="R325" i="34"/>
  <c r="V325" i="34"/>
  <c r="AA325" i="34"/>
  <c r="P325" i="34"/>
  <c r="AA330" i="34"/>
  <c r="P330" i="34"/>
  <c r="Q330" i="34"/>
  <c r="R330" i="34"/>
  <c r="V330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AA348" i="34"/>
  <c r="P348" i="34"/>
  <c r="R348" i="34"/>
  <c r="V348" i="34"/>
  <c r="Q348" i="34"/>
  <c r="P353" i="34"/>
  <c r="Q353" i="34"/>
  <c r="R353" i="34"/>
  <c r="V353" i="34"/>
  <c r="AA353" i="34"/>
  <c r="R358" i="34"/>
  <c r="V358" i="34"/>
  <c r="P358" i="34"/>
  <c r="Q358" i="34"/>
  <c r="AA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Q157" i="34"/>
  <c r="R155" i="34"/>
  <c r="V155" i="34"/>
  <c r="AA155" i="34"/>
  <c r="P155" i="34"/>
  <c r="Q155" i="34"/>
  <c r="A155" i="34"/>
  <c r="A157" i="34"/>
  <c r="A1680" i="34" l="1"/>
  <c r="B88" i="34"/>
  <c r="Q88" i="34" l="1"/>
  <c r="P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Q2465" i="34"/>
  <c r="AA2465" i="34"/>
  <c r="R2359" i="34"/>
  <c r="V2359" i="34"/>
  <c r="AA2359" i="34"/>
  <c r="P2359" i="34"/>
  <c r="Q2359" i="34"/>
  <c r="R2467" i="34"/>
  <c r="V2467" i="34"/>
  <c r="AA2467" i="34"/>
  <c r="P2467" i="34"/>
  <c r="Q2467" i="34"/>
  <c r="R2463" i="34"/>
  <c r="V2463" i="34"/>
  <c r="P2463" i="34"/>
  <c r="Q2463" i="34"/>
  <c r="AA2463" i="34"/>
  <c r="R2377" i="34"/>
  <c r="V2377" i="34"/>
  <c r="AA2377" i="34"/>
  <c r="P2377" i="34"/>
  <c r="Q2377" i="34"/>
  <c r="R2373" i="34"/>
  <c r="V2373" i="34"/>
  <c r="AA2373" i="34"/>
  <c r="P2373" i="34"/>
  <c r="Q2373" i="34"/>
  <c r="R2369" i="34"/>
  <c r="V2369" i="34"/>
  <c r="AA2369" i="34"/>
  <c r="P2369" i="34"/>
  <c r="Q2369" i="34"/>
  <c r="R2365" i="34"/>
  <c r="V2365" i="34"/>
  <c r="AA2365" i="34"/>
  <c r="P2365" i="34"/>
  <c r="Q2365" i="34"/>
  <c r="R2361" i="34"/>
  <c r="V2361" i="34"/>
  <c r="AA2361" i="34"/>
  <c r="P2361" i="34"/>
  <c r="Q2361" i="34"/>
  <c r="R2357" i="34"/>
  <c r="V2357" i="34"/>
  <c r="AA2357" i="34"/>
  <c r="P2357" i="34"/>
  <c r="Q2357" i="34"/>
  <c r="R2353" i="34"/>
  <c r="V2353" i="34"/>
  <c r="AA2353" i="34"/>
  <c r="P2353" i="34"/>
  <c r="Q2353" i="34"/>
  <c r="P2254" i="34"/>
  <c r="Q2254" i="34"/>
  <c r="R2254" i="34"/>
  <c r="V2254" i="34"/>
  <c r="AA2254" i="34"/>
  <c r="P2250" i="34"/>
  <c r="Q2250" i="34"/>
  <c r="R2250" i="34"/>
  <c r="V2250" i="34"/>
  <c r="AA2250" i="34"/>
  <c r="P2246" i="34"/>
  <c r="Q2246" i="34"/>
  <c r="R2246" i="34"/>
  <c r="V2246" i="34"/>
  <c r="AA2246" i="34"/>
  <c r="P2242" i="34"/>
  <c r="Q2242" i="34"/>
  <c r="R2242" i="34"/>
  <c r="V2242" i="34"/>
  <c r="AA2242" i="34"/>
  <c r="R2191" i="34"/>
  <c r="V2191" i="34"/>
  <c r="AA2191" i="34"/>
  <c r="P2191" i="34"/>
  <c r="Q2191" i="34"/>
  <c r="R2187" i="34"/>
  <c r="V2187" i="34"/>
  <c r="AA2187" i="34"/>
  <c r="P2187" i="34"/>
  <c r="Q2187" i="34"/>
  <c r="R2183" i="34"/>
  <c r="V2183" i="34"/>
  <c r="AA2183" i="34"/>
  <c r="P2183" i="34"/>
  <c r="Q2183" i="34"/>
  <c r="R2179" i="34"/>
  <c r="V2179" i="34"/>
  <c r="AA2179" i="34"/>
  <c r="P2179" i="34"/>
  <c r="Q2179" i="34"/>
  <c r="P2460" i="34"/>
  <c r="Q2460" i="34"/>
  <c r="R2460" i="34"/>
  <c r="V2460" i="34"/>
  <c r="AA2460" i="34"/>
  <c r="P2456" i="34"/>
  <c r="R2456" i="34"/>
  <c r="V2456" i="34"/>
  <c r="AA2456" i="34"/>
  <c r="Q2456" i="34"/>
  <c r="P2452" i="34"/>
  <c r="Q2452" i="34"/>
  <c r="R2452" i="34"/>
  <c r="V2452" i="34"/>
  <c r="AA2452" i="34"/>
  <c r="P2448" i="34"/>
  <c r="Q2448" i="34"/>
  <c r="R2448" i="34"/>
  <c r="V2448" i="34"/>
  <c r="AA2448" i="34"/>
  <c r="P2444" i="34"/>
  <c r="R2444" i="34"/>
  <c r="V2444" i="34"/>
  <c r="Q2444" i="34"/>
  <c r="AA2444" i="34"/>
  <c r="P2440" i="34"/>
  <c r="Q2440" i="34"/>
  <c r="R2440" i="34"/>
  <c r="V2440" i="34"/>
  <c r="AA2440" i="34"/>
  <c r="P2436" i="34"/>
  <c r="Q2436" i="34"/>
  <c r="R2436" i="34"/>
  <c r="V2436" i="34"/>
  <c r="AA2436" i="34"/>
  <c r="P2432" i="34"/>
  <c r="Q2432" i="34"/>
  <c r="R2432" i="34"/>
  <c r="V2432" i="34"/>
  <c r="AA2432" i="34"/>
  <c r="R2349" i="34"/>
  <c r="V2349" i="34"/>
  <c r="AA2349" i="34"/>
  <c r="P2349" i="34"/>
  <c r="Q2349" i="34"/>
  <c r="R2345" i="34"/>
  <c r="V2345" i="34"/>
  <c r="AA2345" i="34"/>
  <c r="P2345" i="34"/>
  <c r="Q2345" i="34"/>
  <c r="R2341" i="34"/>
  <c r="V2341" i="34"/>
  <c r="AA2341" i="34"/>
  <c r="P2341" i="34"/>
  <c r="Q2341" i="34"/>
  <c r="P2336" i="34"/>
  <c r="Q2336" i="34"/>
  <c r="R2336" i="34"/>
  <c r="V2336" i="34"/>
  <c r="AA2336" i="34"/>
  <c r="P2332" i="34"/>
  <c r="Q2332" i="34"/>
  <c r="R2332" i="34"/>
  <c r="V2332" i="34"/>
  <c r="AA2332" i="34"/>
  <c r="P2328" i="34"/>
  <c r="Q2328" i="34"/>
  <c r="R2328" i="34"/>
  <c r="V2328" i="34"/>
  <c r="AA2328" i="34"/>
  <c r="P2238" i="34"/>
  <c r="Q2238" i="34"/>
  <c r="R2238" i="34"/>
  <c r="V2238" i="34"/>
  <c r="AA2238" i="34"/>
  <c r="P2234" i="34"/>
  <c r="Q2234" i="34"/>
  <c r="R2234" i="34"/>
  <c r="V2234" i="34"/>
  <c r="AA2234" i="34"/>
  <c r="P2230" i="34"/>
  <c r="Q2230" i="34"/>
  <c r="R2230" i="34"/>
  <c r="V2230" i="34"/>
  <c r="AA2230" i="34"/>
  <c r="P2226" i="34"/>
  <c r="Q2226" i="34"/>
  <c r="R2226" i="34"/>
  <c r="V2226" i="34"/>
  <c r="AA2226" i="34"/>
  <c r="P2222" i="34"/>
  <c r="Q2222" i="34"/>
  <c r="R2222" i="34"/>
  <c r="V2222" i="34"/>
  <c r="AA2222" i="34"/>
  <c r="P2174" i="34"/>
  <c r="Q2174" i="34"/>
  <c r="R2174" i="34"/>
  <c r="V2174" i="34"/>
  <c r="AA2174" i="34"/>
  <c r="P2170" i="34"/>
  <c r="Q2170" i="34"/>
  <c r="R2170" i="34"/>
  <c r="V2170" i="34"/>
  <c r="AA2170" i="34"/>
  <c r="P2166" i="34"/>
  <c r="Q2166" i="34"/>
  <c r="R2166" i="34"/>
  <c r="V2166" i="34"/>
  <c r="AA2166" i="34"/>
  <c r="P2162" i="34"/>
  <c r="Q2162" i="34"/>
  <c r="R2162" i="34"/>
  <c r="V2162" i="34"/>
  <c r="AA2162" i="34"/>
  <c r="R2375" i="34"/>
  <c r="V2375" i="34"/>
  <c r="AA2375" i="34"/>
  <c r="P2375" i="34"/>
  <c r="Q2375" i="34"/>
  <c r="R2367" i="34"/>
  <c r="V2367" i="34"/>
  <c r="AA2367" i="34"/>
  <c r="P2367" i="34"/>
  <c r="Q2367" i="34"/>
  <c r="R2241" i="34"/>
  <c r="V2241" i="34"/>
  <c r="AA2241" i="34"/>
  <c r="P2241" i="34"/>
  <c r="Q2241" i="34"/>
  <c r="P2466" i="34"/>
  <c r="R2466" i="34"/>
  <c r="V2466" i="34"/>
  <c r="AA2466" i="34"/>
  <c r="Q2466" i="34"/>
  <c r="P2462" i="34"/>
  <c r="Q2462" i="34"/>
  <c r="R2462" i="34"/>
  <c r="V2462" i="34"/>
  <c r="AA2462" i="34"/>
  <c r="P2376" i="34"/>
  <c r="Q2376" i="34"/>
  <c r="R2376" i="34"/>
  <c r="V2376" i="34"/>
  <c r="AA2376" i="34"/>
  <c r="P2372" i="34"/>
  <c r="Q2372" i="34"/>
  <c r="R2372" i="34"/>
  <c r="V2372" i="34"/>
  <c r="AA2372" i="34"/>
  <c r="P2368" i="34"/>
  <c r="Q2368" i="34"/>
  <c r="R2368" i="34"/>
  <c r="V2368" i="34"/>
  <c r="AA2368" i="34"/>
  <c r="P2364" i="34"/>
  <c r="Q2364" i="34"/>
  <c r="R2364" i="34"/>
  <c r="V2364" i="34"/>
  <c r="AA2364" i="34"/>
  <c r="P2360" i="34"/>
  <c r="Q2360" i="34"/>
  <c r="R2360" i="34"/>
  <c r="V2360" i="34"/>
  <c r="AA2360" i="34"/>
  <c r="P2356" i="34"/>
  <c r="Q2356" i="34"/>
  <c r="R2356" i="34"/>
  <c r="V2356" i="34"/>
  <c r="AA2356" i="34"/>
  <c r="P2352" i="34"/>
  <c r="Q2352" i="34"/>
  <c r="R2352" i="34"/>
  <c r="V2352" i="34"/>
  <c r="AA2352" i="34"/>
  <c r="R2253" i="34"/>
  <c r="V2253" i="34"/>
  <c r="AA2253" i="34"/>
  <c r="P2253" i="34"/>
  <c r="Q2253" i="34"/>
  <c r="R2249" i="34"/>
  <c r="V2249" i="34"/>
  <c r="AA2249" i="34"/>
  <c r="P2249" i="34"/>
  <c r="Q2249" i="34"/>
  <c r="R2245" i="34"/>
  <c r="V2245" i="34"/>
  <c r="AA2245" i="34"/>
  <c r="P2245" i="34"/>
  <c r="Q2245" i="34"/>
  <c r="P2240" i="34"/>
  <c r="Q2240" i="34"/>
  <c r="R2240" i="34"/>
  <c r="V2240" i="34"/>
  <c r="AA2240" i="34"/>
  <c r="P2190" i="34"/>
  <c r="Q2190" i="34"/>
  <c r="R2190" i="34"/>
  <c r="V2190" i="34"/>
  <c r="AA2190" i="34"/>
  <c r="P2186" i="34"/>
  <c r="Q2186" i="34"/>
  <c r="R2186" i="34"/>
  <c r="V2186" i="34"/>
  <c r="AA2186" i="34"/>
  <c r="P2182" i="34"/>
  <c r="Q2182" i="34"/>
  <c r="R2182" i="34"/>
  <c r="V2182" i="34"/>
  <c r="AA2182" i="34"/>
  <c r="P2178" i="34"/>
  <c r="Q2178" i="34"/>
  <c r="R2178" i="34"/>
  <c r="V2178" i="34"/>
  <c r="AA2178" i="34"/>
  <c r="R2459" i="34"/>
  <c r="V2459" i="34"/>
  <c r="AA2459" i="34"/>
  <c r="P2459" i="34"/>
  <c r="Q2459" i="34"/>
  <c r="R2455" i="34"/>
  <c r="V2455" i="34"/>
  <c r="P2455" i="34"/>
  <c r="Q2455" i="34"/>
  <c r="AA2455" i="34"/>
  <c r="R2451" i="34"/>
  <c r="V2451" i="34"/>
  <c r="P2451" i="34"/>
  <c r="Q2451" i="34"/>
  <c r="AA2451" i="34"/>
  <c r="R2447" i="34"/>
  <c r="V2447" i="34"/>
  <c r="AA2447" i="34"/>
  <c r="P2447" i="34"/>
  <c r="Q2447" i="34"/>
  <c r="R2443" i="34"/>
  <c r="V2443" i="34"/>
  <c r="P2443" i="34"/>
  <c r="Q2443" i="34"/>
  <c r="AA2443" i="34"/>
  <c r="R2439" i="34"/>
  <c r="V2439" i="34"/>
  <c r="AA2439" i="34"/>
  <c r="P2439" i="34"/>
  <c r="Q2439" i="34"/>
  <c r="R2435" i="34"/>
  <c r="V2435" i="34"/>
  <c r="AA2435" i="34"/>
  <c r="P2435" i="34"/>
  <c r="Q2435" i="34"/>
  <c r="R2431" i="34"/>
  <c r="V2431" i="34"/>
  <c r="AA2431" i="34"/>
  <c r="P2431" i="34"/>
  <c r="Q2431" i="34"/>
  <c r="P2348" i="34"/>
  <c r="Q2348" i="34"/>
  <c r="R2348" i="34"/>
  <c r="V2348" i="34"/>
  <c r="AA2348" i="34"/>
  <c r="P2344" i="34"/>
  <c r="Q2344" i="34"/>
  <c r="R2344" i="34"/>
  <c r="V2344" i="34"/>
  <c r="AA2344" i="34"/>
  <c r="R2339" i="34"/>
  <c r="V2339" i="34"/>
  <c r="AA2339" i="34"/>
  <c r="P2339" i="34"/>
  <c r="Q2339" i="34"/>
  <c r="R2335" i="34"/>
  <c r="V2335" i="34"/>
  <c r="AA2335" i="34"/>
  <c r="P2335" i="34"/>
  <c r="Q2335" i="34"/>
  <c r="R2331" i="34"/>
  <c r="V2331" i="34"/>
  <c r="AA2331" i="34"/>
  <c r="P2331" i="34"/>
  <c r="Q2331" i="34"/>
  <c r="R2327" i="34"/>
  <c r="V2327" i="34"/>
  <c r="AA2327" i="34"/>
  <c r="P2327" i="34"/>
  <c r="Q2327" i="34"/>
  <c r="R2237" i="34"/>
  <c r="V2237" i="34"/>
  <c r="AA2237" i="34"/>
  <c r="P2237" i="34"/>
  <c r="Q2237" i="34"/>
  <c r="R2233" i="34"/>
  <c r="V2233" i="34"/>
  <c r="AA2233" i="34"/>
  <c r="P2233" i="34"/>
  <c r="Q2233" i="34"/>
  <c r="R2229" i="34"/>
  <c r="V2229" i="34"/>
  <c r="AA2229" i="34"/>
  <c r="P2229" i="34"/>
  <c r="Q2229" i="34"/>
  <c r="R2225" i="34"/>
  <c r="V2225" i="34"/>
  <c r="AA2225" i="34"/>
  <c r="P2225" i="34"/>
  <c r="Q2225" i="34"/>
  <c r="R2221" i="34"/>
  <c r="V2221" i="34"/>
  <c r="AA2221" i="34"/>
  <c r="P2221" i="34"/>
  <c r="Q2221" i="34"/>
  <c r="R2173" i="34"/>
  <c r="V2173" i="34"/>
  <c r="AA2173" i="34"/>
  <c r="P2173" i="34"/>
  <c r="Q2173" i="34"/>
  <c r="R2169" i="34"/>
  <c r="V2169" i="34"/>
  <c r="AA2169" i="34"/>
  <c r="P2169" i="34"/>
  <c r="Q2169" i="34"/>
  <c r="R2165" i="34"/>
  <c r="V2165" i="34"/>
  <c r="AA2165" i="34"/>
  <c r="P2165" i="34"/>
  <c r="Q2165" i="34"/>
  <c r="P2340" i="34"/>
  <c r="Q2340" i="34"/>
  <c r="R2340" i="34"/>
  <c r="V2340" i="34"/>
  <c r="AA2340" i="34"/>
  <c r="R2371" i="34"/>
  <c r="V2371" i="34"/>
  <c r="AA2371" i="34"/>
  <c r="P2371" i="34"/>
  <c r="Q2371" i="34"/>
  <c r="R2355" i="34"/>
  <c r="V2355" i="34"/>
  <c r="AA2355" i="34"/>
  <c r="P2355" i="34"/>
  <c r="Q2355" i="34"/>
  <c r="P2256" i="34"/>
  <c r="Q2256" i="34"/>
  <c r="R2256" i="34"/>
  <c r="V2256" i="34"/>
  <c r="AA2256" i="34"/>
  <c r="P2252" i="34"/>
  <c r="Q2252" i="34"/>
  <c r="R2252" i="34"/>
  <c r="V2252" i="34"/>
  <c r="AA2252" i="34"/>
  <c r="P2248" i="34"/>
  <c r="Q2248" i="34"/>
  <c r="R2248" i="34"/>
  <c r="V2248" i="34"/>
  <c r="AA2248" i="34"/>
  <c r="P2244" i="34"/>
  <c r="Q2244" i="34"/>
  <c r="R2244" i="34"/>
  <c r="V2244" i="34"/>
  <c r="AA2244" i="34"/>
  <c r="R2239" i="34"/>
  <c r="V2239" i="34"/>
  <c r="AA2239" i="34"/>
  <c r="P2239" i="34"/>
  <c r="Q2239" i="34"/>
  <c r="R2189" i="34"/>
  <c r="V2189" i="34"/>
  <c r="AA2189" i="34"/>
  <c r="P2189" i="34"/>
  <c r="Q2189" i="34"/>
  <c r="R2185" i="34"/>
  <c r="V2185" i="34"/>
  <c r="AA2185" i="34"/>
  <c r="P2185" i="34"/>
  <c r="Q2185" i="34"/>
  <c r="R2181" i="34"/>
  <c r="V2181" i="34"/>
  <c r="AA2181" i="34"/>
  <c r="P2181" i="34"/>
  <c r="Q2181" i="34"/>
  <c r="R2177" i="34"/>
  <c r="V2177" i="34"/>
  <c r="AA2177" i="34"/>
  <c r="P2177" i="34"/>
  <c r="Q2177" i="34"/>
  <c r="P2458" i="34"/>
  <c r="Q2458" i="34"/>
  <c r="R2458" i="34"/>
  <c r="V2458" i="34"/>
  <c r="AA2458" i="34"/>
  <c r="P2454" i="34"/>
  <c r="Q2454" i="34"/>
  <c r="R2454" i="34"/>
  <c r="V2454" i="34"/>
  <c r="AA2454" i="34"/>
  <c r="P2450" i="34"/>
  <c r="Q2450" i="34"/>
  <c r="R2450" i="34"/>
  <c r="V2450" i="34"/>
  <c r="AA2450" i="34"/>
  <c r="P2446" i="34"/>
  <c r="R2446" i="34"/>
  <c r="V2446" i="34"/>
  <c r="Q2446" i="34"/>
  <c r="AA2446" i="34"/>
  <c r="P2442" i="34"/>
  <c r="R2442" i="34"/>
  <c r="V2442" i="34"/>
  <c r="AA2442" i="34"/>
  <c r="Q2442" i="34"/>
  <c r="P2438" i="34"/>
  <c r="Q2438" i="34"/>
  <c r="R2438" i="34"/>
  <c r="V2438" i="34"/>
  <c r="AA2438" i="34"/>
  <c r="P2434" i="34"/>
  <c r="Q2434" i="34"/>
  <c r="R2434" i="34"/>
  <c r="V2434" i="34"/>
  <c r="AA2434" i="34"/>
  <c r="R2351" i="34"/>
  <c r="V2351" i="34"/>
  <c r="AA2351" i="34"/>
  <c r="P2351" i="34"/>
  <c r="Q2351" i="34"/>
  <c r="R2347" i="34"/>
  <c r="V2347" i="34"/>
  <c r="AA2347" i="34"/>
  <c r="P2347" i="34"/>
  <c r="Q2347" i="34"/>
  <c r="R2343" i="34"/>
  <c r="V2343" i="34"/>
  <c r="AA2343" i="34"/>
  <c r="P2343" i="34"/>
  <c r="Q2343" i="34"/>
  <c r="P2338" i="34"/>
  <c r="Q2338" i="34"/>
  <c r="R2338" i="34"/>
  <c r="V2338" i="34"/>
  <c r="AA2338" i="34"/>
  <c r="P2334" i="34"/>
  <c r="Q2334" i="34"/>
  <c r="R2334" i="34"/>
  <c r="V2334" i="34"/>
  <c r="AA2334" i="34"/>
  <c r="P2330" i="34"/>
  <c r="Q2330" i="34"/>
  <c r="R2330" i="34"/>
  <c r="V2330" i="34"/>
  <c r="AA2330" i="34"/>
  <c r="P2326" i="34"/>
  <c r="Q2326" i="34"/>
  <c r="R2326" i="34"/>
  <c r="V2326" i="34"/>
  <c r="AA2326" i="34"/>
  <c r="P2236" i="34"/>
  <c r="Q2236" i="34"/>
  <c r="R2236" i="34"/>
  <c r="V2236" i="34"/>
  <c r="AA2236" i="34"/>
  <c r="P2232" i="34"/>
  <c r="Q2232" i="34"/>
  <c r="R2232" i="34"/>
  <c r="V2232" i="34"/>
  <c r="AA2232" i="34"/>
  <c r="P2228" i="34"/>
  <c r="Q2228" i="34"/>
  <c r="R2228" i="34"/>
  <c r="V2228" i="34"/>
  <c r="AA2228" i="34"/>
  <c r="P2224" i="34"/>
  <c r="Q2224" i="34"/>
  <c r="R2224" i="34"/>
  <c r="V2224" i="34"/>
  <c r="AA2224" i="34"/>
  <c r="P2176" i="34"/>
  <c r="Q2176" i="34"/>
  <c r="R2176" i="34"/>
  <c r="V2176" i="34"/>
  <c r="AA2176" i="34"/>
  <c r="P2172" i="34"/>
  <c r="Q2172" i="34"/>
  <c r="R2172" i="34"/>
  <c r="V2172" i="34"/>
  <c r="AA2172" i="34"/>
  <c r="P2168" i="34"/>
  <c r="Q2168" i="34"/>
  <c r="R2168" i="34"/>
  <c r="V2168" i="34"/>
  <c r="AA2168" i="34"/>
  <c r="P2164" i="34"/>
  <c r="Q2164" i="34"/>
  <c r="R2164" i="34"/>
  <c r="V2164" i="34"/>
  <c r="AA2164" i="34"/>
  <c r="R2461" i="34"/>
  <c r="V2461" i="34"/>
  <c r="AA2461" i="34"/>
  <c r="P2461" i="34"/>
  <c r="Q2461" i="34"/>
  <c r="R2363" i="34"/>
  <c r="V2363" i="34"/>
  <c r="AA2363" i="34"/>
  <c r="P2363" i="34"/>
  <c r="Q2363" i="34"/>
  <c r="R2161" i="34"/>
  <c r="V2161" i="34"/>
  <c r="AA2161" i="34"/>
  <c r="P2161" i="34"/>
  <c r="Q2161" i="34"/>
  <c r="P2464" i="34"/>
  <c r="R2464" i="34"/>
  <c r="V2464" i="34"/>
  <c r="AA2464" i="34"/>
  <c r="Q2464" i="34"/>
  <c r="P2378" i="34"/>
  <c r="Q2378" i="34"/>
  <c r="R2378" i="34"/>
  <c r="V2378" i="34"/>
  <c r="AA2378" i="34"/>
  <c r="P2374" i="34"/>
  <c r="Q2374" i="34"/>
  <c r="R2374" i="34"/>
  <c r="V2374" i="34"/>
  <c r="AA2374" i="34"/>
  <c r="P2370" i="34"/>
  <c r="Q2370" i="34"/>
  <c r="R2370" i="34"/>
  <c r="V2370" i="34"/>
  <c r="AA2370" i="34"/>
  <c r="P2366" i="34"/>
  <c r="Q2366" i="34"/>
  <c r="R2366" i="34"/>
  <c r="V2366" i="34"/>
  <c r="AA2366" i="34"/>
  <c r="P2362" i="34"/>
  <c r="Q2362" i="34"/>
  <c r="R2362" i="34"/>
  <c r="V2362" i="34"/>
  <c r="AA2362" i="34"/>
  <c r="P2358" i="34"/>
  <c r="Q2358" i="34"/>
  <c r="R2358" i="34"/>
  <c r="V2358" i="34"/>
  <c r="AA2358" i="34"/>
  <c r="P2354" i="34"/>
  <c r="Q2354" i="34"/>
  <c r="R2354" i="34"/>
  <c r="V2354" i="34"/>
  <c r="AA2354" i="34"/>
  <c r="R2255" i="34"/>
  <c r="V2255" i="34"/>
  <c r="AA2255" i="34"/>
  <c r="P2255" i="34"/>
  <c r="Q2255" i="34"/>
  <c r="R2251" i="34"/>
  <c r="V2251" i="34"/>
  <c r="AA2251" i="34"/>
  <c r="P2251" i="34"/>
  <c r="Q2251" i="34"/>
  <c r="R2247" i="34"/>
  <c r="V2247" i="34"/>
  <c r="AA2247" i="34"/>
  <c r="P2247" i="34"/>
  <c r="Q2247" i="34"/>
  <c r="R2243" i="34"/>
  <c r="V2243" i="34"/>
  <c r="AA2243" i="34"/>
  <c r="P2243" i="34"/>
  <c r="Q2243" i="34"/>
  <c r="P2192" i="34"/>
  <c r="Q2192" i="34"/>
  <c r="R2192" i="34"/>
  <c r="V2192" i="34"/>
  <c r="AA2192" i="34"/>
  <c r="P2188" i="34"/>
  <c r="Q2188" i="34"/>
  <c r="R2188" i="34"/>
  <c r="V2188" i="34"/>
  <c r="AA2188" i="34"/>
  <c r="P2184" i="34"/>
  <c r="Q2184" i="34"/>
  <c r="R2184" i="34"/>
  <c r="V2184" i="34"/>
  <c r="AA2184" i="34"/>
  <c r="P2180" i="34"/>
  <c r="Q2180" i="34"/>
  <c r="R2180" i="34"/>
  <c r="V2180" i="34"/>
  <c r="AA2180" i="34"/>
  <c r="P2120" i="34"/>
  <c r="Q2120" i="34"/>
  <c r="R2120" i="34"/>
  <c r="V2120" i="34"/>
  <c r="AA2120" i="34"/>
  <c r="R2457" i="34"/>
  <c r="V2457" i="34"/>
  <c r="AA2457" i="34"/>
  <c r="P2457" i="34"/>
  <c r="Q2457" i="34"/>
  <c r="R2453" i="34"/>
  <c r="V2453" i="34"/>
  <c r="AA2453" i="34"/>
  <c r="P2453" i="34"/>
  <c r="Q2453" i="34"/>
  <c r="R2449" i="34"/>
  <c r="V2449" i="34"/>
  <c r="AA2449" i="34"/>
  <c r="P2449" i="34"/>
  <c r="Q2449" i="34"/>
  <c r="R2445" i="34"/>
  <c r="V2445" i="34"/>
  <c r="AA2445" i="34"/>
  <c r="P2445" i="34"/>
  <c r="Q2445" i="34"/>
  <c r="R2441" i="34"/>
  <c r="V2441" i="34"/>
  <c r="P2441" i="34"/>
  <c r="AA2441" i="34"/>
  <c r="Q2441" i="34"/>
  <c r="R2437" i="34"/>
  <c r="V2437" i="34"/>
  <c r="AA2437" i="34"/>
  <c r="P2437" i="34"/>
  <c r="Q2437" i="34"/>
  <c r="R2433" i="34"/>
  <c r="V2433" i="34"/>
  <c r="AA2433" i="34"/>
  <c r="P2433" i="34"/>
  <c r="Q2433" i="34"/>
  <c r="P2350" i="34"/>
  <c r="Q2350" i="34"/>
  <c r="R2350" i="34"/>
  <c r="V2350" i="34"/>
  <c r="AA2350" i="34"/>
  <c r="P2346" i="34"/>
  <c r="Q2346" i="34"/>
  <c r="R2346" i="34"/>
  <c r="V2346" i="34"/>
  <c r="AA2346" i="34"/>
  <c r="P2342" i="34"/>
  <c r="Q2342" i="34"/>
  <c r="R2342" i="34"/>
  <c r="V2342" i="34"/>
  <c r="AA2342" i="34"/>
  <c r="R2337" i="34"/>
  <c r="V2337" i="34"/>
  <c r="AA2337" i="34"/>
  <c r="P2337" i="34"/>
  <c r="Q2337" i="34"/>
  <c r="R2333" i="34"/>
  <c r="V2333" i="34"/>
  <c r="AA2333" i="34"/>
  <c r="P2333" i="34"/>
  <c r="Q2333" i="34"/>
  <c r="R2329" i="34"/>
  <c r="V2329" i="34"/>
  <c r="AA2329" i="34"/>
  <c r="P2329" i="34"/>
  <c r="Q2329" i="34"/>
  <c r="R2325" i="34"/>
  <c r="V2325" i="34"/>
  <c r="AA2325" i="34"/>
  <c r="P2325" i="34"/>
  <c r="Q2325" i="34"/>
  <c r="R2235" i="34"/>
  <c r="V2235" i="34"/>
  <c r="AA2235" i="34"/>
  <c r="P2235" i="34"/>
  <c r="Q2235" i="34"/>
  <c r="R2231" i="34"/>
  <c r="V2231" i="34"/>
  <c r="AA2231" i="34"/>
  <c r="P2231" i="34"/>
  <c r="Q2231" i="34"/>
  <c r="R2227" i="34"/>
  <c r="V2227" i="34"/>
  <c r="AA2227" i="34"/>
  <c r="P2227" i="34"/>
  <c r="Q2227" i="34"/>
  <c r="R2223" i="34"/>
  <c r="V2223" i="34"/>
  <c r="AA2223" i="34"/>
  <c r="P2223" i="34"/>
  <c r="Q2223" i="34"/>
  <c r="R2175" i="34"/>
  <c r="V2175" i="34"/>
  <c r="AA2175" i="34"/>
  <c r="P2175" i="34"/>
  <c r="Q2175" i="34"/>
  <c r="R2171" i="34"/>
  <c r="V2171" i="34"/>
  <c r="AA2171" i="34"/>
  <c r="P2171" i="34"/>
  <c r="Q2171" i="34"/>
  <c r="R2167" i="34"/>
  <c r="V2167" i="34"/>
  <c r="AA2167" i="34"/>
  <c r="P2167" i="34"/>
  <c r="Q2167" i="34"/>
  <c r="R2163" i="34"/>
  <c r="V2163" i="34"/>
  <c r="AA2163" i="34"/>
  <c r="P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Q2003" i="34"/>
  <c r="P2036" i="34"/>
  <c r="Q2036" i="34"/>
  <c r="R2036" i="34"/>
  <c r="V2036" i="34"/>
  <c r="AA2036" i="34"/>
  <c r="R2065" i="34"/>
  <c r="V2065" i="34"/>
  <c r="AA2065" i="34"/>
  <c r="P2065" i="34"/>
  <c r="Q2065" i="34"/>
  <c r="P2042" i="34"/>
  <c r="Q2042" i="34"/>
  <c r="R2042" i="34"/>
  <c r="V2042" i="34"/>
  <c r="AA2042" i="34"/>
  <c r="P2068" i="34"/>
  <c r="Q2068" i="34"/>
  <c r="R2068" i="34"/>
  <c r="V2068" i="34"/>
  <c r="AA2068" i="34"/>
  <c r="P2102" i="34"/>
  <c r="Q2102" i="34"/>
  <c r="R2102" i="34"/>
  <c r="V2102" i="34"/>
  <c r="AA2102" i="34"/>
  <c r="R2001" i="34"/>
  <c r="V2001" i="34"/>
  <c r="AA2001" i="34"/>
  <c r="P2001" i="34"/>
  <c r="Q2001" i="34"/>
  <c r="R2041" i="34"/>
  <c r="V2041" i="34"/>
  <c r="AA2041" i="34"/>
  <c r="P2041" i="34"/>
  <c r="Q2041" i="34"/>
  <c r="R2039" i="34"/>
  <c r="V2039" i="34"/>
  <c r="AA2039" i="34"/>
  <c r="P2039" i="34"/>
  <c r="Q2039" i="34"/>
  <c r="P2044" i="34"/>
  <c r="Q2044" i="34"/>
  <c r="R2044" i="34"/>
  <c r="V2044" i="34"/>
  <c r="AA2044" i="34"/>
  <c r="P2002" i="34"/>
  <c r="Q2002" i="34"/>
  <c r="R2002" i="34"/>
  <c r="V2002" i="34"/>
  <c r="AA2002" i="34"/>
  <c r="P2070" i="34"/>
  <c r="Q2070" i="34"/>
  <c r="R2070" i="34"/>
  <c r="V2070" i="34"/>
  <c r="AA2070" i="34"/>
  <c r="P2034" i="34"/>
  <c r="Q2034" i="34"/>
  <c r="R2034" i="34"/>
  <c r="V2034" i="34"/>
  <c r="AA2034" i="34"/>
  <c r="R2037" i="34"/>
  <c r="V2037" i="34"/>
  <c r="AA2037" i="34"/>
  <c r="P2037" i="34"/>
  <c r="Q2037" i="34"/>
  <c r="P2066" i="34"/>
  <c r="Q2066" i="34"/>
  <c r="R2066" i="34"/>
  <c r="V2066" i="34"/>
  <c r="AA2066" i="34"/>
  <c r="P2000" i="34"/>
  <c r="Q2000" i="34"/>
  <c r="R2000" i="34"/>
  <c r="V2000" i="34"/>
  <c r="AA2000" i="34"/>
  <c r="P2040" i="34"/>
  <c r="Q2040" i="34"/>
  <c r="R2040" i="34"/>
  <c r="V2040" i="34"/>
  <c r="AA2040" i="34"/>
  <c r="P2038" i="34"/>
  <c r="Q2038" i="34"/>
  <c r="R2038" i="34"/>
  <c r="V2038" i="34"/>
  <c r="AA2038" i="34"/>
  <c r="R2069" i="34"/>
  <c r="V2069" i="34"/>
  <c r="AA2069" i="34"/>
  <c r="P2069" i="34"/>
  <c r="Q2069" i="34"/>
  <c r="R2067" i="34"/>
  <c r="V2067" i="34"/>
  <c r="AA2067" i="34"/>
  <c r="P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Q2219" i="34"/>
  <c r="P2302" i="34"/>
  <c r="Q2302" i="34"/>
  <c r="R2302" i="34"/>
  <c r="V2302" i="34"/>
  <c r="AA2302" i="34"/>
  <c r="P2310" i="34"/>
  <c r="Q2310" i="34"/>
  <c r="R2310" i="34"/>
  <c r="V2310" i="34"/>
  <c r="AA2310" i="34"/>
  <c r="P2406" i="34"/>
  <c r="Q2406" i="34"/>
  <c r="R2406" i="34"/>
  <c r="V2406" i="34"/>
  <c r="AA2406" i="34"/>
  <c r="P2418" i="34"/>
  <c r="Q2418" i="34"/>
  <c r="R2418" i="34"/>
  <c r="V2418" i="34"/>
  <c r="AA2418" i="34"/>
  <c r="P2114" i="34"/>
  <c r="Q2114" i="34"/>
  <c r="R2114" i="34"/>
  <c r="V2114" i="34"/>
  <c r="AA2114" i="34"/>
  <c r="P2130" i="34"/>
  <c r="Q2130" i="34"/>
  <c r="R2130" i="34"/>
  <c r="V2130" i="34"/>
  <c r="AA2130" i="34"/>
  <c r="R2193" i="34"/>
  <c r="V2193" i="34"/>
  <c r="AA2193" i="34"/>
  <c r="P2193" i="34"/>
  <c r="Q2193" i="34"/>
  <c r="R2267" i="34"/>
  <c r="V2267" i="34"/>
  <c r="AA2267" i="34"/>
  <c r="P2267" i="34"/>
  <c r="Q2267" i="34"/>
  <c r="R2017" i="34"/>
  <c r="V2017" i="34"/>
  <c r="AA2017" i="34"/>
  <c r="P2017" i="34"/>
  <c r="Q2017" i="34"/>
  <c r="R2077" i="34"/>
  <c r="V2077" i="34"/>
  <c r="AA2077" i="34"/>
  <c r="P2077" i="34"/>
  <c r="Q2077" i="34"/>
  <c r="R1973" i="34"/>
  <c r="V1973" i="34"/>
  <c r="AA1973" i="34"/>
  <c r="P1973" i="34"/>
  <c r="Q1973" i="34"/>
  <c r="P2060" i="34"/>
  <c r="Q2060" i="34"/>
  <c r="R2060" i="34"/>
  <c r="V2060" i="34"/>
  <c r="AA2060" i="34"/>
  <c r="P2064" i="34"/>
  <c r="Q2064" i="34"/>
  <c r="R2064" i="34"/>
  <c r="V2064" i="34"/>
  <c r="AA2064" i="34"/>
  <c r="P2148" i="34"/>
  <c r="Q2148" i="34"/>
  <c r="R2148" i="34"/>
  <c r="V2148" i="34"/>
  <c r="AA2148" i="34"/>
  <c r="P2160" i="34"/>
  <c r="Q2160" i="34"/>
  <c r="R2160" i="34"/>
  <c r="V2160" i="34"/>
  <c r="AA2160" i="34"/>
  <c r="R2103" i="34"/>
  <c r="V2103" i="34"/>
  <c r="AA2103" i="34"/>
  <c r="P2103" i="34"/>
  <c r="Q2103" i="34"/>
  <c r="P1986" i="34"/>
  <c r="Q1986" i="34"/>
  <c r="R1986" i="34"/>
  <c r="V1986" i="34"/>
  <c r="AA1986" i="34"/>
  <c r="R1941" i="34"/>
  <c r="V1941" i="34"/>
  <c r="AA1941" i="34"/>
  <c r="P1941" i="34"/>
  <c r="Q1941" i="34"/>
  <c r="R2091" i="34"/>
  <c r="V2091" i="34"/>
  <c r="AA2091" i="34"/>
  <c r="P2091" i="34"/>
  <c r="Q2091" i="34"/>
  <c r="P1900" i="34"/>
  <c r="Q1900" i="34"/>
  <c r="R1900" i="34"/>
  <c r="V1900" i="34"/>
  <c r="AA1900" i="34"/>
  <c r="P1958" i="34"/>
  <c r="Q1958" i="34"/>
  <c r="R1958" i="34"/>
  <c r="V1958" i="34"/>
  <c r="AA1958" i="34"/>
  <c r="P2214" i="34"/>
  <c r="Q2214" i="34"/>
  <c r="R2214" i="34"/>
  <c r="V2214" i="34"/>
  <c r="AA2214" i="34"/>
  <c r="P2218" i="34"/>
  <c r="Q2218" i="34"/>
  <c r="R2218" i="34"/>
  <c r="V2218" i="34"/>
  <c r="AA2218" i="34"/>
  <c r="R2289" i="34"/>
  <c r="V2289" i="34"/>
  <c r="AA2289" i="34"/>
  <c r="P2289" i="34"/>
  <c r="Q2289" i="34"/>
  <c r="R2293" i="34"/>
  <c r="V2293" i="34"/>
  <c r="AA2293" i="34"/>
  <c r="P2293" i="34"/>
  <c r="Q2293" i="34"/>
  <c r="R2297" i="34"/>
  <c r="V2297" i="34"/>
  <c r="AA2297" i="34"/>
  <c r="P2297" i="34"/>
  <c r="Q2297" i="34"/>
  <c r="R2301" i="34"/>
  <c r="V2301" i="34"/>
  <c r="AA2301" i="34"/>
  <c r="P2301" i="34"/>
  <c r="Q2301" i="34"/>
  <c r="R2305" i="34"/>
  <c r="V2305" i="34"/>
  <c r="AA2305" i="34"/>
  <c r="P2305" i="34"/>
  <c r="Q2305" i="34"/>
  <c r="R2309" i="34"/>
  <c r="V2309" i="34"/>
  <c r="AA2309" i="34"/>
  <c r="P2309" i="34"/>
  <c r="Q2309" i="34"/>
  <c r="R2313" i="34"/>
  <c r="V2313" i="34"/>
  <c r="AA2313" i="34"/>
  <c r="P2313" i="34"/>
  <c r="Q2313" i="34"/>
  <c r="R2401" i="34"/>
  <c r="V2401" i="34"/>
  <c r="AA2401" i="34"/>
  <c r="P2401" i="34"/>
  <c r="Q2401" i="34"/>
  <c r="R2405" i="34"/>
  <c r="V2405" i="34"/>
  <c r="AA2405" i="34"/>
  <c r="P2405" i="34"/>
  <c r="Q2405" i="34"/>
  <c r="R2409" i="34"/>
  <c r="V2409" i="34"/>
  <c r="AA2409" i="34"/>
  <c r="P2409" i="34"/>
  <c r="Q2409" i="34"/>
  <c r="R2413" i="34"/>
  <c r="V2413" i="34"/>
  <c r="AA2413" i="34"/>
  <c r="P2413" i="34"/>
  <c r="Q2413" i="34"/>
  <c r="R2417" i="34"/>
  <c r="V2417" i="34"/>
  <c r="AA2417" i="34"/>
  <c r="P2417" i="34"/>
  <c r="Q2417" i="34"/>
  <c r="R2421" i="34"/>
  <c r="V2421" i="34"/>
  <c r="AA2421" i="34"/>
  <c r="P2421" i="34"/>
  <c r="Q2421" i="34"/>
  <c r="R2425" i="34"/>
  <c r="V2425" i="34"/>
  <c r="AA2425" i="34"/>
  <c r="P2425" i="34"/>
  <c r="Q2425" i="34"/>
  <c r="R2429" i="34"/>
  <c r="V2429" i="34"/>
  <c r="AA2429" i="34"/>
  <c r="P2429" i="34"/>
  <c r="Q2429" i="34"/>
  <c r="R2113" i="34"/>
  <c r="V2113" i="34"/>
  <c r="AA2113" i="34"/>
  <c r="P2113" i="34"/>
  <c r="Q2113" i="34"/>
  <c r="R2117" i="34"/>
  <c r="V2117" i="34"/>
  <c r="AA2117" i="34"/>
  <c r="P2117" i="34"/>
  <c r="Q2117" i="34"/>
  <c r="R2125" i="34"/>
  <c r="V2125" i="34"/>
  <c r="AA2125" i="34"/>
  <c r="P2125" i="34"/>
  <c r="Q2125" i="34"/>
  <c r="R2129" i="34"/>
  <c r="V2129" i="34"/>
  <c r="AA2129" i="34"/>
  <c r="P2129" i="34"/>
  <c r="Q2129" i="34"/>
  <c r="R2133" i="34"/>
  <c r="V2133" i="34"/>
  <c r="AA2133" i="34"/>
  <c r="P2133" i="34"/>
  <c r="Q2133" i="34"/>
  <c r="R2137" i="34"/>
  <c r="V2137" i="34"/>
  <c r="AA2137" i="34"/>
  <c r="P2137" i="34"/>
  <c r="Q2137" i="34"/>
  <c r="R2141" i="34"/>
  <c r="V2141" i="34"/>
  <c r="AA2141" i="34"/>
  <c r="P2141" i="34"/>
  <c r="Q2141" i="34"/>
  <c r="P2196" i="34"/>
  <c r="Q2196" i="34"/>
  <c r="R2196" i="34"/>
  <c r="V2196" i="34"/>
  <c r="AA2196" i="34"/>
  <c r="P2200" i="34"/>
  <c r="Q2200" i="34"/>
  <c r="R2200" i="34"/>
  <c r="V2200" i="34"/>
  <c r="AA2200" i="34"/>
  <c r="P2262" i="34"/>
  <c r="Q2262" i="34"/>
  <c r="R2262" i="34"/>
  <c r="V2262" i="34"/>
  <c r="AA2262" i="34"/>
  <c r="P2266" i="34"/>
  <c r="Q2266" i="34"/>
  <c r="R2266" i="34"/>
  <c r="V2266" i="34"/>
  <c r="AA2266" i="34"/>
  <c r="P2270" i="34"/>
  <c r="Q2270" i="34"/>
  <c r="R2270" i="34"/>
  <c r="V2270" i="34"/>
  <c r="AA2270" i="34"/>
  <c r="P2274" i="34"/>
  <c r="Q2274" i="34"/>
  <c r="R2274" i="34"/>
  <c r="V2274" i="34"/>
  <c r="AA2274" i="34"/>
  <c r="P2278" i="34"/>
  <c r="Q2278" i="34"/>
  <c r="R2278" i="34"/>
  <c r="V2278" i="34"/>
  <c r="AA2278" i="34"/>
  <c r="P2282" i="34"/>
  <c r="Q2282" i="34"/>
  <c r="R2282" i="34"/>
  <c r="V2282" i="34"/>
  <c r="AA2282" i="34"/>
  <c r="P2286" i="34"/>
  <c r="Q2286" i="34"/>
  <c r="R2286" i="34"/>
  <c r="V2286" i="34"/>
  <c r="AA2286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P2076" i="34"/>
  <c r="Q2076" i="34"/>
  <c r="R2076" i="34"/>
  <c r="V2076" i="34"/>
  <c r="AA2076" i="34"/>
  <c r="P2080" i="34"/>
  <c r="Q2080" i="34"/>
  <c r="R2080" i="34"/>
  <c r="V2080" i="34"/>
  <c r="AA2080" i="34"/>
  <c r="R1885" i="34"/>
  <c r="V1885" i="34"/>
  <c r="P1885" i="34"/>
  <c r="AA1885" i="34"/>
  <c r="Q1885" i="34"/>
  <c r="P1968" i="34"/>
  <c r="Q1968" i="34"/>
  <c r="R1968" i="34"/>
  <c r="V1968" i="34"/>
  <c r="AA1968" i="34"/>
  <c r="P1972" i="34"/>
  <c r="Q1972" i="34"/>
  <c r="R1972" i="34"/>
  <c r="V1972" i="34"/>
  <c r="AA1972" i="34"/>
  <c r="P1976" i="34"/>
  <c r="Q1976" i="34"/>
  <c r="R1976" i="34"/>
  <c r="V1976" i="34"/>
  <c r="AA1976" i="34"/>
  <c r="P2022" i="34"/>
  <c r="Q2022" i="34"/>
  <c r="R2022" i="34"/>
  <c r="V2022" i="34"/>
  <c r="AA2022" i="34"/>
  <c r="P2026" i="34"/>
  <c r="Q2026" i="34"/>
  <c r="R2026" i="34"/>
  <c r="V2026" i="34"/>
  <c r="AA2026" i="34"/>
  <c r="P2030" i="34"/>
  <c r="Q2030" i="34"/>
  <c r="R2030" i="34"/>
  <c r="V2030" i="34"/>
  <c r="AA2030" i="34"/>
  <c r="R2055" i="34"/>
  <c r="V2055" i="34"/>
  <c r="AA2055" i="34"/>
  <c r="P2055" i="34"/>
  <c r="Q2055" i="34"/>
  <c r="R2059" i="34"/>
  <c r="V2059" i="34"/>
  <c r="AA2059" i="34"/>
  <c r="P2059" i="34"/>
  <c r="Q2059" i="34"/>
  <c r="R2063" i="34"/>
  <c r="V2063" i="34"/>
  <c r="AA2063" i="34"/>
  <c r="P2063" i="34"/>
  <c r="Q2063" i="34"/>
  <c r="P2084" i="34"/>
  <c r="Q2084" i="34"/>
  <c r="R2084" i="34"/>
  <c r="V2084" i="34"/>
  <c r="AA2084" i="34"/>
  <c r="P2088" i="34"/>
  <c r="Q2088" i="34"/>
  <c r="R2088" i="34"/>
  <c r="V2088" i="34"/>
  <c r="AA2088" i="34"/>
  <c r="P2108" i="34"/>
  <c r="Q2108" i="34"/>
  <c r="R2108" i="34"/>
  <c r="V2108" i="34"/>
  <c r="AA2108" i="34"/>
  <c r="R2143" i="34"/>
  <c r="V2143" i="34"/>
  <c r="AA2143" i="34"/>
  <c r="P2143" i="34"/>
  <c r="Q2143" i="34"/>
  <c r="R2287" i="34"/>
  <c r="V2287" i="34"/>
  <c r="AA2287" i="34"/>
  <c r="P2287" i="34"/>
  <c r="Q2287" i="34"/>
  <c r="R2147" i="34"/>
  <c r="V2147" i="34"/>
  <c r="AA2147" i="34"/>
  <c r="P2147" i="34"/>
  <c r="Q2147" i="34"/>
  <c r="R2151" i="34"/>
  <c r="V2151" i="34"/>
  <c r="AA2151" i="34"/>
  <c r="P2151" i="34"/>
  <c r="Q2151" i="34"/>
  <c r="R2155" i="34"/>
  <c r="V2155" i="34"/>
  <c r="AA2155" i="34"/>
  <c r="P2155" i="34"/>
  <c r="Q2155" i="34"/>
  <c r="R2159" i="34"/>
  <c r="V2159" i="34"/>
  <c r="AA2159" i="34"/>
  <c r="P2159" i="34"/>
  <c r="Q2159" i="34"/>
  <c r="P2204" i="34"/>
  <c r="Q2204" i="34"/>
  <c r="R2204" i="34"/>
  <c r="V2204" i="34"/>
  <c r="AA2204" i="34"/>
  <c r="P2208" i="34"/>
  <c r="Q2208" i="34"/>
  <c r="R2208" i="34"/>
  <c r="V2208" i="34"/>
  <c r="AA2208" i="34"/>
  <c r="P2212" i="34"/>
  <c r="Q2212" i="34"/>
  <c r="R2212" i="34"/>
  <c r="V2212" i="34"/>
  <c r="AA2212" i="34"/>
  <c r="R2101" i="34"/>
  <c r="V2101" i="34"/>
  <c r="AA2101" i="34"/>
  <c r="P2101" i="34"/>
  <c r="Q2101" i="34"/>
  <c r="R1881" i="34"/>
  <c r="V1881" i="34"/>
  <c r="P1881" i="34"/>
  <c r="AA1881" i="34"/>
  <c r="Q1881" i="34"/>
  <c r="P1889" i="34"/>
  <c r="Q1889" i="34"/>
  <c r="R1889" i="34"/>
  <c r="V1889" i="34"/>
  <c r="AA1889" i="34"/>
  <c r="R1979" i="34"/>
  <c r="V1979" i="34"/>
  <c r="AA1979" i="34"/>
  <c r="P1979" i="34"/>
  <c r="Q1979" i="34"/>
  <c r="R1985" i="34"/>
  <c r="V1985" i="34"/>
  <c r="AA1985" i="34"/>
  <c r="P1985" i="34"/>
  <c r="Q1985" i="34"/>
  <c r="R2097" i="34"/>
  <c r="V2097" i="34"/>
  <c r="AA2097" i="34"/>
  <c r="P2097" i="34"/>
  <c r="Q2097" i="34"/>
  <c r="P2104" i="34"/>
  <c r="Q2104" i="34"/>
  <c r="R2104" i="34"/>
  <c r="V2104" i="34"/>
  <c r="AA2104" i="34"/>
  <c r="P1932" i="34"/>
  <c r="Q1932" i="34"/>
  <c r="R1932" i="34"/>
  <c r="V1932" i="34"/>
  <c r="AA1932" i="34"/>
  <c r="P1936" i="34"/>
  <c r="Q1936" i="34"/>
  <c r="R1936" i="34"/>
  <c r="V1936" i="34"/>
  <c r="AA1936" i="34"/>
  <c r="P1940" i="34"/>
  <c r="Q1940" i="34"/>
  <c r="R1940" i="34"/>
  <c r="V1940" i="34"/>
  <c r="AA1940" i="34"/>
  <c r="R1989" i="34"/>
  <c r="V1989" i="34"/>
  <c r="AA1989" i="34"/>
  <c r="P1989" i="34"/>
  <c r="Q1989" i="34"/>
  <c r="R1993" i="34"/>
  <c r="V1993" i="34"/>
  <c r="AA1993" i="34"/>
  <c r="P1993" i="34"/>
  <c r="Q1993" i="34"/>
  <c r="R1997" i="34"/>
  <c r="V1997" i="34"/>
  <c r="AA1997" i="34"/>
  <c r="P1997" i="34"/>
  <c r="Q1997" i="34"/>
  <c r="R2043" i="34"/>
  <c r="V2043" i="34"/>
  <c r="AA2043" i="34"/>
  <c r="P2043" i="34"/>
  <c r="Q2043" i="34"/>
  <c r="P2090" i="34"/>
  <c r="Q2090" i="34"/>
  <c r="R2090" i="34"/>
  <c r="V2090" i="34"/>
  <c r="AA2090" i="34"/>
  <c r="P1878" i="34"/>
  <c r="R1878" i="34"/>
  <c r="V1878" i="34"/>
  <c r="AA1878" i="34"/>
  <c r="Q1878" i="34"/>
  <c r="P1882" i="34"/>
  <c r="R1882" i="34"/>
  <c r="V1882" i="34"/>
  <c r="AA1882" i="34"/>
  <c r="Q1882" i="34"/>
  <c r="R1895" i="34"/>
  <c r="V1895" i="34"/>
  <c r="AA1895" i="34"/>
  <c r="P1895" i="34"/>
  <c r="Q1895" i="34"/>
  <c r="R1899" i="34"/>
  <c r="V1899" i="34"/>
  <c r="AA1899" i="34"/>
  <c r="P1899" i="34"/>
  <c r="Q1899" i="34"/>
  <c r="R1903" i="34"/>
  <c r="V1903" i="34"/>
  <c r="AA1903" i="34"/>
  <c r="P1903" i="34"/>
  <c r="Q1903" i="34"/>
  <c r="R1907" i="34"/>
  <c r="V1907" i="34"/>
  <c r="AA1907" i="34"/>
  <c r="P1907" i="34"/>
  <c r="Q1907" i="34"/>
  <c r="P1914" i="34"/>
  <c r="Q1914" i="34"/>
  <c r="R1914" i="34"/>
  <c r="V1914" i="34"/>
  <c r="AA1914" i="34"/>
  <c r="P1918" i="34"/>
  <c r="Q1918" i="34"/>
  <c r="R1918" i="34"/>
  <c r="V1918" i="34"/>
  <c r="AA1918" i="34"/>
  <c r="R1945" i="34"/>
  <c r="V1945" i="34"/>
  <c r="AA1945" i="34"/>
  <c r="P1945" i="34"/>
  <c r="Q1945" i="34"/>
  <c r="R1949" i="34"/>
  <c r="V1949" i="34"/>
  <c r="AA1949" i="34"/>
  <c r="P1949" i="34"/>
  <c r="Q1949" i="34"/>
  <c r="R1953" i="34"/>
  <c r="V1953" i="34"/>
  <c r="AA1953" i="34"/>
  <c r="P1953" i="34"/>
  <c r="Q1953" i="34"/>
  <c r="P1926" i="34"/>
  <c r="Q1926" i="34"/>
  <c r="R1926" i="34"/>
  <c r="V1926" i="34"/>
  <c r="AA1926" i="34"/>
  <c r="P1930" i="34"/>
  <c r="Q1930" i="34"/>
  <c r="R1930" i="34"/>
  <c r="V1930" i="34"/>
  <c r="AA1930" i="34"/>
  <c r="R1921" i="34"/>
  <c r="V1921" i="34"/>
  <c r="AA1921" i="34"/>
  <c r="P1921" i="34"/>
  <c r="Q1921" i="34"/>
  <c r="R1957" i="34"/>
  <c r="V1957" i="34"/>
  <c r="AA1957" i="34"/>
  <c r="P1957" i="34"/>
  <c r="Q1957" i="34"/>
  <c r="R1961" i="34"/>
  <c r="V1961" i="34"/>
  <c r="AA1961" i="34"/>
  <c r="P1961" i="34"/>
  <c r="Q1961" i="34"/>
  <c r="R1965" i="34"/>
  <c r="V1965" i="34"/>
  <c r="AA1965" i="34"/>
  <c r="P1965" i="34"/>
  <c r="Q1965" i="34"/>
  <c r="R2009" i="34"/>
  <c r="V2009" i="34"/>
  <c r="AA2009" i="34"/>
  <c r="P2009" i="34"/>
  <c r="Q2009" i="34"/>
  <c r="R2013" i="34"/>
  <c r="V2013" i="34"/>
  <c r="AA2013" i="34"/>
  <c r="P2013" i="34"/>
  <c r="Q2013" i="34"/>
  <c r="R1311" i="34"/>
  <c r="V1311" i="34"/>
  <c r="AA1311" i="34"/>
  <c r="P1311" i="34"/>
  <c r="Q1311" i="34"/>
  <c r="Q1142" i="34"/>
  <c r="R1142" i="34"/>
  <c r="V1142" i="34"/>
  <c r="AA1142" i="34"/>
  <c r="P1142" i="34"/>
  <c r="R1041" i="34"/>
  <c r="V1041" i="34"/>
  <c r="AA1041" i="34"/>
  <c r="P1041" i="34"/>
  <c r="Q1041" i="34"/>
  <c r="Q1110" i="34"/>
  <c r="R1110" i="34"/>
  <c r="V1110" i="34"/>
  <c r="AA1110" i="34"/>
  <c r="P1110" i="34"/>
  <c r="Q1114" i="34"/>
  <c r="R1114" i="34"/>
  <c r="V1114" i="34"/>
  <c r="AA1114" i="34"/>
  <c r="P1114" i="34"/>
  <c r="P1036" i="34"/>
  <c r="Q1036" i="34"/>
  <c r="R1036" i="34"/>
  <c r="V1036" i="34"/>
  <c r="AA1036" i="34"/>
  <c r="P1346" i="34"/>
  <c r="T1346" i="34"/>
  <c r="Q1346" i="34"/>
  <c r="U1346" i="34"/>
  <c r="R1346" i="34"/>
  <c r="V1346" i="34"/>
  <c r="S1346" i="34"/>
  <c r="AA1346" i="34"/>
  <c r="P1352" i="34"/>
  <c r="T1352" i="34"/>
  <c r="Q1352" i="34"/>
  <c r="U1352" i="34"/>
  <c r="R1352" i="34"/>
  <c r="V1352" i="34"/>
  <c r="S1352" i="34"/>
  <c r="AA1352" i="34"/>
  <c r="P1356" i="34"/>
  <c r="T1356" i="34"/>
  <c r="Q1356" i="34"/>
  <c r="U1356" i="34"/>
  <c r="R1356" i="34"/>
  <c r="V1356" i="34"/>
  <c r="S1356" i="34"/>
  <c r="AA1356" i="34"/>
  <c r="P1386" i="34"/>
  <c r="T1386" i="34"/>
  <c r="Q1386" i="34"/>
  <c r="U1386" i="34"/>
  <c r="R1386" i="34"/>
  <c r="V1386" i="34"/>
  <c r="S1386" i="34"/>
  <c r="AA1386" i="34"/>
  <c r="P1390" i="34"/>
  <c r="T1390" i="34"/>
  <c r="Q1390" i="34"/>
  <c r="U1390" i="34"/>
  <c r="R1390" i="34"/>
  <c r="V1390" i="34"/>
  <c r="S1390" i="34"/>
  <c r="AA1390" i="34"/>
  <c r="P1414" i="34"/>
  <c r="T1414" i="34"/>
  <c r="Q1414" i="34"/>
  <c r="U1414" i="34"/>
  <c r="R1414" i="34"/>
  <c r="V1414" i="34"/>
  <c r="S1414" i="34"/>
  <c r="AA1414" i="34"/>
  <c r="P1418" i="34"/>
  <c r="T1418" i="34"/>
  <c r="Q1418" i="34"/>
  <c r="U1418" i="34"/>
  <c r="R1418" i="34"/>
  <c r="V1418" i="34"/>
  <c r="S1418" i="34"/>
  <c r="AA1418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R1797" i="34"/>
  <c r="V1797" i="34"/>
  <c r="AA1797" i="34"/>
  <c r="P1797" i="34"/>
  <c r="Q1797" i="34"/>
  <c r="R1801" i="34"/>
  <c r="V1801" i="34"/>
  <c r="AA1801" i="34"/>
  <c r="P1801" i="34"/>
  <c r="Q1801" i="34"/>
  <c r="P1822" i="34"/>
  <c r="Q1822" i="34"/>
  <c r="R1822" i="34"/>
  <c r="V1822" i="34"/>
  <c r="AA1822" i="34"/>
  <c r="P1826" i="34"/>
  <c r="Q1826" i="34"/>
  <c r="R1826" i="34"/>
  <c r="V1826" i="34"/>
  <c r="AA1826" i="34"/>
  <c r="P1856" i="34"/>
  <c r="R1856" i="34"/>
  <c r="V1856" i="34"/>
  <c r="AA1856" i="34"/>
  <c r="Q1856" i="34"/>
  <c r="P1860" i="34"/>
  <c r="R1860" i="34"/>
  <c r="V1860" i="34"/>
  <c r="AA1860" i="34"/>
  <c r="Q1860" i="34"/>
  <c r="R2215" i="34"/>
  <c r="V2215" i="34"/>
  <c r="AA2215" i="34"/>
  <c r="P2215" i="34"/>
  <c r="Q2215" i="34"/>
  <c r="P2298" i="34"/>
  <c r="Q2298" i="34"/>
  <c r="R2298" i="34"/>
  <c r="V2298" i="34"/>
  <c r="AA2298" i="34"/>
  <c r="P2314" i="34"/>
  <c r="Q2314" i="34"/>
  <c r="R2314" i="34"/>
  <c r="V2314" i="34"/>
  <c r="AA2314" i="34"/>
  <c r="P2426" i="34"/>
  <c r="Q2426" i="34"/>
  <c r="R2426" i="34"/>
  <c r="V2426" i="34"/>
  <c r="AA2426" i="34"/>
  <c r="P2126" i="34"/>
  <c r="Q2126" i="34"/>
  <c r="R2126" i="34"/>
  <c r="V2126" i="34"/>
  <c r="AA2126" i="34"/>
  <c r="R2201" i="34"/>
  <c r="V2201" i="34"/>
  <c r="AA2201" i="34"/>
  <c r="P2201" i="34"/>
  <c r="Q2201" i="34"/>
  <c r="R2275" i="34"/>
  <c r="V2275" i="34"/>
  <c r="AA2275" i="34"/>
  <c r="P2275" i="34"/>
  <c r="Q2275" i="34"/>
  <c r="P2046" i="34"/>
  <c r="Q2046" i="34"/>
  <c r="R2046" i="34"/>
  <c r="V2046" i="34"/>
  <c r="AA2046" i="34"/>
  <c r="R2081" i="34"/>
  <c r="V2081" i="34"/>
  <c r="AA2081" i="34"/>
  <c r="P2081" i="34"/>
  <c r="Q2081" i="34"/>
  <c r="R1969" i="34"/>
  <c r="V1969" i="34"/>
  <c r="AA1969" i="34"/>
  <c r="P1969" i="34"/>
  <c r="Q1969" i="34"/>
  <c r="P2056" i="34"/>
  <c r="Q2056" i="34"/>
  <c r="R2056" i="34"/>
  <c r="V2056" i="34"/>
  <c r="AA2056" i="34"/>
  <c r="P2122" i="34"/>
  <c r="Q2122" i="34"/>
  <c r="R2122" i="34"/>
  <c r="V2122" i="34"/>
  <c r="AA2122" i="34"/>
  <c r="R2257" i="34"/>
  <c r="V2257" i="34"/>
  <c r="AA2257" i="34"/>
  <c r="P2257" i="34"/>
  <c r="Q2257" i="34"/>
  <c r="P2156" i="34"/>
  <c r="Q2156" i="34"/>
  <c r="R2156" i="34"/>
  <c r="V2156" i="34"/>
  <c r="AA2156" i="34"/>
  <c r="R2213" i="34"/>
  <c r="V2213" i="34"/>
  <c r="AA2213" i="34"/>
  <c r="P2213" i="34"/>
  <c r="Q2213" i="34"/>
  <c r="P1980" i="34"/>
  <c r="Q1980" i="34"/>
  <c r="R1980" i="34"/>
  <c r="V1980" i="34"/>
  <c r="AA1980" i="34"/>
  <c r="R1933" i="34"/>
  <c r="V1933" i="34"/>
  <c r="AA1933" i="34"/>
  <c r="P1933" i="34"/>
  <c r="Q1933" i="34"/>
  <c r="P1998" i="34"/>
  <c r="Q1998" i="34"/>
  <c r="R1998" i="34"/>
  <c r="V1998" i="34"/>
  <c r="AA1998" i="34"/>
  <c r="R1883" i="34"/>
  <c r="V1883" i="34"/>
  <c r="P1883" i="34"/>
  <c r="AA1883" i="34"/>
  <c r="Q1883" i="34"/>
  <c r="P1908" i="34"/>
  <c r="Q1908" i="34"/>
  <c r="R1908" i="34"/>
  <c r="V1908" i="34"/>
  <c r="AA1908" i="34"/>
  <c r="R1919" i="34"/>
  <c r="V1919" i="34"/>
  <c r="AA1919" i="34"/>
  <c r="P1919" i="34"/>
  <c r="Q1919" i="34"/>
  <c r="R1927" i="34"/>
  <c r="V1927" i="34"/>
  <c r="AA1927" i="34"/>
  <c r="P1927" i="34"/>
  <c r="Q1927" i="34"/>
  <c r="P1962" i="34"/>
  <c r="Q1962" i="34"/>
  <c r="R1962" i="34"/>
  <c r="V1962" i="34"/>
  <c r="AA1962" i="34"/>
  <c r="P2014" i="34"/>
  <c r="Q2014" i="34"/>
  <c r="R2014" i="34"/>
  <c r="V2014" i="34"/>
  <c r="AA2014" i="34"/>
  <c r="AA1115" i="34"/>
  <c r="P1115" i="34"/>
  <c r="Q1115" i="34"/>
  <c r="R1115" i="34"/>
  <c r="V1115" i="34"/>
  <c r="R1353" i="34"/>
  <c r="V1353" i="34"/>
  <c r="S1353" i="34"/>
  <c r="AA1353" i="34"/>
  <c r="P1353" i="34"/>
  <c r="T1353" i="34"/>
  <c r="Q1353" i="34"/>
  <c r="U1353" i="34"/>
  <c r="R1391" i="34"/>
  <c r="V1391" i="34"/>
  <c r="S1391" i="34"/>
  <c r="AA1391" i="34"/>
  <c r="P1391" i="34"/>
  <c r="T1391" i="34"/>
  <c r="Q1391" i="34"/>
  <c r="U1391" i="34"/>
  <c r="R1769" i="34"/>
  <c r="V1769" i="34"/>
  <c r="AA1769" i="34"/>
  <c r="P1769" i="34"/>
  <c r="Q1769" i="34"/>
  <c r="P1798" i="34"/>
  <c r="Q1798" i="34"/>
  <c r="R1798" i="34"/>
  <c r="V1798" i="34"/>
  <c r="AA1798" i="34"/>
  <c r="R1819" i="34"/>
  <c r="V1819" i="34"/>
  <c r="AA1819" i="34"/>
  <c r="P1819" i="34"/>
  <c r="Q1819" i="34"/>
  <c r="R1823" i="34"/>
  <c r="V1823" i="34"/>
  <c r="AA1823" i="34"/>
  <c r="P1823" i="34"/>
  <c r="Q1823" i="34"/>
  <c r="R1853" i="34"/>
  <c r="V1853" i="34"/>
  <c r="P1853" i="34"/>
  <c r="Q1853" i="34"/>
  <c r="AA1853" i="34"/>
  <c r="R1857" i="34"/>
  <c r="V1857" i="34"/>
  <c r="P1857" i="34"/>
  <c r="Q1857" i="34"/>
  <c r="AA1857" i="34"/>
  <c r="R1861" i="34"/>
  <c r="V1861" i="34"/>
  <c r="P1861" i="34"/>
  <c r="Q1861" i="34"/>
  <c r="AA1861" i="34"/>
  <c r="P2290" i="34"/>
  <c r="Q2290" i="34"/>
  <c r="R2290" i="34"/>
  <c r="V2290" i="34"/>
  <c r="AA2290" i="34"/>
  <c r="P2306" i="34"/>
  <c r="Q2306" i="34"/>
  <c r="R2306" i="34"/>
  <c r="V2306" i="34"/>
  <c r="AA2306" i="34"/>
  <c r="P2410" i="34"/>
  <c r="Q2410" i="34"/>
  <c r="R2410" i="34"/>
  <c r="V2410" i="34"/>
  <c r="AA2410" i="34"/>
  <c r="P2414" i="34"/>
  <c r="Q2414" i="34"/>
  <c r="R2414" i="34"/>
  <c r="V2414" i="34"/>
  <c r="AA2414" i="34"/>
  <c r="P2430" i="34"/>
  <c r="Q2430" i="34"/>
  <c r="R2430" i="34"/>
  <c r="V2430" i="34"/>
  <c r="AA2430" i="34"/>
  <c r="P2134" i="34"/>
  <c r="Q2134" i="34"/>
  <c r="R2134" i="34"/>
  <c r="V2134" i="34"/>
  <c r="AA2134" i="34"/>
  <c r="R2197" i="34"/>
  <c r="V2197" i="34"/>
  <c r="AA2197" i="34"/>
  <c r="P2197" i="34"/>
  <c r="Q2197" i="34"/>
  <c r="R2271" i="34"/>
  <c r="V2271" i="34"/>
  <c r="AA2271" i="34"/>
  <c r="P2271" i="34"/>
  <c r="Q2271" i="34"/>
  <c r="R2283" i="34"/>
  <c r="V2283" i="34"/>
  <c r="AA2283" i="34"/>
  <c r="P2283" i="34"/>
  <c r="Q2283" i="34"/>
  <c r="P2054" i="34"/>
  <c r="Q2054" i="34"/>
  <c r="R2054" i="34"/>
  <c r="V2054" i="34"/>
  <c r="AA2054" i="34"/>
  <c r="R2023" i="34"/>
  <c r="V2023" i="34"/>
  <c r="AA2023" i="34"/>
  <c r="P2023" i="34"/>
  <c r="Q2023" i="34"/>
  <c r="R2027" i="34"/>
  <c r="V2027" i="34"/>
  <c r="AA2027" i="34"/>
  <c r="P2027" i="34"/>
  <c r="Q2027" i="34"/>
  <c r="R2089" i="34"/>
  <c r="V2089" i="34"/>
  <c r="AA2089" i="34"/>
  <c r="P2089" i="34"/>
  <c r="Q2089" i="34"/>
  <c r="P2144" i="34"/>
  <c r="Q2144" i="34"/>
  <c r="R2144" i="34"/>
  <c r="V2144" i="34"/>
  <c r="AA2144" i="34"/>
  <c r="R2205" i="34"/>
  <c r="V2205" i="34"/>
  <c r="AA2205" i="34"/>
  <c r="P2205" i="34"/>
  <c r="Q2205" i="34"/>
  <c r="R1890" i="34"/>
  <c r="V1890" i="34"/>
  <c r="P1890" i="34"/>
  <c r="Q1890" i="34"/>
  <c r="AA1890" i="34"/>
  <c r="R2105" i="34"/>
  <c r="V2105" i="34"/>
  <c r="AA2105" i="34"/>
  <c r="P2105" i="34"/>
  <c r="Q2105" i="34"/>
  <c r="P1990" i="34"/>
  <c r="Q1990" i="34"/>
  <c r="R1990" i="34"/>
  <c r="V1990" i="34"/>
  <c r="AA1990" i="34"/>
  <c r="R2071" i="34"/>
  <c r="V2071" i="34"/>
  <c r="AA2071" i="34"/>
  <c r="P2071" i="34"/>
  <c r="Q2071" i="34"/>
  <c r="P1904" i="34"/>
  <c r="Q1904" i="34"/>
  <c r="R1904" i="34"/>
  <c r="V1904" i="34"/>
  <c r="AA1904" i="34"/>
  <c r="P1946" i="34"/>
  <c r="Q1946" i="34"/>
  <c r="R1946" i="34"/>
  <c r="V1946" i="34"/>
  <c r="AA1946" i="34"/>
  <c r="R1923" i="34"/>
  <c r="V1923" i="34"/>
  <c r="AA1923" i="34"/>
  <c r="P1923" i="34"/>
  <c r="Q1923" i="34"/>
  <c r="P1954" i="34"/>
  <c r="Q1954" i="34"/>
  <c r="R1954" i="34"/>
  <c r="V1954" i="34"/>
  <c r="AA1954" i="34"/>
  <c r="P2010" i="34"/>
  <c r="Q2010" i="34"/>
  <c r="R2010" i="34"/>
  <c r="V2010" i="34"/>
  <c r="AA2010" i="34"/>
  <c r="P1038" i="34"/>
  <c r="Q1038" i="34"/>
  <c r="R1038" i="34"/>
  <c r="V1038" i="34"/>
  <c r="AA1038" i="34"/>
  <c r="AA1111" i="34"/>
  <c r="P1111" i="34"/>
  <c r="Q1111" i="34"/>
  <c r="R1111" i="34"/>
  <c r="V1111" i="34"/>
  <c r="R1037" i="34"/>
  <c r="V1037" i="34"/>
  <c r="AA1037" i="34"/>
  <c r="P1037" i="34"/>
  <c r="Q1037" i="34"/>
  <c r="R1357" i="34"/>
  <c r="V1357" i="34"/>
  <c r="S1357" i="34"/>
  <c r="AA1357" i="34"/>
  <c r="P1357" i="34"/>
  <c r="T1357" i="34"/>
  <c r="Q1357" i="34"/>
  <c r="U1357" i="34"/>
  <c r="R1419" i="34"/>
  <c r="V1419" i="34"/>
  <c r="S1419" i="34"/>
  <c r="AA1419" i="34"/>
  <c r="P1419" i="34"/>
  <c r="T1419" i="34"/>
  <c r="Q1419" i="34"/>
  <c r="U1419" i="34"/>
  <c r="P1794" i="34"/>
  <c r="Q1794" i="34"/>
  <c r="R1794" i="34"/>
  <c r="V1794" i="34"/>
  <c r="AA1794" i="34"/>
  <c r="P2216" i="34"/>
  <c r="Q2216" i="34"/>
  <c r="R2216" i="34"/>
  <c r="V2216" i="34"/>
  <c r="AA2216" i="34"/>
  <c r="P2220" i="34"/>
  <c r="Q2220" i="34"/>
  <c r="R2220" i="34"/>
  <c r="V2220" i="34"/>
  <c r="AA2220" i="34"/>
  <c r="R2291" i="34"/>
  <c r="V2291" i="34"/>
  <c r="AA2291" i="34"/>
  <c r="P2291" i="34"/>
  <c r="Q2291" i="34"/>
  <c r="R2295" i="34"/>
  <c r="V2295" i="34"/>
  <c r="AA2295" i="34"/>
  <c r="P2295" i="34"/>
  <c r="Q2295" i="34"/>
  <c r="R2299" i="34"/>
  <c r="V2299" i="34"/>
  <c r="AA2299" i="34"/>
  <c r="P2299" i="34"/>
  <c r="Q2299" i="34"/>
  <c r="R2303" i="34"/>
  <c r="V2303" i="34"/>
  <c r="AA2303" i="34"/>
  <c r="P2303" i="34"/>
  <c r="Q2303" i="34"/>
  <c r="R2307" i="34"/>
  <c r="V2307" i="34"/>
  <c r="AA2307" i="34"/>
  <c r="P2307" i="34"/>
  <c r="Q2307" i="34"/>
  <c r="R2311" i="34"/>
  <c r="V2311" i="34"/>
  <c r="AA2311" i="34"/>
  <c r="P2311" i="34"/>
  <c r="Q2311" i="34"/>
  <c r="R2315" i="34"/>
  <c r="V2315" i="34"/>
  <c r="AA2315" i="34"/>
  <c r="P2315" i="34"/>
  <c r="Q2315" i="34"/>
  <c r="R2403" i="34"/>
  <c r="V2403" i="34"/>
  <c r="AA2403" i="34"/>
  <c r="P2403" i="34"/>
  <c r="Q2403" i="34"/>
  <c r="R2407" i="34"/>
  <c r="V2407" i="34"/>
  <c r="AA2407" i="34"/>
  <c r="P2407" i="34"/>
  <c r="Q2407" i="34"/>
  <c r="R2411" i="34"/>
  <c r="V2411" i="34"/>
  <c r="AA2411" i="34"/>
  <c r="P2411" i="34"/>
  <c r="Q2411" i="34"/>
  <c r="R2415" i="34"/>
  <c r="V2415" i="34"/>
  <c r="AA2415" i="34"/>
  <c r="P2415" i="34"/>
  <c r="Q2415" i="34"/>
  <c r="R2419" i="34"/>
  <c r="V2419" i="34"/>
  <c r="AA2419" i="34"/>
  <c r="P2419" i="34"/>
  <c r="Q2419" i="34"/>
  <c r="R2423" i="34"/>
  <c r="V2423" i="34"/>
  <c r="AA2423" i="34"/>
  <c r="P2423" i="34"/>
  <c r="Q2423" i="34"/>
  <c r="R2427" i="34"/>
  <c r="V2427" i="34"/>
  <c r="AA2427" i="34"/>
  <c r="P2427" i="34"/>
  <c r="Q2427" i="34"/>
  <c r="R2109" i="34"/>
  <c r="V2109" i="34"/>
  <c r="AA2109" i="34"/>
  <c r="P2109" i="34"/>
  <c r="Q2109" i="34"/>
  <c r="R2115" i="34"/>
  <c r="V2115" i="34"/>
  <c r="AA2115" i="34"/>
  <c r="P2115" i="34"/>
  <c r="Q2115" i="34"/>
  <c r="R2119" i="34"/>
  <c r="V2119" i="34"/>
  <c r="AA2119" i="34"/>
  <c r="P2119" i="34"/>
  <c r="Q2119" i="34"/>
  <c r="R2127" i="34"/>
  <c r="V2127" i="34"/>
  <c r="AA2127" i="34"/>
  <c r="P2127" i="34"/>
  <c r="Q2127" i="34"/>
  <c r="R2131" i="34"/>
  <c r="V2131" i="34"/>
  <c r="AA2131" i="34"/>
  <c r="P2131" i="34"/>
  <c r="Q2131" i="34"/>
  <c r="R2135" i="34"/>
  <c r="V2135" i="34"/>
  <c r="AA2135" i="34"/>
  <c r="P2135" i="34"/>
  <c r="Q2135" i="34"/>
  <c r="R2139" i="34"/>
  <c r="V2139" i="34"/>
  <c r="AA2139" i="34"/>
  <c r="P2139" i="34"/>
  <c r="Q2139" i="34"/>
  <c r="P2194" i="34"/>
  <c r="Q2194" i="34"/>
  <c r="R2194" i="34"/>
  <c r="V2194" i="34"/>
  <c r="AA2194" i="34"/>
  <c r="P2198" i="34"/>
  <c r="Q2198" i="34"/>
  <c r="R2198" i="34"/>
  <c r="V2198" i="34"/>
  <c r="AA2198" i="34"/>
  <c r="P2260" i="34"/>
  <c r="Q2260" i="34"/>
  <c r="R2260" i="34"/>
  <c r="V2260" i="34"/>
  <c r="AA2260" i="34"/>
  <c r="P2264" i="34"/>
  <c r="Q2264" i="34"/>
  <c r="R2264" i="34"/>
  <c r="V2264" i="34"/>
  <c r="AA2264" i="34"/>
  <c r="P2268" i="34"/>
  <c r="Q2268" i="34"/>
  <c r="R2268" i="34"/>
  <c r="V2268" i="34"/>
  <c r="AA2268" i="34"/>
  <c r="P2272" i="34"/>
  <c r="Q2272" i="34"/>
  <c r="R2272" i="34"/>
  <c r="V2272" i="34"/>
  <c r="AA2272" i="34"/>
  <c r="P2276" i="34"/>
  <c r="Q2276" i="34"/>
  <c r="R2276" i="34"/>
  <c r="V2276" i="34"/>
  <c r="AA2276" i="34"/>
  <c r="P2280" i="34"/>
  <c r="Q2280" i="34"/>
  <c r="R2280" i="34"/>
  <c r="V2280" i="34"/>
  <c r="AA2280" i="34"/>
  <c r="P2284" i="34"/>
  <c r="Q2284" i="34"/>
  <c r="R2284" i="34"/>
  <c r="V2284" i="34"/>
  <c r="AA2284" i="34"/>
  <c r="P2018" i="34"/>
  <c r="Q2018" i="34"/>
  <c r="R2018" i="34"/>
  <c r="V2018" i="34"/>
  <c r="AA2018" i="34"/>
  <c r="R2047" i="34"/>
  <c r="V2047" i="34"/>
  <c r="AA2047" i="34"/>
  <c r="P2047" i="34"/>
  <c r="Q2047" i="34"/>
  <c r="R2051" i="34"/>
  <c r="V2051" i="34"/>
  <c r="AA2051" i="34"/>
  <c r="P2051" i="34"/>
  <c r="Q2051" i="34"/>
  <c r="P2074" i="34"/>
  <c r="Q2074" i="34"/>
  <c r="R2074" i="34"/>
  <c r="V2074" i="34"/>
  <c r="AA2074" i="34"/>
  <c r="P2078" i="34"/>
  <c r="Q2078" i="34"/>
  <c r="R2078" i="34"/>
  <c r="V2078" i="34"/>
  <c r="AA2078" i="34"/>
  <c r="R2093" i="34"/>
  <c r="V2093" i="34"/>
  <c r="AA2093" i="34"/>
  <c r="P2093" i="34"/>
  <c r="Q2093" i="34"/>
  <c r="P1966" i="34"/>
  <c r="Q1966" i="34"/>
  <c r="R1966" i="34"/>
  <c r="V1966" i="34"/>
  <c r="AA1966" i="34"/>
  <c r="P1970" i="34"/>
  <c r="Q1970" i="34"/>
  <c r="R1970" i="34"/>
  <c r="V1970" i="34"/>
  <c r="AA1970" i="34"/>
  <c r="P1974" i="34"/>
  <c r="Q1974" i="34"/>
  <c r="R1974" i="34"/>
  <c r="V1974" i="34"/>
  <c r="AA1974" i="34"/>
  <c r="P2020" i="34"/>
  <c r="Q2020" i="34"/>
  <c r="R2020" i="34"/>
  <c r="V2020" i="34"/>
  <c r="AA2020" i="34"/>
  <c r="P2024" i="34"/>
  <c r="Q2024" i="34"/>
  <c r="R2024" i="34"/>
  <c r="V2024" i="34"/>
  <c r="AA2024" i="34"/>
  <c r="P2028" i="34"/>
  <c r="Q2028" i="34"/>
  <c r="R2028" i="34"/>
  <c r="V2028" i="34"/>
  <c r="AA2028" i="34"/>
  <c r="P2032" i="34"/>
  <c r="Q2032" i="34"/>
  <c r="R2032" i="34"/>
  <c r="V2032" i="34"/>
  <c r="AA2032" i="34"/>
  <c r="R2057" i="34"/>
  <c r="V2057" i="34"/>
  <c r="AA2057" i="34"/>
  <c r="P2057" i="34"/>
  <c r="Q2057" i="34"/>
  <c r="R2061" i="34"/>
  <c r="V2061" i="34"/>
  <c r="AA2061" i="34"/>
  <c r="P2061" i="34"/>
  <c r="Q2061" i="34"/>
  <c r="P2082" i="34"/>
  <c r="Q2082" i="34"/>
  <c r="R2082" i="34"/>
  <c r="V2082" i="34"/>
  <c r="AA2082" i="34"/>
  <c r="P2086" i="34"/>
  <c r="Q2086" i="34"/>
  <c r="R2086" i="34"/>
  <c r="V2086" i="34"/>
  <c r="AA2086" i="34"/>
  <c r="R2095" i="34"/>
  <c r="V2095" i="34"/>
  <c r="AA2095" i="34"/>
  <c r="P2095" i="34"/>
  <c r="Q2095" i="34"/>
  <c r="R2123" i="34"/>
  <c r="V2123" i="34"/>
  <c r="AA2123" i="34"/>
  <c r="P2123" i="34"/>
  <c r="Q2123" i="34"/>
  <c r="P2258" i="34"/>
  <c r="Q2258" i="34"/>
  <c r="R2258" i="34"/>
  <c r="V2258" i="34"/>
  <c r="AA2258" i="34"/>
  <c r="R2145" i="34"/>
  <c r="V2145" i="34"/>
  <c r="AA2145" i="34"/>
  <c r="P2145" i="34"/>
  <c r="Q2145" i="34"/>
  <c r="R2149" i="34"/>
  <c r="V2149" i="34"/>
  <c r="AA2149" i="34"/>
  <c r="P2149" i="34"/>
  <c r="Q2149" i="34"/>
  <c r="R2153" i="34"/>
  <c r="V2153" i="34"/>
  <c r="AA2153" i="34"/>
  <c r="P2153" i="34"/>
  <c r="Q2153" i="34"/>
  <c r="R2157" i="34"/>
  <c r="V2157" i="34"/>
  <c r="AA2157" i="34"/>
  <c r="P2157" i="34"/>
  <c r="Q2157" i="34"/>
  <c r="P2202" i="34"/>
  <c r="Q2202" i="34"/>
  <c r="R2202" i="34"/>
  <c r="V2202" i="34"/>
  <c r="AA2202" i="34"/>
  <c r="P2206" i="34"/>
  <c r="Q2206" i="34"/>
  <c r="R2206" i="34"/>
  <c r="V2206" i="34"/>
  <c r="AA2206" i="34"/>
  <c r="P2210" i="34"/>
  <c r="Q2210" i="34"/>
  <c r="R2210" i="34"/>
  <c r="V2210" i="34"/>
  <c r="AA2210" i="34"/>
  <c r="R1873" i="34"/>
  <c r="V1873" i="34"/>
  <c r="P1873" i="34"/>
  <c r="AA1873" i="34"/>
  <c r="Q1873" i="34"/>
  <c r="R1879" i="34"/>
  <c r="V1879" i="34"/>
  <c r="P1879" i="34"/>
  <c r="AA1879" i="34"/>
  <c r="Q1879" i="34"/>
  <c r="R1887" i="34"/>
  <c r="V1887" i="34"/>
  <c r="P1887" i="34"/>
  <c r="AA1887" i="34"/>
  <c r="Q1887" i="34"/>
  <c r="P1910" i="34"/>
  <c r="Q1910" i="34"/>
  <c r="R1910" i="34"/>
  <c r="V1910" i="34"/>
  <c r="AA1910" i="34"/>
  <c r="P1982" i="34"/>
  <c r="Q1982" i="34"/>
  <c r="R1982" i="34"/>
  <c r="V1982" i="34"/>
  <c r="AA1982" i="34"/>
  <c r="R1987" i="34"/>
  <c r="V1987" i="34"/>
  <c r="AA1987" i="34"/>
  <c r="P1987" i="34"/>
  <c r="Q1987" i="34"/>
  <c r="R2099" i="34"/>
  <c r="V2099" i="34"/>
  <c r="AA2099" i="34"/>
  <c r="P2099" i="34"/>
  <c r="Q2099" i="34"/>
  <c r="P2106" i="34"/>
  <c r="Q2106" i="34"/>
  <c r="R2106" i="34"/>
  <c r="V2106" i="34"/>
  <c r="AA2106" i="34"/>
  <c r="P1934" i="34"/>
  <c r="Q1934" i="34"/>
  <c r="R1934" i="34"/>
  <c r="V1934" i="34"/>
  <c r="AA1934" i="34"/>
  <c r="P1938" i="34"/>
  <c r="Q1938" i="34"/>
  <c r="R1938" i="34"/>
  <c r="V1938" i="34"/>
  <c r="AA1938" i="34"/>
  <c r="P1942" i="34"/>
  <c r="Q1942" i="34"/>
  <c r="R1942" i="34"/>
  <c r="V1942" i="34"/>
  <c r="AA1942" i="34"/>
  <c r="R1991" i="34"/>
  <c r="V1991" i="34"/>
  <c r="AA1991" i="34"/>
  <c r="P1991" i="34"/>
  <c r="Q1991" i="34"/>
  <c r="R1995" i="34"/>
  <c r="V1995" i="34"/>
  <c r="AA1995" i="34"/>
  <c r="P1995" i="34"/>
  <c r="Q1995" i="34"/>
  <c r="R1999" i="34"/>
  <c r="V1999" i="34"/>
  <c r="AA1999" i="34"/>
  <c r="P1999" i="34"/>
  <c r="Q1999" i="34"/>
  <c r="P2072" i="34"/>
  <c r="Q2072" i="34"/>
  <c r="R2072" i="34"/>
  <c r="V2072" i="34"/>
  <c r="AA2072" i="34"/>
  <c r="P2092" i="34"/>
  <c r="Q2092" i="34"/>
  <c r="R2092" i="34"/>
  <c r="V2092" i="34"/>
  <c r="AA2092" i="34"/>
  <c r="P1893" i="34"/>
  <c r="Q1893" i="34"/>
  <c r="R1893" i="34"/>
  <c r="V1893" i="34"/>
  <c r="AA1893" i="34"/>
  <c r="R1911" i="34"/>
  <c r="V1911" i="34"/>
  <c r="AA1911" i="34"/>
  <c r="P1911" i="34"/>
  <c r="Q1911" i="34"/>
  <c r="R1897" i="34"/>
  <c r="V1897" i="34"/>
  <c r="AA1897" i="34"/>
  <c r="P1897" i="34"/>
  <c r="Q1897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P1916" i="34"/>
  <c r="Q1916" i="34"/>
  <c r="R1916" i="34"/>
  <c r="V1916" i="34"/>
  <c r="AA1916" i="34"/>
  <c r="P1920" i="34"/>
  <c r="Q1920" i="34"/>
  <c r="R1920" i="34"/>
  <c r="V1920" i="34"/>
  <c r="AA1920" i="34"/>
  <c r="R1947" i="34"/>
  <c r="V1947" i="34"/>
  <c r="AA1947" i="34"/>
  <c r="P1947" i="34"/>
  <c r="Q1947" i="34"/>
  <c r="R1951" i="34"/>
  <c r="V1951" i="34"/>
  <c r="AA1951" i="34"/>
  <c r="P1951" i="34"/>
  <c r="Q1951" i="34"/>
  <c r="P1924" i="34"/>
  <c r="Q1924" i="34"/>
  <c r="R1924" i="34"/>
  <c r="V1924" i="34"/>
  <c r="AA1924" i="34"/>
  <c r="P1928" i="34"/>
  <c r="Q1928" i="34"/>
  <c r="R1928" i="34"/>
  <c r="V1928" i="34"/>
  <c r="AA1928" i="34"/>
  <c r="R2005" i="34"/>
  <c r="V2005" i="34"/>
  <c r="AA2005" i="34"/>
  <c r="P2005" i="34"/>
  <c r="Q2005" i="34"/>
  <c r="R1955" i="34"/>
  <c r="V1955" i="34"/>
  <c r="AA1955" i="34"/>
  <c r="P1955" i="34"/>
  <c r="Q1955" i="34"/>
  <c r="R1959" i="34"/>
  <c r="V1959" i="34"/>
  <c r="AA1959" i="34"/>
  <c r="P1959" i="34"/>
  <c r="Q1959" i="34"/>
  <c r="R1963" i="34"/>
  <c r="V1963" i="34"/>
  <c r="AA1963" i="34"/>
  <c r="P1963" i="34"/>
  <c r="Q1963" i="34"/>
  <c r="R2007" i="34"/>
  <c r="V2007" i="34"/>
  <c r="AA2007" i="34"/>
  <c r="P2007" i="34"/>
  <c r="Q2007" i="34"/>
  <c r="R2011" i="34"/>
  <c r="V2011" i="34"/>
  <c r="AA2011" i="34"/>
  <c r="P2011" i="34"/>
  <c r="Q2011" i="34"/>
  <c r="R2015" i="34"/>
  <c r="V2015" i="34"/>
  <c r="AA2015" i="34"/>
  <c r="P2015" i="34"/>
  <c r="Q2015" i="34"/>
  <c r="R1307" i="34"/>
  <c r="V1307" i="34"/>
  <c r="AA1307" i="34"/>
  <c r="P1307" i="34"/>
  <c r="Q1307" i="34"/>
  <c r="R1039" i="34"/>
  <c r="V1039" i="34"/>
  <c r="AA1039" i="34"/>
  <c r="P1039" i="34"/>
  <c r="Q1039" i="34"/>
  <c r="Q1108" i="34"/>
  <c r="R1108" i="34"/>
  <c r="V1108" i="34"/>
  <c r="AA1108" i="34"/>
  <c r="P1108" i="34"/>
  <c r="Q1112" i="34"/>
  <c r="R1112" i="34"/>
  <c r="V1112" i="34"/>
  <c r="AA1112" i="34"/>
  <c r="P1112" i="34"/>
  <c r="P1028" i="34"/>
  <c r="Q1028" i="34"/>
  <c r="R1028" i="34"/>
  <c r="V1028" i="34"/>
  <c r="AA1028" i="34"/>
  <c r="P1344" i="34"/>
  <c r="Q1344" i="34"/>
  <c r="R1344" i="34"/>
  <c r="V1344" i="34"/>
  <c r="AA1344" i="34"/>
  <c r="P1350" i="34"/>
  <c r="T1350" i="34"/>
  <c r="Q1350" i="34"/>
  <c r="U1350" i="34"/>
  <c r="R1350" i="34"/>
  <c r="V1350" i="34"/>
  <c r="S1350" i="34"/>
  <c r="AA1350" i="34"/>
  <c r="P1354" i="34"/>
  <c r="T1354" i="34"/>
  <c r="Q1354" i="34"/>
  <c r="U1354" i="34"/>
  <c r="R1354" i="34"/>
  <c r="V1354" i="34"/>
  <c r="S1354" i="34"/>
  <c r="AA1354" i="34"/>
  <c r="P1382" i="34"/>
  <c r="T1382" i="34"/>
  <c r="Q1382" i="34"/>
  <c r="U1382" i="34"/>
  <c r="R1382" i="34"/>
  <c r="V1382" i="34"/>
  <c r="S1382" i="34"/>
  <c r="AA1382" i="34"/>
  <c r="P1388" i="34"/>
  <c r="T1388" i="34"/>
  <c r="Q1388" i="34"/>
  <c r="U1388" i="34"/>
  <c r="R1388" i="34"/>
  <c r="V1388" i="34"/>
  <c r="S1388" i="34"/>
  <c r="AA1388" i="34"/>
  <c r="P1412" i="34"/>
  <c r="T1412" i="34"/>
  <c r="Q1412" i="34"/>
  <c r="U1412" i="34"/>
  <c r="R1412" i="34"/>
  <c r="V1412" i="34"/>
  <c r="S1412" i="34"/>
  <c r="AA1412" i="34"/>
  <c r="P1416" i="34"/>
  <c r="T1416" i="34"/>
  <c r="Q1416" i="34"/>
  <c r="U1416" i="34"/>
  <c r="R1416" i="34"/>
  <c r="V1416" i="34"/>
  <c r="S1416" i="34"/>
  <c r="AA1416" i="34"/>
  <c r="R1431" i="34"/>
  <c r="V1431" i="34"/>
  <c r="AA1431" i="34"/>
  <c r="P1431" i="34"/>
  <c r="Q1431" i="34"/>
  <c r="P1766" i="34"/>
  <c r="Q1766" i="34"/>
  <c r="R1766" i="34"/>
  <c r="V1766" i="34"/>
  <c r="AA1766" i="34"/>
  <c r="P1770" i="34"/>
  <c r="Q1770" i="34"/>
  <c r="R1770" i="34"/>
  <c r="V1770" i="34"/>
  <c r="AA1770" i="34"/>
  <c r="R1795" i="34"/>
  <c r="V1795" i="34"/>
  <c r="AA1795" i="34"/>
  <c r="P1795" i="34"/>
  <c r="Q1795" i="34"/>
  <c r="R1799" i="34"/>
  <c r="V1799" i="34"/>
  <c r="AA1799" i="34"/>
  <c r="P1799" i="34"/>
  <c r="Q1799" i="34"/>
  <c r="P1820" i="34"/>
  <c r="Q1820" i="34"/>
  <c r="R1820" i="34"/>
  <c r="V1820" i="34"/>
  <c r="AA1820" i="34"/>
  <c r="P1824" i="34"/>
  <c r="Q1824" i="34"/>
  <c r="R1824" i="34"/>
  <c r="V1824" i="34"/>
  <c r="AA1824" i="34"/>
  <c r="P1854" i="34"/>
  <c r="R1854" i="34"/>
  <c r="V1854" i="34"/>
  <c r="AA1854" i="34"/>
  <c r="Q1854" i="34"/>
  <c r="P1858" i="34"/>
  <c r="R1858" i="34"/>
  <c r="V1858" i="34"/>
  <c r="AA1858" i="34"/>
  <c r="Q1858" i="34"/>
  <c r="P1862" i="34"/>
  <c r="R1862" i="34"/>
  <c r="V1862" i="34"/>
  <c r="AA1862" i="34"/>
  <c r="Q1862" i="34"/>
  <c r="P2294" i="34"/>
  <c r="Q2294" i="34"/>
  <c r="R2294" i="34"/>
  <c r="V2294" i="34"/>
  <c r="AA2294" i="34"/>
  <c r="P2402" i="34"/>
  <c r="Q2402" i="34"/>
  <c r="R2402" i="34"/>
  <c r="V2402" i="34"/>
  <c r="AA2402" i="34"/>
  <c r="P2422" i="34"/>
  <c r="Q2422" i="34"/>
  <c r="R2422" i="34"/>
  <c r="V2422" i="34"/>
  <c r="AA2422" i="34"/>
  <c r="P2118" i="34"/>
  <c r="Q2118" i="34"/>
  <c r="R2118" i="34"/>
  <c r="V2118" i="34"/>
  <c r="AA2118" i="34"/>
  <c r="P2138" i="34"/>
  <c r="Q2138" i="34"/>
  <c r="R2138" i="34"/>
  <c r="V2138" i="34"/>
  <c r="AA2138" i="34"/>
  <c r="R2263" i="34"/>
  <c r="V2263" i="34"/>
  <c r="AA2263" i="34"/>
  <c r="P2263" i="34"/>
  <c r="Q2263" i="34"/>
  <c r="R2279" i="34"/>
  <c r="V2279" i="34"/>
  <c r="AA2279" i="34"/>
  <c r="P2279" i="34"/>
  <c r="Q2279" i="34"/>
  <c r="P2050" i="34"/>
  <c r="Q2050" i="34"/>
  <c r="R2050" i="34"/>
  <c r="V2050" i="34"/>
  <c r="AA2050" i="34"/>
  <c r="P1922" i="34"/>
  <c r="Q1922" i="34"/>
  <c r="R1922" i="34"/>
  <c r="V1922" i="34"/>
  <c r="AA1922" i="34"/>
  <c r="R1977" i="34"/>
  <c r="V1977" i="34"/>
  <c r="AA1977" i="34"/>
  <c r="P1977" i="34"/>
  <c r="Q1977" i="34"/>
  <c r="R2031" i="34"/>
  <c r="V2031" i="34"/>
  <c r="AA2031" i="34"/>
  <c r="P2031" i="34"/>
  <c r="Q2031" i="34"/>
  <c r="R2085" i="34"/>
  <c r="V2085" i="34"/>
  <c r="AA2085" i="34"/>
  <c r="P2085" i="34"/>
  <c r="Q2085" i="34"/>
  <c r="P2152" i="34"/>
  <c r="Q2152" i="34"/>
  <c r="R2152" i="34"/>
  <c r="V2152" i="34"/>
  <c r="AA2152" i="34"/>
  <c r="R2209" i="34"/>
  <c r="V2209" i="34"/>
  <c r="AA2209" i="34"/>
  <c r="P2209" i="34"/>
  <c r="Q2209" i="34"/>
  <c r="P1886" i="34"/>
  <c r="R1886" i="34"/>
  <c r="V1886" i="34"/>
  <c r="AA1886" i="34"/>
  <c r="Q1886" i="34"/>
  <c r="P2098" i="34"/>
  <c r="Q2098" i="34"/>
  <c r="R2098" i="34"/>
  <c r="V2098" i="34"/>
  <c r="AA2098" i="34"/>
  <c r="R1937" i="34"/>
  <c r="V1937" i="34"/>
  <c r="AA1937" i="34"/>
  <c r="P1937" i="34"/>
  <c r="Q1937" i="34"/>
  <c r="P1994" i="34"/>
  <c r="Q1994" i="34"/>
  <c r="R1994" i="34"/>
  <c r="V1994" i="34"/>
  <c r="AA1994" i="34"/>
  <c r="R1892" i="34"/>
  <c r="V1892" i="34"/>
  <c r="P1892" i="34"/>
  <c r="Q1892" i="34"/>
  <c r="AA1892" i="34"/>
  <c r="P1896" i="34"/>
  <c r="Q1896" i="34"/>
  <c r="R1896" i="34"/>
  <c r="V1896" i="34"/>
  <c r="AA1896" i="34"/>
  <c r="R1915" i="34"/>
  <c r="V1915" i="34"/>
  <c r="AA1915" i="34"/>
  <c r="P1915" i="34"/>
  <c r="Q1915" i="34"/>
  <c r="P1950" i="34"/>
  <c r="Q1950" i="34"/>
  <c r="R1950" i="34"/>
  <c r="V1950" i="34"/>
  <c r="AA1950" i="34"/>
  <c r="P2004" i="34"/>
  <c r="Q2004" i="34"/>
  <c r="R2004" i="34"/>
  <c r="V2004" i="34"/>
  <c r="AA2004" i="34"/>
  <c r="P2006" i="34"/>
  <c r="Q2006" i="34"/>
  <c r="R2006" i="34"/>
  <c r="V2006" i="34"/>
  <c r="AA2006" i="34"/>
  <c r="R1313" i="34"/>
  <c r="V1313" i="34"/>
  <c r="AA1313" i="34"/>
  <c r="P1313" i="34"/>
  <c r="Q1313" i="34"/>
  <c r="P1042" i="34"/>
  <c r="Q1042" i="34"/>
  <c r="R1042" i="34"/>
  <c r="V1042" i="34"/>
  <c r="AA1042" i="34"/>
  <c r="R1349" i="34"/>
  <c r="V1349" i="34"/>
  <c r="S1349" i="34"/>
  <c r="AA1349" i="34"/>
  <c r="P1349" i="34"/>
  <c r="T1349" i="34"/>
  <c r="Q1349" i="34"/>
  <c r="U1349" i="34"/>
  <c r="R1387" i="34"/>
  <c r="V1387" i="34"/>
  <c r="S1387" i="34"/>
  <c r="AA1387" i="34"/>
  <c r="P1387" i="34"/>
  <c r="T1387" i="34"/>
  <c r="Q1387" i="34"/>
  <c r="U1387" i="34"/>
  <c r="R1415" i="34"/>
  <c r="V1415" i="34"/>
  <c r="S1415" i="34"/>
  <c r="AA1415" i="34"/>
  <c r="P1415" i="34"/>
  <c r="T1415" i="34"/>
  <c r="Q1415" i="34"/>
  <c r="U1415" i="34"/>
  <c r="R1765" i="34"/>
  <c r="V1765" i="34"/>
  <c r="AA1765" i="34"/>
  <c r="P1765" i="34"/>
  <c r="Q1765" i="34"/>
  <c r="R2217" i="34"/>
  <c r="V2217" i="34"/>
  <c r="AA2217" i="34"/>
  <c r="P2217" i="34"/>
  <c r="Q2217" i="34"/>
  <c r="P2288" i="34"/>
  <c r="Q2288" i="34"/>
  <c r="R2288" i="34"/>
  <c r="V2288" i="34"/>
  <c r="AA2288" i="34"/>
  <c r="P2292" i="34"/>
  <c r="Q2292" i="34"/>
  <c r="R2292" i="34"/>
  <c r="V2292" i="34"/>
  <c r="AA2292" i="34"/>
  <c r="P2296" i="34"/>
  <c r="Q2296" i="34"/>
  <c r="R2296" i="34"/>
  <c r="V2296" i="34"/>
  <c r="AA2296" i="34"/>
  <c r="P2300" i="34"/>
  <c r="Q2300" i="34"/>
  <c r="R2300" i="34"/>
  <c r="V2300" i="34"/>
  <c r="AA2300" i="34"/>
  <c r="P2304" i="34"/>
  <c r="Q2304" i="34"/>
  <c r="R2304" i="34"/>
  <c r="V2304" i="34"/>
  <c r="AA2304" i="34"/>
  <c r="P2308" i="34"/>
  <c r="Q2308" i="34"/>
  <c r="R2308" i="34"/>
  <c r="V2308" i="34"/>
  <c r="AA2308" i="34"/>
  <c r="P2312" i="34"/>
  <c r="Q2312" i="34"/>
  <c r="R2312" i="34"/>
  <c r="V2312" i="34"/>
  <c r="AA2312" i="34"/>
  <c r="P2400" i="34"/>
  <c r="Q2400" i="34"/>
  <c r="R2400" i="34"/>
  <c r="V2400" i="34"/>
  <c r="AA2400" i="34"/>
  <c r="P2404" i="34"/>
  <c r="Q2404" i="34"/>
  <c r="R2404" i="34"/>
  <c r="V2404" i="34"/>
  <c r="AA2404" i="34"/>
  <c r="P2408" i="34"/>
  <c r="Q2408" i="34"/>
  <c r="R2408" i="34"/>
  <c r="V2408" i="34"/>
  <c r="AA2408" i="34"/>
  <c r="P2412" i="34"/>
  <c r="Q2412" i="34"/>
  <c r="R2412" i="34"/>
  <c r="V2412" i="34"/>
  <c r="AA2412" i="34"/>
  <c r="P2416" i="34"/>
  <c r="Q2416" i="34"/>
  <c r="R2416" i="34"/>
  <c r="V2416" i="34"/>
  <c r="AA2416" i="34"/>
  <c r="P2420" i="34"/>
  <c r="Q2420" i="34"/>
  <c r="R2420" i="34"/>
  <c r="V2420" i="34"/>
  <c r="AA2420" i="34"/>
  <c r="P2424" i="34"/>
  <c r="Q2424" i="34"/>
  <c r="R2424" i="34"/>
  <c r="V2424" i="34"/>
  <c r="AA2424" i="34"/>
  <c r="P2428" i="34"/>
  <c r="Q2428" i="34"/>
  <c r="R2428" i="34"/>
  <c r="V2428" i="34"/>
  <c r="AA2428" i="34"/>
  <c r="P2110" i="34"/>
  <c r="Q2110" i="34"/>
  <c r="R2110" i="34"/>
  <c r="V2110" i="34"/>
  <c r="AA2110" i="34"/>
  <c r="P2116" i="34"/>
  <c r="Q2116" i="34"/>
  <c r="R2116" i="34"/>
  <c r="V2116" i="34"/>
  <c r="AA2116" i="34"/>
  <c r="P2124" i="34"/>
  <c r="Q2124" i="34"/>
  <c r="R2124" i="34"/>
  <c r="V2124" i="34"/>
  <c r="AA2124" i="34"/>
  <c r="P2128" i="34"/>
  <c r="Q2128" i="34"/>
  <c r="R2128" i="34"/>
  <c r="V2128" i="34"/>
  <c r="AA2128" i="34"/>
  <c r="P2132" i="34"/>
  <c r="Q2132" i="34"/>
  <c r="R2132" i="34"/>
  <c r="V2132" i="34"/>
  <c r="AA2132" i="34"/>
  <c r="P2136" i="34"/>
  <c r="Q2136" i="34"/>
  <c r="R2136" i="34"/>
  <c r="V2136" i="34"/>
  <c r="AA2136" i="34"/>
  <c r="P2140" i="34"/>
  <c r="Q2140" i="34"/>
  <c r="R2140" i="34"/>
  <c r="V2140" i="34"/>
  <c r="AA2140" i="34"/>
  <c r="R2195" i="34"/>
  <c r="V2195" i="34"/>
  <c r="AA2195" i="34"/>
  <c r="P2195" i="34"/>
  <c r="Q2195" i="34"/>
  <c r="R2199" i="34"/>
  <c r="V2199" i="34"/>
  <c r="AA2199" i="34"/>
  <c r="P2199" i="34"/>
  <c r="Q2199" i="34"/>
  <c r="R2261" i="34"/>
  <c r="V2261" i="34"/>
  <c r="AA2261" i="34"/>
  <c r="P2261" i="34"/>
  <c r="Q2261" i="34"/>
  <c r="R2265" i="34"/>
  <c r="V2265" i="34"/>
  <c r="AA2265" i="34"/>
  <c r="P2265" i="34"/>
  <c r="Q2265" i="34"/>
  <c r="R2269" i="34"/>
  <c r="V2269" i="34"/>
  <c r="AA2269" i="34"/>
  <c r="P2269" i="34"/>
  <c r="Q2269" i="34"/>
  <c r="R2273" i="34"/>
  <c r="V2273" i="34"/>
  <c r="AA2273" i="34"/>
  <c r="P2273" i="34"/>
  <c r="Q2273" i="34"/>
  <c r="R2277" i="34"/>
  <c r="V2277" i="34"/>
  <c r="AA2277" i="34"/>
  <c r="P2277" i="34"/>
  <c r="Q2277" i="34"/>
  <c r="R2281" i="34"/>
  <c r="V2281" i="34"/>
  <c r="AA2281" i="34"/>
  <c r="P2281" i="34"/>
  <c r="Q2281" i="34"/>
  <c r="R2285" i="34"/>
  <c r="V2285" i="34"/>
  <c r="AA2285" i="34"/>
  <c r="P2285" i="34"/>
  <c r="Q2285" i="34"/>
  <c r="R2019" i="34"/>
  <c r="V2019" i="34"/>
  <c r="AA2019" i="34"/>
  <c r="P2019" i="34"/>
  <c r="Q2019" i="34"/>
  <c r="P2048" i="34"/>
  <c r="Q2048" i="34"/>
  <c r="R2048" i="34"/>
  <c r="V2048" i="34"/>
  <c r="AA2048" i="34"/>
  <c r="P2052" i="34"/>
  <c r="Q2052" i="34"/>
  <c r="R2052" i="34"/>
  <c r="V2052" i="34"/>
  <c r="AA2052" i="34"/>
  <c r="R2075" i="34"/>
  <c r="V2075" i="34"/>
  <c r="AA2075" i="34"/>
  <c r="P2075" i="34"/>
  <c r="Q2075" i="34"/>
  <c r="R2079" i="34"/>
  <c r="V2079" i="34"/>
  <c r="AA2079" i="34"/>
  <c r="P2079" i="34"/>
  <c r="Q2079" i="34"/>
  <c r="P2094" i="34"/>
  <c r="Q2094" i="34"/>
  <c r="R2094" i="34"/>
  <c r="V2094" i="34"/>
  <c r="AA2094" i="34"/>
  <c r="R1967" i="34"/>
  <c r="V1967" i="34"/>
  <c r="AA1967" i="34"/>
  <c r="P1967" i="34"/>
  <c r="Q1967" i="34"/>
  <c r="R1971" i="34"/>
  <c r="V1971" i="34"/>
  <c r="AA1971" i="34"/>
  <c r="P1971" i="34"/>
  <c r="Q1971" i="34"/>
  <c r="R1975" i="34"/>
  <c r="V1975" i="34"/>
  <c r="AA1975" i="34"/>
  <c r="P1975" i="34"/>
  <c r="Q1975" i="34"/>
  <c r="R2021" i="34"/>
  <c r="V2021" i="34"/>
  <c r="AA2021" i="34"/>
  <c r="P2021" i="34"/>
  <c r="Q2021" i="34"/>
  <c r="R2025" i="34"/>
  <c r="V2025" i="34"/>
  <c r="AA2025" i="34"/>
  <c r="P2025" i="34"/>
  <c r="Q2025" i="34"/>
  <c r="R2029" i="34"/>
  <c r="V2029" i="34"/>
  <c r="AA2029" i="34"/>
  <c r="P2029" i="34"/>
  <c r="Q2029" i="34"/>
  <c r="R2033" i="34"/>
  <c r="V2033" i="34"/>
  <c r="AA2033" i="34"/>
  <c r="P2033" i="34"/>
  <c r="Q2033" i="34"/>
  <c r="P2058" i="34"/>
  <c r="Q2058" i="34"/>
  <c r="R2058" i="34"/>
  <c r="V2058" i="34"/>
  <c r="AA2058" i="34"/>
  <c r="P2062" i="34"/>
  <c r="Q2062" i="34"/>
  <c r="R2062" i="34"/>
  <c r="V2062" i="34"/>
  <c r="AA2062" i="34"/>
  <c r="R2083" i="34"/>
  <c r="V2083" i="34"/>
  <c r="AA2083" i="34"/>
  <c r="P2083" i="34"/>
  <c r="Q2083" i="34"/>
  <c r="R2087" i="34"/>
  <c r="V2087" i="34"/>
  <c r="AA2087" i="34"/>
  <c r="P2087" i="34"/>
  <c r="Q2087" i="34"/>
  <c r="P2096" i="34"/>
  <c r="Q2096" i="34"/>
  <c r="R2096" i="34"/>
  <c r="V2096" i="34"/>
  <c r="AA2096" i="34"/>
  <c r="P2142" i="34"/>
  <c r="Q2142" i="34"/>
  <c r="R2142" i="34"/>
  <c r="V2142" i="34"/>
  <c r="AA2142" i="34"/>
  <c r="R2259" i="34"/>
  <c r="V2259" i="34"/>
  <c r="AA2259" i="34"/>
  <c r="P2259" i="34"/>
  <c r="Q2259" i="34"/>
  <c r="P2146" i="34"/>
  <c r="Q2146" i="34"/>
  <c r="R2146" i="34"/>
  <c r="V2146" i="34"/>
  <c r="AA2146" i="34"/>
  <c r="P2150" i="34"/>
  <c r="Q2150" i="34"/>
  <c r="R2150" i="34"/>
  <c r="V2150" i="34"/>
  <c r="AA2150" i="34"/>
  <c r="P2154" i="34"/>
  <c r="Q2154" i="34"/>
  <c r="R2154" i="34"/>
  <c r="V2154" i="34"/>
  <c r="AA2154" i="34"/>
  <c r="P2158" i="34"/>
  <c r="Q2158" i="34"/>
  <c r="R2158" i="34"/>
  <c r="V2158" i="34"/>
  <c r="AA2158" i="34"/>
  <c r="R2203" i="34"/>
  <c r="V2203" i="34"/>
  <c r="AA2203" i="34"/>
  <c r="P2203" i="34"/>
  <c r="Q2203" i="34"/>
  <c r="R2207" i="34"/>
  <c r="V2207" i="34"/>
  <c r="AA2207" i="34"/>
  <c r="P2207" i="34"/>
  <c r="Q2207" i="34"/>
  <c r="R2211" i="34"/>
  <c r="V2211" i="34"/>
  <c r="AA2211" i="34"/>
  <c r="P2211" i="34"/>
  <c r="Q2211" i="34"/>
  <c r="P1874" i="34"/>
  <c r="R1874" i="34"/>
  <c r="V1874" i="34"/>
  <c r="AA1874" i="34"/>
  <c r="Q1874" i="34"/>
  <c r="P1880" i="34"/>
  <c r="R1880" i="34"/>
  <c r="V1880" i="34"/>
  <c r="AA1880" i="34"/>
  <c r="Q1880" i="34"/>
  <c r="P1888" i="34"/>
  <c r="R1888" i="34"/>
  <c r="V1888" i="34"/>
  <c r="AA1888" i="34"/>
  <c r="Q1888" i="34"/>
  <c r="P1978" i="34"/>
  <c r="Q1978" i="34"/>
  <c r="R1978" i="34"/>
  <c r="V1978" i="34"/>
  <c r="AA1978" i="34"/>
  <c r="P1984" i="34"/>
  <c r="Q1984" i="34"/>
  <c r="R1984" i="34"/>
  <c r="V1984" i="34"/>
  <c r="AA1984" i="34"/>
  <c r="P1988" i="34"/>
  <c r="Q1988" i="34"/>
  <c r="R1988" i="34"/>
  <c r="V1988" i="34"/>
  <c r="AA1988" i="34"/>
  <c r="P2100" i="34"/>
  <c r="Q2100" i="34"/>
  <c r="R2100" i="34"/>
  <c r="V2100" i="34"/>
  <c r="AA2100" i="34"/>
  <c r="R1931" i="34"/>
  <c r="V1931" i="34"/>
  <c r="AA1931" i="34"/>
  <c r="P1931" i="34"/>
  <c r="Q1931" i="34"/>
  <c r="R1935" i="34"/>
  <c r="V1935" i="34"/>
  <c r="AA1935" i="34"/>
  <c r="P1935" i="34"/>
  <c r="Q1935" i="34"/>
  <c r="R1939" i="34"/>
  <c r="V1939" i="34"/>
  <c r="AA1939" i="34"/>
  <c r="P1939" i="34"/>
  <c r="Q1939" i="34"/>
  <c r="R1943" i="34"/>
  <c r="V1943" i="34"/>
  <c r="AA1943" i="34"/>
  <c r="P1943" i="34"/>
  <c r="Q1943" i="34"/>
  <c r="P1992" i="34"/>
  <c r="Q1992" i="34"/>
  <c r="R1992" i="34"/>
  <c r="V1992" i="34"/>
  <c r="AA1992" i="34"/>
  <c r="P1996" i="34"/>
  <c r="Q1996" i="34"/>
  <c r="R1996" i="34"/>
  <c r="V1996" i="34"/>
  <c r="AA1996" i="34"/>
  <c r="R2035" i="34"/>
  <c r="V2035" i="34"/>
  <c r="AA2035" i="34"/>
  <c r="P2035" i="34"/>
  <c r="Q2035" i="34"/>
  <c r="R2073" i="34"/>
  <c r="V2073" i="34"/>
  <c r="AA2073" i="34"/>
  <c r="P2073" i="34"/>
  <c r="Q2073" i="34"/>
  <c r="R1877" i="34"/>
  <c r="V1877" i="34"/>
  <c r="P1877" i="34"/>
  <c r="AA1877" i="34"/>
  <c r="Q1877" i="34"/>
  <c r="R1894" i="34"/>
  <c r="P1894" i="34"/>
  <c r="Q1894" i="34"/>
  <c r="V1894" i="34"/>
  <c r="AA1894" i="34"/>
  <c r="P1912" i="34"/>
  <c r="Q1912" i="34"/>
  <c r="R1912" i="34"/>
  <c r="V1912" i="34"/>
  <c r="AA1912" i="34"/>
  <c r="P1898" i="34"/>
  <c r="Q1898" i="34"/>
  <c r="R1898" i="34"/>
  <c r="V1898" i="34"/>
  <c r="AA1898" i="34"/>
  <c r="P1902" i="34"/>
  <c r="Q1902" i="34"/>
  <c r="R1902" i="34"/>
  <c r="V1902" i="34"/>
  <c r="AA1902" i="34"/>
  <c r="P1906" i="34"/>
  <c r="Q1906" i="34"/>
  <c r="R1906" i="34"/>
  <c r="V1906" i="34"/>
  <c r="AA1906" i="34"/>
  <c r="R1913" i="34"/>
  <c r="V1913" i="34"/>
  <c r="AA1913" i="34"/>
  <c r="P1913" i="34"/>
  <c r="Q1913" i="34"/>
  <c r="R1917" i="34"/>
  <c r="V1917" i="34"/>
  <c r="AA1917" i="34"/>
  <c r="P1917" i="34"/>
  <c r="Q1917" i="34"/>
  <c r="P1944" i="34"/>
  <c r="Q1944" i="34"/>
  <c r="R1944" i="34"/>
  <c r="V1944" i="34"/>
  <c r="AA1944" i="34"/>
  <c r="P1948" i="34"/>
  <c r="Q1948" i="34"/>
  <c r="R1948" i="34"/>
  <c r="V1948" i="34"/>
  <c r="AA1948" i="34"/>
  <c r="P1952" i="34"/>
  <c r="Q1952" i="34"/>
  <c r="R1952" i="34"/>
  <c r="V1952" i="34"/>
  <c r="AA1952" i="34"/>
  <c r="R1925" i="34"/>
  <c r="V1925" i="34"/>
  <c r="AA1925" i="34"/>
  <c r="P1925" i="34"/>
  <c r="Q1925" i="34"/>
  <c r="R1929" i="34"/>
  <c r="V1929" i="34"/>
  <c r="AA1929" i="34"/>
  <c r="P1929" i="34"/>
  <c r="Q1929" i="34"/>
  <c r="P1884" i="34"/>
  <c r="R1884" i="34"/>
  <c r="V1884" i="34"/>
  <c r="AA1884" i="34"/>
  <c r="Q1884" i="34"/>
  <c r="P1956" i="34"/>
  <c r="Q1956" i="34"/>
  <c r="R1956" i="34"/>
  <c r="V1956" i="34"/>
  <c r="AA1956" i="34"/>
  <c r="P1960" i="34"/>
  <c r="Q1960" i="34"/>
  <c r="R1960" i="34"/>
  <c r="V1960" i="34"/>
  <c r="AA1960" i="34"/>
  <c r="P1964" i="34"/>
  <c r="Q1964" i="34"/>
  <c r="R1964" i="34"/>
  <c r="V1964" i="34"/>
  <c r="AA1964" i="34"/>
  <c r="P2008" i="34"/>
  <c r="Q2008" i="34"/>
  <c r="R2008" i="34"/>
  <c r="V2008" i="34"/>
  <c r="AA2008" i="34"/>
  <c r="P2012" i="34"/>
  <c r="Q2012" i="34"/>
  <c r="R2012" i="34"/>
  <c r="V2012" i="34"/>
  <c r="AA2012" i="34"/>
  <c r="P2016" i="34"/>
  <c r="Q2016" i="34"/>
  <c r="R2016" i="34"/>
  <c r="V2016" i="34"/>
  <c r="AA2016" i="34"/>
  <c r="P1308" i="34"/>
  <c r="Q1308" i="34"/>
  <c r="R1308" i="34"/>
  <c r="V1308" i="34"/>
  <c r="AA1308" i="34"/>
  <c r="P1040" i="34"/>
  <c r="Q1040" i="34"/>
  <c r="R1040" i="34"/>
  <c r="V1040" i="34"/>
  <c r="AA1040" i="34"/>
  <c r="AA1109" i="34"/>
  <c r="P1109" i="34"/>
  <c r="Q1109" i="34"/>
  <c r="R1109" i="34"/>
  <c r="V1109" i="34"/>
  <c r="AA1113" i="34"/>
  <c r="P1113" i="34"/>
  <c r="Q1113" i="34"/>
  <c r="R1113" i="34"/>
  <c r="V1113" i="34"/>
  <c r="R1029" i="34"/>
  <c r="V1029" i="34"/>
  <c r="AA1029" i="34"/>
  <c r="P1029" i="34"/>
  <c r="Q1029" i="34"/>
  <c r="R1345" i="34"/>
  <c r="V1345" i="34"/>
  <c r="S1345" i="34"/>
  <c r="AA1345" i="34"/>
  <c r="P1345" i="34"/>
  <c r="T1345" i="34"/>
  <c r="Q1345" i="34"/>
  <c r="U1345" i="34"/>
  <c r="R1351" i="34"/>
  <c r="V1351" i="34"/>
  <c r="S1351" i="34"/>
  <c r="AA1351" i="34"/>
  <c r="P1351" i="34"/>
  <c r="T1351" i="34"/>
  <c r="Q1351" i="34"/>
  <c r="U1351" i="34"/>
  <c r="R1355" i="34"/>
  <c r="V1355" i="34"/>
  <c r="S1355" i="34"/>
  <c r="AA1355" i="34"/>
  <c r="P1355" i="34"/>
  <c r="T1355" i="34"/>
  <c r="Q1355" i="34"/>
  <c r="U1355" i="34"/>
  <c r="R1385" i="34"/>
  <c r="V1385" i="34"/>
  <c r="S1385" i="34"/>
  <c r="AA1385" i="34"/>
  <c r="P1385" i="34"/>
  <c r="T1385" i="34"/>
  <c r="Q1385" i="34"/>
  <c r="U1385" i="34"/>
  <c r="R1389" i="34"/>
  <c r="V1389" i="34"/>
  <c r="S1389" i="34"/>
  <c r="AA1389" i="34"/>
  <c r="P1389" i="34"/>
  <c r="T1389" i="34"/>
  <c r="Q1389" i="34"/>
  <c r="U1389" i="34"/>
  <c r="R1413" i="34"/>
  <c r="V1413" i="34"/>
  <c r="S1413" i="34"/>
  <c r="AA1413" i="34"/>
  <c r="P1413" i="34"/>
  <c r="T1413" i="34"/>
  <c r="Q1413" i="34"/>
  <c r="U1413" i="34"/>
  <c r="R1417" i="34"/>
  <c r="V1417" i="34"/>
  <c r="S1417" i="34"/>
  <c r="AA1417" i="34"/>
  <c r="P1417" i="34"/>
  <c r="T1417" i="34"/>
  <c r="Q1417" i="34"/>
  <c r="U1417" i="34"/>
  <c r="P1432" i="34"/>
  <c r="Q1432" i="34"/>
  <c r="R1432" i="34"/>
  <c r="V1432" i="34"/>
  <c r="AA1432" i="34"/>
  <c r="R1767" i="34"/>
  <c r="V1767" i="34"/>
  <c r="AA1767" i="34"/>
  <c r="P1767" i="34"/>
  <c r="Q1767" i="34"/>
  <c r="R1771" i="34"/>
  <c r="V1771" i="34"/>
  <c r="AA1771" i="34"/>
  <c r="P1771" i="34"/>
  <c r="Q1771" i="34"/>
  <c r="P1796" i="34"/>
  <c r="Q1796" i="34"/>
  <c r="R1796" i="34"/>
  <c r="V1796" i="34"/>
  <c r="AA1796" i="34"/>
  <c r="P1800" i="34"/>
  <c r="Q1800" i="34"/>
  <c r="R1800" i="34"/>
  <c r="V1800" i="34"/>
  <c r="AA1800" i="34"/>
  <c r="R1821" i="34"/>
  <c r="V1821" i="34"/>
  <c r="AA1821" i="34"/>
  <c r="P1821" i="34"/>
  <c r="Q1821" i="34"/>
  <c r="R1825" i="34"/>
  <c r="V1825" i="34"/>
  <c r="AA1825" i="34"/>
  <c r="P1825" i="34"/>
  <c r="Q1825" i="34"/>
  <c r="R1855" i="34"/>
  <c r="V1855" i="34"/>
  <c r="P1855" i="34"/>
  <c r="Q1855" i="34"/>
  <c r="AA1855" i="34"/>
  <c r="R1859" i="34"/>
  <c r="V1859" i="34"/>
  <c r="P1859" i="34"/>
  <c r="Q1859" i="34"/>
  <c r="AA1859" i="34"/>
  <c r="R1863" i="34"/>
  <c r="V1863" i="34"/>
  <c r="P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Q1891" i="34"/>
  <c r="R1891" i="34"/>
  <c r="V1891" i="34"/>
  <c r="AA1891" i="34"/>
  <c r="R1875" i="34"/>
  <c r="V1875" i="34"/>
  <c r="P1875" i="34"/>
  <c r="AA1875" i="34"/>
  <c r="Q1875" i="34"/>
  <c r="R2121" i="34"/>
  <c r="V2121" i="34"/>
  <c r="AA2121" i="34"/>
  <c r="P2121" i="34"/>
  <c r="Q2121" i="34"/>
  <c r="R2383" i="34"/>
  <c r="V2383" i="34"/>
  <c r="AA2383" i="34"/>
  <c r="P2383" i="34"/>
  <c r="Q2383" i="34"/>
  <c r="R2387" i="34"/>
  <c r="V2387" i="34"/>
  <c r="AA2387" i="34"/>
  <c r="P2387" i="34"/>
  <c r="Q2387" i="34"/>
  <c r="R2391" i="34"/>
  <c r="V2391" i="34"/>
  <c r="AA2391" i="34"/>
  <c r="P2391" i="34"/>
  <c r="Q2391" i="34"/>
  <c r="R2395" i="34"/>
  <c r="V2395" i="34"/>
  <c r="AA2395" i="34"/>
  <c r="P2395" i="34"/>
  <c r="Q2395" i="34"/>
  <c r="R2399" i="34"/>
  <c r="V2399" i="34"/>
  <c r="AA2399" i="34"/>
  <c r="P2399" i="34"/>
  <c r="Q2399" i="34"/>
  <c r="P1848" i="34"/>
  <c r="R1848" i="34"/>
  <c r="V1848" i="34"/>
  <c r="AA1848" i="34"/>
  <c r="Q1848" i="34"/>
  <c r="P1852" i="34"/>
  <c r="R1852" i="34"/>
  <c r="V1852" i="34"/>
  <c r="AA1852" i="34"/>
  <c r="Q1852" i="34"/>
  <c r="AA1185" i="34"/>
  <c r="P1185" i="34"/>
  <c r="Q1185" i="34"/>
  <c r="R1185" i="34"/>
  <c r="V1185" i="34"/>
  <c r="P1298" i="34"/>
  <c r="Q1298" i="34"/>
  <c r="R1298" i="34"/>
  <c r="V1298" i="34"/>
  <c r="AA1298" i="34"/>
  <c r="R2317" i="34"/>
  <c r="V2317" i="34"/>
  <c r="AA2317" i="34"/>
  <c r="P2317" i="34"/>
  <c r="Q2317" i="34"/>
  <c r="R2321" i="34"/>
  <c r="V2321" i="34"/>
  <c r="AA2321" i="34"/>
  <c r="P2321" i="34"/>
  <c r="Q2321" i="34"/>
  <c r="R2379" i="34"/>
  <c r="V2379" i="34"/>
  <c r="AA2379" i="34"/>
  <c r="P2379" i="34"/>
  <c r="Q2379" i="34"/>
  <c r="R1761" i="34"/>
  <c r="V1761" i="34"/>
  <c r="AA1761" i="34"/>
  <c r="P1761" i="34"/>
  <c r="Q1761" i="34"/>
  <c r="R1787" i="34"/>
  <c r="V1787" i="34"/>
  <c r="AA1787" i="34"/>
  <c r="P1787" i="34"/>
  <c r="Q1787" i="34"/>
  <c r="R1791" i="34"/>
  <c r="V1791" i="34"/>
  <c r="AA1791" i="34"/>
  <c r="P1791" i="34"/>
  <c r="Q1791" i="34"/>
  <c r="P1812" i="34"/>
  <c r="Q1812" i="34"/>
  <c r="R1812" i="34"/>
  <c r="V1812" i="34"/>
  <c r="AA1812" i="34"/>
  <c r="P1816" i="34"/>
  <c r="Q1816" i="34"/>
  <c r="R1816" i="34"/>
  <c r="V1816" i="34"/>
  <c r="AA1816" i="34"/>
  <c r="R1843" i="34"/>
  <c r="V1843" i="34"/>
  <c r="P1843" i="34"/>
  <c r="Q1843" i="34"/>
  <c r="AA1843" i="34"/>
  <c r="P1020" i="34"/>
  <c r="Q1020" i="34"/>
  <c r="R1020" i="34"/>
  <c r="V1020" i="34"/>
  <c r="AA1020" i="34"/>
  <c r="P1376" i="34"/>
  <c r="T1376" i="34"/>
  <c r="Q1376" i="34"/>
  <c r="U1376" i="34"/>
  <c r="R1376" i="34"/>
  <c r="V1376" i="34"/>
  <c r="S1376" i="34"/>
  <c r="AA1376" i="34"/>
  <c r="P1380" i="34"/>
  <c r="T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Q1407" i="34"/>
  <c r="U1407" i="34"/>
  <c r="R1411" i="34"/>
  <c r="V1411" i="34"/>
  <c r="S1411" i="34"/>
  <c r="AA1411" i="34"/>
  <c r="P1411" i="34"/>
  <c r="T1411" i="34"/>
  <c r="Q1411" i="34"/>
  <c r="U1411" i="34"/>
  <c r="P1430" i="34"/>
  <c r="Q1430" i="34"/>
  <c r="R1430" i="34"/>
  <c r="V1430" i="34"/>
  <c r="AA1430" i="34"/>
  <c r="P1254" i="34"/>
  <c r="R1254" i="34"/>
  <c r="V1254" i="34"/>
  <c r="AA1254" i="34"/>
  <c r="Q1254" i="34"/>
  <c r="AA1101" i="34"/>
  <c r="P1101" i="34"/>
  <c r="Q1101" i="34"/>
  <c r="R1101" i="34"/>
  <c r="V1101" i="34"/>
  <c r="AA1105" i="34"/>
  <c r="P1105" i="34"/>
  <c r="Q1105" i="34"/>
  <c r="R1105" i="34"/>
  <c r="V1105" i="34"/>
  <c r="AA1139" i="34"/>
  <c r="P1139" i="34"/>
  <c r="Q1139" i="34"/>
  <c r="R1139" i="34"/>
  <c r="V1139" i="34"/>
  <c r="Q1144" i="34"/>
  <c r="R1144" i="34"/>
  <c r="V1144" i="34"/>
  <c r="AA1144" i="34"/>
  <c r="P1144" i="34"/>
  <c r="P1052" i="34"/>
  <c r="Q1052" i="34"/>
  <c r="R1052" i="34"/>
  <c r="V1052" i="34"/>
  <c r="AA1052" i="34"/>
  <c r="Q1232" i="34"/>
  <c r="R1232" i="34"/>
  <c r="V1232" i="34"/>
  <c r="AA1232" i="34"/>
  <c r="P1232" i="34"/>
  <c r="R1275" i="34"/>
  <c r="V1275" i="34"/>
  <c r="AA1275" i="34"/>
  <c r="P1275" i="34"/>
  <c r="Q1275" i="34"/>
  <c r="P1340" i="34"/>
  <c r="Q1340" i="34"/>
  <c r="R1340" i="34"/>
  <c r="V1340" i="34"/>
  <c r="AA1340" i="34"/>
  <c r="R1783" i="34"/>
  <c r="V1783" i="34"/>
  <c r="AA1783" i="34"/>
  <c r="P1783" i="34"/>
  <c r="Q1783" i="34"/>
  <c r="P1402" i="34"/>
  <c r="T1402" i="34"/>
  <c r="Q1402" i="34"/>
  <c r="U1402" i="34"/>
  <c r="R1402" i="34"/>
  <c r="V1402" i="34"/>
  <c r="S1402" i="34"/>
  <c r="AA1402" i="34"/>
  <c r="P1370" i="34"/>
  <c r="T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AA1093" i="34"/>
  <c r="P1093" i="34"/>
  <c r="Q1093" i="34"/>
  <c r="R1093" i="34"/>
  <c r="V1093" i="34"/>
  <c r="P1056" i="34"/>
  <c r="Q1056" i="34"/>
  <c r="R1056" i="34"/>
  <c r="V1056" i="34"/>
  <c r="AA1056" i="34"/>
  <c r="R1047" i="34"/>
  <c r="V1047" i="34"/>
  <c r="AA1047" i="34"/>
  <c r="P1047" i="34"/>
  <c r="Q1047" i="34"/>
  <c r="R1337" i="34"/>
  <c r="V1337" i="34"/>
  <c r="AA1337" i="34"/>
  <c r="P1337" i="34"/>
  <c r="Q1337" i="34"/>
  <c r="R1331" i="34"/>
  <c r="V1331" i="34"/>
  <c r="AA1331" i="34"/>
  <c r="P1331" i="34"/>
  <c r="Q1331" i="34"/>
  <c r="Q1226" i="34"/>
  <c r="R1226" i="34"/>
  <c r="V1226" i="34"/>
  <c r="AA1226" i="34"/>
  <c r="P1226" i="34"/>
  <c r="AA1217" i="34"/>
  <c r="P1217" i="34"/>
  <c r="Q1217" i="34"/>
  <c r="R1217" i="34"/>
  <c r="V1217" i="34"/>
  <c r="R1073" i="34"/>
  <c r="V1073" i="34"/>
  <c r="AA1073" i="34"/>
  <c r="P1073" i="34"/>
  <c r="Q1073" i="34"/>
  <c r="R1069" i="34"/>
  <c r="V1069" i="34"/>
  <c r="AA1069" i="34"/>
  <c r="P1069" i="34"/>
  <c r="Q1069" i="34"/>
  <c r="Q1172" i="34"/>
  <c r="R1172" i="34"/>
  <c r="V1172" i="34"/>
  <c r="AA1172" i="34"/>
  <c r="P1172" i="34"/>
  <c r="Q1158" i="34"/>
  <c r="R1158" i="34"/>
  <c r="V1158" i="34"/>
  <c r="AA1158" i="34"/>
  <c r="P1158" i="34"/>
  <c r="Q1168" i="34"/>
  <c r="R1168" i="34"/>
  <c r="V1168" i="34"/>
  <c r="AA1168" i="34"/>
  <c r="P1168" i="34"/>
  <c r="Q1162" i="34"/>
  <c r="R1162" i="34"/>
  <c r="V1162" i="34"/>
  <c r="AA1162" i="34"/>
  <c r="P1162" i="34"/>
  <c r="R362" i="34"/>
  <c r="V362" i="34"/>
  <c r="P362" i="34"/>
  <c r="Q362" i="34"/>
  <c r="AA362" i="34"/>
  <c r="R366" i="34"/>
  <c r="V366" i="34"/>
  <c r="P366" i="34"/>
  <c r="Q366" i="34"/>
  <c r="AA366" i="34"/>
  <c r="Q372" i="34"/>
  <c r="R372" i="34"/>
  <c r="V372" i="34"/>
  <c r="AA372" i="34"/>
  <c r="P372" i="34"/>
  <c r="Q376" i="34"/>
  <c r="R376" i="34"/>
  <c r="V376" i="34"/>
  <c r="AA376" i="34"/>
  <c r="P376" i="34"/>
  <c r="Q380" i="34"/>
  <c r="R380" i="34"/>
  <c r="V380" i="34"/>
  <c r="AA380" i="34"/>
  <c r="P380" i="34"/>
  <c r="AA385" i="34"/>
  <c r="P385" i="34"/>
  <c r="Q385" i="34"/>
  <c r="R385" i="34"/>
  <c r="V385" i="34"/>
  <c r="AA389" i="34"/>
  <c r="P389" i="34"/>
  <c r="Q389" i="34"/>
  <c r="R389" i="34"/>
  <c r="V389" i="34"/>
  <c r="Q394" i="34"/>
  <c r="R394" i="34"/>
  <c r="V394" i="34"/>
  <c r="AA394" i="34"/>
  <c r="P394" i="34"/>
  <c r="P495" i="34"/>
  <c r="Q495" i="34"/>
  <c r="R495" i="34"/>
  <c r="V495" i="34"/>
  <c r="AA495" i="34"/>
  <c r="P499" i="34"/>
  <c r="R499" i="34"/>
  <c r="V499" i="34"/>
  <c r="AA499" i="34"/>
  <c r="Q499" i="34"/>
  <c r="R505" i="34"/>
  <c r="V505" i="34"/>
  <c r="P505" i="34"/>
  <c r="Q505" i="34"/>
  <c r="AA505" i="34"/>
  <c r="R509" i="34"/>
  <c r="V509" i="34"/>
  <c r="P509" i="34"/>
  <c r="Q509" i="34"/>
  <c r="AA509" i="34"/>
  <c r="R513" i="34"/>
  <c r="V513" i="34"/>
  <c r="AA513" i="34"/>
  <c r="P513" i="34"/>
  <c r="Q513" i="34"/>
  <c r="P518" i="34"/>
  <c r="Q518" i="34"/>
  <c r="R518" i="34"/>
  <c r="V518" i="34"/>
  <c r="AA518" i="34"/>
  <c r="P524" i="34"/>
  <c r="Q524" i="34"/>
  <c r="R524" i="34"/>
  <c r="V524" i="34"/>
  <c r="AA524" i="34"/>
  <c r="R529" i="34"/>
  <c r="V529" i="34"/>
  <c r="AA529" i="34"/>
  <c r="P529" i="34"/>
  <c r="Q529" i="34"/>
  <c r="P534" i="34"/>
  <c r="Q534" i="34"/>
  <c r="R534" i="34"/>
  <c r="V534" i="34"/>
  <c r="AA534" i="34"/>
  <c r="P538" i="34"/>
  <c r="Q538" i="34"/>
  <c r="R538" i="34"/>
  <c r="V538" i="34"/>
  <c r="AA538" i="34"/>
  <c r="R609" i="34"/>
  <c r="V609" i="34"/>
  <c r="AA609" i="34"/>
  <c r="P609" i="34"/>
  <c r="Q609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3" i="34"/>
  <c r="V973" i="34"/>
  <c r="AA973" i="34"/>
  <c r="P973" i="34"/>
  <c r="Q973" i="34"/>
  <c r="R977" i="34"/>
  <c r="V977" i="34"/>
  <c r="AA977" i="34"/>
  <c r="P977" i="34"/>
  <c r="Q977" i="34"/>
  <c r="R981" i="34"/>
  <c r="V981" i="34"/>
  <c r="AA981" i="34"/>
  <c r="P981" i="34"/>
  <c r="Q981" i="34"/>
  <c r="R985" i="34"/>
  <c r="V985" i="34"/>
  <c r="AA985" i="34"/>
  <c r="P985" i="34"/>
  <c r="Q985" i="34"/>
  <c r="R989" i="34"/>
  <c r="V989" i="34"/>
  <c r="AA989" i="34"/>
  <c r="P989" i="34"/>
  <c r="Q989" i="34"/>
  <c r="R993" i="34"/>
  <c r="V993" i="34"/>
  <c r="AA993" i="34"/>
  <c r="P993" i="34"/>
  <c r="Q993" i="34"/>
  <c r="R997" i="34"/>
  <c r="V997" i="34"/>
  <c r="AA997" i="34"/>
  <c r="P997" i="34"/>
  <c r="Q997" i="34"/>
  <c r="R1001" i="34"/>
  <c r="V1001" i="34"/>
  <c r="AA1001" i="34"/>
  <c r="P1001" i="34"/>
  <c r="Q1001" i="34"/>
  <c r="R1005" i="34"/>
  <c r="V1005" i="34"/>
  <c r="AA1005" i="34"/>
  <c r="P1005" i="34"/>
  <c r="Q1005" i="34"/>
  <c r="R1009" i="34"/>
  <c r="V1009" i="34"/>
  <c r="AA1009" i="34"/>
  <c r="P1009" i="34"/>
  <c r="Q1009" i="34"/>
  <c r="R1015" i="34"/>
  <c r="V1015" i="34"/>
  <c r="AA1015" i="34"/>
  <c r="P1015" i="34"/>
  <c r="Q1015" i="34"/>
  <c r="P1022" i="34"/>
  <c r="Q1022" i="34"/>
  <c r="R1022" i="34"/>
  <c r="V1022" i="34"/>
  <c r="AA1022" i="34"/>
  <c r="R2381" i="34"/>
  <c r="V2381" i="34"/>
  <c r="AA2381" i="34"/>
  <c r="P2381" i="34"/>
  <c r="Q2381" i="34"/>
  <c r="R2107" i="34"/>
  <c r="V2107" i="34"/>
  <c r="AA2107" i="34"/>
  <c r="P2107" i="34"/>
  <c r="Q2107" i="34"/>
  <c r="P2380" i="34"/>
  <c r="Q2380" i="34"/>
  <c r="R2380" i="34"/>
  <c r="V2380" i="34"/>
  <c r="AA2380" i="34"/>
  <c r="P2384" i="34"/>
  <c r="Q2384" i="34"/>
  <c r="R2384" i="34"/>
  <c r="V2384" i="34"/>
  <c r="AA2384" i="34"/>
  <c r="P2388" i="34"/>
  <c r="Q2388" i="34"/>
  <c r="R2388" i="34"/>
  <c r="V2388" i="34"/>
  <c r="AA2388" i="34"/>
  <c r="P2392" i="34"/>
  <c r="Q2392" i="34"/>
  <c r="R2392" i="34"/>
  <c r="V2392" i="34"/>
  <c r="AA2392" i="34"/>
  <c r="P2396" i="34"/>
  <c r="Q2396" i="34"/>
  <c r="R2396" i="34"/>
  <c r="V2396" i="34"/>
  <c r="AA2396" i="34"/>
  <c r="P2112" i="34"/>
  <c r="Q2112" i="34"/>
  <c r="R2112" i="34"/>
  <c r="V2112" i="34"/>
  <c r="AA2112" i="34"/>
  <c r="R1849" i="34"/>
  <c r="V1849" i="34"/>
  <c r="P1849" i="34"/>
  <c r="Q1849" i="34"/>
  <c r="AA1849" i="34"/>
  <c r="R1067" i="34"/>
  <c r="V1067" i="34"/>
  <c r="AA1067" i="34"/>
  <c r="P1067" i="34"/>
  <c r="Q1067" i="34"/>
  <c r="R1291" i="34"/>
  <c r="V1291" i="34"/>
  <c r="AA1291" i="34"/>
  <c r="P1291" i="34"/>
  <c r="Q1291" i="34"/>
  <c r="R1309" i="34"/>
  <c r="V1309" i="34"/>
  <c r="AA1309" i="34"/>
  <c r="P1309" i="34"/>
  <c r="Q1309" i="34"/>
  <c r="P2318" i="34"/>
  <c r="Q2318" i="34"/>
  <c r="R2318" i="34"/>
  <c r="V2318" i="34"/>
  <c r="AA2318" i="34"/>
  <c r="P2322" i="34"/>
  <c r="Q2322" i="34"/>
  <c r="R2322" i="34"/>
  <c r="V2322" i="34"/>
  <c r="AA2322" i="34"/>
  <c r="P1758" i="34"/>
  <c r="Q1758" i="34"/>
  <c r="R1758" i="34"/>
  <c r="V1758" i="34"/>
  <c r="AA1758" i="34"/>
  <c r="P1762" i="34"/>
  <c r="Q1762" i="34"/>
  <c r="R1762" i="34"/>
  <c r="V1762" i="34"/>
  <c r="AA1762" i="34"/>
  <c r="P1788" i="34"/>
  <c r="Q1788" i="34"/>
  <c r="R1788" i="34"/>
  <c r="V1788" i="34"/>
  <c r="AA1788" i="34"/>
  <c r="P1792" i="34"/>
  <c r="Q1792" i="34"/>
  <c r="R1792" i="34"/>
  <c r="V1792" i="34"/>
  <c r="AA1792" i="34"/>
  <c r="R1813" i="34"/>
  <c r="V1813" i="34"/>
  <c r="AA1813" i="34"/>
  <c r="P1813" i="34"/>
  <c r="Q1813" i="34"/>
  <c r="R1817" i="34"/>
  <c r="V1817" i="34"/>
  <c r="AA1817" i="34"/>
  <c r="P1817" i="34"/>
  <c r="Q1817" i="34"/>
  <c r="P1844" i="34"/>
  <c r="R1844" i="34"/>
  <c r="V1844" i="34"/>
  <c r="AA1844" i="34"/>
  <c r="Q1844" i="34"/>
  <c r="R1021" i="34"/>
  <c r="V1021" i="34"/>
  <c r="AA1021" i="34"/>
  <c r="P1021" i="34"/>
  <c r="Q1021" i="34"/>
  <c r="R1377" i="34"/>
  <c r="V1377" i="34"/>
  <c r="S1377" i="34"/>
  <c r="AA1377" i="34"/>
  <c r="P1377" i="34"/>
  <c r="T1377" i="34"/>
  <c r="Q1377" i="34"/>
  <c r="U1377" i="34"/>
  <c r="R1381" i="34"/>
  <c r="V1381" i="34"/>
  <c r="S1381" i="34"/>
  <c r="AA1381" i="34"/>
  <c r="P1381" i="34"/>
  <c r="T1381" i="34"/>
  <c r="Q1381" i="34"/>
  <c r="U1381" i="34"/>
  <c r="P1408" i="34"/>
  <c r="T1408" i="34"/>
  <c r="Q1408" i="34"/>
  <c r="U1408" i="34"/>
  <c r="R1408" i="34"/>
  <c r="V1408" i="34"/>
  <c r="S1408" i="34"/>
  <c r="AA1408" i="34"/>
  <c r="R1427" i="34"/>
  <c r="V1427" i="34"/>
  <c r="AA1427" i="34"/>
  <c r="P1427" i="34"/>
  <c r="Q1427" i="34"/>
  <c r="R1343" i="34"/>
  <c r="V1343" i="34"/>
  <c r="AA1343" i="34"/>
  <c r="P1343" i="34"/>
  <c r="Q1343" i="34"/>
  <c r="R1261" i="34"/>
  <c r="V1261" i="34"/>
  <c r="AA1261" i="34"/>
  <c r="P1261" i="34"/>
  <c r="Q1261" i="34"/>
  <c r="Q1102" i="34"/>
  <c r="R1102" i="34"/>
  <c r="V1102" i="34"/>
  <c r="AA1102" i="34"/>
  <c r="P1102" i="34"/>
  <c r="Q1106" i="34"/>
  <c r="R1106" i="34"/>
  <c r="V1106" i="34"/>
  <c r="AA1106" i="34"/>
  <c r="P1106" i="34"/>
  <c r="Q1140" i="34"/>
  <c r="R1140" i="34"/>
  <c r="V1140" i="34"/>
  <c r="AA1140" i="34"/>
  <c r="P1140" i="34"/>
  <c r="AA1145" i="34"/>
  <c r="P1145" i="34"/>
  <c r="Q1145" i="34"/>
  <c r="R1145" i="34"/>
  <c r="V1145" i="34"/>
  <c r="P1085" i="34"/>
  <c r="AA1085" i="34"/>
  <c r="Q1085" i="34"/>
  <c r="R1085" i="34"/>
  <c r="V1085" i="34"/>
  <c r="AA1233" i="34"/>
  <c r="P1233" i="34"/>
  <c r="Q1233" i="34"/>
  <c r="R1233" i="34"/>
  <c r="V1233" i="34"/>
  <c r="R1277" i="34"/>
  <c r="V1277" i="34"/>
  <c r="AA1277" i="34"/>
  <c r="P1277" i="34"/>
  <c r="Q1277" i="34"/>
  <c r="R1341" i="34"/>
  <c r="V1341" i="34"/>
  <c r="AA1341" i="34"/>
  <c r="P1341" i="34"/>
  <c r="Q1341" i="34"/>
  <c r="P1782" i="34"/>
  <c r="Q1782" i="34"/>
  <c r="R1782" i="34"/>
  <c r="V1782" i="34"/>
  <c r="AA1782" i="34"/>
  <c r="R1401" i="34"/>
  <c r="V1401" i="34"/>
  <c r="S1401" i="34"/>
  <c r="AA1401" i="34"/>
  <c r="P1401" i="34"/>
  <c r="T1401" i="34"/>
  <c r="Q1401" i="34"/>
  <c r="U1401" i="34"/>
  <c r="P1368" i="34"/>
  <c r="T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Q1092" i="34"/>
  <c r="R1092" i="34"/>
  <c r="V1092" i="34"/>
  <c r="AA1092" i="34"/>
  <c r="P1092" i="34"/>
  <c r="P1054" i="34"/>
  <c r="Q1054" i="34"/>
  <c r="R1054" i="34"/>
  <c r="V1054" i="34"/>
  <c r="AA1054" i="34"/>
  <c r="P1046" i="34"/>
  <c r="Q1046" i="34"/>
  <c r="R1046" i="34"/>
  <c r="V1046" i="34"/>
  <c r="AA1046" i="34"/>
  <c r="R1335" i="34"/>
  <c r="V1335" i="34"/>
  <c r="AA1335" i="34"/>
  <c r="P1335" i="34"/>
  <c r="Q1335" i="34"/>
  <c r="AA1231" i="34"/>
  <c r="P1231" i="34"/>
  <c r="Q1231" i="34"/>
  <c r="R1231" i="34"/>
  <c r="V1231" i="34"/>
  <c r="AA1225" i="34"/>
  <c r="P1225" i="34"/>
  <c r="Q1225" i="34"/>
  <c r="R1225" i="34"/>
  <c r="V1225" i="34"/>
  <c r="Q1216" i="34"/>
  <c r="R1216" i="34"/>
  <c r="V1216" i="34"/>
  <c r="AA1216" i="34"/>
  <c r="P1216" i="34"/>
  <c r="P1072" i="34"/>
  <c r="Q1072" i="34"/>
  <c r="R1072" i="34"/>
  <c r="V1072" i="34"/>
  <c r="AA1072" i="34"/>
  <c r="P1068" i="34"/>
  <c r="Q1068" i="34"/>
  <c r="R1068" i="34"/>
  <c r="V1068" i="34"/>
  <c r="AA1068" i="34"/>
  <c r="Q1164" i="34"/>
  <c r="R1164" i="34"/>
  <c r="V1164" i="34"/>
  <c r="AA1164" i="34"/>
  <c r="P1164" i="34"/>
  <c r="AA1171" i="34"/>
  <c r="P1171" i="34"/>
  <c r="Q1171" i="34"/>
  <c r="R1171" i="34"/>
  <c r="V1171" i="34"/>
  <c r="AA1157" i="34"/>
  <c r="P1157" i="34"/>
  <c r="Q1157" i="34"/>
  <c r="R1157" i="34"/>
  <c r="V1157" i="34"/>
  <c r="P359" i="34"/>
  <c r="Q359" i="34"/>
  <c r="R359" i="34"/>
  <c r="V359" i="34"/>
  <c r="AA359" i="34"/>
  <c r="P363" i="34"/>
  <c r="Q363" i="34"/>
  <c r="R363" i="34"/>
  <c r="V363" i="34"/>
  <c r="AA363" i="34"/>
  <c r="Q368" i="34"/>
  <c r="R368" i="34"/>
  <c r="V368" i="34"/>
  <c r="AA368" i="34"/>
  <c r="P368" i="34"/>
  <c r="AA373" i="34"/>
  <c r="P373" i="34"/>
  <c r="Q373" i="34"/>
  <c r="R373" i="34"/>
  <c r="V373" i="34"/>
  <c r="AA377" i="34"/>
  <c r="P377" i="34"/>
  <c r="Q377" i="34"/>
  <c r="R377" i="34"/>
  <c r="V377" i="34"/>
  <c r="AA381" i="34"/>
  <c r="P381" i="34"/>
  <c r="Q381" i="34"/>
  <c r="R381" i="34"/>
  <c r="V381" i="34"/>
  <c r="Q386" i="34"/>
  <c r="R386" i="34"/>
  <c r="V386" i="34"/>
  <c r="AA386" i="34"/>
  <c r="P386" i="34"/>
  <c r="Q390" i="34"/>
  <c r="R390" i="34"/>
  <c r="V390" i="34"/>
  <c r="AA390" i="34"/>
  <c r="P390" i="34"/>
  <c r="AA395" i="34"/>
  <c r="P395" i="34"/>
  <c r="Q395" i="34"/>
  <c r="R395" i="34"/>
  <c r="V395" i="34"/>
  <c r="R496" i="34"/>
  <c r="V496" i="34"/>
  <c r="AA496" i="34"/>
  <c r="P496" i="34"/>
  <c r="Q496" i="34"/>
  <c r="P501" i="34"/>
  <c r="R501" i="34"/>
  <c r="V501" i="34"/>
  <c r="AA501" i="34"/>
  <c r="Q501" i="34"/>
  <c r="P506" i="34"/>
  <c r="Q506" i="34"/>
  <c r="R506" i="34"/>
  <c r="V506" i="34"/>
  <c r="AA506" i="34"/>
  <c r="P510" i="34"/>
  <c r="Q510" i="34"/>
  <c r="R510" i="34"/>
  <c r="V510" i="34"/>
  <c r="AA510" i="34"/>
  <c r="P514" i="34"/>
  <c r="Q514" i="34"/>
  <c r="R514" i="34"/>
  <c r="V514" i="34"/>
  <c r="AA514" i="34"/>
  <c r="R519" i="34"/>
  <c r="V519" i="34"/>
  <c r="AA519" i="34"/>
  <c r="P519" i="34"/>
  <c r="Q519" i="34"/>
  <c r="R525" i="34"/>
  <c r="V525" i="34"/>
  <c r="AA525" i="34"/>
  <c r="P525" i="34"/>
  <c r="Q525" i="34"/>
  <c r="P530" i="34"/>
  <c r="Q530" i="34"/>
  <c r="R530" i="34"/>
  <c r="V530" i="34"/>
  <c r="AA530" i="34"/>
  <c r="R535" i="34"/>
  <c r="V535" i="34"/>
  <c r="AA535" i="34"/>
  <c r="P535" i="34"/>
  <c r="Q535" i="34"/>
  <c r="R539" i="34"/>
  <c r="V539" i="34"/>
  <c r="AA539" i="34"/>
  <c r="P539" i="34"/>
  <c r="Q539" i="34"/>
  <c r="R617" i="34"/>
  <c r="V617" i="34"/>
  <c r="AA617" i="34"/>
  <c r="P617" i="34"/>
  <c r="Q617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974" i="34"/>
  <c r="Q974" i="34"/>
  <c r="R974" i="34"/>
  <c r="V974" i="34"/>
  <c r="AA974" i="34"/>
  <c r="P978" i="34"/>
  <c r="Q978" i="34"/>
  <c r="R978" i="34"/>
  <c r="V978" i="34"/>
  <c r="AA978" i="34"/>
  <c r="P982" i="34"/>
  <c r="Q982" i="34"/>
  <c r="R982" i="34"/>
  <c r="V982" i="34"/>
  <c r="AA982" i="34"/>
  <c r="P986" i="34"/>
  <c r="Q986" i="34"/>
  <c r="R986" i="34"/>
  <c r="V986" i="34"/>
  <c r="AA986" i="34"/>
  <c r="P990" i="34"/>
  <c r="Q990" i="34"/>
  <c r="R990" i="34"/>
  <c r="V990" i="34"/>
  <c r="AA990" i="34"/>
  <c r="P994" i="34"/>
  <c r="Q994" i="34"/>
  <c r="R994" i="34"/>
  <c r="V994" i="34"/>
  <c r="AA994" i="34"/>
  <c r="P998" i="34"/>
  <c r="Q998" i="34"/>
  <c r="R998" i="34"/>
  <c r="V998" i="34"/>
  <c r="AA998" i="34"/>
  <c r="P1002" i="34"/>
  <c r="Q1002" i="34"/>
  <c r="R1002" i="34"/>
  <c r="V1002" i="34"/>
  <c r="AA1002" i="34"/>
  <c r="P1006" i="34"/>
  <c r="Q1006" i="34"/>
  <c r="R1006" i="34"/>
  <c r="V1006" i="34"/>
  <c r="AA1006" i="34"/>
  <c r="P1010" i="34"/>
  <c r="Q1010" i="34"/>
  <c r="R1010" i="34"/>
  <c r="V1010" i="34"/>
  <c r="AA1010" i="34"/>
  <c r="P1016" i="34"/>
  <c r="Q1016" i="34"/>
  <c r="R1016" i="34"/>
  <c r="V1016" i="34"/>
  <c r="AA1016" i="34"/>
  <c r="R1023" i="34"/>
  <c r="V1023" i="34"/>
  <c r="AA1023" i="34"/>
  <c r="P1023" i="34"/>
  <c r="Q1023" i="34"/>
  <c r="R2385" i="34"/>
  <c r="V2385" i="34"/>
  <c r="AA2385" i="34"/>
  <c r="P2385" i="34"/>
  <c r="Q2385" i="34"/>
  <c r="R2393" i="34"/>
  <c r="V2393" i="34"/>
  <c r="AA2393" i="34"/>
  <c r="P2393" i="34"/>
  <c r="Q2393" i="34"/>
  <c r="R2397" i="34"/>
  <c r="V2397" i="34"/>
  <c r="AA2397" i="34"/>
  <c r="P2397" i="34"/>
  <c r="Q2397" i="34"/>
  <c r="P1846" i="34"/>
  <c r="R1846" i="34"/>
  <c r="V1846" i="34"/>
  <c r="AA1846" i="34"/>
  <c r="Q1846" i="34"/>
  <c r="P1850" i="34"/>
  <c r="R1850" i="34"/>
  <c r="V1850" i="34"/>
  <c r="AA1850" i="34"/>
  <c r="Q1850" i="34"/>
  <c r="AA1137" i="34"/>
  <c r="P1137" i="34"/>
  <c r="Q1137" i="34"/>
  <c r="R1137" i="34"/>
  <c r="V1137" i="34"/>
  <c r="R1293" i="34"/>
  <c r="V1293" i="34"/>
  <c r="AA1293" i="34"/>
  <c r="P1293" i="34"/>
  <c r="Q1293" i="34"/>
  <c r="P1310" i="34"/>
  <c r="Q1310" i="34"/>
  <c r="R1310" i="34"/>
  <c r="V1310" i="34"/>
  <c r="AA1310" i="34"/>
  <c r="R2319" i="34"/>
  <c r="V2319" i="34"/>
  <c r="AA2319" i="34"/>
  <c r="P2319" i="34"/>
  <c r="Q2319" i="34"/>
  <c r="R2323" i="34"/>
  <c r="V2323" i="34"/>
  <c r="AA2323" i="34"/>
  <c r="P2323" i="34"/>
  <c r="Q2323" i="34"/>
  <c r="R1759" i="34"/>
  <c r="V1759" i="34"/>
  <c r="AA1759" i="34"/>
  <c r="P1759" i="34"/>
  <c r="Q1759" i="34"/>
  <c r="R1763" i="34"/>
  <c r="V1763" i="34"/>
  <c r="AA1763" i="34"/>
  <c r="P1763" i="34"/>
  <c r="Q1763" i="34"/>
  <c r="R1789" i="34"/>
  <c r="V1789" i="34"/>
  <c r="AA1789" i="34"/>
  <c r="P1789" i="34"/>
  <c r="Q1789" i="34"/>
  <c r="R1793" i="34"/>
  <c r="V1793" i="34"/>
  <c r="AA1793" i="34"/>
  <c r="P1793" i="34"/>
  <c r="Q1793" i="34"/>
  <c r="P1814" i="34"/>
  <c r="Q1814" i="34"/>
  <c r="R1814" i="34"/>
  <c r="V1814" i="34"/>
  <c r="AA1814" i="34"/>
  <c r="P1818" i="34"/>
  <c r="Q1818" i="34"/>
  <c r="R1818" i="34"/>
  <c r="V1818" i="34"/>
  <c r="AA1818" i="34"/>
  <c r="R1845" i="34"/>
  <c r="V1845" i="34"/>
  <c r="P1845" i="34"/>
  <c r="Q1845" i="34"/>
  <c r="AA1845" i="34"/>
  <c r="P1374" i="34"/>
  <c r="T1374" i="34"/>
  <c r="Q1374" i="34"/>
  <c r="U1374" i="34"/>
  <c r="R1374" i="34"/>
  <c r="V1374" i="34"/>
  <c r="S1374" i="34"/>
  <c r="AA1374" i="34"/>
  <c r="P1378" i="34"/>
  <c r="T1378" i="34"/>
  <c r="Q1378" i="34"/>
  <c r="U1378" i="34"/>
  <c r="R1378" i="34"/>
  <c r="V1378" i="34"/>
  <c r="S1378" i="34"/>
  <c r="AA1378" i="34"/>
  <c r="P1404" i="34"/>
  <c r="T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Q1409" i="34"/>
  <c r="U1409" i="34"/>
  <c r="P1428" i="34"/>
  <c r="Q1428" i="34"/>
  <c r="R1428" i="34"/>
  <c r="V1428" i="34"/>
  <c r="AA1428" i="34"/>
  <c r="AA1227" i="34"/>
  <c r="P1227" i="34"/>
  <c r="Q1227" i="34"/>
  <c r="R1227" i="34"/>
  <c r="V1227" i="34"/>
  <c r="R1263" i="34"/>
  <c r="V1263" i="34"/>
  <c r="AA1263" i="34"/>
  <c r="P1263" i="34"/>
  <c r="Q1263" i="34"/>
  <c r="AA1103" i="34"/>
  <c r="P1103" i="34"/>
  <c r="Q1103" i="34"/>
  <c r="R1103" i="34"/>
  <c r="V1103" i="34"/>
  <c r="AA1107" i="34"/>
  <c r="P1107" i="34"/>
  <c r="Q1107" i="34"/>
  <c r="R1107" i="34"/>
  <c r="V1107" i="34"/>
  <c r="AA1141" i="34"/>
  <c r="P1141" i="34"/>
  <c r="Q1141" i="34"/>
  <c r="R1141" i="34"/>
  <c r="V1141" i="34"/>
  <c r="Q1146" i="34"/>
  <c r="R1146" i="34"/>
  <c r="V1146" i="34"/>
  <c r="AA1146" i="34"/>
  <c r="P1146" i="34"/>
  <c r="Q1086" i="34"/>
  <c r="R1086" i="34"/>
  <c r="V1086" i="34"/>
  <c r="AA1086" i="34"/>
  <c r="P1086" i="34"/>
  <c r="Q1250" i="34"/>
  <c r="P1250" i="34"/>
  <c r="R1250" i="34"/>
  <c r="V1250" i="34"/>
  <c r="AA1250" i="34"/>
  <c r="P1282" i="34"/>
  <c r="Q1282" i="34"/>
  <c r="R1282" i="34"/>
  <c r="V1282" i="34"/>
  <c r="AA1282" i="34"/>
  <c r="AA1161" i="34"/>
  <c r="P1161" i="34"/>
  <c r="Q1161" i="34"/>
  <c r="R1161" i="34"/>
  <c r="V1161" i="34"/>
  <c r="P1426" i="34"/>
  <c r="Q1426" i="34"/>
  <c r="R1426" i="34"/>
  <c r="V1426" i="34"/>
  <c r="AA1426" i="34"/>
  <c r="R1373" i="34"/>
  <c r="V1373" i="34"/>
  <c r="S1373" i="34"/>
  <c r="AA1373" i="34"/>
  <c r="P1373" i="34"/>
  <c r="T1373" i="34"/>
  <c r="Q1373" i="34"/>
  <c r="U1373" i="34"/>
  <c r="R1367" i="34"/>
  <c r="V1367" i="34"/>
  <c r="S1367" i="34"/>
  <c r="AA1367" i="34"/>
  <c r="P1367" i="34"/>
  <c r="T1367" i="34"/>
  <c r="Q1367" i="34"/>
  <c r="U1367" i="34"/>
  <c r="AA1095" i="34"/>
  <c r="P1095" i="34"/>
  <c r="Q1095" i="34"/>
  <c r="R1095" i="34"/>
  <c r="V1095" i="34"/>
  <c r="Q1090" i="34"/>
  <c r="R1090" i="34"/>
  <c r="V1090" i="34"/>
  <c r="AA1090" i="34"/>
  <c r="P1090" i="34"/>
  <c r="P1050" i="34"/>
  <c r="Q1050" i="34"/>
  <c r="R1050" i="34"/>
  <c r="V1050" i="34"/>
  <c r="AA1050" i="34"/>
  <c r="R1045" i="34"/>
  <c r="V1045" i="34"/>
  <c r="AA1045" i="34"/>
  <c r="P1045" i="34"/>
  <c r="Q1045" i="34"/>
  <c r="R1333" i="34"/>
  <c r="V1333" i="34"/>
  <c r="AA1333" i="34"/>
  <c r="P1333" i="34"/>
  <c r="Q1333" i="34"/>
  <c r="Q1230" i="34"/>
  <c r="R1230" i="34"/>
  <c r="V1230" i="34"/>
  <c r="AA1230" i="34"/>
  <c r="P1230" i="34"/>
  <c r="AA1219" i="34"/>
  <c r="P1219" i="34"/>
  <c r="Q1219" i="34"/>
  <c r="R1219" i="34"/>
  <c r="V1219" i="34"/>
  <c r="AA1215" i="34"/>
  <c r="P1215" i="34"/>
  <c r="Q1215" i="34"/>
  <c r="R1215" i="34"/>
  <c r="V1215" i="34"/>
  <c r="R1071" i="34"/>
  <c r="V1071" i="34"/>
  <c r="AA1071" i="34"/>
  <c r="P1071" i="34"/>
  <c r="Q1071" i="34"/>
  <c r="AA1187" i="34"/>
  <c r="P1187" i="34"/>
  <c r="Q1187" i="34"/>
  <c r="R1187" i="34"/>
  <c r="V1187" i="34"/>
  <c r="AA1163" i="34"/>
  <c r="P1163" i="34"/>
  <c r="Q1163" i="34"/>
  <c r="R1163" i="34"/>
  <c r="V1163" i="34"/>
  <c r="Q1170" i="34"/>
  <c r="R1170" i="34"/>
  <c r="V1170" i="34"/>
  <c r="AA1170" i="34"/>
  <c r="P1170" i="34"/>
  <c r="Q1156" i="34"/>
  <c r="R1156" i="34"/>
  <c r="V1156" i="34"/>
  <c r="AA1156" i="34"/>
  <c r="P1156" i="34"/>
  <c r="R360" i="34"/>
  <c r="V360" i="34"/>
  <c r="P360" i="34"/>
  <c r="Q360" i="34"/>
  <c r="AA360" i="34"/>
  <c r="R364" i="34"/>
  <c r="V364" i="34"/>
  <c r="P364" i="34"/>
  <c r="Q364" i="34"/>
  <c r="AA364" i="34"/>
  <c r="AA369" i="34"/>
  <c r="P369" i="34"/>
  <c r="Q369" i="34"/>
  <c r="R369" i="34"/>
  <c r="V369" i="34"/>
  <c r="Q374" i="34"/>
  <c r="R374" i="34"/>
  <c r="V374" i="34"/>
  <c r="AA374" i="34"/>
  <c r="P374" i="34"/>
  <c r="Q378" i="34"/>
  <c r="R378" i="34"/>
  <c r="V378" i="34"/>
  <c r="AA378" i="34"/>
  <c r="P378" i="34"/>
  <c r="Q382" i="34"/>
  <c r="R382" i="34"/>
  <c r="V382" i="34"/>
  <c r="AA382" i="34"/>
  <c r="P382" i="34"/>
  <c r="AA387" i="34"/>
  <c r="P387" i="34"/>
  <c r="Q387" i="34"/>
  <c r="R387" i="34"/>
  <c r="V387" i="34"/>
  <c r="Q392" i="34"/>
  <c r="R392" i="34"/>
  <c r="V392" i="34"/>
  <c r="AA392" i="34"/>
  <c r="P392" i="34"/>
  <c r="P493" i="34"/>
  <c r="Q493" i="34"/>
  <c r="R493" i="34"/>
  <c r="V493" i="34"/>
  <c r="AA493" i="34"/>
  <c r="P497" i="34"/>
  <c r="Q497" i="34"/>
  <c r="R497" i="34"/>
  <c r="V497" i="34"/>
  <c r="AA497" i="34"/>
  <c r="R502" i="34"/>
  <c r="V502" i="34"/>
  <c r="P502" i="34"/>
  <c r="Q502" i="34"/>
  <c r="AA502" i="34"/>
  <c r="R507" i="34"/>
  <c r="V507" i="34"/>
  <c r="P507" i="34"/>
  <c r="Q507" i="34"/>
  <c r="AA507" i="34"/>
  <c r="R511" i="34"/>
  <c r="V511" i="34"/>
  <c r="AA511" i="34"/>
  <c r="P511" i="34"/>
  <c r="Q511" i="34"/>
  <c r="R515" i="34"/>
  <c r="V515" i="34"/>
  <c r="AA515" i="34"/>
  <c r="P515" i="34"/>
  <c r="Q515" i="34"/>
  <c r="R521" i="34"/>
  <c r="V521" i="34"/>
  <c r="AA521" i="34"/>
  <c r="P521" i="34"/>
  <c r="Q521" i="34"/>
  <c r="R527" i="34"/>
  <c r="V527" i="34"/>
  <c r="AA527" i="34"/>
  <c r="P527" i="34"/>
  <c r="Q527" i="34"/>
  <c r="R531" i="34"/>
  <c r="V531" i="34"/>
  <c r="AA531" i="34"/>
  <c r="P531" i="34"/>
  <c r="Q531" i="34"/>
  <c r="P536" i="34"/>
  <c r="Q536" i="34"/>
  <c r="R536" i="34"/>
  <c r="V536" i="34"/>
  <c r="AA536" i="34"/>
  <c r="R607" i="34"/>
  <c r="V607" i="34"/>
  <c r="AA607" i="34"/>
  <c r="P607" i="34"/>
  <c r="Q607" i="34"/>
  <c r="P618" i="34"/>
  <c r="Q618" i="34"/>
  <c r="R618" i="34"/>
  <c r="V618" i="34"/>
  <c r="AA618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R975" i="34"/>
  <c r="V975" i="34"/>
  <c r="AA975" i="34"/>
  <c r="P975" i="34"/>
  <c r="Q975" i="34"/>
  <c r="R979" i="34"/>
  <c r="V979" i="34"/>
  <c r="AA979" i="34"/>
  <c r="P979" i="34"/>
  <c r="Q979" i="34"/>
  <c r="R983" i="34"/>
  <c r="V983" i="34"/>
  <c r="AA983" i="34"/>
  <c r="P983" i="34"/>
  <c r="Q983" i="34"/>
  <c r="R987" i="34"/>
  <c r="V987" i="34"/>
  <c r="AA987" i="34"/>
  <c r="P987" i="34"/>
  <c r="Q987" i="34"/>
  <c r="R991" i="34"/>
  <c r="V991" i="34"/>
  <c r="AA991" i="34"/>
  <c r="P991" i="34"/>
  <c r="Q991" i="34"/>
  <c r="R995" i="34"/>
  <c r="V995" i="34"/>
  <c r="AA995" i="34"/>
  <c r="P995" i="34"/>
  <c r="Q995" i="34"/>
  <c r="R999" i="34"/>
  <c r="V999" i="34"/>
  <c r="AA999" i="34"/>
  <c r="P999" i="34"/>
  <c r="Q999" i="34"/>
  <c r="R1003" i="34"/>
  <c r="V1003" i="34"/>
  <c r="AA1003" i="34"/>
  <c r="P1003" i="34"/>
  <c r="Q1003" i="34"/>
  <c r="R1007" i="34"/>
  <c r="V1007" i="34"/>
  <c r="AA1007" i="34"/>
  <c r="P1007" i="34"/>
  <c r="Q1007" i="34"/>
  <c r="P1012" i="34"/>
  <c r="Q1012" i="34"/>
  <c r="R1012" i="34"/>
  <c r="V1012" i="34"/>
  <c r="AA1012" i="34"/>
  <c r="R1017" i="34"/>
  <c r="V1017" i="34"/>
  <c r="AA1017" i="34"/>
  <c r="P1017" i="34"/>
  <c r="Q1017" i="34"/>
  <c r="P1024" i="34"/>
  <c r="Q1024" i="34"/>
  <c r="R1024" i="34"/>
  <c r="V1024" i="34"/>
  <c r="AA1024" i="34"/>
  <c r="R2389" i="34"/>
  <c r="V2389" i="34"/>
  <c r="AA2389" i="34"/>
  <c r="P2389" i="34"/>
  <c r="Q2389" i="34"/>
  <c r="P1876" i="34"/>
  <c r="R1876" i="34"/>
  <c r="V1876" i="34"/>
  <c r="AA1876" i="34"/>
  <c r="Q1876" i="34"/>
  <c r="P2382" i="34"/>
  <c r="Q2382" i="34"/>
  <c r="R2382" i="34"/>
  <c r="V2382" i="34"/>
  <c r="AA2382" i="34"/>
  <c r="P2386" i="34"/>
  <c r="Q2386" i="34"/>
  <c r="R2386" i="34"/>
  <c r="V2386" i="34"/>
  <c r="AA2386" i="34"/>
  <c r="P2390" i="34"/>
  <c r="Q2390" i="34"/>
  <c r="R2390" i="34"/>
  <c r="V2390" i="34"/>
  <c r="AA2390" i="34"/>
  <c r="P2394" i="34"/>
  <c r="Q2394" i="34"/>
  <c r="R2394" i="34"/>
  <c r="V2394" i="34"/>
  <c r="AA2394" i="34"/>
  <c r="P2398" i="34"/>
  <c r="Q2398" i="34"/>
  <c r="R2398" i="34"/>
  <c r="V2398" i="34"/>
  <c r="AA2398" i="34"/>
  <c r="R1847" i="34"/>
  <c r="V1847" i="34"/>
  <c r="P1847" i="34"/>
  <c r="Q1847" i="34"/>
  <c r="AA1847" i="34"/>
  <c r="R1851" i="34"/>
  <c r="V1851" i="34"/>
  <c r="P1851" i="34"/>
  <c r="Q1851" i="34"/>
  <c r="AA1851" i="34"/>
  <c r="Q1184" i="34"/>
  <c r="R1184" i="34"/>
  <c r="V1184" i="34"/>
  <c r="AA1184" i="34"/>
  <c r="P1184" i="34"/>
  <c r="P1296" i="34"/>
  <c r="Q1296" i="34"/>
  <c r="R1296" i="34"/>
  <c r="V1296" i="34"/>
  <c r="AA1296" i="34"/>
  <c r="P2316" i="34"/>
  <c r="Q2316" i="34"/>
  <c r="R2316" i="34"/>
  <c r="V2316" i="34"/>
  <c r="AA2316" i="34"/>
  <c r="P2320" i="34"/>
  <c r="Q2320" i="34"/>
  <c r="R2320" i="34"/>
  <c r="V2320" i="34"/>
  <c r="AA2320" i="34"/>
  <c r="P2324" i="34"/>
  <c r="Q2324" i="34"/>
  <c r="R2324" i="34"/>
  <c r="V2324" i="34"/>
  <c r="AA2324" i="34"/>
  <c r="P1760" i="34"/>
  <c r="Q1760" i="34"/>
  <c r="R1760" i="34"/>
  <c r="V1760" i="34"/>
  <c r="AA1760" i="34"/>
  <c r="P1786" i="34"/>
  <c r="Q1786" i="34"/>
  <c r="R1786" i="34"/>
  <c r="V1786" i="34"/>
  <c r="AA1786" i="34"/>
  <c r="P1790" i="34"/>
  <c r="Q1790" i="34"/>
  <c r="R1790" i="34"/>
  <c r="V1790" i="34"/>
  <c r="AA1790" i="34"/>
  <c r="R1811" i="34"/>
  <c r="V1811" i="34"/>
  <c r="AA1811" i="34"/>
  <c r="P1811" i="34"/>
  <c r="Q1811" i="34"/>
  <c r="R1815" i="34"/>
  <c r="V1815" i="34"/>
  <c r="AA1815" i="34"/>
  <c r="P1815" i="34"/>
  <c r="Q1815" i="34"/>
  <c r="P1842" i="34"/>
  <c r="R1842" i="34"/>
  <c r="V1842" i="34"/>
  <c r="AA1842" i="34"/>
  <c r="Q1842" i="34"/>
  <c r="AA1087" i="34"/>
  <c r="P1087" i="34"/>
  <c r="Q1087" i="34"/>
  <c r="R1087" i="34"/>
  <c r="V1087" i="34"/>
  <c r="R1375" i="34"/>
  <c r="V1375" i="34"/>
  <c r="S1375" i="34"/>
  <c r="AA1375" i="34"/>
  <c r="P1375" i="34"/>
  <c r="T1375" i="34"/>
  <c r="Q1375" i="34"/>
  <c r="U1375" i="34"/>
  <c r="R1379" i="34"/>
  <c r="V1379" i="34"/>
  <c r="S1379" i="34"/>
  <c r="AA1379" i="34"/>
  <c r="P1379" i="34"/>
  <c r="T1379" i="34"/>
  <c r="Q1379" i="34"/>
  <c r="U1379" i="34"/>
  <c r="P1406" i="34"/>
  <c r="T1406" i="34"/>
  <c r="Q1406" i="34"/>
  <c r="U1406" i="34"/>
  <c r="R1406" i="34"/>
  <c r="V1406" i="34"/>
  <c r="S1406" i="34"/>
  <c r="AA1406" i="34"/>
  <c r="P1410" i="34"/>
  <c r="T1410" i="34"/>
  <c r="Q1410" i="34"/>
  <c r="U1410" i="34"/>
  <c r="R1410" i="34"/>
  <c r="V1410" i="34"/>
  <c r="S1410" i="34"/>
  <c r="AA1410" i="34"/>
  <c r="R1429" i="34"/>
  <c r="V1429" i="34"/>
  <c r="AA1429" i="34"/>
  <c r="P1429" i="34"/>
  <c r="Q1429" i="34"/>
  <c r="P1252" i="34"/>
  <c r="R1252" i="34"/>
  <c r="V1252" i="34"/>
  <c r="AA1252" i="34"/>
  <c r="Q1252" i="34"/>
  <c r="Q1100" i="34"/>
  <c r="R1100" i="34"/>
  <c r="V1100" i="34"/>
  <c r="AA1100" i="34"/>
  <c r="P1100" i="34"/>
  <c r="Q1104" i="34"/>
  <c r="R1104" i="34"/>
  <c r="V1104" i="34"/>
  <c r="AA1104" i="34"/>
  <c r="P1104" i="34"/>
  <c r="Q1138" i="34"/>
  <c r="R1138" i="34"/>
  <c r="V1138" i="34"/>
  <c r="AA1138" i="34"/>
  <c r="P1138" i="34"/>
  <c r="AA1143" i="34"/>
  <c r="P1143" i="34"/>
  <c r="Q1143" i="34"/>
  <c r="R1143" i="34"/>
  <c r="V1143" i="34"/>
  <c r="R1051" i="34"/>
  <c r="V1051" i="34"/>
  <c r="AA1051" i="34"/>
  <c r="P1051" i="34"/>
  <c r="Q1051" i="34"/>
  <c r="R1785" i="34"/>
  <c r="V1785" i="34"/>
  <c r="AA1785" i="34"/>
  <c r="P1785" i="34"/>
  <c r="Q1785" i="34"/>
  <c r="R1251" i="34"/>
  <c r="V1251" i="34"/>
  <c r="Q1251" i="34"/>
  <c r="AA1251" i="34"/>
  <c r="P1251" i="34"/>
  <c r="P1284" i="34"/>
  <c r="Q1284" i="34"/>
  <c r="R1284" i="34"/>
  <c r="V1284" i="34"/>
  <c r="AA1284" i="34"/>
  <c r="P1784" i="34"/>
  <c r="Q1784" i="34"/>
  <c r="R1784" i="34"/>
  <c r="V1784" i="34"/>
  <c r="AA1784" i="34"/>
  <c r="R1403" i="34"/>
  <c r="V1403" i="34"/>
  <c r="S1403" i="34"/>
  <c r="AA1403" i="34"/>
  <c r="P1403" i="34"/>
  <c r="T1403" i="34"/>
  <c r="Q1403" i="34"/>
  <c r="U1403" i="34"/>
  <c r="P1372" i="34"/>
  <c r="T1372" i="34"/>
  <c r="Q1372" i="34"/>
  <c r="U1372" i="34"/>
  <c r="R1372" i="34"/>
  <c r="V1372" i="34"/>
  <c r="S1372" i="34"/>
  <c r="AA1372" i="34"/>
  <c r="AA1099" i="34"/>
  <c r="P1099" i="34"/>
  <c r="Q1099" i="34"/>
  <c r="R1099" i="34"/>
  <c r="V1099" i="34"/>
  <c r="Q1094" i="34"/>
  <c r="R1094" i="34"/>
  <c r="V1094" i="34"/>
  <c r="AA1094" i="34"/>
  <c r="P1094" i="34"/>
  <c r="R1057" i="34"/>
  <c r="V1057" i="34"/>
  <c r="AA1057" i="34"/>
  <c r="P1057" i="34"/>
  <c r="Q1057" i="34"/>
  <c r="P1048" i="34"/>
  <c r="Q1048" i="34"/>
  <c r="R1048" i="34"/>
  <c r="V1048" i="34"/>
  <c r="AA1048" i="34"/>
  <c r="P1338" i="34"/>
  <c r="Q1338" i="34"/>
  <c r="R1338" i="34"/>
  <c r="V1338" i="34"/>
  <c r="AA1338" i="34"/>
  <c r="P1332" i="34"/>
  <c r="Q1332" i="34"/>
  <c r="R1332" i="34"/>
  <c r="V1332" i="34"/>
  <c r="AA1332" i="34"/>
  <c r="AA1229" i="34"/>
  <c r="P1229" i="34"/>
  <c r="Q1229" i="34"/>
  <c r="R1229" i="34"/>
  <c r="V1229" i="34"/>
  <c r="Q1218" i="34"/>
  <c r="R1218" i="34"/>
  <c r="V1218" i="34"/>
  <c r="AA1218" i="34"/>
  <c r="P1218" i="34"/>
  <c r="P1074" i="34"/>
  <c r="Q1074" i="34"/>
  <c r="R1074" i="34"/>
  <c r="V1074" i="34"/>
  <c r="AA1074" i="34"/>
  <c r="P1070" i="34"/>
  <c r="Q1070" i="34"/>
  <c r="R1070" i="34"/>
  <c r="V1070" i="34"/>
  <c r="AA1070" i="34"/>
  <c r="AA1173" i="34"/>
  <c r="P1173" i="34"/>
  <c r="Q1173" i="34"/>
  <c r="R1173" i="34"/>
  <c r="V1173" i="34"/>
  <c r="AA1159" i="34"/>
  <c r="P1159" i="34"/>
  <c r="Q1159" i="34"/>
  <c r="R1159" i="34"/>
  <c r="V1159" i="34"/>
  <c r="AA1169" i="34"/>
  <c r="P1169" i="34"/>
  <c r="Q1169" i="34"/>
  <c r="R1169" i="34"/>
  <c r="V1169" i="34"/>
  <c r="AA1155" i="34"/>
  <c r="P1155" i="34"/>
  <c r="Q1155" i="34"/>
  <c r="R1155" i="34"/>
  <c r="V1155" i="34"/>
  <c r="P361" i="34"/>
  <c r="Q361" i="34"/>
  <c r="R361" i="34"/>
  <c r="V361" i="34"/>
  <c r="AA361" i="34"/>
  <c r="P365" i="34"/>
  <c r="Q365" i="34"/>
  <c r="R365" i="34"/>
  <c r="V365" i="34"/>
  <c r="AA365" i="34"/>
  <c r="AA371" i="34"/>
  <c r="P371" i="34"/>
  <c r="Q371" i="34"/>
  <c r="R371" i="34"/>
  <c r="V371" i="34"/>
  <c r="AA375" i="34"/>
  <c r="P375" i="34"/>
  <c r="Q375" i="34"/>
  <c r="R375" i="34"/>
  <c r="V375" i="34"/>
  <c r="AA379" i="34"/>
  <c r="P379" i="34"/>
  <c r="Q379" i="34"/>
  <c r="R379" i="34"/>
  <c r="V379" i="34"/>
  <c r="AA383" i="34"/>
  <c r="P383" i="34"/>
  <c r="Q383" i="34"/>
  <c r="R383" i="34"/>
  <c r="V383" i="34"/>
  <c r="Q388" i="34"/>
  <c r="R388" i="34"/>
  <c r="V388" i="34"/>
  <c r="AA388" i="34"/>
  <c r="P388" i="34"/>
  <c r="AA393" i="34"/>
  <c r="P393" i="34"/>
  <c r="Q393" i="34"/>
  <c r="R393" i="34"/>
  <c r="V393" i="34"/>
  <c r="R494" i="34"/>
  <c r="V494" i="34"/>
  <c r="AA494" i="34"/>
  <c r="P494" i="34"/>
  <c r="Q494" i="34"/>
  <c r="R498" i="34"/>
  <c r="V498" i="34"/>
  <c r="AA498" i="34"/>
  <c r="P498" i="34"/>
  <c r="Q498" i="34"/>
  <c r="P503" i="34"/>
  <c r="R503" i="34"/>
  <c r="V503" i="34"/>
  <c r="AA503" i="34"/>
  <c r="Q503" i="34"/>
  <c r="P508" i="34"/>
  <c r="Q508" i="34"/>
  <c r="R508" i="34"/>
  <c r="V508" i="34"/>
  <c r="AA508" i="34"/>
  <c r="P512" i="34"/>
  <c r="Q512" i="34"/>
  <c r="R512" i="34"/>
  <c r="V512" i="34"/>
  <c r="AA512" i="34"/>
  <c r="R517" i="34"/>
  <c r="V517" i="34"/>
  <c r="AA517" i="34"/>
  <c r="P517" i="34"/>
  <c r="Q517" i="34"/>
  <c r="P522" i="34"/>
  <c r="Q522" i="34"/>
  <c r="R522" i="34"/>
  <c r="V522" i="34"/>
  <c r="AA522" i="34"/>
  <c r="P528" i="34"/>
  <c r="Q528" i="34"/>
  <c r="R528" i="34"/>
  <c r="V528" i="34"/>
  <c r="AA528" i="34"/>
  <c r="R533" i="34"/>
  <c r="V533" i="34"/>
  <c r="AA533" i="34"/>
  <c r="P533" i="34"/>
  <c r="Q533" i="34"/>
  <c r="R537" i="34"/>
  <c r="V537" i="34"/>
  <c r="AA537" i="34"/>
  <c r="P537" i="34"/>
  <c r="Q537" i="34"/>
  <c r="P608" i="34"/>
  <c r="Q608" i="34"/>
  <c r="R608" i="34"/>
  <c r="V608" i="34"/>
  <c r="AA608" i="34"/>
  <c r="P952" i="34"/>
  <c r="Q952" i="34"/>
  <c r="R952" i="34"/>
  <c r="V952" i="34"/>
  <c r="AA952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P976" i="34"/>
  <c r="Q976" i="34"/>
  <c r="R976" i="34"/>
  <c r="V976" i="34"/>
  <c r="AA976" i="34"/>
  <c r="P980" i="34"/>
  <c r="Q980" i="34"/>
  <c r="R980" i="34"/>
  <c r="V980" i="34"/>
  <c r="AA980" i="34"/>
  <c r="P984" i="34"/>
  <c r="Q984" i="34"/>
  <c r="R984" i="34"/>
  <c r="V984" i="34"/>
  <c r="AA984" i="34"/>
  <c r="P988" i="34"/>
  <c r="Q988" i="34"/>
  <c r="R988" i="34"/>
  <c r="V988" i="34"/>
  <c r="AA988" i="34"/>
  <c r="P992" i="34"/>
  <c r="Q992" i="34"/>
  <c r="R992" i="34"/>
  <c r="V992" i="34"/>
  <c r="AA992" i="34"/>
  <c r="P996" i="34"/>
  <c r="Q996" i="34"/>
  <c r="R996" i="34"/>
  <c r="V996" i="34"/>
  <c r="AA996" i="34"/>
  <c r="P1000" i="34"/>
  <c r="Q1000" i="34"/>
  <c r="R1000" i="34"/>
  <c r="V1000" i="34"/>
  <c r="AA1000" i="34"/>
  <c r="P1004" i="34"/>
  <c r="Q1004" i="34"/>
  <c r="R1004" i="34"/>
  <c r="V1004" i="34"/>
  <c r="AA1004" i="34"/>
  <c r="P1008" i="34"/>
  <c r="Q1008" i="34"/>
  <c r="R1008" i="34"/>
  <c r="V1008" i="34"/>
  <c r="AA1008" i="34"/>
  <c r="P1014" i="34"/>
  <c r="Q1014" i="34"/>
  <c r="R1014" i="34"/>
  <c r="V1014" i="34"/>
  <c r="AA1014" i="34"/>
  <c r="P1018" i="34"/>
  <c r="Q1018" i="34"/>
  <c r="R1018" i="34"/>
  <c r="V1018" i="34"/>
  <c r="AA1018" i="34"/>
  <c r="R1061" i="34"/>
  <c r="V1061" i="34"/>
  <c r="AA1061" i="34"/>
  <c r="P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Q599" i="34"/>
  <c r="R613" i="34"/>
  <c r="V613" i="34"/>
  <c r="AA613" i="34"/>
  <c r="P613" i="34"/>
  <c r="Q613" i="34"/>
  <c r="AA862" i="34"/>
  <c r="P862" i="34"/>
  <c r="Q862" i="34"/>
  <c r="R862" i="34"/>
  <c r="V862" i="34"/>
  <c r="AA1153" i="34"/>
  <c r="P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Q565" i="34"/>
  <c r="AA565" i="34"/>
  <c r="P548" i="34"/>
  <c r="Q548" i="34"/>
  <c r="R548" i="34"/>
  <c r="V548" i="34"/>
  <c r="AA548" i="34"/>
  <c r="R1035" i="34"/>
  <c r="V1035" i="34"/>
  <c r="AA1035" i="34"/>
  <c r="P1035" i="34"/>
  <c r="Q1035" i="34"/>
  <c r="AA1177" i="34"/>
  <c r="P1177" i="34"/>
  <c r="Q1177" i="34"/>
  <c r="R1177" i="34"/>
  <c r="V1177" i="34"/>
  <c r="P560" i="34"/>
  <c r="R560" i="34"/>
  <c r="V560" i="34"/>
  <c r="AA560" i="34"/>
  <c r="Q560" i="34"/>
  <c r="Q1192" i="34"/>
  <c r="R1192" i="34"/>
  <c r="V1192" i="34"/>
  <c r="AA1192" i="34"/>
  <c r="P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Q420" i="34"/>
  <c r="R420" i="34"/>
  <c r="V420" i="34"/>
  <c r="AA420" i="34"/>
  <c r="P420" i="34"/>
  <c r="AA826" i="34"/>
  <c r="P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Q229" i="34"/>
  <c r="R229" i="34"/>
  <c r="V229" i="34"/>
  <c r="Q115" i="34"/>
  <c r="R115" i="34"/>
  <c r="V115" i="34"/>
  <c r="AA115" i="34"/>
  <c r="P115" i="34"/>
  <c r="AA106" i="34"/>
  <c r="P106" i="34"/>
  <c r="Q106" i="34"/>
  <c r="R106" i="34"/>
  <c r="V106" i="34"/>
  <c r="P182" i="34"/>
  <c r="AA182" i="34"/>
  <c r="Q182" i="34"/>
  <c r="R182" i="34"/>
  <c r="V182" i="34"/>
  <c r="R649" i="34"/>
  <c r="V649" i="34"/>
  <c r="AA649" i="34"/>
  <c r="P649" i="34"/>
  <c r="Q649" i="34"/>
  <c r="Q797" i="34"/>
  <c r="R797" i="34"/>
  <c r="V797" i="34"/>
  <c r="AA797" i="34"/>
  <c r="P797" i="34"/>
  <c r="R673" i="34"/>
  <c r="V673" i="34"/>
  <c r="AA673" i="34"/>
  <c r="P673" i="34"/>
  <c r="Q673" i="34"/>
  <c r="P682" i="34"/>
  <c r="Q682" i="34"/>
  <c r="R682" i="34"/>
  <c r="V682" i="34"/>
  <c r="AA682" i="34"/>
  <c r="AA110" i="34"/>
  <c r="P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Q162" i="34"/>
  <c r="R162" i="34"/>
  <c r="V162" i="34"/>
  <c r="AA162" i="34"/>
  <c r="P172" i="34"/>
  <c r="Q172" i="34"/>
  <c r="R172" i="34"/>
  <c r="V172" i="34"/>
  <c r="AA172" i="34"/>
  <c r="R165" i="34"/>
  <c r="V165" i="34"/>
  <c r="AA165" i="34"/>
  <c r="P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Q1243" i="34"/>
  <c r="R1243" i="34"/>
  <c r="V1243" i="34"/>
  <c r="R1287" i="34"/>
  <c r="V1287" i="34"/>
  <c r="AA1287" i="34"/>
  <c r="P1287" i="34"/>
  <c r="Q1287" i="34"/>
  <c r="R1871" i="34"/>
  <c r="V1871" i="34"/>
  <c r="P1871" i="34"/>
  <c r="AA1871" i="34"/>
  <c r="Q1871" i="34"/>
  <c r="AA1235" i="34"/>
  <c r="P1235" i="34"/>
  <c r="Q1235" i="34"/>
  <c r="R1235" i="34"/>
  <c r="V1235" i="34"/>
  <c r="Q1240" i="34"/>
  <c r="R1240" i="34"/>
  <c r="V1240" i="34"/>
  <c r="AA1240" i="34"/>
  <c r="P1240" i="34"/>
  <c r="AA1245" i="34"/>
  <c r="P1245" i="34"/>
  <c r="R1245" i="34"/>
  <c r="V1245" i="34"/>
  <c r="Q1245" i="34"/>
  <c r="AA1249" i="34"/>
  <c r="R1249" i="34"/>
  <c r="V1249" i="34"/>
  <c r="P1249" i="34"/>
  <c r="Q1249" i="34"/>
  <c r="R1259" i="34"/>
  <c r="V1259" i="34"/>
  <c r="AA1259" i="34"/>
  <c r="P1259" i="34"/>
  <c r="Q1259" i="34"/>
  <c r="P1268" i="34"/>
  <c r="Q1268" i="34"/>
  <c r="R1268" i="34"/>
  <c r="V1268" i="34"/>
  <c r="AA1268" i="34"/>
  <c r="P1278" i="34"/>
  <c r="Q1278" i="34"/>
  <c r="R1278" i="34"/>
  <c r="V1278" i="34"/>
  <c r="AA1278" i="34"/>
  <c r="R1285" i="34"/>
  <c r="V1285" i="34"/>
  <c r="AA1285" i="34"/>
  <c r="P1285" i="34"/>
  <c r="Q1285" i="34"/>
  <c r="R1299" i="34"/>
  <c r="V1299" i="34"/>
  <c r="AA1299" i="34"/>
  <c r="P1299" i="34"/>
  <c r="Q1299" i="34"/>
  <c r="R1303" i="34"/>
  <c r="V1303" i="34"/>
  <c r="AA1303" i="34"/>
  <c r="P1303" i="34"/>
  <c r="Q1303" i="34"/>
  <c r="P1324" i="34"/>
  <c r="Q1324" i="34"/>
  <c r="R1324" i="34"/>
  <c r="V1324" i="34"/>
  <c r="AA1324" i="34"/>
  <c r="P1294" i="34"/>
  <c r="Q1294" i="34"/>
  <c r="R1294" i="34"/>
  <c r="V1294" i="34"/>
  <c r="AA1294" i="34"/>
  <c r="P1868" i="34"/>
  <c r="R1868" i="34"/>
  <c r="V1868" i="34"/>
  <c r="AA1868" i="34"/>
  <c r="Q1868" i="34"/>
  <c r="Q1148" i="34"/>
  <c r="R1148" i="34"/>
  <c r="V1148" i="34"/>
  <c r="AA1148" i="34"/>
  <c r="P1148" i="34"/>
  <c r="AA1175" i="34"/>
  <c r="P1175" i="34"/>
  <c r="Q1175" i="34"/>
  <c r="R1175" i="34"/>
  <c r="V1175" i="34"/>
  <c r="R1075" i="34"/>
  <c r="V1075" i="34"/>
  <c r="AA1075" i="34"/>
  <c r="P1075" i="34"/>
  <c r="Q1075" i="34"/>
  <c r="P1314" i="34"/>
  <c r="Q1314" i="34"/>
  <c r="R1314" i="34"/>
  <c r="V1314" i="34"/>
  <c r="AA1314" i="34"/>
  <c r="Q1118" i="34"/>
  <c r="R1118" i="34"/>
  <c r="V1118" i="34"/>
  <c r="AA1118" i="34"/>
  <c r="P1118" i="34"/>
  <c r="Q418" i="34"/>
  <c r="R418" i="34"/>
  <c r="V418" i="34"/>
  <c r="AA418" i="34"/>
  <c r="P418" i="34"/>
  <c r="R549" i="34"/>
  <c r="V549" i="34"/>
  <c r="AA549" i="34"/>
  <c r="P549" i="34"/>
  <c r="Q549" i="34"/>
  <c r="R553" i="34"/>
  <c r="V553" i="34"/>
  <c r="AA553" i="34"/>
  <c r="P553" i="34"/>
  <c r="Q553" i="34"/>
  <c r="R557" i="34"/>
  <c r="V557" i="34"/>
  <c r="AA557" i="34"/>
  <c r="P557" i="34"/>
  <c r="Q557" i="34"/>
  <c r="P562" i="34"/>
  <c r="R562" i="34"/>
  <c r="V562" i="34"/>
  <c r="AA562" i="34"/>
  <c r="Q562" i="34"/>
  <c r="R567" i="34"/>
  <c r="V567" i="34"/>
  <c r="P567" i="34"/>
  <c r="Q567" i="34"/>
  <c r="AA567" i="34"/>
  <c r="R573" i="34"/>
  <c r="V573" i="34"/>
  <c r="P573" i="34"/>
  <c r="Q573" i="34"/>
  <c r="AA573" i="34"/>
  <c r="R577" i="34"/>
  <c r="V577" i="34"/>
  <c r="P577" i="34"/>
  <c r="Q577" i="34"/>
  <c r="AA577" i="34"/>
  <c r="R581" i="34"/>
  <c r="V581" i="34"/>
  <c r="P581" i="34"/>
  <c r="AA581" i="34"/>
  <c r="Q581" i="34"/>
  <c r="P610" i="34"/>
  <c r="Q610" i="34"/>
  <c r="R610" i="34"/>
  <c r="V610" i="34"/>
  <c r="AA610" i="34"/>
  <c r="P620" i="34"/>
  <c r="Q620" i="34"/>
  <c r="R620" i="34"/>
  <c r="V620" i="34"/>
  <c r="AA620" i="34"/>
  <c r="P1034" i="34"/>
  <c r="Q1034" i="34"/>
  <c r="R1034" i="34"/>
  <c r="V1034" i="34"/>
  <c r="AA1034" i="34"/>
  <c r="AA1167" i="34"/>
  <c r="P1167" i="34"/>
  <c r="Q1167" i="34"/>
  <c r="R1167" i="34"/>
  <c r="V1167" i="34"/>
  <c r="Q1188" i="34"/>
  <c r="R1188" i="34"/>
  <c r="V1188" i="34"/>
  <c r="AA1188" i="34"/>
  <c r="P1188" i="34"/>
  <c r="Q841" i="34"/>
  <c r="R841" i="34"/>
  <c r="V841" i="34"/>
  <c r="AA841" i="34"/>
  <c r="P841" i="34"/>
  <c r="AA405" i="34"/>
  <c r="P405" i="34"/>
  <c r="Q405" i="34"/>
  <c r="R405" i="34"/>
  <c r="V405" i="34"/>
  <c r="AA409" i="34"/>
  <c r="P409" i="34"/>
  <c r="Q409" i="34"/>
  <c r="R409" i="34"/>
  <c r="V409" i="34"/>
  <c r="AA413" i="34"/>
  <c r="P413" i="34"/>
  <c r="Q413" i="34"/>
  <c r="R413" i="34"/>
  <c r="V413" i="34"/>
  <c r="AA417" i="34"/>
  <c r="P417" i="34"/>
  <c r="Q417" i="34"/>
  <c r="R417" i="34"/>
  <c r="V417" i="34"/>
  <c r="Q424" i="34"/>
  <c r="R424" i="34"/>
  <c r="V424" i="34"/>
  <c r="AA424" i="34"/>
  <c r="P424" i="34"/>
  <c r="AA429" i="34"/>
  <c r="P429" i="34"/>
  <c r="Q429" i="34"/>
  <c r="R429" i="34"/>
  <c r="V429" i="34"/>
  <c r="AA433" i="34"/>
  <c r="P433" i="34"/>
  <c r="Q433" i="34"/>
  <c r="R433" i="34"/>
  <c r="V433" i="34"/>
  <c r="P542" i="34"/>
  <c r="Q542" i="34"/>
  <c r="R542" i="34"/>
  <c r="V542" i="34"/>
  <c r="AA542" i="34"/>
  <c r="AA1203" i="34"/>
  <c r="P1203" i="34"/>
  <c r="Q1203" i="34"/>
  <c r="R1203" i="34"/>
  <c r="V1203" i="34"/>
  <c r="AA1211" i="34"/>
  <c r="P1211" i="34"/>
  <c r="Q1211" i="34"/>
  <c r="R1211" i="34"/>
  <c r="V1211" i="34"/>
  <c r="AA1223" i="34"/>
  <c r="P1223" i="34"/>
  <c r="Q1223" i="34"/>
  <c r="R1223" i="34"/>
  <c r="V1223" i="34"/>
  <c r="Q250" i="34"/>
  <c r="R250" i="34"/>
  <c r="V250" i="34"/>
  <c r="AA250" i="34"/>
  <c r="P250" i="34"/>
  <c r="R256" i="34"/>
  <c r="V256" i="34"/>
  <c r="AA256" i="34"/>
  <c r="P256" i="34"/>
  <c r="Q256" i="34"/>
  <c r="P264" i="34"/>
  <c r="Q264" i="34"/>
  <c r="R264" i="34"/>
  <c r="V264" i="34"/>
  <c r="AA264" i="34"/>
  <c r="AA270" i="34"/>
  <c r="P270" i="34"/>
  <c r="Q270" i="34"/>
  <c r="R270" i="34"/>
  <c r="V270" i="34"/>
  <c r="Q293" i="34"/>
  <c r="R293" i="34"/>
  <c r="V293" i="34"/>
  <c r="AA293" i="34"/>
  <c r="P293" i="34"/>
  <c r="AA298" i="34"/>
  <c r="P298" i="34"/>
  <c r="Q298" i="34"/>
  <c r="R298" i="34"/>
  <c r="V298" i="34"/>
  <c r="Q400" i="34"/>
  <c r="R400" i="34"/>
  <c r="V400" i="34"/>
  <c r="AA400" i="34"/>
  <c r="P400" i="34"/>
  <c r="Q404" i="34"/>
  <c r="R404" i="34"/>
  <c r="V404" i="34"/>
  <c r="AA404" i="34"/>
  <c r="P404" i="34"/>
  <c r="R589" i="34"/>
  <c r="V589" i="34"/>
  <c r="Q589" i="34"/>
  <c r="AA589" i="34"/>
  <c r="P589" i="34"/>
  <c r="R593" i="34"/>
  <c r="V593" i="34"/>
  <c r="AA593" i="34"/>
  <c r="P593" i="34"/>
  <c r="Q593" i="34"/>
  <c r="R627" i="34"/>
  <c r="V627" i="34"/>
  <c r="AA627" i="34"/>
  <c r="P627" i="34"/>
  <c r="Q627" i="34"/>
  <c r="P632" i="34"/>
  <c r="Q632" i="34"/>
  <c r="R632" i="34"/>
  <c r="V632" i="34"/>
  <c r="AA632" i="34"/>
  <c r="P662" i="34"/>
  <c r="Q662" i="34"/>
  <c r="R662" i="34"/>
  <c r="V662" i="34"/>
  <c r="AA662" i="34"/>
  <c r="R667" i="34"/>
  <c r="V667" i="34"/>
  <c r="AA667" i="34"/>
  <c r="P667" i="34"/>
  <c r="Q667" i="34"/>
  <c r="R701" i="34"/>
  <c r="V701" i="34"/>
  <c r="AA701" i="34"/>
  <c r="P701" i="34"/>
  <c r="Q701" i="34"/>
  <c r="R705" i="34"/>
  <c r="V705" i="34"/>
  <c r="AA705" i="34"/>
  <c r="P705" i="34"/>
  <c r="Q705" i="34"/>
  <c r="P730" i="34"/>
  <c r="Q730" i="34"/>
  <c r="R730" i="34"/>
  <c r="V730" i="34"/>
  <c r="AA730" i="34"/>
  <c r="P736" i="34"/>
  <c r="Q736" i="34"/>
  <c r="R736" i="34"/>
  <c r="V736" i="34"/>
  <c r="AA736" i="34"/>
  <c r="Q755" i="34"/>
  <c r="R755" i="34"/>
  <c r="V755" i="34"/>
  <c r="AA755" i="34"/>
  <c r="P755" i="34"/>
  <c r="Q759" i="34"/>
  <c r="R759" i="34"/>
  <c r="V759" i="34"/>
  <c r="AA759" i="34"/>
  <c r="P759" i="34"/>
  <c r="Q765" i="34"/>
  <c r="R765" i="34"/>
  <c r="V765" i="34"/>
  <c r="AA765" i="34"/>
  <c r="P765" i="34"/>
  <c r="Q769" i="34"/>
  <c r="R769" i="34"/>
  <c r="V769" i="34"/>
  <c r="AA769" i="34"/>
  <c r="P769" i="34"/>
  <c r="Q775" i="34"/>
  <c r="R775" i="34"/>
  <c r="V775" i="34"/>
  <c r="AA775" i="34"/>
  <c r="P775" i="34"/>
  <c r="Q791" i="34"/>
  <c r="R791" i="34"/>
  <c r="V791" i="34"/>
  <c r="AA791" i="34"/>
  <c r="P791" i="34"/>
  <c r="Q795" i="34"/>
  <c r="R795" i="34"/>
  <c r="V795" i="34"/>
  <c r="AA795" i="34"/>
  <c r="P795" i="34"/>
  <c r="Q825" i="34"/>
  <c r="R825" i="34"/>
  <c r="V825" i="34"/>
  <c r="AA825" i="34"/>
  <c r="P825" i="34"/>
  <c r="R163" i="34"/>
  <c r="V163" i="34"/>
  <c r="AA163" i="34"/>
  <c r="P163" i="34"/>
  <c r="Q163" i="34"/>
  <c r="R173" i="34"/>
  <c r="V173" i="34"/>
  <c r="AA173" i="34"/>
  <c r="P173" i="34"/>
  <c r="Q173" i="34"/>
  <c r="P178" i="34"/>
  <c r="R178" i="34"/>
  <c r="V178" i="34"/>
  <c r="AA178" i="34"/>
  <c r="Q178" i="34"/>
  <c r="Q202" i="34"/>
  <c r="R202" i="34"/>
  <c r="V202" i="34"/>
  <c r="AA202" i="34"/>
  <c r="P202" i="34"/>
  <c r="Q206" i="34"/>
  <c r="R206" i="34"/>
  <c r="V206" i="34"/>
  <c r="AA206" i="34"/>
  <c r="P206" i="34"/>
  <c r="AA211" i="34"/>
  <c r="P211" i="34"/>
  <c r="Q211" i="34"/>
  <c r="R211" i="34"/>
  <c r="V211" i="34"/>
  <c r="AA221" i="34"/>
  <c r="P221" i="34"/>
  <c r="Q221" i="34"/>
  <c r="R221" i="34"/>
  <c r="V221" i="34"/>
  <c r="AA225" i="34"/>
  <c r="P225" i="34"/>
  <c r="Q225" i="34"/>
  <c r="R225" i="34"/>
  <c r="V225" i="34"/>
  <c r="AA237" i="34"/>
  <c r="P237" i="34"/>
  <c r="Q237" i="34"/>
  <c r="R237" i="34"/>
  <c r="V237" i="34"/>
  <c r="R1867" i="34"/>
  <c r="V1867" i="34"/>
  <c r="P1867" i="34"/>
  <c r="AA1867" i="34"/>
  <c r="Q1867" i="34"/>
  <c r="AA1247" i="34"/>
  <c r="R1247" i="34"/>
  <c r="V1247" i="34"/>
  <c r="Q1247" i="34"/>
  <c r="P1247" i="34"/>
  <c r="P1280" i="34"/>
  <c r="Q1280" i="34"/>
  <c r="R1280" i="34"/>
  <c r="V1280" i="34"/>
  <c r="AA1280" i="34"/>
  <c r="P1866" i="34"/>
  <c r="R1866" i="34"/>
  <c r="V1866" i="34"/>
  <c r="AA1866" i="34"/>
  <c r="Q1866" i="34"/>
  <c r="AA1237" i="34"/>
  <c r="P1237" i="34"/>
  <c r="Q1237" i="34"/>
  <c r="R1237" i="34"/>
  <c r="V1237" i="34"/>
  <c r="Q1242" i="34"/>
  <c r="R1242" i="34"/>
  <c r="V1242" i="34"/>
  <c r="AA1242" i="34"/>
  <c r="P1242" i="34"/>
  <c r="Q1246" i="34"/>
  <c r="P1246" i="34"/>
  <c r="R1246" i="34"/>
  <c r="V1246" i="34"/>
  <c r="AA1246" i="34"/>
  <c r="P1256" i="34"/>
  <c r="Q1256" i="34"/>
  <c r="R1256" i="34"/>
  <c r="V1256" i="34"/>
  <c r="AA1256" i="34"/>
  <c r="P1260" i="34"/>
  <c r="Q1260" i="34"/>
  <c r="R1260" i="34"/>
  <c r="V1260" i="34"/>
  <c r="AA1260" i="34"/>
  <c r="R1269" i="34"/>
  <c r="V1269" i="34"/>
  <c r="AA1269" i="34"/>
  <c r="P1269" i="34"/>
  <c r="Q1269" i="34"/>
  <c r="R1279" i="34"/>
  <c r="V1279" i="34"/>
  <c r="AA1279" i="34"/>
  <c r="P1279" i="34"/>
  <c r="Q1279" i="34"/>
  <c r="P1286" i="34"/>
  <c r="Q1286" i="34"/>
  <c r="R1286" i="34"/>
  <c r="V1286" i="34"/>
  <c r="AA1286" i="34"/>
  <c r="P1300" i="34"/>
  <c r="Q1300" i="34"/>
  <c r="R1300" i="34"/>
  <c r="V1300" i="34"/>
  <c r="AA1300" i="34"/>
  <c r="P1304" i="34"/>
  <c r="Q1304" i="34"/>
  <c r="R1304" i="34"/>
  <c r="V1304" i="34"/>
  <c r="AA1304" i="34"/>
  <c r="R1325" i="34"/>
  <c r="V1325" i="34"/>
  <c r="AA1325" i="34"/>
  <c r="P1325" i="34"/>
  <c r="Q1325" i="34"/>
  <c r="P1062" i="34"/>
  <c r="Q1062" i="34"/>
  <c r="R1062" i="34"/>
  <c r="V1062" i="34"/>
  <c r="AA1062" i="34"/>
  <c r="R1869" i="34"/>
  <c r="V1869" i="34"/>
  <c r="P1869" i="34"/>
  <c r="AA1869" i="34"/>
  <c r="Q1869" i="34"/>
  <c r="Q1178" i="34"/>
  <c r="R1178" i="34"/>
  <c r="V1178" i="34"/>
  <c r="AA1178" i="34"/>
  <c r="P1178" i="34"/>
  <c r="Q1180" i="34"/>
  <c r="R1180" i="34"/>
  <c r="V1180" i="34"/>
  <c r="AA1180" i="34"/>
  <c r="P1180" i="34"/>
  <c r="P1076" i="34"/>
  <c r="Q1076" i="34"/>
  <c r="R1076" i="34"/>
  <c r="V1076" i="34"/>
  <c r="AA1076" i="34"/>
  <c r="R1043" i="34"/>
  <c r="V1043" i="34"/>
  <c r="AA1043" i="34"/>
  <c r="P1043" i="34"/>
  <c r="Q1043" i="34"/>
  <c r="Q1116" i="34"/>
  <c r="R1116" i="34"/>
  <c r="V1116" i="34"/>
  <c r="AA1116" i="34"/>
  <c r="P1116" i="34"/>
  <c r="AA419" i="34"/>
  <c r="P419" i="34"/>
  <c r="Q419" i="34"/>
  <c r="R419" i="34"/>
  <c r="V419" i="34"/>
  <c r="P550" i="34"/>
  <c r="Q550" i="34"/>
  <c r="R550" i="34"/>
  <c r="V550" i="34"/>
  <c r="AA550" i="34"/>
  <c r="P554" i="34"/>
  <c r="Q554" i="34"/>
  <c r="R554" i="34"/>
  <c r="V554" i="34"/>
  <c r="AA554" i="34"/>
  <c r="P558" i="34"/>
  <c r="Q558" i="34"/>
  <c r="R558" i="34"/>
  <c r="V558" i="34"/>
  <c r="AA558" i="34"/>
  <c r="R563" i="34"/>
  <c r="V563" i="34"/>
  <c r="P563" i="34"/>
  <c r="Q563" i="34"/>
  <c r="AA563" i="34"/>
  <c r="R569" i="34"/>
  <c r="V569" i="34"/>
  <c r="P569" i="34"/>
  <c r="Q569" i="34"/>
  <c r="AA569" i="34"/>
  <c r="P574" i="34"/>
  <c r="R574" i="34"/>
  <c r="V574" i="34"/>
  <c r="AA574" i="34"/>
  <c r="Q574" i="34"/>
  <c r="P578" i="34"/>
  <c r="R578" i="34"/>
  <c r="V578" i="34"/>
  <c r="AA578" i="34"/>
  <c r="Q578" i="34"/>
  <c r="P582" i="34"/>
  <c r="R582" i="34"/>
  <c r="V582" i="34"/>
  <c r="AA582" i="34"/>
  <c r="Q582" i="34"/>
  <c r="R611" i="34"/>
  <c r="V611" i="34"/>
  <c r="AA611" i="34"/>
  <c r="P611" i="34"/>
  <c r="Q611" i="34"/>
  <c r="R1025" i="34"/>
  <c r="V1025" i="34"/>
  <c r="AA1025" i="34"/>
  <c r="P1025" i="34"/>
  <c r="Q1025" i="34"/>
  <c r="AA1149" i="34"/>
  <c r="P1149" i="34"/>
  <c r="Q1149" i="34"/>
  <c r="R1149" i="34"/>
  <c r="V1149" i="34"/>
  <c r="Q1176" i="34"/>
  <c r="R1176" i="34"/>
  <c r="V1176" i="34"/>
  <c r="AA1176" i="34"/>
  <c r="P1176" i="34"/>
  <c r="AA1189" i="34"/>
  <c r="P1189" i="34"/>
  <c r="Q1189" i="34"/>
  <c r="R1189" i="34"/>
  <c r="V1189" i="34"/>
  <c r="AA842" i="34"/>
  <c r="P842" i="34"/>
  <c r="Q842" i="34"/>
  <c r="R842" i="34"/>
  <c r="V84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AA421" i="34"/>
  <c r="P421" i="34"/>
  <c r="Q421" i="34"/>
  <c r="R421" i="34"/>
  <c r="V421" i="34"/>
  <c r="AA425" i="34"/>
  <c r="P425" i="34"/>
  <c r="Q425" i="34"/>
  <c r="R425" i="34"/>
  <c r="V425" i="34"/>
  <c r="Q430" i="34"/>
  <c r="R430" i="34"/>
  <c r="V430" i="34"/>
  <c r="AA430" i="34"/>
  <c r="P430" i="34"/>
  <c r="Q434" i="34"/>
  <c r="R434" i="34"/>
  <c r="V434" i="34"/>
  <c r="AA434" i="34"/>
  <c r="P434" i="34"/>
  <c r="R543" i="34"/>
  <c r="V543" i="34"/>
  <c r="AA543" i="34"/>
  <c r="P543" i="34"/>
  <c r="Q543" i="34"/>
  <c r="Q1208" i="34"/>
  <c r="R1208" i="34"/>
  <c r="V1208" i="34"/>
  <c r="AA1208" i="34"/>
  <c r="P1208" i="34"/>
  <c r="Q1220" i="34"/>
  <c r="R1220" i="34"/>
  <c r="V1220" i="34"/>
  <c r="AA1220" i="34"/>
  <c r="P1220" i="34"/>
  <c r="Q240" i="34"/>
  <c r="R240" i="34"/>
  <c r="V240" i="34"/>
  <c r="AA240" i="34"/>
  <c r="P240" i="34"/>
  <c r="Q252" i="34"/>
  <c r="R252" i="34"/>
  <c r="V252" i="34"/>
  <c r="AA252" i="34"/>
  <c r="P252" i="34"/>
  <c r="P257" i="34"/>
  <c r="Q257" i="34"/>
  <c r="R257" i="34"/>
  <c r="V257" i="34"/>
  <c r="AA257" i="34"/>
  <c r="P266" i="34"/>
  <c r="Q266" i="34"/>
  <c r="R266" i="34"/>
  <c r="V266" i="34"/>
  <c r="AA266" i="34"/>
  <c r="AA272" i="34"/>
  <c r="P272" i="34"/>
  <c r="Q272" i="34"/>
  <c r="R272" i="34"/>
  <c r="V272" i="34"/>
  <c r="AA294" i="34"/>
  <c r="P294" i="34"/>
  <c r="Q294" i="34"/>
  <c r="R294" i="34"/>
  <c r="V294" i="34"/>
  <c r="Q396" i="34"/>
  <c r="R396" i="34"/>
  <c r="V396" i="34"/>
  <c r="AA396" i="34"/>
  <c r="P396" i="34"/>
  <c r="AA401" i="34"/>
  <c r="P401" i="34"/>
  <c r="Q401" i="34"/>
  <c r="R401" i="34"/>
  <c r="V401" i="34"/>
  <c r="P586" i="34"/>
  <c r="R586" i="34"/>
  <c r="V586" i="34"/>
  <c r="AA586" i="34"/>
  <c r="Q586" i="34"/>
  <c r="P590" i="34"/>
  <c r="R590" i="34"/>
  <c r="V590" i="34"/>
  <c r="AA590" i="34"/>
  <c r="Q590" i="34"/>
  <c r="R595" i="34"/>
  <c r="V595" i="34"/>
  <c r="AA595" i="34"/>
  <c r="P595" i="34"/>
  <c r="Q595" i="34"/>
  <c r="P628" i="34"/>
  <c r="Q628" i="34"/>
  <c r="R628" i="34"/>
  <c r="V628" i="34"/>
  <c r="AA628" i="34"/>
  <c r="R633" i="34"/>
  <c r="V633" i="34"/>
  <c r="AA633" i="34"/>
  <c r="P633" i="34"/>
  <c r="Q633" i="34"/>
  <c r="R663" i="34"/>
  <c r="V663" i="34"/>
  <c r="AA663" i="34"/>
  <c r="P663" i="34"/>
  <c r="Q663" i="34"/>
  <c r="P668" i="34"/>
  <c r="Q668" i="34"/>
  <c r="R668" i="34"/>
  <c r="V668" i="34"/>
  <c r="AA668" i="34"/>
  <c r="P702" i="34"/>
  <c r="Q702" i="34"/>
  <c r="R702" i="34"/>
  <c r="V702" i="34"/>
  <c r="AA702" i="34"/>
  <c r="P706" i="34"/>
  <c r="Q706" i="34"/>
  <c r="R706" i="34"/>
  <c r="V706" i="34"/>
  <c r="AA706" i="34"/>
  <c r="R731" i="34"/>
  <c r="V731" i="34"/>
  <c r="AA731" i="34"/>
  <c r="P731" i="34"/>
  <c r="Q731" i="34"/>
  <c r="R737" i="34"/>
  <c r="V737" i="34"/>
  <c r="AA737" i="34"/>
  <c r="P737" i="34"/>
  <c r="Q737" i="34"/>
  <c r="AA756" i="34"/>
  <c r="P756" i="34"/>
  <c r="Q756" i="34"/>
  <c r="R756" i="34"/>
  <c r="V756" i="34"/>
  <c r="AA760" i="34"/>
  <c r="P760" i="34"/>
  <c r="Q760" i="34"/>
  <c r="R760" i="34"/>
  <c r="V760" i="34"/>
  <c r="AA766" i="34"/>
  <c r="P766" i="34"/>
  <c r="Q766" i="34"/>
  <c r="R766" i="34"/>
  <c r="V766" i="34"/>
  <c r="Q771" i="34"/>
  <c r="R771" i="34"/>
  <c r="V771" i="34"/>
  <c r="AA771" i="34"/>
  <c r="P771" i="34"/>
  <c r="Q787" i="34"/>
  <c r="R787" i="34"/>
  <c r="V787" i="34"/>
  <c r="AA787" i="34"/>
  <c r="P787" i="34"/>
  <c r="AA792" i="34"/>
  <c r="P792" i="34"/>
  <c r="Q792" i="34"/>
  <c r="R792" i="34"/>
  <c r="V792" i="34"/>
  <c r="AA796" i="34"/>
  <c r="P796" i="34"/>
  <c r="Q796" i="34"/>
  <c r="R796" i="34"/>
  <c r="V796" i="34"/>
  <c r="P158" i="34"/>
  <c r="Q158" i="34"/>
  <c r="R158" i="34"/>
  <c r="V158" i="34"/>
  <c r="AA158" i="34"/>
  <c r="P164" i="34"/>
  <c r="Q164" i="34"/>
  <c r="R164" i="34"/>
  <c r="V164" i="34"/>
  <c r="AA164" i="34"/>
  <c r="P174" i="34"/>
  <c r="Q174" i="34"/>
  <c r="R174" i="34"/>
  <c r="V174" i="34"/>
  <c r="AA174" i="34"/>
  <c r="R179" i="34"/>
  <c r="V179" i="34"/>
  <c r="P179" i="34"/>
  <c r="Q179" i="34"/>
  <c r="AA179" i="34"/>
  <c r="AA203" i="34"/>
  <c r="P203" i="34"/>
  <c r="Q203" i="34"/>
  <c r="R203" i="34"/>
  <c r="V203" i="34"/>
  <c r="AA207" i="34"/>
  <c r="P207" i="34"/>
  <c r="Q207" i="34"/>
  <c r="R207" i="34"/>
  <c r="V207" i="34"/>
  <c r="Q216" i="34"/>
  <c r="R216" i="34"/>
  <c r="V216" i="34"/>
  <c r="AA216" i="34"/>
  <c r="P216" i="34"/>
  <c r="Q222" i="34"/>
  <c r="R222" i="34"/>
  <c r="V222" i="34"/>
  <c r="AA222" i="34"/>
  <c r="P222" i="34"/>
  <c r="AA233" i="34"/>
  <c r="P233" i="34"/>
  <c r="Q233" i="34"/>
  <c r="R233" i="34"/>
  <c r="V233" i="34"/>
  <c r="Q238" i="34"/>
  <c r="R238" i="34"/>
  <c r="V238" i="34"/>
  <c r="AA238" i="34"/>
  <c r="P238" i="34"/>
  <c r="Q1238" i="34"/>
  <c r="R1238" i="34"/>
  <c r="V1238" i="34"/>
  <c r="AA1238" i="34"/>
  <c r="P1238" i="34"/>
  <c r="R1265" i="34"/>
  <c r="V1265" i="34"/>
  <c r="AA1265" i="34"/>
  <c r="P1265" i="34"/>
  <c r="Q1265" i="34"/>
  <c r="R1301" i="34"/>
  <c r="V1301" i="34"/>
  <c r="AA1301" i="34"/>
  <c r="P1301" i="34"/>
  <c r="Q1301" i="34"/>
  <c r="R1305" i="34"/>
  <c r="V1305" i="34"/>
  <c r="AA1305" i="34"/>
  <c r="P1305" i="34"/>
  <c r="Q1305" i="34"/>
  <c r="R1271" i="34"/>
  <c r="V1271" i="34"/>
  <c r="AA1271" i="34"/>
  <c r="P1271" i="34"/>
  <c r="Q1271" i="34"/>
  <c r="R1063" i="34"/>
  <c r="V1063" i="34"/>
  <c r="AA1063" i="34"/>
  <c r="P1063" i="34"/>
  <c r="Q1063" i="34"/>
  <c r="P1864" i="34"/>
  <c r="R1864" i="34"/>
  <c r="V1864" i="34"/>
  <c r="AA1864" i="34"/>
  <c r="Q1864" i="34"/>
  <c r="AA1179" i="34"/>
  <c r="P1179" i="34"/>
  <c r="Q1179" i="34"/>
  <c r="R1179" i="34"/>
  <c r="V1179" i="34"/>
  <c r="AA1181" i="34"/>
  <c r="P1181" i="34"/>
  <c r="Q1181" i="34"/>
  <c r="R1181" i="34"/>
  <c r="V1181" i="34"/>
  <c r="Q1194" i="34"/>
  <c r="R1194" i="34"/>
  <c r="V1194" i="34"/>
  <c r="AA1194" i="34"/>
  <c r="P1194" i="34"/>
  <c r="P1044" i="34"/>
  <c r="Q1044" i="34"/>
  <c r="R1044" i="34"/>
  <c r="V1044" i="34"/>
  <c r="AA1044" i="34"/>
  <c r="Q827" i="34"/>
  <c r="R827" i="34"/>
  <c r="V827" i="34"/>
  <c r="AA827" i="34"/>
  <c r="P827" i="34"/>
  <c r="R545" i="34"/>
  <c r="V545" i="34"/>
  <c r="AA545" i="34"/>
  <c r="P545" i="34"/>
  <c r="Q545" i="34"/>
  <c r="R551" i="34"/>
  <c r="V551" i="34"/>
  <c r="AA551" i="34"/>
  <c r="P551" i="34"/>
  <c r="Q551" i="34"/>
  <c r="R555" i="34"/>
  <c r="V555" i="34"/>
  <c r="AA555" i="34"/>
  <c r="P555" i="34"/>
  <c r="Q555" i="34"/>
  <c r="R559" i="34"/>
  <c r="V559" i="34"/>
  <c r="P559" i="34"/>
  <c r="Q559" i="34"/>
  <c r="AA559" i="34"/>
  <c r="P564" i="34"/>
  <c r="R564" i="34"/>
  <c r="V564" i="34"/>
  <c r="AA564" i="34"/>
  <c r="Q564" i="34"/>
  <c r="P570" i="34"/>
  <c r="R570" i="34"/>
  <c r="V570" i="34"/>
  <c r="AA570" i="34"/>
  <c r="Q570" i="34"/>
  <c r="R575" i="34"/>
  <c r="V575" i="34"/>
  <c r="P575" i="34"/>
  <c r="Q575" i="34"/>
  <c r="AA575" i="34"/>
  <c r="R579" i="34"/>
  <c r="V579" i="34"/>
  <c r="P579" i="34"/>
  <c r="AA579" i="34"/>
  <c r="Q579" i="34"/>
  <c r="P584" i="34"/>
  <c r="R584" i="34"/>
  <c r="V584" i="34"/>
  <c r="AA584" i="34"/>
  <c r="Q584" i="34"/>
  <c r="P612" i="34"/>
  <c r="Q612" i="34"/>
  <c r="R612" i="34"/>
  <c r="V612" i="34"/>
  <c r="AA612" i="34"/>
  <c r="P1032" i="34"/>
  <c r="Q1032" i="34"/>
  <c r="R1032" i="34"/>
  <c r="V1032" i="34"/>
  <c r="AA1032" i="34"/>
  <c r="Q1150" i="34"/>
  <c r="R1150" i="34"/>
  <c r="V1150" i="34"/>
  <c r="AA1150" i="34"/>
  <c r="P1150" i="34"/>
  <c r="Q1182" i="34"/>
  <c r="R1182" i="34"/>
  <c r="V1182" i="34"/>
  <c r="AA1182" i="34"/>
  <c r="P1182" i="34"/>
  <c r="AA1191" i="34"/>
  <c r="P1191" i="34"/>
  <c r="Q1191" i="34"/>
  <c r="R1191" i="34"/>
  <c r="V1191" i="34"/>
  <c r="Q843" i="34"/>
  <c r="R843" i="34"/>
  <c r="V843" i="34"/>
  <c r="AA843" i="34"/>
  <c r="P84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Q422" i="34"/>
  <c r="R422" i="34"/>
  <c r="V422" i="34"/>
  <c r="AA422" i="34"/>
  <c r="P422" i="34"/>
  <c r="AA427" i="34"/>
  <c r="P427" i="34"/>
  <c r="Q427" i="34"/>
  <c r="R427" i="34"/>
  <c r="V427" i="34"/>
  <c r="AA431" i="34"/>
  <c r="P431" i="34"/>
  <c r="Q431" i="34"/>
  <c r="R431" i="34"/>
  <c r="V431" i="34"/>
  <c r="P540" i="34"/>
  <c r="Q540" i="34"/>
  <c r="R540" i="34"/>
  <c r="V540" i="34"/>
  <c r="AA540" i="34"/>
  <c r="P544" i="34"/>
  <c r="Q544" i="34"/>
  <c r="R544" i="34"/>
  <c r="V544" i="34"/>
  <c r="AA544" i="34"/>
  <c r="AA1209" i="34"/>
  <c r="P1209" i="34"/>
  <c r="Q1209" i="34"/>
  <c r="R1209" i="34"/>
  <c r="V1209" i="34"/>
  <c r="AA1221" i="34"/>
  <c r="P1221" i="34"/>
  <c r="Q1221" i="34"/>
  <c r="R1221" i="34"/>
  <c r="V1221" i="34"/>
  <c r="AA241" i="34"/>
  <c r="P241" i="34"/>
  <c r="Q241" i="34"/>
  <c r="R241" i="34"/>
  <c r="V241" i="34"/>
  <c r="AA253" i="34"/>
  <c r="P253" i="34"/>
  <c r="Q253" i="34"/>
  <c r="R253" i="34"/>
  <c r="V253" i="34"/>
  <c r="R258" i="34"/>
  <c r="V258" i="34"/>
  <c r="P258" i="34"/>
  <c r="AA258" i="34"/>
  <c r="Q258" i="34"/>
  <c r="R267" i="34"/>
  <c r="V267" i="34"/>
  <c r="P267" i="34"/>
  <c r="Q267" i="34"/>
  <c r="AA267" i="34"/>
  <c r="Q273" i="34"/>
  <c r="R273" i="34"/>
  <c r="V273" i="34"/>
  <c r="AA273" i="34"/>
  <c r="P273" i="34"/>
  <c r="AA296" i="34"/>
  <c r="P296" i="34"/>
  <c r="Q296" i="34"/>
  <c r="R296" i="34"/>
  <c r="V296" i="34"/>
  <c r="Q398" i="34"/>
  <c r="R398" i="34"/>
  <c r="V398" i="34"/>
  <c r="AA398" i="34"/>
  <c r="P398" i="34"/>
  <c r="Q402" i="34"/>
  <c r="R402" i="34"/>
  <c r="V402" i="34"/>
  <c r="AA402" i="34"/>
  <c r="P402" i="34"/>
  <c r="R587" i="34"/>
  <c r="V587" i="34"/>
  <c r="Q587" i="34"/>
  <c r="AA587" i="34"/>
  <c r="P587" i="34"/>
  <c r="R591" i="34"/>
  <c r="Q591" i="34"/>
  <c r="V591" i="34"/>
  <c r="AA591" i="34"/>
  <c r="P591" i="34"/>
  <c r="P624" i="34"/>
  <c r="Q624" i="34"/>
  <c r="R624" i="34"/>
  <c r="V624" i="34"/>
  <c r="AA624" i="34"/>
  <c r="R629" i="34"/>
  <c r="V629" i="34"/>
  <c r="AA629" i="34"/>
  <c r="P629" i="34"/>
  <c r="Q629" i="34"/>
  <c r="P634" i="34"/>
  <c r="Q634" i="34"/>
  <c r="R634" i="34"/>
  <c r="V634" i="34"/>
  <c r="AA634" i="34"/>
  <c r="P664" i="34"/>
  <c r="Q664" i="34"/>
  <c r="R664" i="34"/>
  <c r="V664" i="34"/>
  <c r="AA664" i="34"/>
  <c r="R669" i="34"/>
  <c r="V669" i="34"/>
  <c r="AA669" i="34"/>
  <c r="P669" i="34"/>
  <c r="Q669" i="34"/>
  <c r="R703" i="34"/>
  <c r="V703" i="34"/>
  <c r="AA703" i="34"/>
  <c r="P703" i="34"/>
  <c r="Q703" i="34"/>
  <c r="P728" i="34"/>
  <c r="Q728" i="34"/>
  <c r="R728" i="34"/>
  <c r="V728" i="34"/>
  <c r="AA728" i="34"/>
  <c r="R733" i="34"/>
  <c r="V733" i="34"/>
  <c r="AA733" i="34"/>
  <c r="P733" i="34"/>
  <c r="Q733" i="34"/>
  <c r="P738" i="34"/>
  <c r="Q738" i="34"/>
  <c r="R738" i="34"/>
  <c r="V738" i="34"/>
  <c r="AA738" i="34"/>
  <c r="Q757" i="34"/>
  <c r="R757" i="34"/>
  <c r="V757" i="34"/>
  <c r="AA757" i="34"/>
  <c r="P757" i="34"/>
  <c r="Q761" i="34"/>
  <c r="R761" i="34"/>
  <c r="V761" i="34"/>
  <c r="AA761" i="34"/>
  <c r="P761" i="34"/>
  <c r="Q767" i="34"/>
  <c r="R767" i="34"/>
  <c r="V767" i="34"/>
  <c r="AA767" i="34"/>
  <c r="P767" i="34"/>
  <c r="AA772" i="34"/>
  <c r="P772" i="34"/>
  <c r="Q772" i="34"/>
  <c r="R772" i="34"/>
  <c r="V772" i="34"/>
  <c r="AA788" i="34"/>
  <c r="P788" i="34"/>
  <c r="Q788" i="34"/>
  <c r="R788" i="34"/>
  <c r="V788" i="34"/>
  <c r="Q793" i="34"/>
  <c r="R793" i="34"/>
  <c r="V793" i="34"/>
  <c r="AA793" i="34"/>
  <c r="P793" i="34"/>
  <c r="Q823" i="34"/>
  <c r="R823" i="34"/>
  <c r="V823" i="34"/>
  <c r="AA823" i="34"/>
  <c r="P823" i="34"/>
  <c r="R159" i="34"/>
  <c r="V159" i="34"/>
  <c r="AA159" i="34"/>
  <c r="P159" i="34"/>
  <c r="Q159" i="34"/>
  <c r="P166" i="34"/>
  <c r="Q166" i="34"/>
  <c r="R166" i="34"/>
  <c r="V166" i="34"/>
  <c r="AA166" i="34"/>
  <c r="R175" i="34"/>
  <c r="V175" i="34"/>
  <c r="P175" i="34"/>
  <c r="Q175" i="34"/>
  <c r="AA175" i="34"/>
  <c r="P180" i="34"/>
  <c r="R180" i="34"/>
  <c r="V180" i="34"/>
  <c r="AA180" i="34"/>
  <c r="Q180" i="34"/>
  <c r="Q204" i="34"/>
  <c r="R204" i="34"/>
  <c r="V204" i="34"/>
  <c r="AA204" i="34"/>
  <c r="P204" i="34"/>
  <c r="Q208" i="34"/>
  <c r="R208" i="34"/>
  <c r="V208" i="34"/>
  <c r="AA208" i="34"/>
  <c r="P208" i="34"/>
  <c r="Q218" i="34"/>
  <c r="R218" i="34"/>
  <c r="V218" i="34"/>
  <c r="AA218" i="34"/>
  <c r="P218" i="34"/>
  <c r="AA223" i="34"/>
  <c r="P223" i="34"/>
  <c r="Q223" i="34"/>
  <c r="R223" i="34"/>
  <c r="V223" i="34"/>
  <c r="Q234" i="34"/>
  <c r="R234" i="34"/>
  <c r="V234" i="34"/>
  <c r="AA234" i="34"/>
  <c r="P234" i="34"/>
  <c r="AA239" i="34"/>
  <c r="P239" i="34"/>
  <c r="Q239" i="34"/>
  <c r="R239" i="34"/>
  <c r="V239" i="34"/>
  <c r="R1865" i="34"/>
  <c r="V1865" i="34"/>
  <c r="P1865" i="34"/>
  <c r="AA1865" i="34"/>
  <c r="Q1865" i="34"/>
  <c r="R1257" i="34"/>
  <c r="V1257" i="34"/>
  <c r="AA1257" i="34"/>
  <c r="P1257" i="34"/>
  <c r="Q1257" i="34"/>
  <c r="R1273" i="34"/>
  <c r="V1273" i="34"/>
  <c r="AA1273" i="34"/>
  <c r="P1273" i="34"/>
  <c r="Q1273" i="34"/>
  <c r="P1870" i="34"/>
  <c r="R1870" i="34"/>
  <c r="V1870" i="34"/>
  <c r="AA1870" i="34"/>
  <c r="Q1870" i="34"/>
  <c r="Q1234" i="34"/>
  <c r="R1234" i="34"/>
  <c r="V1234" i="34"/>
  <c r="AA1234" i="34"/>
  <c r="P1234" i="34"/>
  <c r="AA1239" i="34"/>
  <c r="P1239" i="34"/>
  <c r="Q1239" i="34"/>
  <c r="R1239" i="34"/>
  <c r="V1239" i="34"/>
  <c r="Q1244" i="34"/>
  <c r="R1244" i="34"/>
  <c r="V1244" i="34"/>
  <c r="P1244" i="34"/>
  <c r="AA1244" i="34"/>
  <c r="Q1248" i="34"/>
  <c r="P1248" i="34"/>
  <c r="R1248" i="34"/>
  <c r="V1248" i="34"/>
  <c r="AA1248" i="34"/>
  <c r="P1258" i="34"/>
  <c r="Q1258" i="34"/>
  <c r="R1258" i="34"/>
  <c r="V1258" i="34"/>
  <c r="AA1258" i="34"/>
  <c r="P1266" i="34"/>
  <c r="Q1266" i="34"/>
  <c r="R1266" i="34"/>
  <c r="V1266" i="34"/>
  <c r="AA1266" i="34"/>
  <c r="P1274" i="34"/>
  <c r="Q1274" i="34"/>
  <c r="R1274" i="34"/>
  <c r="V1274" i="34"/>
  <c r="AA1274" i="34"/>
  <c r="R1281" i="34"/>
  <c r="V1281" i="34"/>
  <c r="AA1281" i="34"/>
  <c r="P1281" i="34"/>
  <c r="Q1281" i="34"/>
  <c r="P1288" i="34"/>
  <c r="Q1288" i="34"/>
  <c r="R1288" i="34"/>
  <c r="V1288" i="34"/>
  <c r="AA1288" i="34"/>
  <c r="P1302" i="34"/>
  <c r="Q1302" i="34"/>
  <c r="R1302" i="34"/>
  <c r="V1302" i="34"/>
  <c r="AA1302" i="34"/>
  <c r="P1306" i="34"/>
  <c r="Q1306" i="34"/>
  <c r="R1306" i="34"/>
  <c r="V1306" i="34"/>
  <c r="AA1306" i="34"/>
  <c r="P1272" i="34"/>
  <c r="Q1272" i="34"/>
  <c r="R1272" i="34"/>
  <c r="V1272" i="34"/>
  <c r="AA1272" i="34"/>
  <c r="P1064" i="34"/>
  <c r="Q1064" i="34"/>
  <c r="R1064" i="34"/>
  <c r="V1064" i="34"/>
  <c r="AA1064" i="34"/>
  <c r="AA1147" i="34"/>
  <c r="P1147" i="34"/>
  <c r="Q1147" i="34"/>
  <c r="R1147" i="34"/>
  <c r="V1147" i="34"/>
  <c r="Q1174" i="34"/>
  <c r="R1174" i="34"/>
  <c r="V1174" i="34"/>
  <c r="AA1174" i="34"/>
  <c r="P1174" i="34"/>
  <c r="Q1186" i="34"/>
  <c r="R1186" i="34"/>
  <c r="V1186" i="34"/>
  <c r="AA1186" i="34"/>
  <c r="P1186" i="34"/>
  <c r="AA1195" i="34"/>
  <c r="P1195" i="34"/>
  <c r="Q1195" i="34"/>
  <c r="R1195" i="34"/>
  <c r="V1195" i="34"/>
  <c r="AA1117" i="34"/>
  <c r="P1117" i="34"/>
  <c r="Q1117" i="34"/>
  <c r="R1117" i="34"/>
  <c r="V1117" i="34"/>
  <c r="AA838" i="34"/>
  <c r="P838" i="34"/>
  <c r="Q838" i="34"/>
  <c r="R838" i="34"/>
  <c r="V838" i="34"/>
  <c r="R547" i="34"/>
  <c r="V547" i="34"/>
  <c r="AA547" i="34"/>
  <c r="P547" i="34"/>
  <c r="Q547" i="34"/>
  <c r="P552" i="34"/>
  <c r="Q552" i="34"/>
  <c r="R552" i="34"/>
  <c r="V552" i="34"/>
  <c r="AA552" i="34"/>
  <c r="P556" i="34"/>
  <c r="Q556" i="34"/>
  <c r="R556" i="34"/>
  <c r="V556" i="34"/>
  <c r="AA556" i="34"/>
  <c r="R561" i="34"/>
  <c r="V561" i="34"/>
  <c r="P561" i="34"/>
  <c r="Q561" i="34"/>
  <c r="AA561" i="34"/>
  <c r="P566" i="34"/>
  <c r="R566" i="34"/>
  <c r="V566" i="34"/>
  <c r="AA566" i="34"/>
  <c r="Q566" i="34"/>
  <c r="P572" i="34"/>
  <c r="R572" i="34"/>
  <c r="V572" i="34"/>
  <c r="AA572" i="34"/>
  <c r="Q572" i="34"/>
  <c r="P576" i="34"/>
  <c r="R576" i="34"/>
  <c r="V576" i="34"/>
  <c r="AA576" i="34"/>
  <c r="Q576" i="34"/>
  <c r="P580" i="34"/>
  <c r="R580" i="34"/>
  <c r="V580" i="34"/>
  <c r="AA580" i="34"/>
  <c r="Q580" i="34"/>
  <c r="R585" i="34"/>
  <c r="V585" i="34"/>
  <c r="P585" i="34"/>
  <c r="AA585" i="34"/>
  <c r="Q585" i="34"/>
  <c r="R619" i="34"/>
  <c r="V619" i="34"/>
  <c r="AA619" i="34"/>
  <c r="P619" i="34"/>
  <c r="Q619" i="34"/>
  <c r="R1033" i="34"/>
  <c r="V1033" i="34"/>
  <c r="AA1033" i="34"/>
  <c r="P1033" i="34"/>
  <c r="Q1033" i="34"/>
  <c r="AA1165" i="34"/>
  <c r="P1165" i="34"/>
  <c r="Q1165" i="34"/>
  <c r="R1165" i="34"/>
  <c r="V1165" i="34"/>
  <c r="AA1183" i="34"/>
  <c r="P1183" i="34"/>
  <c r="Q1183" i="34"/>
  <c r="R1183" i="34"/>
  <c r="V1183" i="34"/>
  <c r="AA840" i="34"/>
  <c r="P840" i="34"/>
  <c r="Q840" i="34"/>
  <c r="R840" i="34"/>
  <c r="V840" i="34"/>
  <c r="AA844" i="34"/>
  <c r="P844" i="34"/>
  <c r="Q844" i="34"/>
  <c r="R844" i="34"/>
  <c r="V84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AA423" i="34"/>
  <c r="P423" i="34"/>
  <c r="Q423" i="34"/>
  <c r="R423" i="34"/>
  <c r="V423" i="34"/>
  <c r="Q428" i="34"/>
  <c r="R428" i="34"/>
  <c r="V428" i="34"/>
  <c r="AA428" i="34"/>
  <c r="P428" i="34"/>
  <c r="Q432" i="34"/>
  <c r="R432" i="34"/>
  <c r="V432" i="34"/>
  <c r="AA432" i="34"/>
  <c r="P432" i="34"/>
  <c r="R541" i="34"/>
  <c r="V541" i="34"/>
  <c r="AA541" i="34"/>
  <c r="P541" i="34"/>
  <c r="Q541" i="34"/>
  <c r="Q1202" i="34"/>
  <c r="R1202" i="34"/>
  <c r="V1202" i="34"/>
  <c r="AA1202" i="34"/>
  <c r="P1202" i="34"/>
  <c r="Q1210" i="34"/>
  <c r="R1210" i="34"/>
  <c r="V1210" i="34"/>
  <c r="AA1210" i="34"/>
  <c r="P1210" i="34"/>
  <c r="Q1222" i="34"/>
  <c r="R1222" i="34"/>
  <c r="V1222" i="34"/>
  <c r="AA1222" i="34"/>
  <c r="P1222" i="34"/>
  <c r="Q242" i="34"/>
  <c r="R242" i="34"/>
  <c r="V242" i="34"/>
  <c r="AA242" i="34"/>
  <c r="P242" i="34"/>
  <c r="P255" i="34"/>
  <c r="Q255" i="34"/>
  <c r="R255" i="34"/>
  <c r="V255" i="34"/>
  <c r="AA255" i="34"/>
  <c r="R263" i="34"/>
  <c r="V263" i="34"/>
  <c r="P263" i="34"/>
  <c r="Q263" i="34"/>
  <c r="AA263" i="34"/>
  <c r="Q269" i="34"/>
  <c r="R269" i="34"/>
  <c r="V269" i="34"/>
  <c r="AA269" i="34"/>
  <c r="P269" i="34"/>
  <c r="AA274" i="34"/>
  <c r="P274" i="34"/>
  <c r="Q274" i="34"/>
  <c r="R274" i="34"/>
  <c r="V274" i="34"/>
  <c r="Q297" i="34"/>
  <c r="R297" i="34"/>
  <c r="V297" i="34"/>
  <c r="AA297" i="34"/>
  <c r="P297" i="34"/>
  <c r="AA399" i="34"/>
  <c r="P399" i="34"/>
  <c r="Q399" i="34"/>
  <c r="R399" i="34"/>
  <c r="V399" i="34"/>
  <c r="AA403" i="34"/>
  <c r="P403" i="34"/>
  <c r="Q403" i="34"/>
  <c r="R403" i="34"/>
  <c r="V403" i="34"/>
  <c r="P588" i="34"/>
  <c r="R588" i="34"/>
  <c r="V588" i="34"/>
  <c r="AA588" i="34"/>
  <c r="Q588" i="34"/>
  <c r="P592" i="34"/>
  <c r="Q592" i="34"/>
  <c r="R592" i="34"/>
  <c r="V592" i="34"/>
  <c r="AA592" i="34"/>
  <c r="R625" i="34"/>
  <c r="V625" i="34"/>
  <c r="AA625" i="34"/>
  <c r="P625" i="34"/>
  <c r="Q625" i="34"/>
  <c r="R631" i="34"/>
  <c r="V631" i="34"/>
  <c r="AA631" i="34"/>
  <c r="P631" i="34"/>
  <c r="Q631" i="34"/>
  <c r="R661" i="34"/>
  <c r="V661" i="34"/>
  <c r="AA661" i="34"/>
  <c r="P661" i="34"/>
  <c r="Q661" i="34"/>
  <c r="R665" i="34"/>
  <c r="V665" i="34"/>
  <c r="AA665" i="34"/>
  <c r="P665" i="34"/>
  <c r="Q665" i="34"/>
  <c r="P670" i="34"/>
  <c r="Q670" i="34"/>
  <c r="R670" i="34"/>
  <c r="V670" i="34"/>
  <c r="AA670" i="34"/>
  <c r="P704" i="34"/>
  <c r="Q704" i="34"/>
  <c r="R704" i="34"/>
  <c r="V704" i="34"/>
  <c r="AA704" i="34"/>
  <c r="R729" i="34"/>
  <c r="V729" i="34"/>
  <c r="AA729" i="34"/>
  <c r="P729" i="34"/>
  <c r="Q729" i="34"/>
  <c r="P734" i="34"/>
  <c r="Q734" i="34"/>
  <c r="R734" i="34"/>
  <c r="V734" i="34"/>
  <c r="AA734" i="34"/>
  <c r="AA754" i="34"/>
  <c r="P754" i="34"/>
  <c r="Q754" i="34"/>
  <c r="R754" i="34"/>
  <c r="V754" i="34"/>
  <c r="AA758" i="34"/>
  <c r="P758" i="34"/>
  <c r="Q758" i="34"/>
  <c r="R758" i="34"/>
  <c r="V758" i="34"/>
  <c r="AA762" i="34"/>
  <c r="P762" i="34"/>
  <c r="Q762" i="34"/>
  <c r="R762" i="34"/>
  <c r="V762" i="34"/>
  <c r="AA768" i="34"/>
  <c r="P768" i="34"/>
  <c r="Q768" i="34"/>
  <c r="R768" i="34"/>
  <c r="V768" i="34"/>
  <c r="AA774" i="34"/>
  <c r="P774" i="34"/>
  <c r="Q774" i="34"/>
  <c r="R774" i="34"/>
  <c r="V774" i="34"/>
  <c r="AA790" i="34"/>
  <c r="P790" i="34"/>
  <c r="Q790" i="34"/>
  <c r="R790" i="34"/>
  <c r="V790" i="34"/>
  <c r="AA794" i="34"/>
  <c r="P794" i="34"/>
  <c r="Q794" i="34"/>
  <c r="R794" i="34"/>
  <c r="V794" i="34"/>
  <c r="AA824" i="34"/>
  <c r="P824" i="34"/>
  <c r="Q824" i="34"/>
  <c r="R824" i="34"/>
  <c r="V824" i="34"/>
  <c r="P160" i="34"/>
  <c r="Q160" i="34"/>
  <c r="R160" i="34"/>
  <c r="V160" i="34"/>
  <c r="AA160" i="34"/>
  <c r="P168" i="34"/>
  <c r="Q168" i="34"/>
  <c r="R168" i="34"/>
  <c r="V168" i="34"/>
  <c r="AA168" i="34"/>
  <c r="P176" i="34"/>
  <c r="R176" i="34"/>
  <c r="V176" i="34"/>
  <c r="AA176" i="34"/>
  <c r="Q176" i="34"/>
  <c r="R181" i="34"/>
  <c r="V181" i="34"/>
  <c r="P181" i="34"/>
  <c r="Q181" i="34"/>
  <c r="AA181" i="34"/>
  <c r="AA205" i="34"/>
  <c r="P205" i="34"/>
  <c r="Q205" i="34"/>
  <c r="R205" i="34"/>
  <c r="V205" i="34"/>
  <c r="Q210" i="34"/>
  <c r="R210" i="34"/>
  <c r="V210" i="34"/>
  <c r="AA210" i="34"/>
  <c r="P210" i="34"/>
  <c r="AA219" i="34"/>
  <c r="P219" i="34"/>
  <c r="Q219" i="34"/>
  <c r="R219" i="34"/>
  <c r="V219" i="34"/>
  <c r="Q224" i="34"/>
  <c r="R224" i="34"/>
  <c r="V224" i="34"/>
  <c r="AA224" i="34"/>
  <c r="P224" i="34"/>
  <c r="Q236" i="34"/>
  <c r="R236" i="34"/>
  <c r="V236" i="34"/>
  <c r="AA236" i="34"/>
  <c r="P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P598" i="34"/>
  <c r="Q598" i="34"/>
  <c r="R598" i="34"/>
  <c r="V598" i="34"/>
  <c r="AA598" i="34"/>
  <c r="AA104" i="34"/>
  <c r="P104" i="34"/>
  <c r="Q104" i="34"/>
  <c r="R104" i="34"/>
  <c r="V104" i="34"/>
  <c r="Q1152" i="34"/>
  <c r="R1152" i="34"/>
  <c r="V1152" i="34"/>
  <c r="AA1152" i="34"/>
  <c r="P1152" i="34"/>
  <c r="Q139" i="34"/>
  <c r="R139" i="34"/>
  <c r="V139" i="34"/>
  <c r="AA139" i="34"/>
  <c r="P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R1827" i="34"/>
  <c r="V1827" i="34"/>
  <c r="AA1827" i="34"/>
  <c r="P1827" i="34"/>
  <c r="Q1827" i="34"/>
  <c r="A1160" i="34"/>
  <c r="A1667" i="34"/>
  <c r="A1730" i="34"/>
  <c r="A1827" i="34"/>
  <c r="A1743" i="34"/>
  <c r="I18" i="54" l="1"/>
  <c r="B65" i="34"/>
  <c r="AA65" i="34" l="1"/>
  <c r="P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Q597" i="34"/>
  <c r="P596" i="34"/>
  <c r="Q596" i="34"/>
  <c r="R596" i="34"/>
  <c r="V596" i="34"/>
  <c r="AA596" i="34"/>
  <c r="R1077" i="34"/>
  <c r="V1077" i="34"/>
  <c r="AA1077" i="34"/>
  <c r="P1077" i="34"/>
  <c r="Q1077" i="34"/>
  <c r="R1295" i="34"/>
  <c r="V1295" i="34"/>
  <c r="AA1295" i="34"/>
  <c r="P1295" i="34"/>
  <c r="Q1295" i="34"/>
  <c r="A596" i="34"/>
  <c r="A1077" i="34"/>
  <c r="A1295" i="34"/>
  <c r="A597" i="34"/>
  <c r="B151" i="34"/>
  <c r="B150" i="34"/>
  <c r="P150" i="34" l="1"/>
  <c r="Q150" i="34"/>
  <c r="R150" i="34"/>
  <c r="V150" i="34"/>
  <c r="AA150" i="34"/>
  <c r="R151" i="34"/>
  <c r="V151" i="34"/>
  <c r="AA151" i="34"/>
  <c r="P151" i="34"/>
  <c r="Q151" i="34"/>
  <c r="A151" i="34"/>
  <c r="A150" i="34"/>
  <c r="B246" i="34"/>
  <c r="B152" i="34"/>
  <c r="B14" i="55"/>
  <c r="A14" i="55" s="1"/>
  <c r="P152" i="34" l="1"/>
  <c r="Q152" i="34"/>
  <c r="R152" i="34"/>
  <c r="V152" i="34"/>
  <c r="AA152" i="34"/>
  <c r="Q246" i="34"/>
  <c r="R246" i="34"/>
  <c r="V246" i="34"/>
  <c r="AA246" i="34"/>
  <c r="P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R96" i="34"/>
  <c r="V96" i="34"/>
  <c r="AA96" i="34"/>
  <c r="Q96" i="34"/>
  <c r="R97" i="34"/>
  <c r="V97" i="34"/>
  <c r="Q97" i="34"/>
  <c r="AA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Q849" i="34"/>
  <c r="R849" i="34"/>
  <c r="V849" i="34"/>
  <c r="AA849" i="34"/>
  <c r="P849" i="34"/>
  <c r="AA830" i="34"/>
  <c r="P830" i="34"/>
  <c r="Q830" i="34"/>
  <c r="R830" i="34"/>
  <c r="V830" i="34"/>
  <c r="Q811" i="34"/>
  <c r="R811" i="34"/>
  <c r="V811" i="34"/>
  <c r="AA811" i="34"/>
  <c r="P811" i="34"/>
  <c r="AA778" i="34"/>
  <c r="P778" i="34"/>
  <c r="Q778" i="34"/>
  <c r="R778" i="34"/>
  <c r="V778" i="34"/>
  <c r="P698" i="34"/>
  <c r="Q698" i="34"/>
  <c r="R698" i="34"/>
  <c r="V698" i="34"/>
  <c r="AA698" i="34"/>
  <c r="Q801" i="34"/>
  <c r="R801" i="34"/>
  <c r="V801" i="34"/>
  <c r="AA801" i="34"/>
  <c r="P801" i="34"/>
  <c r="R752" i="34"/>
  <c r="V752" i="34"/>
  <c r="P752" i="34"/>
  <c r="Q752" i="34"/>
  <c r="AA752" i="34"/>
  <c r="R747" i="34"/>
  <c r="V747" i="34"/>
  <c r="AA747" i="34"/>
  <c r="P747" i="34"/>
  <c r="Q747" i="34"/>
  <c r="R711" i="34"/>
  <c r="V711" i="34"/>
  <c r="AA711" i="34"/>
  <c r="P711" i="34"/>
  <c r="Q711" i="34"/>
  <c r="P708" i="34"/>
  <c r="Q708" i="34"/>
  <c r="R708" i="34"/>
  <c r="V708" i="34"/>
  <c r="AA708" i="34"/>
  <c r="R687" i="34"/>
  <c r="V687" i="34"/>
  <c r="AA687" i="34"/>
  <c r="P687" i="34"/>
  <c r="Q687" i="34"/>
  <c r="R679" i="34"/>
  <c r="V679" i="34"/>
  <c r="AA679" i="34"/>
  <c r="P679" i="34"/>
  <c r="Q679" i="34"/>
  <c r="P674" i="34"/>
  <c r="Q674" i="34"/>
  <c r="R674" i="34"/>
  <c r="V674" i="34"/>
  <c r="AA674" i="34"/>
  <c r="R659" i="34"/>
  <c r="V659" i="34"/>
  <c r="AA659" i="34"/>
  <c r="P659" i="34"/>
  <c r="Q659" i="34"/>
  <c r="R653" i="34"/>
  <c r="V653" i="34"/>
  <c r="AA653" i="34"/>
  <c r="P653" i="34"/>
  <c r="Q653" i="34"/>
  <c r="P1318" i="34"/>
  <c r="Q1318" i="34"/>
  <c r="R1318" i="34"/>
  <c r="V1318" i="34"/>
  <c r="AA1318" i="34"/>
  <c r="AA290" i="34"/>
  <c r="P290" i="34"/>
  <c r="Q290" i="34"/>
  <c r="R290" i="34"/>
  <c r="V290" i="34"/>
  <c r="AA282" i="34"/>
  <c r="P282" i="34"/>
  <c r="Q282" i="34"/>
  <c r="R282" i="34"/>
  <c r="V282" i="34"/>
  <c r="AA249" i="34"/>
  <c r="P249" i="34"/>
  <c r="Q249" i="34"/>
  <c r="R249" i="34"/>
  <c r="V249" i="34"/>
  <c r="AA284" i="34"/>
  <c r="P284" i="34"/>
  <c r="Q284" i="34"/>
  <c r="R284" i="34"/>
  <c r="V284" i="34"/>
  <c r="R727" i="34"/>
  <c r="V727" i="34"/>
  <c r="AA727" i="34"/>
  <c r="P727" i="34"/>
  <c r="Q727" i="34"/>
  <c r="P692" i="34"/>
  <c r="Q692" i="34"/>
  <c r="R692" i="34"/>
  <c r="V692" i="34"/>
  <c r="AA692" i="34"/>
  <c r="R643" i="34"/>
  <c r="V643" i="34"/>
  <c r="AA643" i="34"/>
  <c r="P643" i="34"/>
  <c r="Q643" i="34"/>
  <c r="R647" i="34"/>
  <c r="V647" i="34"/>
  <c r="AA647" i="34"/>
  <c r="P647" i="34"/>
  <c r="Q647" i="34"/>
  <c r="Q809" i="34"/>
  <c r="R809" i="34"/>
  <c r="V809" i="34"/>
  <c r="AA809" i="34"/>
  <c r="P809" i="34"/>
  <c r="AA804" i="34"/>
  <c r="P804" i="34"/>
  <c r="Q804" i="34"/>
  <c r="R804" i="34"/>
  <c r="V804" i="34"/>
  <c r="AA856" i="34"/>
  <c r="P856" i="34"/>
  <c r="Q856" i="34"/>
  <c r="R856" i="34"/>
  <c r="V856" i="34"/>
  <c r="AA852" i="34"/>
  <c r="P852" i="34"/>
  <c r="Q852" i="34"/>
  <c r="R852" i="34"/>
  <c r="V852" i="34"/>
  <c r="AA848" i="34"/>
  <c r="P848" i="34"/>
  <c r="Q848" i="34"/>
  <c r="R848" i="34"/>
  <c r="V848" i="34"/>
  <c r="Q837" i="34"/>
  <c r="R837" i="34"/>
  <c r="V837" i="34"/>
  <c r="AA837" i="34"/>
  <c r="P837" i="34"/>
  <c r="Q833" i="34"/>
  <c r="R833" i="34"/>
  <c r="V833" i="34"/>
  <c r="AA833" i="34"/>
  <c r="P833" i="34"/>
  <c r="Q829" i="34"/>
  <c r="R829" i="34"/>
  <c r="V829" i="34"/>
  <c r="AA829" i="34"/>
  <c r="P829" i="34"/>
  <c r="Q819" i="34"/>
  <c r="R819" i="34"/>
  <c r="V819" i="34"/>
  <c r="AA819" i="34"/>
  <c r="P819" i="34"/>
  <c r="AA814" i="34"/>
  <c r="P814" i="34"/>
  <c r="Q814" i="34"/>
  <c r="R814" i="34"/>
  <c r="V814" i="34"/>
  <c r="Q785" i="34"/>
  <c r="R785" i="34"/>
  <c r="V785" i="34"/>
  <c r="AA785" i="34"/>
  <c r="P785" i="34"/>
  <c r="Q781" i="34"/>
  <c r="R781" i="34"/>
  <c r="V781" i="34"/>
  <c r="AA781" i="34"/>
  <c r="P781" i="34"/>
  <c r="Q777" i="34"/>
  <c r="R777" i="34"/>
  <c r="V777" i="34"/>
  <c r="AA777" i="34"/>
  <c r="P777" i="34"/>
  <c r="R715" i="34"/>
  <c r="V715" i="34"/>
  <c r="AA715" i="34"/>
  <c r="P715" i="34"/>
  <c r="Q715" i="34"/>
  <c r="R697" i="34"/>
  <c r="V697" i="34"/>
  <c r="AA697" i="34"/>
  <c r="P697" i="34"/>
  <c r="Q697" i="34"/>
  <c r="Q799" i="34"/>
  <c r="R799" i="34"/>
  <c r="V799" i="34"/>
  <c r="AA799" i="34"/>
  <c r="P799" i="34"/>
  <c r="P750" i="34"/>
  <c r="Q750" i="34"/>
  <c r="R750" i="34"/>
  <c r="V750" i="34"/>
  <c r="AA750" i="34"/>
  <c r="P746" i="34"/>
  <c r="Q746" i="34"/>
  <c r="R746" i="34"/>
  <c r="V746" i="34"/>
  <c r="AA746" i="34"/>
  <c r="P722" i="34"/>
  <c r="Q722" i="34"/>
  <c r="R722" i="34"/>
  <c r="V722" i="34"/>
  <c r="AA722" i="34"/>
  <c r="R691" i="34"/>
  <c r="V691" i="34"/>
  <c r="AA691" i="34"/>
  <c r="P691" i="34"/>
  <c r="Q691" i="34"/>
  <c r="R685" i="34"/>
  <c r="V685" i="34"/>
  <c r="AA685" i="34"/>
  <c r="P685" i="34"/>
  <c r="Q685" i="34"/>
  <c r="P678" i="34"/>
  <c r="Q678" i="34"/>
  <c r="R678" i="34"/>
  <c r="V678" i="34"/>
  <c r="AA678" i="34"/>
  <c r="P672" i="34"/>
  <c r="Q672" i="34"/>
  <c r="R672" i="34"/>
  <c r="V672" i="34"/>
  <c r="AA672" i="34"/>
  <c r="P658" i="34"/>
  <c r="Q658" i="34"/>
  <c r="R658" i="34"/>
  <c r="V658" i="34"/>
  <c r="AA658" i="34"/>
  <c r="P652" i="34"/>
  <c r="Q652" i="34"/>
  <c r="R652" i="34"/>
  <c r="V652" i="34"/>
  <c r="AA652" i="34"/>
  <c r="AA306" i="34"/>
  <c r="P306" i="34"/>
  <c r="Q306" i="34"/>
  <c r="R306" i="34"/>
  <c r="V306" i="34"/>
  <c r="Q289" i="34"/>
  <c r="R289" i="34"/>
  <c r="V289" i="34"/>
  <c r="AA289" i="34"/>
  <c r="P289" i="34"/>
  <c r="AA280" i="34"/>
  <c r="P280" i="34"/>
  <c r="Q280" i="34"/>
  <c r="R280" i="34"/>
  <c r="V280" i="34"/>
  <c r="Q232" i="34"/>
  <c r="R232" i="34"/>
  <c r="V232" i="34"/>
  <c r="AA232" i="34"/>
  <c r="P232" i="34"/>
  <c r="Q285" i="34"/>
  <c r="R285" i="34"/>
  <c r="V285" i="34"/>
  <c r="AA285" i="34"/>
  <c r="P285" i="34"/>
  <c r="R621" i="34"/>
  <c r="V621" i="34"/>
  <c r="AA621" i="34"/>
  <c r="P621" i="34"/>
  <c r="Q621" i="34"/>
  <c r="P694" i="34"/>
  <c r="Q694" i="34"/>
  <c r="R694" i="34"/>
  <c r="V694" i="34"/>
  <c r="AA694" i="34"/>
  <c r="P644" i="34"/>
  <c r="Q644" i="34"/>
  <c r="R644" i="34"/>
  <c r="V644" i="34"/>
  <c r="AA644" i="34"/>
  <c r="P636" i="34"/>
  <c r="Q636" i="34"/>
  <c r="R636" i="34"/>
  <c r="V636" i="34"/>
  <c r="AA636" i="34"/>
  <c r="Q859" i="34"/>
  <c r="R859" i="34"/>
  <c r="V859" i="34"/>
  <c r="AA859" i="34"/>
  <c r="P859" i="34"/>
  <c r="Q853" i="34"/>
  <c r="R853" i="34"/>
  <c r="V853" i="34"/>
  <c r="AA853" i="34"/>
  <c r="P853" i="34"/>
  <c r="AA834" i="34"/>
  <c r="P834" i="34"/>
  <c r="Q834" i="34"/>
  <c r="R834" i="34"/>
  <c r="V834" i="34"/>
  <c r="Q815" i="34"/>
  <c r="R815" i="34"/>
  <c r="V815" i="34"/>
  <c r="AA815" i="34"/>
  <c r="P815" i="34"/>
  <c r="AA782" i="34"/>
  <c r="P782" i="34"/>
  <c r="Q782" i="34"/>
  <c r="R782" i="34"/>
  <c r="V782" i="34"/>
  <c r="Q861" i="34"/>
  <c r="R861" i="34"/>
  <c r="V861" i="34"/>
  <c r="AA861" i="34"/>
  <c r="P861" i="34"/>
  <c r="AA808" i="34"/>
  <c r="P808" i="34"/>
  <c r="Q808" i="34"/>
  <c r="R808" i="34"/>
  <c r="V808" i="34"/>
  <c r="Q803" i="34"/>
  <c r="R803" i="34"/>
  <c r="V803" i="34"/>
  <c r="AA803" i="34"/>
  <c r="P803" i="34"/>
  <c r="Q855" i="34"/>
  <c r="R855" i="34"/>
  <c r="V855" i="34"/>
  <c r="AA855" i="34"/>
  <c r="P855" i="34"/>
  <c r="Q851" i="34"/>
  <c r="R851" i="34"/>
  <c r="V851" i="34"/>
  <c r="AA851" i="34"/>
  <c r="P851" i="34"/>
  <c r="Q847" i="34"/>
  <c r="R847" i="34"/>
  <c r="V847" i="34"/>
  <c r="AA847" i="34"/>
  <c r="P847" i="34"/>
  <c r="AA836" i="34"/>
  <c r="P836" i="34"/>
  <c r="Q836" i="34"/>
  <c r="R836" i="34"/>
  <c r="V836" i="34"/>
  <c r="AA832" i="34"/>
  <c r="P832" i="34"/>
  <c r="Q832" i="34"/>
  <c r="R832" i="34"/>
  <c r="V832" i="34"/>
  <c r="AA828" i="34"/>
  <c r="P828" i="34"/>
  <c r="Q828" i="34"/>
  <c r="R828" i="34"/>
  <c r="V828" i="34"/>
  <c r="AA818" i="34"/>
  <c r="P818" i="34"/>
  <c r="Q818" i="34"/>
  <c r="R818" i="34"/>
  <c r="V818" i="34"/>
  <c r="Q813" i="34"/>
  <c r="R813" i="34"/>
  <c r="V813" i="34"/>
  <c r="AA813" i="34"/>
  <c r="P813" i="34"/>
  <c r="AA784" i="34"/>
  <c r="P784" i="34"/>
  <c r="Q784" i="34"/>
  <c r="R784" i="34"/>
  <c r="V784" i="34"/>
  <c r="AA780" i="34"/>
  <c r="P780" i="34"/>
  <c r="Q780" i="34"/>
  <c r="R780" i="34"/>
  <c r="V780" i="34"/>
  <c r="R719" i="34"/>
  <c r="V719" i="34"/>
  <c r="AA719" i="34"/>
  <c r="P719" i="34"/>
  <c r="Q719" i="34"/>
  <c r="P700" i="34"/>
  <c r="Q700" i="34"/>
  <c r="R700" i="34"/>
  <c r="V700" i="34"/>
  <c r="AA700" i="34"/>
  <c r="R695" i="34"/>
  <c r="V695" i="34"/>
  <c r="AA695" i="34"/>
  <c r="P695" i="34"/>
  <c r="Q695" i="34"/>
  <c r="AA798" i="34"/>
  <c r="P798" i="34"/>
  <c r="Q798" i="34"/>
  <c r="R798" i="34"/>
  <c r="V798" i="34"/>
  <c r="R749" i="34"/>
  <c r="V749" i="34"/>
  <c r="AA749" i="34"/>
  <c r="P749" i="34"/>
  <c r="Q749" i="34"/>
  <c r="R725" i="34"/>
  <c r="V725" i="34"/>
  <c r="AA725" i="34"/>
  <c r="P725" i="34"/>
  <c r="Q725" i="34"/>
  <c r="R721" i="34"/>
  <c r="V721" i="34"/>
  <c r="AA721" i="34"/>
  <c r="P721" i="34"/>
  <c r="Q721" i="34"/>
  <c r="R689" i="34"/>
  <c r="V689" i="34"/>
  <c r="AA689" i="34"/>
  <c r="P689" i="34"/>
  <c r="Q689" i="34"/>
  <c r="P684" i="34"/>
  <c r="Q684" i="34"/>
  <c r="R684" i="34"/>
  <c r="V684" i="34"/>
  <c r="AA684" i="34"/>
  <c r="R677" i="34"/>
  <c r="V677" i="34"/>
  <c r="AA677" i="34"/>
  <c r="P677" i="34"/>
  <c r="Q677" i="34"/>
  <c r="R671" i="34"/>
  <c r="V671" i="34"/>
  <c r="AA671" i="34"/>
  <c r="P671" i="34"/>
  <c r="Q671" i="34"/>
  <c r="R655" i="34"/>
  <c r="V655" i="34"/>
  <c r="AA655" i="34"/>
  <c r="P655" i="34"/>
  <c r="Q655" i="34"/>
  <c r="P638" i="34"/>
  <c r="Q638" i="34"/>
  <c r="R638" i="34"/>
  <c r="V638" i="34"/>
  <c r="AA638" i="34"/>
  <c r="Q305" i="34"/>
  <c r="R305" i="34"/>
  <c r="V305" i="34"/>
  <c r="AA305" i="34"/>
  <c r="P305" i="34"/>
  <c r="AA288" i="34"/>
  <c r="P288" i="34"/>
  <c r="Q288" i="34"/>
  <c r="R288" i="34"/>
  <c r="V288" i="34"/>
  <c r="AA278" i="34"/>
  <c r="P278" i="34"/>
  <c r="Q278" i="34"/>
  <c r="R278" i="34"/>
  <c r="V278" i="34"/>
  <c r="Q248" i="34"/>
  <c r="R248" i="34"/>
  <c r="V248" i="34"/>
  <c r="AA248" i="34"/>
  <c r="P248" i="34"/>
  <c r="AA286" i="34"/>
  <c r="P286" i="34"/>
  <c r="Q286" i="34"/>
  <c r="R286" i="34"/>
  <c r="V286" i="34"/>
  <c r="P680" i="34"/>
  <c r="Q680" i="34"/>
  <c r="R680" i="34"/>
  <c r="V680" i="34"/>
  <c r="AA680" i="34"/>
  <c r="R1317" i="34"/>
  <c r="V1317" i="34"/>
  <c r="AA1317" i="34"/>
  <c r="P1317" i="34"/>
  <c r="Q1317" i="34"/>
  <c r="R645" i="34"/>
  <c r="V645" i="34"/>
  <c r="AA645" i="34"/>
  <c r="P645" i="34"/>
  <c r="Q645" i="34"/>
  <c r="P650" i="34"/>
  <c r="Q650" i="34"/>
  <c r="R650" i="34"/>
  <c r="V650" i="34"/>
  <c r="AA650" i="34"/>
  <c r="Q805" i="34"/>
  <c r="R805" i="34"/>
  <c r="V805" i="34"/>
  <c r="AA805" i="34"/>
  <c r="P805" i="34"/>
  <c r="Q845" i="34"/>
  <c r="R845" i="34"/>
  <c r="V845" i="34"/>
  <c r="AA845" i="34"/>
  <c r="P845" i="34"/>
  <c r="Q821" i="34"/>
  <c r="R821" i="34"/>
  <c r="V821" i="34"/>
  <c r="AA821" i="34"/>
  <c r="P821" i="34"/>
  <c r="P716" i="34"/>
  <c r="Q716" i="34"/>
  <c r="R716" i="34"/>
  <c r="V716" i="34"/>
  <c r="AA716" i="34"/>
  <c r="AA860" i="34"/>
  <c r="P860" i="34"/>
  <c r="Q860" i="34"/>
  <c r="R860" i="34"/>
  <c r="V860" i="34"/>
  <c r="Q807" i="34"/>
  <c r="R807" i="34"/>
  <c r="V807" i="34"/>
  <c r="AA807" i="34"/>
  <c r="P807" i="34"/>
  <c r="AA858" i="34"/>
  <c r="P858" i="34"/>
  <c r="Q858" i="34"/>
  <c r="R858" i="34"/>
  <c r="V858" i="34"/>
  <c r="AA854" i="34"/>
  <c r="P854" i="34"/>
  <c r="Q854" i="34"/>
  <c r="R854" i="34"/>
  <c r="V854" i="34"/>
  <c r="AA850" i="34"/>
  <c r="P850" i="34"/>
  <c r="Q850" i="34"/>
  <c r="R850" i="34"/>
  <c r="V850" i="34"/>
  <c r="AA846" i="34"/>
  <c r="P846" i="34"/>
  <c r="Q846" i="34"/>
  <c r="R846" i="34"/>
  <c r="V846" i="34"/>
  <c r="Q835" i="34"/>
  <c r="R835" i="34"/>
  <c r="V835" i="34"/>
  <c r="AA835" i="34"/>
  <c r="P835" i="34"/>
  <c r="Q831" i="34"/>
  <c r="R831" i="34"/>
  <c r="V831" i="34"/>
  <c r="AA831" i="34"/>
  <c r="P831" i="34"/>
  <c r="AA822" i="34"/>
  <c r="P822" i="34"/>
  <c r="Q822" i="34"/>
  <c r="R822" i="34"/>
  <c r="V822" i="34"/>
  <c r="AA816" i="34"/>
  <c r="P816" i="34"/>
  <c r="Q816" i="34"/>
  <c r="R816" i="34"/>
  <c r="V816" i="34"/>
  <c r="AA812" i="34"/>
  <c r="P812" i="34"/>
  <c r="Q812" i="34"/>
  <c r="R812" i="34"/>
  <c r="V812" i="34"/>
  <c r="Q783" i="34"/>
  <c r="R783" i="34"/>
  <c r="V783" i="34"/>
  <c r="AA783" i="34"/>
  <c r="P783" i="34"/>
  <c r="Q779" i="34"/>
  <c r="R779" i="34"/>
  <c r="V779" i="34"/>
  <c r="AA779" i="34"/>
  <c r="P779" i="34"/>
  <c r="P718" i="34"/>
  <c r="Q718" i="34"/>
  <c r="R718" i="34"/>
  <c r="V718" i="34"/>
  <c r="AA718" i="34"/>
  <c r="R699" i="34"/>
  <c r="V699" i="34"/>
  <c r="AA699" i="34"/>
  <c r="P699" i="34"/>
  <c r="Q699" i="34"/>
  <c r="AA802" i="34"/>
  <c r="P802" i="34"/>
  <c r="Q802" i="34"/>
  <c r="R802" i="34"/>
  <c r="V802" i="34"/>
  <c r="P753" i="34"/>
  <c r="Q753" i="34"/>
  <c r="R753" i="34"/>
  <c r="V753" i="34"/>
  <c r="AA753" i="34"/>
  <c r="P748" i="34"/>
  <c r="Q748" i="34"/>
  <c r="R748" i="34"/>
  <c r="V748" i="34"/>
  <c r="AA748" i="34"/>
  <c r="P724" i="34"/>
  <c r="Q724" i="34"/>
  <c r="R724" i="34"/>
  <c r="V724" i="34"/>
  <c r="AA724" i="34"/>
  <c r="R709" i="34"/>
  <c r="V709" i="34"/>
  <c r="AA709" i="34"/>
  <c r="P709" i="34"/>
  <c r="Q709" i="34"/>
  <c r="P688" i="34"/>
  <c r="Q688" i="34"/>
  <c r="R688" i="34"/>
  <c r="V688" i="34"/>
  <c r="AA688" i="34"/>
  <c r="R683" i="34"/>
  <c r="V683" i="34"/>
  <c r="AA683" i="34"/>
  <c r="P683" i="34"/>
  <c r="Q683" i="34"/>
  <c r="P676" i="34"/>
  <c r="Q676" i="34"/>
  <c r="R676" i="34"/>
  <c r="V676" i="34"/>
  <c r="AA676" i="34"/>
  <c r="P660" i="34"/>
  <c r="Q660" i="34"/>
  <c r="R660" i="34"/>
  <c r="V660" i="34"/>
  <c r="AA660" i="34"/>
  <c r="P654" i="34"/>
  <c r="Q654" i="34"/>
  <c r="R654" i="34"/>
  <c r="V654" i="34"/>
  <c r="AA654" i="34"/>
  <c r="P1030" i="34"/>
  <c r="Q1030" i="34"/>
  <c r="R1030" i="34"/>
  <c r="V1030" i="34"/>
  <c r="AA1030" i="34"/>
  <c r="AA292" i="34"/>
  <c r="P292" i="34"/>
  <c r="Q292" i="34"/>
  <c r="R292" i="34"/>
  <c r="V292" i="34"/>
  <c r="Q283" i="34"/>
  <c r="R283" i="34"/>
  <c r="V283" i="34"/>
  <c r="AA283" i="34"/>
  <c r="P283" i="34"/>
  <c r="Q277" i="34"/>
  <c r="R277" i="34"/>
  <c r="V277" i="34"/>
  <c r="AA277" i="34"/>
  <c r="P277" i="34"/>
  <c r="Q281" i="34"/>
  <c r="R281" i="34"/>
  <c r="V281" i="34"/>
  <c r="AA281" i="34"/>
  <c r="P281" i="34"/>
  <c r="P726" i="34"/>
  <c r="Q726" i="34"/>
  <c r="R726" i="34"/>
  <c r="V726" i="34"/>
  <c r="AA726" i="34"/>
  <c r="R681" i="34"/>
  <c r="V681" i="34"/>
  <c r="AA681" i="34"/>
  <c r="P681" i="34"/>
  <c r="Q681" i="34"/>
  <c r="R641" i="34"/>
  <c r="V641" i="34"/>
  <c r="AA641" i="34"/>
  <c r="P641" i="34"/>
  <c r="Q641" i="34"/>
  <c r="P646" i="34"/>
  <c r="Q646" i="34"/>
  <c r="R646" i="34"/>
  <c r="V646" i="34"/>
  <c r="AA646" i="34"/>
  <c r="R651" i="34"/>
  <c r="V651" i="34"/>
  <c r="AA651" i="34"/>
  <c r="P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R183" i="34"/>
  <c r="V183" i="34"/>
  <c r="Q183" i="34"/>
  <c r="P183" i="34"/>
  <c r="AA183" i="34"/>
  <c r="AA195" i="34"/>
  <c r="P195" i="34"/>
  <c r="Q195" i="34"/>
  <c r="R195" i="34"/>
  <c r="V195" i="34"/>
  <c r="P184" i="34"/>
  <c r="AA184" i="34"/>
  <c r="R184" i="34"/>
  <c r="V184" i="34"/>
  <c r="Q184" i="34"/>
  <c r="AA199" i="34"/>
  <c r="P199" i="34"/>
  <c r="Q199" i="34"/>
  <c r="R199" i="34"/>
  <c r="V199" i="34"/>
  <c r="Q194" i="34"/>
  <c r="R194" i="34"/>
  <c r="V194" i="34"/>
  <c r="AA194" i="34"/>
  <c r="P194" i="34"/>
  <c r="AA231" i="34"/>
  <c r="P231" i="34"/>
  <c r="Q231" i="34"/>
  <c r="R231" i="34"/>
  <c r="V231" i="34"/>
  <c r="AA197" i="34"/>
  <c r="P197" i="34"/>
  <c r="Q197" i="34"/>
  <c r="R197" i="34"/>
  <c r="V197" i="34"/>
  <c r="AA193" i="34"/>
  <c r="P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Q62" i="34"/>
  <c r="R62" i="34"/>
  <c r="V62" i="34"/>
  <c r="AA62" i="34"/>
  <c r="P62" i="34"/>
  <c r="Q78" i="34"/>
  <c r="R78" i="34"/>
  <c r="V78" i="34"/>
  <c r="AA78" i="34"/>
  <c r="P78" i="34"/>
  <c r="R93" i="34"/>
  <c r="V93" i="34"/>
  <c r="Q93" i="34"/>
  <c r="AA93" i="34"/>
  <c r="P93" i="34"/>
  <c r="R99" i="34"/>
  <c r="V99" i="34"/>
  <c r="Q99" i="34"/>
  <c r="AA99" i="34"/>
  <c r="P99" i="34"/>
  <c r="Q101" i="34"/>
  <c r="R101" i="34"/>
  <c r="V101" i="34"/>
  <c r="AA101" i="34"/>
  <c r="P101" i="34"/>
  <c r="Q113" i="34"/>
  <c r="R113" i="34"/>
  <c r="V113" i="34"/>
  <c r="AA113" i="34"/>
  <c r="P113" i="34"/>
  <c r="Q212" i="34"/>
  <c r="R212" i="34"/>
  <c r="V212" i="34"/>
  <c r="AA212" i="34"/>
  <c r="P212" i="34"/>
  <c r="AA124" i="34"/>
  <c r="P124" i="34"/>
  <c r="Q124" i="34"/>
  <c r="R124" i="34"/>
  <c r="V124" i="34"/>
  <c r="Q72" i="34"/>
  <c r="R72" i="34"/>
  <c r="V72" i="34"/>
  <c r="AA72" i="34"/>
  <c r="P72" i="34"/>
  <c r="AA67" i="34"/>
  <c r="P67" i="34"/>
  <c r="Q67" i="34"/>
  <c r="R67" i="34"/>
  <c r="V67" i="34"/>
  <c r="AA83" i="34"/>
  <c r="P83" i="34"/>
  <c r="Q83" i="34"/>
  <c r="R83" i="34"/>
  <c r="V83" i="34"/>
  <c r="P262" i="34"/>
  <c r="Q262" i="34"/>
  <c r="R262" i="34"/>
  <c r="V262" i="34"/>
  <c r="AA262" i="34"/>
  <c r="Q303" i="34"/>
  <c r="R303" i="34"/>
  <c r="V303" i="34"/>
  <c r="AA303" i="34"/>
  <c r="P303" i="34"/>
  <c r="Q131" i="34"/>
  <c r="R131" i="34"/>
  <c r="V131" i="34"/>
  <c r="AA131" i="34"/>
  <c r="P131" i="34"/>
  <c r="Q142" i="34"/>
  <c r="P142" i="34"/>
  <c r="R142" i="34"/>
  <c r="V142" i="34"/>
  <c r="AA142" i="34"/>
  <c r="AA136" i="34"/>
  <c r="P136" i="34"/>
  <c r="Q136" i="34"/>
  <c r="R136" i="34"/>
  <c r="V136" i="34"/>
  <c r="AA191" i="34"/>
  <c r="P191" i="34"/>
  <c r="Q191" i="34"/>
  <c r="R191" i="34"/>
  <c r="V191" i="34"/>
  <c r="R149" i="34"/>
  <c r="V149" i="34"/>
  <c r="AA149" i="34"/>
  <c r="P149" i="34"/>
  <c r="Q149" i="34"/>
  <c r="P144" i="34"/>
  <c r="Q144" i="34"/>
  <c r="R144" i="34"/>
  <c r="V144" i="34"/>
  <c r="AA144" i="34"/>
  <c r="Q117" i="34"/>
  <c r="R117" i="34"/>
  <c r="V117" i="34"/>
  <c r="AA117" i="34"/>
  <c r="P117" i="34"/>
  <c r="Q123" i="34"/>
  <c r="R123" i="34"/>
  <c r="V123" i="34"/>
  <c r="AA123" i="34"/>
  <c r="P123" i="34"/>
  <c r="Q82" i="34"/>
  <c r="R82" i="34"/>
  <c r="V82" i="34"/>
  <c r="AA82" i="34"/>
  <c r="P82" i="34"/>
  <c r="AA75" i="34"/>
  <c r="P75" i="34"/>
  <c r="Q75" i="34"/>
  <c r="R75" i="34"/>
  <c r="V75" i="34"/>
  <c r="P92" i="34"/>
  <c r="R92" i="34"/>
  <c r="V92" i="34"/>
  <c r="AA92" i="34"/>
  <c r="Q92" i="34"/>
  <c r="P98" i="34"/>
  <c r="R98" i="34"/>
  <c r="V98" i="34"/>
  <c r="AA98" i="34"/>
  <c r="Q98" i="34"/>
  <c r="P100" i="34"/>
  <c r="R100" i="34"/>
  <c r="V100" i="34"/>
  <c r="AA100" i="34"/>
  <c r="Q100" i="34"/>
  <c r="AA112" i="34"/>
  <c r="P112" i="34"/>
  <c r="Q112" i="34"/>
  <c r="R112" i="34"/>
  <c r="V112" i="34"/>
  <c r="AA201" i="34"/>
  <c r="P201" i="34"/>
  <c r="Q201" i="34"/>
  <c r="R201" i="34"/>
  <c r="V201" i="34"/>
  <c r="P260" i="34"/>
  <c r="Q260" i="34"/>
  <c r="R260" i="34"/>
  <c r="V260" i="34"/>
  <c r="AA260" i="34"/>
  <c r="AA71" i="34"/>
  <c r="P71" i="34"/>
  <c r="Q71" i="34"/>
  <c r="R71" i="34"/>
  <c r="V71" i="34"/>
  <c r="Q66" i="34"/>
  <c r="R66" i="34"/>
  <c r="V66" i="34"/>
  <c r="AA66" i="34"/>
  <c r="P66" i="34"/>
  <c r="AA215" i="34"/>
  <c r="P215" i="34"/>
  <c r="Q215" i="34"/>
  <c r="R215" i="34"/>
  <c r="V215" i="34"/>
  <c r="AA300" i="34"/>
  <c r="P300" i="34"/>
  <c r="Q300" i="34"/>
  <c r="R300" i="34"/>
  <c r="V300" i="34"/>
  <c r="AA304" i="34"/>
  <c r="P304" i="34"/>
  <c r="Q304" i="34"/>
  <c r="R304" i="34"/>
  <c r="V304" i="34"/>
  <c r="AA85" i="34"/>
  <c r="P85" i="34"/>
  <c r="R85" i="34"/>
  <c r="V85" i="34"/>
  <c r="Q85" i="34"/>
  <c r="AA141" i="34"/>
  <c r="P141" i="34"/>
  <c r="Q141" i="34"/>
  <c r="R141" i="34"/>
  <c r="V141" i="34"/>
  <c r="Q135" i="34"/>
  <c r="R135" i="34"/>
  <c r="V135" i="34"/>
  <c r="AA135" i="34"/>
  <c r="P135" i="34"/>
  <c r="Q190" i="34"/>
  <c r="R190" i="34"/>
  <c r="V190" i="34"/>
  <c r="AA190" i="34"/>
  <c r="P190" i="34"/>
  <c r="P148" i="34"/>
  <c r="Q148" i="34"/>
  <c r="R148" i="34"/>
  <c r="V148" i="34"/>
  <c r="AA148" i="34"/>
  <c r="Q119" i="34"/>
  <c r="R119" i="34"/>
  <c r="V119" i="34"/>
  <c r="AA119" i="34"/>
  <c r="P119" i="34"/>
  <c r="AA122" i="34"/>
  <c r="P122" i="34"/>
  <c r="Q122" i="34"/>
  <c r="R122" i="34"/>
  <c r="V122" i="34"/>
  <c r="Q74" i="34"/>
  <c r="R74" i="34"/>
  <c r="V74" i="34"/>
  <c r="AA74" i="34"/>
  <c r="P74" i="34"/>
  <c r="Q103" i="34"/>
  <c r="R103" i="34"/>
  <c r="V103" i="34"/>
  <c r="AA103" i="34"/>
  <c r="P103" i="34"/>
  <c r="AA120" i="34"/>
  <c r="P120" i="34"/>
  <c r="Q120" i="34"/>
  <c r="R120" i="34"/>
  <c r="V120" i="34"/>
  <c r="Q200" i="34"/>
  <c r="R200" i="34"/>
  <c r="V200" i="34"/>
  <c r="AA200" i="34"/>
  <c r="P200" i="34"/>
  <c r="P259" i="34"/>
  <c r="R259" i="34"/>
  <c r="V259" i="34"/>
  <c r="Q259" i="34"/>
  <c r="AA259" i="34"/>
  <c r="AA69" i="34"/>
  <c r="P69" i="34"/>
  <c r="Q69" i="34"/>
  <c r="R69" i="34"/>
  <c r="V69" i="34"/>
  <c r="AA77" i="34"/>
  <c r="P77" i="34"/>
  <c r="Q77" i="34"/>
  <c r="R77" i="34"/>
  <c r="V77" i="34"/>
  <c r="Q244" i="34"/>
  <c r="R244" i="34"/>
  <c r="V244" i="34"/>
  <c r="AA244" i="34"/>
  <c r="P244" i="34"/>
  <c r="Q301" i="34"/>
  <c r="R301" i="34"/>
  <c r="V301" i="34"/>
  <c r="AA301" i="34"/>
  <c r="P301" i="34"/>
  <c r="R153" i="34"/>
  <c r="V153" i="34"/>
  <c r="AA153" i="34"/>
  <c r="P153" i="34"/>
  <c r="Q153" i="34"/>
  <c r="AA132" i="34"/>
  <c r="P132" i="34"/>
  <c r="Q132" i="34"/>
  <c r="R132" i="34"/>
  <c r="V132" i="34"/>
  <c r="Q140" i="34"/>
  <c r="R140" i="34"/>
  <c r="V140" i="34"/>
  <c r="AA140" i="34"/>
  <c r="P140" i="34"/>
  <c r="AA134" i="34"/>
  <c r="P134" i="34"/>
  <c r="Q134" i="34"/>
  <c r="R134" i="34"/>
  <c r="V134" i="34"/>
  <c r="Q188" i="34"/>
  <c r="R188" i="34"/>
  <c r="V188" i="34"/>
  <c r="AA188" i="34"/>
  <c r="P188" i="34"/>
  <c r="R147" i="34"/>
  <c r="V147" i="34"/>
  <c r="AA147" i="34"/>
  <c r="P147" i="34"/>
  <c r="Q147" i="34"/>
  <c r="AA116" i="34"/>
  <c r="P116" i="34"/>
  <c r="Q116" i="34"/>
  <c r="R116" i="34"/>
  <c r="V116" i="34"/>
  <c r="AA81" i="34"/>
  <c r="P81" i="34"/>
  <c r="Q81" i="34"/>
  <c r="R81" i="34"/>
  <c r="V81" i="34"/>
  <c r="R91" i="34"/>
  <c r="V91" i="34"/>
  <c r="Q91" i="34"/>
  <c r="AA91" i="34"/>
  <c r="P91" i="34"/>
  <c r="AA108" i="34"/>
  <c r="P108" i="34"/>
  <c r="Q108" i="34"/>
  <c r="R108" i="34"/>
  <c r="V108" i="34"/>
  <c r="AA128" i="34"/>
  <c r="P128" i="34"/>
  <c r="Q128" i="34"/>
  <c r="R128" i="34"/>
  <c r="V128" i="34"/>
  <c r="AA63" i="34"/>
  <c r="P63" i="34"/>
  <c r="Q63" i="34"/>
  <c r="R63" i="34"/>
  <c r="V63" i="34"/>
  <c r="AA79" i="34"/>
  <c r="P79" i="34"/>
  <c r="Q79" i="34"/>
  <c r="R79" i="34"/>
  <c r="V79" i="34"/>
  <c r="R95" i="34"/>
  <c r="V95" i="34"/>
  <c r="Q95" i="34"/>
  <c r="AA95" i="34"/>
  <c r="P95" i="34"/>
  <c r="AA89" i="34"/>
  <c r="R89" i="34"/>
  <c r="V89" i="34"/>
  <c r="P89" i="34"/>
  <c r="Q89" i="34"/>
  <c r="AA102" i="34"/>
  <c r="P102" i="34"/>
  <c r="Q102" i="34"/>
  <c r="R102" i="34"/>
  <c r="V102" i="34"/>
  <c r="Q107" i="34"/>
  <c r="R107" i="34"/>
  <c r="V107" i="34"/>
  <c r="AA107" i="34"/>
  <c r="P107" i="34"/>
  <c r="AA213" i="34"/>
  <c r="P213" i="34"/>
  <c r="Q213" i="34"/>
  <c r="R213" i="34"/>
  <c r="V213" i="34"/>
  <c r="Q125" i="34"/>
  <c r="R125" i="34"/>
  <c r="V125" i="34"/>
  <c r="AA125" i="34"/>
  <c r="P125" i="34"/>
  <c r="AA73" i="34"/>
  <c r="P73" i="34"/>
  <c r="Q73" i="34"/>
  <c r="R73" i="34"/>
  <c r="V73" i="34"/>
  <c r="Q68" i="34"/>
  <c r="R68" i="34"/>
  <c r="V68" i="34"/>
  <c r="AA68" i="34"/>
  <c r="P68" i="34"/>
  <c r="Q76" i="34"/>
  <c r="R76" i="34"/>
  <c r="V76" i="34"/>
  <c r="AA76" i="34"/>
  <c r="P76" i="34"/>
  <c r="AA245" i="34"/>
  <c r="P245" i="34"/>
  <c r="Q245" i="34"/>
  <c r="R245" i="34"/>
  <c r="V245" i="34"/>
  <c r="AA302" i="34"/>
  <c r="P302" i="34"/>
  <c r="Q302" i="34"/>
  <c r="R302" i="34"/>
  <c r="V302" i="34"/>
  <c r="P154" i="34"/>
  <c r="Q154" i="34"/>
  <c r="R154" i="34"/>
  <c r="V154" i="34"/>
  <c r="AA154" i="34"/>
  <c r="R143" i="34"/>
  <c r="V143" i="34"/>
  <c r="AA143" i="34"/>
  <c r="P143" i="34"/>
  <c r="Q143" i="34"/>
  <c r="AA138" i="34"/>
  <c r="P138" i="34"/>
  <c r="Q138" i="34"/>
  <c r="R138" i="34"/>
  <c r="V138" i="34"/>
  <c r="Q133" i="34"/>
  <c r="R133" i="34"/>
  <c r="V133" i="34"/>
  <c r="AA133" i="34"/>
  <c r="P133" i="34"/>
  <c r="AA187" i="34"/>
  <c r="P187" i="34"/>
  <c r="Q187" i="34"/>
  <c r="R187" i="34"/>
  <c r="V187" i="34"/>
  <c r="R145" i="34"/>
  <c r="V145" i="34"/>
  <c r="AA145" i="34"/>
  <c r="P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Q309" i="34"/>
  <c r="R309" i="34"/>
  <c r="V309" i="34"/>
  <c r="AA309" i="34"/>
  <c r="P309" i="34"/>
  <c r="R713" i="34"/>
  <c r="V713" i="34"/>
  <c r="AA713" i="34"/>
  <c r="P713" i="34"/>
  <c r="Q713" i="34"/>
  <c r="AA776" i="34"/>
  <c r="P776" i="34"/>
  <c r="Q776" i="34"/>
  <c r="R776" i="34"/>
  <c r="V776" i="34"/>
  <c r="Q307" i="34"/>
  <c r="R307" i="34"/>
  <c r="V307" i="34"/>
  <c r="AA307" i="34"/>
  <c r="P307" i="34"/>
  <c r="Q186" i="34"/>
  <c r="R186" i="34"/>
  <c r="V186" i="34"/>
  <c r="AA186" i="34"/>
  <c r="P186" i="34"/>
  <c r="R171" i="34"/>
  <c r="V171" i="34"/>
  <c r="AA171" i="34"/>
  <c r="P171" i="34"/>
  <c r="Q171" i="34"/>
  <c r="Q226" i="34"/>
  <c r="R226" i="34"/>
  <c r="V226" i="34"/>
  <c r="AA226" i="34"/>
  <c r="P226" i="34"/>
  <c r="R639" i="34"/>
  <c r="V639" i="34"/>
  <c r="AA639" i="34"/>
  <c r="P639" i="34"/>
  <c r="Q639" i="34"/>
  <c r="R741" i="34"/>
  <c r="V741" i="34"/>
  <c r="AA741" i="34"/>
  <c r="P741" i="34"/>
  <c r="Q741" i="34"/>
  <c r="P640" i="34"/>
  <c r="Q640" i="34"/>
  <c r="R640" i="34"/>
  <c r="V640" i="34"/>
  <c r="AA640" i="34"/>
  <c r="R743" i="34"/>
  <c r="V743" i="34"/>
  <c r="AA743" i="34"/>
  <c r="P743" i="34"/>
  <c r="Q743" i="34"/>
  <c r="R169" i="34"/>
  <c r="V169" i="34"/>
  <c r="AA169" i="34"/>
  <c r="P169" i="34"/>
  <c r="Q169" i="34"/>
  <c r="Q185" i="34"/>
  <c r="AA185" i="34"/>
  <c r="P185" i="34"/>
  <c r="R185" i="34"/>
  <c r="V185" i="34"/>
  <c r="AA308" i="34"/>
  <c r="P308" i="34"/>
  <c r="Q308" i="34"/>
  <c r="R308" i="34"/>
  <c r="V308" i="34"/>
  <c r="P712" i="34"/>
  <c r="Q712" i="34"/>
  <c r="R712" i="34"/>
  <c r="V712" i="34"/>
  <c r="AA712" i="34"/>
  <c r="P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Q764" i="34"/>
  <c r="R764" i="34"/>
  <c r="V764" i="34"/>
  <c r="Q228" i="34"/>
  <c r="R228" i="34"/>
  <c r="V228" i="34"/>
  <c r="AA228" i="34"/>
  <c r="P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AA276" i="34"/>
  <c r="P276" i="34"/>
  <c r="Q276" i="34"/>
  <c r="R276" i="34"/>
  <c r="V276" i="34"/>
  <c r="AA126" i="34"/>
  <c r="P126" i="34"/>
  <c r="Q126" i="34"/>
  <c r="R126" i="34"/>
  <c r="V126" i="34"/>
  <c r="R635" i="34"/>
  <c r="V635" i="34"/>
  <c r="AA635" i="34"/>
  <c r="P635" i="34"/>
  <c r="Q635" i="34"/>
  <c r="Q86" i="34"/>
  <c r="P86" i="34"/>
  <c r="R86" i="34"/>
  <c r="V86" i="34"/>
  <c r="AA86" i="34"/>
  <c r="R723" i="34"/>
  <c r="V723" i="34"/>
  <c r="AA723" i="34"/>
  <c r="P723" i="34"/>
  <c r="Q723" i="34"/>
  <c r="P622" i="34"/>
  <c r="Q622" i="34"/>
  <c r="R622" i="34"/>
  <c r="V622" i="34"/>
  <c r="AA622" i="34"/>
  <c r="R657" i="34"/>
  <c r="V657" i="34"/>
  <c r="AA657" i="34"/>
  <c r="P657" i="34"/>
  <c r="Q657" i="34"/>
  <c r="P740" i="34"/>
  <c r="Q740" i="34"/>
  <c r="R740" i="34"/>
  <c r="V740" i="34"/>
  <c r="AA740" i="34"/>
  <c r="AA810" i="34"/>
  <c r="P810" i="34"/>
  <c r="Q810" i="34"/>
  <c r="R810" i="34"/>
  <c r="V810" i="34"/>
  <c r="P710" i="34"/>
  <c r="Q710" i="34"/>
  <c r="R710" i="34"/>
  <c r="V710" i="34"/>
  <c r="AA710" i="34"/>
  <c r="Q299" i="34"/>
  <c r="R299" i="34"/>
  <c r="V299" i="34"/>
  <c r="AA299" i="34"/>
  <c r="P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Q2469" i="34"/>
  <c r="AA2469" i="34"/>
  <c r="P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X817" i="34" l="1"/>
  <c r="X789" i="34"/>
  <c r="X786" i="34"/>
  <c r="X717" i="34"/>
  <c r="X735" i="34"/>
  <c r="X770" i="34"/>
  <c r="X751" i="34"/>
  <c r="X84" i="34"/>
  <c r="X666" i="34"/>
  <c r="X64" i="34"/>
  <c r="X707" i="34"/>
  <c r="X773" i="34"/>
  <c r="X94" i="34"/>
  <c r="X696" i="34"/>
  <c r="X349" i="34"/>
  <c r="X345" i="34"/>
  <c r="X367" i="34"/>
  <c r="X568" i="34"/>
  <c r="X656" i="34"/>
  <c r="X370" i="34"/>
  <c r="X504" i="34"/>
  <c r="X583" i="34"/>
  <c r="X630" i="34"/>
  <c r="X463" i="34"/>
  <c r="X275" i="34"/>
  <c r="X516" i="34"/>
  <c r="X600" i="34"/>
  <c r="X295" i="34"/>
  <c r="X571" i="34"/>
  <c r="X261" i="34"/>
  <c r="X161" i="34"/>
  <c r="X170" i="34"/>
  <c r="X271" i="34"/>
  <c r="X220" i="34"/>
  <c r="X114" i="34"/>
  <c r="X156" i="34"/>
  <c r="X230" i="34"/>
  <c r="X192" i="34"/>
  <c r="X441" i="34"/>
  <c r="X637" i="34"/>
  <c r="X523" i="34"/>
  <c r="X806" i="34"/>
  <c r="X720" i="34"/>
  <c r="X642" i="34"/>
  <c r="X690" i="34"/>
  <c r="X693" i="34"/>
  <c r="X714" i="34"/>
  <c r="X686" i="34"/>
  <c r="X532" i="34"/>
  <c r="X209" i="34"/>
  <c r="X189" i="34"/>
  <c r="X456" i="34"/>
  <c r="X137" i="34"/>
  <c r="X475" i="34"/>
  <c r="X623" i="34"/>
  <c r="X332" i="34"/>
  <c r="X129" i="34"/>
  <c r="X146" i="34"/>
  <c r="X314" i="34"/>
  <c r="X453" i="34"/>
  <c r="X732" i="34"/>
  <c r="X526" i="34"/>
  <c r="X594" i="34"/>
  <c r="X426" i="34"/>
  <c r="X626" i="34"/>
  <c r="X326" i="34"/>
  <c r="X745" i="34"/>
  <c r="X742" i="34"/>
  <c r="X675" i="34"/>
  <c r="X121" i="34"/>
  <c r="X227" i="34"/>
  <c r="X447" i="34"/>
  <c r="X87" i="34"/>
  <c r="X739" i="34"/>
  <c r="X546" i="34"/>
  <c r="X80" i="34"/>
  <c r="X320" i="34"/>
  <c r="X247" i="34"/>
  <c r="X235" i="34"/>
  <c r="X243" i="34"/>
  <c r="X167" i="34"/>
  <c r="X520" i="34"/>
  <c r="X648" i="34"/>
  <c r="X357" i="34"/>
  <c r="X323" i="34"/>
  <c r="X111" i="34"/>
  <c r="X251" i="34"/>
  <c r="X479" i="34"/>
  <c r="X500" i="34"/>
  <c r="X397" i="34"/>
  <c r="X279" i="34"/>
  <c r="X177" i="34"/>
  <c r="X384" i="34"/>
  <c r="X438" i="34"/>
  <c r="X198" i="34"/>
  <c r="X800" i="34"/>
  <c r="X90" i="34"/>
  <c r="X118" i="34"/>
  <c r="X287" i="34"/>
  <c r="X254" i="34"/>
  <c r="X70" i="34"/>
  <c r="X214" i="34"/>
  <c r="X291" i="34"/>
  <c r="X391" i="34"/>
  <c r="X820" i="34"/>
  <c r="X217" i="34"/>
  <c r="X268" i="34"/>
  <c r="X265" i="34"/>
  <c r="X1435" i="34"/>
  <c r="X1437" i="34"/>
  <c r="X1439" i="34"/>
  <c r="X1434" i="34"/>
  <c r="X1438" i="34"/>
  <c r="X1441" i="34"/>
  <c r="X1433" i="34"/>
  <c r="X1436" i="34"/>
  <c r="X1440" i="34"/>
  <c r="X1457" i="34"/>
  <c r="X1456" i="34"/>
  <c r="X1455" i="34"/>
  <c r="X1460" i="34"/>
  <c r="X33" i="34"/>
  <c r="X39" i="34"/>
  <c r="X45" i="34"/>
  <c r="X51" i="34"/>
  <c r="X1753" i="34"/>
  <c r="X1737" i="34"/>
  <c r="X1721" i="34"/>
  <c r="X1705" i="34"/>
  <c r="X1689" i="34"/>
  <c r="X1673" i="34"/>
  <c r="X1657" i="34"/>
  <c r="X1641" i="34"/>
  <c r="X1625" i="34"/>
  <c r="X1609" i="34"/>
  <c r="X1593" i="34"/>
  <c r="X1581" i="34"/>
  <c r="X1577" i="34"/>
  <c r="X1573" i="34"/>
  <c r="X1569" i="34"/>
  <c r="X1489" i="34"/>
  <c r="X1485" i="34"/>
  <c r="X1481" i="34"/>
  <c r="X1477" i="34"/>
  <c r="X1473" i="34"/>
  <c r="X1469" i="34"/>
  <c r="X1465" i="34"/>
  <c r="X1461" i="34"/>
  <c r="X1453" i="34"/>
  <c r="X1449" i="34"/>
  <c r="X1445" i="34"/>
  <c r="X25" i="34"/>
  <c r="X34" i="34"/>
  <c r="X40" i="34"/>
  <c r="X46" i="34"/>
  <c r="X52" i="34"/>
  <c r="X55" i="34"/>
  <c r="X58" i="34"/>
  <c r="X22" i="34"/>
  <c r="X1580" i="34"/>
  <c r="X1576" i="34"/>
  <c r="X1572" i="34"/>
  <c r="X1568" i="34"/>
  <c r="X1564" i="34"/>
  <c r="X1560" i="34"/>
  <c r="X1556" i="34"/>
  <c r="X1552" i="34"/>
  <c r="X1548" i="34"/>
  <c r="X1544" i="34"/>
  <c r="X1540" i="34"/>
  <c r="X1536" i="34"/>
  <c r="X1532" i="34"/>
  <c r="X1528" i="34"/>
  <c r="X1524" i="34"/>
  <c r="X1520" i="34"/>
  <c r="X1516" i="34"/>
  <c r="X1512" i="34"/>
  <c r="X1508" i="34"/>
  <c r="X1504" i="34"/>
  <c r="X1500" i="34"/>
  <c r="X1496" i="34"/>
  <c r="X1492" i="34"/>
  <c r="X1488" i="34"/>
  <c r="X1484" i="34"/>
  <c r="X1480" i="34"/>
  <c r="X1476" i="34"/>
  <c r="X1472" i="34"/>
  <c r="X1468" i="34"/>
  <c r="X1464" i="34"/>
  <c r="X1452" i="34"/>
  <c r="X1448" i="34"/>
  <c r="X28" i="34"/>
  <c r="X1563" i="34"/>
  <c r="X1559" i="34"/>
  <c r="X1555" i="34"/>
  <c r="X1551" i="34"/>
  <c r="X1547" i="34"/>
  <c r="X1543" i="34"/>
  <c r="X1539" i="34"/>
  <c r="X1535" i="34"/>
  <c r="X1531" i="34"/>
  <c r="X1527" i="34"/>
  <c r="X1523" i="34"/>
  <c r="X1519" i="34"/>
  <c r="X1515" i="34"/>
  <c r="X1511" i="34"/>
  <c r="X1507" i="34"/>
  <c r="X1503" i="34"/>
  <c r="X1499" i="34"/>
  <c r="X1495" i="34"/>
  <c r="X1754" i="34"/>
  <c r="X1750" i="34"/>
  <c r="X1746" i="34"/>
  <c r="X1742" i="34"/>
  <c r="X1738" i="34"/>
  <c r="X1734" i="34"/>
  <c r="X1730" i="34"/>
  <c r="X1726" i="34"/>
  <c r="X1722" i="34"/>
  <c r="X1718" i="34"/>
  <c r="X1714" i="34"/>
  <c r="X1710" i="34"/>
  <c r="X1706" i="34"/>
  <c r="X1702" i="34"/>
  <c r="X1698" i="34"/>
  <c r="X1694" i="34"/>
  <c r="X1690" i="34"/>
  <c r="X1686" i="34"/>
  <c r="X1682" i="34"/>
  <c r="X1678" i="34"/>
  <c r="X1674" i="34"/>
  <c r="X1670" i="34"/>
  <c r="X1666" i="34"/>
  <c r="X1662" i="34"/>
  <c r="X1658" i="34"/>
  <c r="X1654" i="34"/>
  <c r="X1650" i="34"/>
  <c r="X1646" i="34"/>
  <c r="X1642" i="34"/>
  <c r="X1638" i="34"/>
  <c r="X1634" i="34"/>
  <c r="X1630" i="34"/>
  <c r="X1626" i="34"/>
  <c r="X1622" i="34"/>
  <c r="X1618" i="34"/>
  <c r="X1614" i="34"/>
  <c r="X1610" i="34"/>
  <c r="X1606" i="34"/>
  <c r="X1602" i="34"/>
  <c r="X1598" i="34"/>
  <c r="X1594" i="34"/>
  <c r="X1590" i="34"/>
  <c r="X1586" i="34"/>
  <c r="X31" i="34"/>
  <c r="X37" i="34"/>
  <c r="X43" i="34"/>
  <c r="X49" i="34"/>
  <c r="X1743" i="34"/>
  <c r="X1727" i="34"/>
  <c r="X1711" i="34"/>
  <c r="X1695" i="34"/>
  <c r="X1679" i="34"/>
  <c r="X1663" i="34"/>
  <c r="X1647" i="34"/>
  <c r="X1631" i="34"/>
  <c r="X1615" i="34"/>
  <c r="X1599" i="34"/>
  <c r="X1583" i="34"/>
  <c r="X1757" i="34"/>
  <c r="X1741" i="34"/>
  <c r="X1725" i="34"/>
  <c r="X1709" i="34"/>
  <c r="X1693" i="34"/>
  <c r="X1677" i="34"/>
  <c r="X1661" i="34"/>
  <c r="X1645" i="34"/>
  <c r="X1745" i="34"/>
  <c r="X1729" i="34"/>
  <c r="X1713" i="34"/>
  <c r="X1697" i="34"/>
  <c r="X1681" i="34"/>
  <c r="X1665" i="34"/>
  <c r="X1649" i="34"/>
  <c r="X1633" i="34"/>
  <c r="X1617" i="34"/>
  <c r="X1601" i="34"/>
  <c r="X1585" i="34"/>
  <c r="X1579" i="34"/>
  <c r="X1575" i="34"/>
  <c r="X1571" i="34"/>
  <c r="X1567" i="34"/>
  <c r="X1491" i="34"/>
  <c r="X1487" i="34"/>
  <c r="X1483" i="34"/>
  <c r="X1479" i="34"/>
  <c r="X1475" i="34"/>
  <c r="X1471" i="34"/>
  <c r="X1467" i="34"/>
  <c r="X1463" i="34"/>
  <c r="X1451" i="34"/>
  <c r="X1447" i="34"/>
  <c r="X26" i="34"/>
  <c r="X1582" i="34"/>
  <c r="X1578" i="34"/>
  <c r="X1574" i="34"/>
  <c r="X1570" i="34"/>
  <c r="X1566" i="34"/>
  <c r="X1562" i="34"/>
  <c r="X1558" i="34"/>
  <c r="X1554" i="34"/>
  <c r="X1550" i="34"/>
  <c r="X1546" i="34"/>
  <c r="X1542" i="34"/>
  <c r="X1538" i="34"/>
  <c r="X1534" i="34"/>
  <c r="X1530" i="34"/>
  <c r="X1526" i="34"/>
  <c r="X1522" i="34"/>
  <c r="X1518" i="34"/>
  <c r="X1514" i="34"/>
  <c r="X1510" i="34"/>
  <c r="X1506" i="34"/>
  <c r="X1502" i="34"/>
  <c r="X1498" i="34"/>
  <c r="X1494" i="34"/>
  <c r="X1490" i="34"/>
  <c r="X1486" i="34"/>
  <c r="X1482" i="34"/>
  <c r="X1478" i="34"/>
  <c r="X1474" i="34"/>
  <c r="X1470" i="34"/>
  <c r="X1466" i="34"/>
  <c r="X1462" i="34"/>
  <c r="X1454" i="34"/>
  <c r="X1450" i="34"/>
  <c r="X1446" i="34"/>
  <c r="X32" i="34"/>
  <c r="X38" i="34"/>
  <c r="X44" i="34"/>
  <c r="X50" i="34"/>
  <c r="X53" i="34"/>
  <c r="X56" i="34"/>
  <c r="X59" i="34"/>
  <c r="X24" i="34"/>
  <c r="X30" i="34"/>
  <c r="X36" i="34"/>
  <c r="X42" i="34"/>
  <c r="X48" i="34"/>
  <c r="X54" i="34"/>
  <c r="X57" i="34"/>
  <c r="X60" i="34"/>
  <c r="X1565" i="34"/>
  <c r="X1561" i="34"/>
  <c r="X1557" i="34"/>
  <c r="X1553" i="34"/>
  <c r="X1549" i="34"/>
  <c r="X1545" i="34"/>
  <c r="X1541" i="34"/>
  <c r="X1537" i="34"/>
  <c r="X1533" i="34"/>
  <c r="X1529" i="34"/>
  <c r="X1525" i="34"/>
  <c r="X1521" i="34"/>
  <c r="X1517" i="34"/>
  <c r="X1513" i="34"/>
  <c r="X1509" i="34"/>
  <c r="X1505" i="34"/>
  <c r="X1501" i="34"/>
  <c r="X1497" i="34"/>
  <c r="X1493" i="34"/>
  <c r="X1458" i="34"/>
  <c r="X1756" i="34"/>
  <c r="X1752" i="34"/>
  <c r="X1748" i="34"/>
  <c r="X1744" i="34"/>
  <c r="X1740" i="34"/>
  <c r="X1736" i="34"/>
  <c r="X1732" i="34"/>
  <c r="X1728" i="34"/>
  <c r="X1724" i="34"/>
  <c r="X1720" i="34"/>
  <c r="X1716" i="34"/>
  <c r="X1712" i="34"/>
  <c r="X1708" i="34"/>
  <c r="X1704" i="34"/>
  <c r="X1700" i="34"/>
  <c r="X1696" i="34"/>
  <c r="X1692" i="34"/>
  <c r="X1688" i="34"/>
  <c r="X1684" i="34"/>
  <c r="X1680" i="34"/>
  <c r="X1676" i="34"/>
  <c r="X1672" i="34"/>
  <c r="X1668" i="34"/>
  <c r="X1664" i="34"/>
  <c r="X1660" i="34"/>
  <c r="X1656" i="34"/>
  <c r="X1652" i="34"/>
  <c r="X1648" i="34"/>
  <c r="X1644" i="34"/>
  <c r="X1640" i="34"/>
  <c r="X1636" i="34"/>
  <c r="X1632" i="34"/>
  <c r="X1628" i="34"/>
  <c r="X1624" i="34"/>
  <c r="X1620" i="34"/>
  <c r="X1616" i="34"/>
  <c r="X1612" i="34"/>
  <c r="X1608" i="34"/>
  <c r="X1604" i="34"/>
  <c r="X1600" i="34"/>
  <c r="X1596" i="34"/>
  <c r="X1592" i="34"/>
  <c r="X1588" i="34"/>
  <c r="X1584" i="34"/>
  <c r="X61" i="34"/>
  <c r="X1751" i="34"/>
  <c r="X1735" i="34"/>
  <c r="X1719" i="34"/>
  <c r="X1703" i="34"/>
  <c r="X1687" i="34"/>
  <c r="X1671" i="34"/>
  <c r="X1655" i="34"/>
  <c r="X1639" i="34"/>
  <c r="X1623" i="34"/>
  <c r="X1607" i="34"/>
  <c r="X1591" i="34"/>
  <c r="X1733" i="34"/>
  <c r="X1669" i="34"/>
  <c r="X1629" i="34"/>
  <c r="X1613" i="34"/>
  <c r="X1597" i="34"/>
  <c r="X23" i="34"/>
  <c r="X29" i="34"/>
  <c r="X1749" i="34"/>
  <c r="X1685" i="34"/>
  <c r="X1459" i="34"/>
  <c r="X47" i="34"/>
  <c r="X1747" i="34"/>
  <c r="X1731" i="34"/>
  <c r="X1715" i="34"/>
  <c r="X1699" i="34"/>
  <c r="X1683" i="34"/>
  <c r="X1667" i="34"/>
  <c r="X1651" i="34"/>
  <c r="X1635" i="34"/>
  <c r="X1619" i="34"/>
  <c r="X1603" i="34"/>
  <c r="X1587" i="34"/>
  <c r="X1701" i="34"/>
  <c r="X1637" i="34"/>
  <c r="X1621" i="34"/>
  <c r="X1605" i="34"/>
  <c r="X1589" i="34"/>
  <c r="X27" i="34"/>
  <c r="X41" i="34"/>
  <c r="X1717" i="34"/>
  <c r="X1653" i="34"/>
  <c r="X35" i="34"/>
  <c r="X1755" i="34"/>
  <c r="X1739" i="34"/>
  <c r="X1723" i="34"/>
  <c r="X1707" i="34"/>
  <c r="X1691" i="34"/>
  <c r="X1675" i="34"/>
  <c r="X1659" i="34"/>
  <c r="X1643" i="34"/>
  <c r="X1627" i="34"/>
  <c r="X1611" i="34"/>
  <c r="X1595" i="34"/>
  <c r="X1058" i="34"/>
  <c r="X1348" i="34"/>
  <c r="X1198" i="34"/>
  <c r="X1267" i="34"/>
  <c r="X1241" i="34"/>
  <c r="X1204" i="34"/>
  <c r="X1224" i="34"/>
  <c r="X1297" i="34"/>
  <c r="X1201" i="34"/>
  <c r="X1289" i="34"/>
  <c r="X1088" i="34"/>
  <c r="X1292" i="34"/>
  <c r="X1190" i="34"/>
  <c r="X1166" i="34"/>
  <c r="X1290" i="34"/>
  <c r="X1011" i="34"/>
  <c r="X1013" i="34"/>
  <c r="X1339" i="34"/>
  <c r="X1049" i="34"/>
  <c r="X1091" i="34"/>
  <c r="X1283" i="34"/>
  <c r="X1228" i="34"/>
  <c r="X1312" i="34"/>
  <c r="X1334" i="34"/>
  <c r="X1336" i="34"/>
  <c r="X1321" i="34"/>
  <c r="X1055" i="34"/>
  <c r="X1255" i="34"/>
  <c r="X1097" i="34"/>
  <c r="X1019" i="34"/>
  <c r="X1253" i="34"/>
  <c r="X1342" i="34"/>
  <c r="X1066" i="34"/>
  <c r="X1276" i="34"/>
  <c r="X1262" i="34"/>
  <c r="X1328" i="34"/>
  <c r="X1264" i="34"/>
  <c r="X1212" i="34"/>
  <c r="X1316" i="34"/>
  <c r="X1384" i="34"/>
  <c r="X1383" i="34"/>
  <c r="X1347" i="34"/>
  <c r="X1405" i="34"/>
  <c r="X1369" i="34"/>
  <c r="X1371" i="34"/>
  <c r="X1026" i="34"/>
  <c r="X1027" i="34"/>
  <c r="X1060" i="34"/>
  <c r="X1053" i="34"/>
  <c r="X1065" i="34"/>
  <c r="X1151" i="34"/>
  <c r="X1236" i="34"/>
  <c r="X1270" i="34"/>
  <c r="X1981" i="34"/>
  <c r="X1031" i="34"/>
  <c r="X1983" i="34"/>
  <c r="X1872" i="34"/>
  <c r="X1833" i="34"/>
  <c r="X1361" i="34"/>
  <c r="X1079" i="34"/>
  <c r="X1781" i="34"/>
  <c r="X1835" i="34"/>
  <c r="X1392" i="34"/>
  <c r="X1326" i="34"/>
  <c r="X1122" i="34"/>
  <c r="X1130" i="34"/>
  <c r="X1421" i="34"/>
  <c r="X1214" i="34"/>
  <c r="X1836" i="34"/>
  <c r="X1828" i="34"/>
  <c r="X1397" i="34"/>
  <c r="X1213" i="34"/>
  <c r="X1123" i="34"/>
  <c r="X1131" i="34"/>
  <c r="X601" i="34"/>
  <c r="X1128" i="34"/>
  <c r="X1830" i="34"/>
  <c r="X1362" i="34"/>
  <c r="X1422" i="34"/>
  <c r="X1442" i="34"/>
  <c r="X1206" i="34"/>
  <c r="X1080" i="34"/>
  <c r="X1322" i="34"/>
  <c r="X1778" i="34"/>
  <c r="X1363" i="34"/>
  <c r="X1081" i="34"/>
  <c r="X1829" i="34"/>
  <c r="X1135" i="34"/>
  <c r="X1082" i="34"/>
  <c r="X1136" i="34"/>
  <c r="X1323" i="34"/>
  <c r="X1125" i="34"/>
  <c r="X1808" i="34"/>
  <c r="X1398" i="34"/>
  <c r="X1196" i="34"/>
  <c r="X1132" i="34"/>
  <c r="X1839" i="34"/>
  <c r="X1774" i="34"/>
  <c r="X1802" i="34"/>
  <c r="X1810" i="34"/>
  <c r="X1396" i="34"/>
  <c r="X1423" i="34"/>
  <c r="X1207" i="34"/>
  <c r="X1319" i="34"/>
  <c r="X1059" i="34"/>
  <c r="X2111" i="34"/>
  <c r="X1779" i="34"/>
  <c r="X1807" i="34"/>
  <c r="X1360" i="34"/>
  <c r="X1420" i="34"/>
  <c r="X1424" i="34"/>
  <c r="X1200" i="34"/>
  <c r="X1320" i="34"/>
  <c r="X1078" i="34"/>
  <c r="X1841" i="34"/>
  <c r="X1804" i="34"/>
  <c r="X1425" i="34"/>
  <c r="X1205" i="34"/>
  <c r="X1329" i="34"/>
  <c r="X1773" i="34"/>
  <c r="X1809" i="34"/>
  <c r="X1366" i="34"/>
  <c r="X1315" i="34"/>
  <c r="X1121" i="34"/>
  <c r="X1129" i="34"/>
  <c r="X1776" i="34"/>
  <c r="X1834" i="34"/>
  <c r="X1134" i="34"/>
  <c r="X1443" i="34"/>
  <c r="X1837" i="34"/>
  <c r="X1777" i="34"/>
  <c r="X1803" i="34"/>
  <c r="X1444" i="34"/>
  <c r="X1083" i="34"/>
  <c r="X1197" i="34"/>
  <c r="X1133" i="34"/>
  <c r="X1831" i="34"/>
  <c r="X1359" i="34"/>
  <c r="X1400" i="34"/>
  <c r="X1126" i="34"/>
  <c r="X1780" i="34"/>
  <c r="X1838" i="34"/>
  <c r="X1832" i="34"/>
  <c r="X1840" i="34"/>
  <c r="X1364" i="34"/>
  <c r="X1327" i="34"/>
  <c r="X1119" i="34"/>
  <c r="X1127" i="34"/>
  <c r="X1394" i="34"/>
  <c r="X1120" i="34"/>
  <c r="X1395" i="34"/>
  <c r="X1330" i="34"/>
  <c r="X1084" i="34"/>
  <c r="X1124" i="34"/>
  <c r="X1806" i="34"/>
  <c r="X1199" i="34"/>
  <c r="X1089" i="34"/>
  <c r="X1365" i="34"/>
  <c r="X1775" i="34"/>
  <c r="X1393" i="34"/>
  <c r="X1805" i="34"/>
  <c r="X1358" i="34"/>
  <c r="X1399" i="34"/>
  <c r="X864" i="34"/>
  <c r="X445" i="34"/>
  <c r="X465" i="34"/>
  <c r="X483" i="34"/>
  <c r="X340" i="34"/>
  <c r="X896" i="34"/>
  <c r="X872" i="34"/>
  <c r="X888" i="34"/>
  <c r="X469" i="34"/>
  <c r="X344" i="34"/>
  <c r="X943" i="34"/>
  <c r="X951" i="34"/>
  <c r="X917" i="34"/>
  <c r="X925" i="34"/>
  <c r="X933" i="34"/>
  <c r="X488" i="34"/>
  <c r="X605" i="34"/>
  <c r="X457" i="34"/>
  <c r="X615" i="34"/>
  <c r="X312" i="34"/>
  <c r="X322" i="34"/>
  <c r="X868" i="34"/>
  <c r="X898" i="34"/>
  <c r="X906" i="34"/>
  <c r="X914" i="34"/>
  <c r="X866" i="34"/>
  <c r="X874" i="34"/>
  <c r="X882" i="34"/>
  <c r="X890" i="34"/>
  <c r="X437" i="34"/>
  <c r="X467" i="34"/>
  <c r="X485" i="34"/>
  <c r="X324" i="34"/>
  <c r="X334" i="34"/>
  <c r="X342" i="34"/>
  <c r="X347" i="34"/>
  <c r="X892" i="34"/>
  <c r="X941" i="34"/>
  <c r="X949" i="34"/>
  <c r="X1193" i="34"/>
  <c r="X923" i="34"/>
  <c r="X931" i="34"/>
  <c r="X939" i="34"/>
  <c r="X603" i="34"/>
  <c r="X310" i="34"/>
  <c r="X330" i="34"/>
  <c r="X348" i="34"/>
  <c r="X884" i="34"/>
  <c r="X473" i="34"/>
  <c r="X880" i="34"/>
  <c r="X947" i="34"/>
  <c r="X913" i="34"/>
  <c r="X492" i="34"/>
  <c r="X328" i="34"/>
  <c r="X435" i="34"/>
  <c r="X910" i="34"/>
  <c r="X894" i="34"/>
  <c r="X481" i="34"/>
  <c r="X338" i="34"/>
  <c r="X945" i="34"/>
  <c r="X490" i="34"/>
  <c r="X439" i="34"/>
  <c r="X936" i="34"/>
  <c r="X311" i="34"/>
  <c r="X331" i="34"/>
  <c r="X350" i="34"/>
  <c r="X942" i="34"/>
  <c r="X491" i="34"/>
  <c r="X440" i="34"/>
  <c r="X460" i="34"/>
  <c r="X478" i="34"/>
  <c r="X901" i="34"/>
  <c r="X909" i="34"/>
  <c r="X869" i="34"/>
  <c r="X877" i="34"/>
  <c r="X885" i="34"/>
  <c r="X893" i="34"/>
  <c r="X442" i="34"/>
  <c r="X470" i="34"/>
  <c r="X480" i="34"/>
  <c r="X317" i="34"/>
  <c r="X337" i="34"/>
  <c r="X351" i="34"/>
  <c r="X355" i="34"/>
  <c r="X487" i="34"/>
  <c r="X944" i="34"/>
  <c r="X1154" i="34"/>
  <c r="X918" i="34"/>
  <c r="X926" i="34"/>
  <c r="X934" i="34"/>
  <c r="X489" i="34"/>
  <c r="X606" i="34"/>
  <c r="X452" i="34"/>
  <c r="X462" i="34"/>
  <c r="X616" i="34"/>
  <c r="X329" i="34"/>
  <c r="X356" i="34"/>
  <c r="X932" i="34"/>
  <c r="X899" i="34"/>
  <c r="X907" i="34"/>
  <c r="X915" i="34"/>
  <c r="X867" i="34"/>
  <c r="X875" i="34"/>
  <c r="X883" i="34"/>
  <c r="X891" i="34"/>
  <c r="X468" i="34"/>
  <c r="X486" i="34"/>
  <c r="X315" i="34"/>
  <c r="X325" i="34"/>
  <c r="X335" i="34"/>
  <c r="X343" i="34"/>
  <c r="X353" i="34"/>
  <c r="X900" i="34"/>
  <c r="X336" i="34"/>
  <c r="X921" i="34"/>
  <c r="X451" i="34"/>
  <c r="X908" i="34"/>
  <c r="X902" i="34"/>
  <c r="X886" i="34"/>
  <c r="X443" i="34"/>
  <c r="X318" i="34"/>
  <c r="X876" i="34"/>
  <c r="X919" i="34"/>
  <c r="X935" i="34"/>
  <c r="X459" i="34"/>
  <c r="X916" i="34"/>
  <c r="X321" i="34"/>
  <c r="X354" i="34"/>
  <c r="X928" i="34"/>
  <c r="X450" i="34"/>
  <c r="X614" i="34"/>
  <c r="X327" i="34"/>
  <c r="X897" i="34"/>
  <c r="X905" i="34"/>
  <c r="X865" i="34"/>
  <c r="X873" i="34"/>
  <c r="X881" i="34"/>
  <c r="X889" i="34"/>
  <c r="X436" i="34"/>
  <c r="X446" i="34"/>
  <c r="X466" i="34"/>
  <c r="X474" i="34"/>
  <c r="X484" i="34"/>
  <c r="X333" i="34"/>
  <c r="X341" i="34"/>
  <c r="X946" i="34"/>
  <c r="X924" i="34"/>
  <c r="X940" i="34"/>
  <c r="X948" i="34"/>
  <c r="X922" i="34"/>
  <c r="X930" i="34"/>
  <c r="X938" i="34"/>
  <c r="X602" i="34"/>
  <c r="X448" i="34"/>
  <c r="X458" i="34"/>
  <c r="X476" i="34"/>
  <c r="X313" i="34"/>
  <c r="X352" i="34"/>
  <c r="X950" i="34"/>
  <c r="X920" i="34"/>
  <c r="X604" i="34"/>
  <c r="X903" i="34"/>
  <c r="X863" i="34"/>
  <c r="X871" i="34"/>
  <c r="X879" i="34"/>
  <c r="X887" i="34"/>
  <c r="X895" i="34"/>
  <c r="X444" i="34"/>
  <c r="X454" i="34"/>
  <c r="X464" i="34"/>
  <c r="X472" i="34"/>
  <c r="X482" i="34"/>
  <c r="X319" i="34"/>
  <c r="X339" i="34"/>
  <c r="X358" i="34"/>
  <c r="X455" i="34"/>
  <c r="X912" i="34"/>
  <c r="X316" i="34"/>
  <c r="X929" i="34"/>
  <c r="X937" i="34"/>
  <c r="X461" i="34"/>
  <c r="X346" i="34"/>
  <c r="X870" i="34"/>
  <c r="X878" i="34"/>
  <c r="X471" i="34"/>
  <c r="X904" i="34"/>
  <c r="X911" i="34"/>
  <c r="X927" i="34"/>
  <c r="X449" i="34"/>
  <c r="X477" i="34"/>
  <c r="X157" i="34"/>
  <c r="X155" i="34"/>
  <c r="X88" i="34"/>
  <c r="X2467" i="34"/>
  <c r="X2377" i="34"/>
  <c r="X2369" i="34"/>
  <c r="X2361" i="34"/>
  <c r="X2353" i="34"/>
  <c r="X2187" i="34"/>
  <c r="X2179" i="34"/>
  <c r="X2345" i="34"/>
  <c r="X2375" i="34"/>
  <c r="X2241" i="34"/>
  <c r="X2253" i="34"/>
  <c r="X2245" i="34"/>
  <c r="X2459" i="34"/>
  <c r="X2435" i="34"/>
  <c r="X2339" i="34"/>
  <c r="X2331" i="34"/>
  <c r="X2237" i="34"/>
  <c r="X2229" i="34"/>
  <c r="X2221" i="34"/>
  <c r="X2169" i="34"/>
  <c r="X2355" i="34"/>
  <c r="X2189" i="34"/>
  <c r="X2181" i="34"/>
  <c r="X2347" i="34"/>
  <c r="X2461" i="34"/>
  <c r="X2161" i="34"/>
  <c r="X2251" i="34"/>
  <c r="X2243" i="34"/>
  <c r="X2457" i="34"/>
  <c r="X2449" i="34"/>
  <c r="X2433" i="34"/>
  <c r="X2337" i="34"/>
  <c r="X2329" i="34"/>
  <c r="X2235" i="34"/>
  <c r="X2227" i="34"/>
  <c r="X2175" i="34"/>
  <c r="X2167" i="34"/>
  <c r="X2359" i="34"/>
  <c r="X2357" i="34"/>
  <c r="X2191" i="34"/>
  <c r="X2341" i="34"/>
  <c r="X2439" i="34"/>
  <c r="X2327" i="34"/>
  <c r="X2173" i="34"/>
  <c r="X2239" i="34"/>
  <c r="X2351" i="34"/>
  <c r="X2453" i="34"/>
  <c r="X2445" i="34"/>
  <c r="X2223" i="34"/>
  <c r="X2463" i="34"/>
  <c r="X2250" i="34"/>
  <c r="X2242" i="34"/>
  <c r="X2456" i="34"/>
  <c r="X2448" i="34"/>
  <c r="X2440" i="34"/>
  <c r="X2432" i="34"/>
  <c r="X2336" i="34"/>
  <c r="X2328" i="34"/>
  <c r="X2234" i="34"/>
  <c r="X2226" i="34"/>
  <c r="X2174" i="34"/>
  <c r="X2166" i="34"/>
  <c r="X2462" i="34"/>
  <c r="X2372" i="34"/>
  <c r="X2364" i="34"/>
  <c r="X2356" i="34"/>
  <c r="X2190" i="34"/>
  <c r="X2182" i="34"/>
  <c r="X2455" i="34"/>
  <c r="X2348" i="34"/>
  <c r="X2340" i="34"/>
  <c r="X2252" i="34"/>
  <c r="X2244" i="34"/>
  <c r="X2458" i="34"/>
  <c r="X2450" i="34"/>
  <c r="X2442" i="34"/>
  <c r="X2434" i="34"/>
  <c r="X2338" i="34"/>
  <c r="X2330" i="34"/>
  <c r="X2236" i="34"/>
  <c r="X2228" i="34"/>
  <c r="X2176" i="34"/>
  <c r="X2168" i="34"/>
  <c r="X2378" i="34"/>
  <c r="X2370" i="34"/>
  <c r="X2362" i="34"/>
  <c r="X2354" i="34"/>
  <c r="X2188" i="34"/>
  <c r="X2180" i="34"/>
  <c r="X2346" i="34"/>
  <c r="X2365" i="34"/>
  <c r="X2183" i="34"/>
  <c r="X2249" i="34"/>
  <c r="X2431" i="34"/>
  <c r="X2233" i="34"/>
  <c r="X2165" i="34"/>
  <c r="X2177" i="34"/>
  <c r="X2343" i="34"/>
  <c r="X2247" i="34"/>
  <c r="X2437" i="34"/>
  <c r="X2231" i="34"/>
  <c r="X2171" i="34"/>
  <c r="X2465" i="34"/>
  <c r="X2254" i="34"/>
  <c r="X2246" i="34"/>
  <c r="X2460" i="34"/>
  <c r="X2452" i="34"/>
  <c r="X2444" i="34"/>
  <c r="X2436" i="34"/>
  <c r="X2332" i="34"/>
  <c r="X2238" i="34"/>
  <c r="X2230" i="34"/>
  <c r="X2222" i="34"/>
  <c r="X2170" i="34"/>
  <c r="X2162" i="34"/>
  <c r="X2466" i="34"/>
  <c r="X2376" i="34"/>
  <c r="X2368" i="34"/>
  <c r="X2360" i="34"/>
  <c r="X2352" i="34"/>
  <c r="X2240" i="34"/>
  <c r="X2186" i="34"/>
  <c r="X2178" i="34"/>
  <c r="X2451" i="34"/>
  <c r="X2443" i="34"/>
  <c r="X2344" i="34"/>
  <c r="X2256" i="34"/>
  <c r="X2248" i="34"/>
  <c r="X2454" i="34"/>
  <c r="X2446" i="34"/>
  <c r="X2438" i="34"/>
  <c r="X2334" i="34"/>
  <c r="X2326" i="34"/>
  <c r="X2232" i="34"/>
  <c r="X2224" i="34"/>
  <c r="X2172" i="34"/>
  <c r="X2164" i="34"/>
  <c r="X2464" i="34"/>
  <c r="X2374" i="34"/>
  <c r="X2366" i="34"/>
  <c r="X2358" i="34"/>
  <c r="X2192" i="34"/>
  <c r="X2184" i="34"/>
  <c r="X2120" i="34"/>
  <c r="X2441" i="34"/>
  <c r="X2350" i="34"/>
  <c r="X2342" i="34"/>
  <c r="X2373" i="34"/>
  <c r="X2349" i="34"/>
  <c r="X2367" i="34"/>
  <c r="X2447" i="34"/>
  <c r="X2335" i="34"/>
  <c r="X2225" i="34"/>
  <c r="X2371" i="34"/>
  <c r="X2185" i="34"/>
  <c r="X2363" i="34"/>
  <c r="X2255" i="34"/>
  <c r="X2333" i="34"/>
  <c r="X2325" i="34"/>
  <c r="X2163" i="34"/>
  <c r="X2003" i="34"/>
  <c r="X2065" i="34"/>
  <c r="X2001" i="34"/>
  <c r="X2039" i="34"/>
  <c r="X2069" i="34"/>
  <c r="X2102" i="34"/>
  <c r="X2000" i="34"/>
  <c r="X2068" i="34"/>
  <c r="X2002" i="34"/>
  <c r="X2034" i="34"/>
  <c r="X2066" i="34"/>
  <c r="X2040" i="34"/>
  <c r="X2036" i="34"/>
  <c r="X2044" i="34"/>
  <c r="X2038" i="34"/>
  <c r="X2041" i="34"/>
  <c r="X2037" i="34"/>
  <c r="X2067" i="34"/>
  <c r="X2042" i="34"/>
  <c r="X2070" i="34"/>
  <c r="X2219" i="34"/>
  <c r="X2267" i="34"/>
  <c r="X2077" i="34"/>
  <c r="X2103" i="34"/>
  <c r="X1941" i="34"/>
  <c r="X2289" i="34"/>
  <c r="X2297" i="34"/>
  <c r="X2305" i="34"/>
  <c r="X2313" i="34"/>
  <c r="X2405" i="34"/>
  <c r="X2413" i="34"/>
  <c r="X2421" i="34"/>
  <c r="X2429" i="34"/>
  <c r="X2117" i="34"/>
  <c r="X2129" i="34"/>
  <c r="X2137" i="34"/>
  <c r="X2049" i="34"/>
  <c r="X2059" i="34"/>
  <c r="X2287" i="34"/>
  <c r="X2151" i="34"/>
  <c r="X2159" i="34"/>
  <c r="X2101" i="34"/>
  <c r="X1985" i="34"/>
  <c r="X1989" i="34"/>
  <c r="X1997" i="34"/>
  <c r="X1899" i="34"/>
  <c r="X1907" i="34"/>
  <c r="X1949" i="34"/>
  <c r="X1921" i="34"/>
  <c r="X1961" i="34"/>
  <c r="X2009" i="34"/>
  <c r="X1311" i="34"/>
  <c r="X1041" i="34"/>
  <c r="X1356" i="34"/>
  <c r="X1418" i="34"/>
  <c r="X1764" i="34"/>
  <c r="X1772" i="34"/>
  <c r="X1826" i="34"/>
  <c r="X1860" i="34"/>
  <c r="X2298" i="34"/>
  <c r="X2426" i="34"/>
  <c r="X2046" i="34"/>
  <c r="X2122" i="34"/>
  <c r="X2156" i="34"/>
  <c r="X1980" i="34"/>
  <c r="X1998" i="34"/>
  <c r="X1883" i="34"/>
  <c r="X1908" i="34"/>
  <c r="X2014" i="34"/>
  <c r="X1798" i="34"/>
  <c r="X1853" i="34"/>
  <c r="X1861" i="34"/>
  <c r="X2290" i="34"/>
  <c r="X2410" i="34"/>
  <c r="X2430" i="34"/>
  <c r="X1946" i="34"/>
  <c r="X1954" i="34"/>
  <c r="X1038" i="34"/>
  <c r="X1419" i="34"/>
  <c r="X1794" i="34"/>
  <c r="X2220" i="34"/>
  <c r="X2194" i="34"/>
  <c r="X2260" i="34"/>
  <c r="X2268" i="34"/>
  <c r="X2276" i="34"/>
  <c r="X2284" i="34"/>
  <c r="X2074" i="34"/>
  <c r="X1970" i="34"/>
  <c r="X2020" i="34"/>
  <c r="X2028" i="34"/>
  <c r="X2082" i="34"/>
  <c r="X2258" i="34"/>
  <c r="X2206" i="34"/>
  <c r="X1879" i="34"/>
  <c r="X1982" i="34"/>
  <c r="X1934" i="34"/>
  <c r="X1942" i="34"/>
  <c r="X2072" i="34"/>
  <c r="X1893" i="34"/>
  <c r="X1916" i="34"/>
  <c r="X1924" i="34"/>
  <c r="X1112" i="34"/>
  <c r="X1344" i="34"/>
  <c r="X1354" i="34"/>
  <c r="X1416" i="34"/>
  <c r="X2310" i="34"/>
  <c r="X2418" i="34"/>
  <c r="X2130" i="34"/>
  <c r="X2060" i="34"/>
  <c r="X2148" i="34"/>
  <c r="X1900" i="34"/>
  <c r="X2214" i="34"/>
  <c r="X2196" i="34"/>
  <c r="X2262" i="34"/>
  <c r="X2270" i="34"/>
  <c r="X2278" i="34"/>
  <c r="X2286" i="34"/>
  <c r="X2076" i="34"/>
  <c r="X1972" i="34"/>
  <c r="X2022" i="34"/>
  <c r="X2030" i="34"/>
  <c r="X2084" i="34"/>
  <c r="X2108" i="34"/>
  <c r="X2208" i="34"/>
  <c r="X1881" i="34"/>
  <c r="X1889" i="34"/>
  <c r="X2104" i="34"/>
  <c r="X1936" i="34"/>
  <c r="X2090" i="34"/>
  <c r="X1882" i="34"/>
  <c r="X1918" i="34"/>
  <c r="X1926" i="34"/>
  <c r="X1114" i="34"/>
  <c r="X1386" i="34"/>
  <c r="X1797" i="34"/>
  <c r="X2215" i="34"/>
  <c r="X2275" i="34"/>
  <c r="X2081" i="34"/>
  <c r="X2257" i="34"/>
  <c r="X2213" i="34"/>
  <c r="X1933" i="34"/>
  <c r="X1919" i="34"/>
  <c r="X1353" i="34"/>
  <c r="X1769" i="34"/>
  <c r="X1819" i="34"/>
  <c r="X2271" i="34"/>
  <c r="X2027" i="34"/>
  <c r="X1923" i="34"/>
  <c r="X2291" i="34"/>
  <c r="X2299" i="34"/>
  <c r="X2307" i="34"/>
  <c r="X2315" i="34"/>
  <c r="X2407" i="34"/>
  <c r="X2415" i="34"/>
  <c r="X2423" i="34"/>
  <c r="X2109" i="34"/>
  <c r="X2119" i="34"/>
  <c r="X2131" i="34"/>
  <c r="X2139" i="34"/>
  <c r="X2051" i="34"/>
  <c r="X2061" i="34"/>
  <c r="X2123" i="34"/>
  <c r="X2145" i="34"/>
  <c r="X2153" i="34"/>
  <c r="X1987" i="34"/>
  <c r="X1991" i="34"/>
  <c r="X1999" i="34"/>
  <c r="X1911" i="34"/>
  <c r="X1901" i="34"/>
  <c r="X1909" i="34"/>
  <c r="X1951" i="34"/>
  <c r="X1955" i="34"/>
  <c r="X1963" i="34"/>
  <c r="X2011" i="34"/>
  <c r="X1307" i="34"/>
  <c r="X1382" i="34"/>
  <c r="X2193" i="34"/>
  <c r="X2017" i="34"/>
  <c r="X1973" i="34"/>
  <c r="X2091" i="34"/>
  <c r="X2293" i="34"/>
  <c r="X2301" i="34"/>
  <c r="X2309" i="34"/>
  <c r="X2401" i="34"/>
  <c r="X2409" i="34"/>
  <c r="X2417" i="34"/>
  <c r="X2425" i="34"/>
  <c r="X2113" i="34"/>
  <c r="X2125" i="34"/>
  <c r="X2133" i="34"/>
  <c r="X2141" i="34"/>
  <c r="X2045" i="34"/>
  <c r="X2053" i="34"/>
  <c r="X2055" i="34"/>
  <c r="X2063" i="34"/>
  <c r="X2143" i="34"/>
  <c r="X2147" i="34"/>
  <c r="X2155" i="34"/>
  <c r="X1979" i="34"/>
  <c r="X2097" i="34"/>
  <c r="X1993" i="34"/>
  <c r="X2043" i="34"/>
  <c r="X1895" i="34"/>
  <c r="X1903" i="34"/>
  <c r="X1945" i="34"/>
  <c r="X1953" i="34"/>
  <c r="X1957" i="34"/>
  <c r="X1965" i="34"/>
  <c r="X2013" i="34"/>
  <c r="X1346" i="34"/>
  <c r="X1390" i="34"/>
  <c r="X1768" i="34"/>
  <c r="X1822" i="34"/>
  <c r="X1856" i="34"/>
  <c r="X2314" i="34"/>
  <c r="X2126" i="34"/>
  <c r="X2056" i="34"/>
  <c r="X1962" i="34"/>
  <c r="X1391" i="34"/>
  <c r="X1857" i="34"/>
  <c r="X2306" i="34"/>
  <c r="X2414" i="34"/>
  <c r="X2134" i="34"/>
  <c r="X2054" i="34"/>
  <c r="X2144" i="34"/>
  <c r="X1890" i="34"/>
  <c r="X1990" i="34"/>
  <c r="X1904" i="34"/>
  <c r="X2010" i="34"/>
  <c r="X2216" i="34"/>
  <c r="X2198" i="34"/>
  <c r="X2264" i="34"/>
  <c r="X2272" i="34"/>
  <c r="X2280" i="34"/>
  <c r="X2018" i="34"/>
  <c r="X2078" i="34"/>
  <c r="X1966" i="34"/>
  <c r="X1974" i="34"/>
  <c r="X2024" i="34"/>
  <c r="X2032" i="34"/>
  <c r="X2086" i="34"/>
  <c r="X2202" i="34"/>
  <c r="X2210" i="34"/>
  <c r="X1873" i="34"/>
  <c r="X1887" i="34"/>
  <c r="X1910" i="34"/>
  <c r="X2106" i="34"/>
  <c r="X1938" i="34"/>
  <c r="X2092" i="34"/>
  <c r="X1920" i="34"/>
  <c r="X1928" i="34"/>
  <c r="X1108" i="34"/>
  <c r="X1028" i="34"/>
  <c r="X1388" i="34"/>
  <c r="X2114" i="34"/>
  <c r="X2160" i="34"/>
  <c r="X1958" i="34"/>
  <c r="X2200" i="34"/>
  <c r="X2080" i="34"/>
  <c r="X1885" i="34"/>
  <c r="X1968" i="34"/>
  <c r="X1878" i="34"/>
  <c r="X1352" i="34"/>
  <c r="X1801" i="34"/>
  <c r="X1969" i="34"/>
  <c r="X2283" i="34"/>
  <c r="X2105" i="34"/>
  <c r="X2295" i="34"/>
  <c r="X2411" i="34"/>
  <c r="X2127" i="34"/>
  <c r="X2047" i="34"/>
  <c r="X2149" i="34"/>
  <c r="X1897" i="34"/>
  <c r="X1947" i="34"/>
  <c r="X1959" i="34"/>
  <c r="X1766" i="34"/>
  <c r="X1820" i="34"/>
  <c r="X1854" i="34"/>
  <c r="X1862" i="34"/>
  <c r="X2402" i="34"/>
  <c r="X2118" i="34"/>
  <c r="X2050" i="34"/>
  <c r="X2098" i="34"/>
  <c r="X1994" i="34"/>
  <c r="X1896" i="34"/>
  <c r="X1950" i="34"/>
  <c r="X2006" i="34"/>
  <c r="X1042" i="34"/>
  <c r="X1387" i="34"/>
  <c r="X1765" i="34"/>
  <c r="X2195" i="34"/>
  <c r="X2261" i="34"/>
  <c r="X2269" i="34"/>
  <c r="X2277" i="34"/>
  <c r="X2285" i="34"/>
  <c r="X2075" i="34"/>
  <c r="X1971" i="34"/>
  <c r="X2021" i="34"/>
  <c r="X2029" i="34"/>
  <c r="X2083" i="34"/>
  <c r="X2259" i="34"/>
  <c r="X2207" i="34"/>
  <c r="X1935" i="34"/>
  <c r="X1943" i="34"/>
  <c r="X2073" i="34"/>
  <c r="X1917" i="34"/>
  <c r="X1925" i="34"/>
  <c r="X1109" i="34"/>
  <c r="X1355" i="34"/>
  <c r="X1417" i="34"/>
  <c r="X1432" i="34"/>
  <c r="X1800" i="34"/>
  <c r="X1855" i="34"/>
  <c r="X1863" i="34"/>
  <c r="X2201" i="34"/>
  <c r="X2303" i="34"/>
  <c r="X2157" i="34"/>
  <c r="X2263" i="34"/>
  <c r="X2209" i="34"/>
  <c r="X2300" i="34"/>
  <c r="X2400" i="34"/>
  <c r="X2110" i="34"/>
  <c r="X2140" i="34"/>
  <c r="X2062" i="34"/>
  <c r="X2154" i="34"/>
  <c r="X1992" i="34"/>
  <c r="X1944" i="34"/>
  <c r="X1956" i="34"/>
  <c r="X1308" i="34"/>
  <c r="X1771" i="34"/>
  <c r="X2406" i="34"/>
  <c r="X2064" i="34"/>
  <c r="X2282" i="34"/>
  <c r="X2088" i="34"/>
  <c r="X2212" i="34"/>
  <c r="X1940" i="34"/>
  <c r="X1036" i="34"/>
  <c r="X1414" i="34"/>
  <c r="X1927" i="34"/>
  <c r="X2197" i="34"/>
  <c r="X2205" i="34"/>
  <c r="X1111" i="34"/>
  <c r="X1037" i="34"/>
  <c r="X1357" i="34"/>
  <c r="X2403" i="34"/>
  <c r="X2115" i="34"/>
  <c r="X2093" i="34"/>
  <c r="X1995" i="34"/>
  <c r="X2005" i="34"/>
  <c r="X1039" i="34"/>
  <c r="X1350" i="34"/>
  <c r="X1431" i="34"/>
  <c r="X1799" i="34"/>
  <c r="X2279" i="34"/>
  <c r="X2031" i="34"/>
  <c r="X1937" i="34"/>
  <c r="X1915" i="34"/>
  <c r="X1313" i="34"/>
  <c r="X1415" i="34"/>
  <c r="X2288" i="34"/>
  <c r="X2296" i="34"/>
  <c r="X2304" i="34"/>
  <c r="X2312" i="34"/>
  <c r="X2404" i="34"/>
  <c r="X2412" i="34"/>
  <c r="X2420" i="34"/>
  <c r="X2428" i="34"/>
  <c r="X2116" i="34"/>
  <c r="X2128" i="34"/>
  <c r="X2136" i="34"/>
  <c r="X2048" i="34"/>
  <c r="X2094" i="34"/>
  <c r="X2058" i="34"/>
  <c r="X2096" i="34"/>
  <c r="X2150" i="34"/>
  <c r="X2158" i="34"/>
  <c r="X1874" i="34"/>
  <c r="X1888" i="34"/>
  <c r="X1984" i="34"/>
  <c r="X2100" i="34"/>
  <c r="X1996" i="34"/>
  <c r="X1877" i="34"/>
  <c r="X1894" i="34"/>
  <c r="X1898" i="34"/>
  <c r="X1906" i="34"/>
  <c r="X1948" i="34"/>
  <c r="X1884" i="34"/>
  <c r="X1960" i="34"/>
  <c r="X2008" i="34"/>
  <c r="X2016" i="34"/>
  <c r="X1040" i="34"/>
  <c r="X1385" i="34"/>
  <c r="X1767" i="34"/>
  <c r="X1821" i="34"/>
  <c r="X1986" i="34"/>
  <c r="X1142" i="34"/>
  <c r="X1115" i="34"/>
  <c r="X2071" i="34"/>
  <c r="X2135" i="34"/>
  <c r="X2095" i="34"/>
  <c r="X1905" i="34"/>
  <c r="X1795" i="34"/>
  <c r="X1977" i="34"/>
  <c r="X2292" i="34"/>
  <c r="X2408" i="34"/>
  <c r="X2424" i="34"/>
  <c r="X2132" i="34"/>
  <c r="X2142" i="34"/>
  <c r="X1880" i="34"/>
  <c r="X1978" i="34"/>
  <c r="X1912" i="34"/>
  <c r="X1952" i="34"/>
  <c r="X1964" i="34"/>
  <c r="X1413" i="34"/>
  <c r="X1825" i="34"/>
  <c r="X2302" i="34"/>
  <c r="X2274" i="34"/>
  <c r="X2026" i="34"/>
  <c r="X2204" i="34"/>
  <c r="X1932" i="34"/>
  <c r="X1930" i="34"/>
  <c r="X1110" i="34"/>
  <c r="X1823" i="34"/>
  <c r="X2089" i="34"/>
  <c r="X2311" i="34"/>
  <c r="X2427" i="34"/>
  <c r="X2057" i="34"/>
  <c r="X2099" i="34"/>
  <c r="X2015" i="34"/>
  <c r="X1412" i="34"/>
  <c r="X1770" i="34"/>
  <c r="X1824" i="34"/>
  <c r="X1858" i="34"/>
  <c r="X2294" i="34"/>
  <c r="X2422" i="34"/>
  <c r="X2138" i="34"/>
  <c r="X1922" i="34"/>
  <c r="X2152" i="34"/>
  <c r="X1886" i="34"/>
  <c r="X1892" i="34"/>
  <c r="X2004" i="34"/>
  <c r="X2217" i="34"/>
  <c r="X2199" i="34"/>
  <c r="X2265" i="34"/>
  <c r="X2273" i="34"/>
  <c r="X2281" i="34"/>
  <c r="X2019" i="34"/>
  <c r="X2079" i="34"/>
  <c r="X1967" i="34"/>
  <c r="X1975" i="34"/>
  <c r="X2025" i="34"/>
  <c r="X2033" i="34"/>
  <c r="X2087" i="34"/>
  <c r="X2203" i="34"/>
  <c r="X2211" i="34"/>
  <c r="X1931" i="34"/>
  <c r="X1939" i="34"/>
  <c r="X2035" i="34"/>
  <c r="X1913" i="34"/>
  <c r="X1929" i="34"/>
  <c r="X1113" i="34"/>
  <c r="X1029" i="34"/>
  <c r="X1345" i="34"/>
  <c r="X1389" i="34"/>
  <c r="X1796" i="34"/>
  <c r="X1859" i="34"/>
  <c r="X2218" i="34"/>
  <c r="X2266" i="34"/>
  <c r="X1976" i="34"/>
  <c r="X1914" i="34"/>
  <c r="X2023" i="34"/>
  <c r="X2419" i="34"/>
  <c r="X2007" i="34"/>
  <c r="X2085" i="34"/>
  <c r="X1349" i="34"/>
  <c r="X2308" i="34"/>
  <c r="X2416" i="34"/>
  <c r="X2124" i="34"/>
  <c r="X2052" i="34"/>
  <c r="X2146" i="34"/>
  <c r="X1988" i="34"/>
  <c r="X1902" i="34"/>
  <c r="X2012" i="34"/>
  <c r="X1351" i="34"/>
  <c r="X2121" i="34"/>
  <c r="X2387" i="34"/>
  <c r="X2395" i="34"/>
  <c r="X2317" i="34"/>
  <c r="X2379" i="34"/>
  <c r="X1787" i="34"/>
  <c r="X1407" i="34"/>
  <c r="X1105" i="34"/>
  <c r="X1275" i="34"/>
  <c r="X1783" i="34"/>
  <c r="X1402" i="34"/>
  <c r="X1093" i="34"/>
  <c r="X1337" i="34"/>
  <c r="X1217" i="34"/>
  <c r="X1073" i="34"/>
  <c r="X385" i="34"/>
  <c r="X509" i="34"/>
  <c r="X513" i="34"/>
  <c r="X609" i="34"/>
  <c r="X957" i="34"/>
  <c r="X965" i="34"/>
  <c r="X973" i="34"/>
  <c r="X981" i="34"/>
  <c r="X989" i="34"/>
  <c r="X997" i="34"/>
  <c r="X1005" i="34"/>
  <c r="X1015" i="34"/>
  <c r="X2381" i="34"/>
  <c r="X1291" i="34"/>
  <c r="X1813" i="34"/>
  <c r="X1408" i="34"/>
  <c r="X1106" i="34"/>
  <c r="X1092" i="34"/>
  <c r="X1046" i="34"/>
  <c r="X1216" i="34"/>
  <c r="X1068" i="34"/>
  <c r="X359" i="34"/>
  <c r="X368" i="34"/>
  <c r="X386" i="34"/>
  <c r="X501" i="34"/>
  <c r="X510" i="34"/>
  <c r="X530" i="34"/>
  <c r="X954" i="34"/>
  <c r="X962" i="34"/>
  <c r="X970" i="34"/>
  <c r="X978" i="34"/>
  <c r="X986" i="34"/>
  <c r="X994" i="34"/>
  <c r="X1002" i="34"/>
  <c r="X1010" i="34"/>
  <c r="X1846" i="34"/>
  <c r="X1310" i="34"/>
  <c r="X1818" i="34"/>
  <c r="X1845" i="34"/>
  <c r="X1409" i="34"/>
  <c r="X1428" i="34"/>
  <c r="X1146" i="34"/>
  <c r="X1090" i="34"/>
  <c r="X1230" i="34"/>
  <c r="X1170" i="34"/>
  <c r="X360" i="34"/>
  <c r="X378" i="34"/>
  <c r="X493" i="34"/>
  <c r="X1012" i="34"/>
  <c r="X1024" i="34"/>
  <c r="X1876" i="34"/>
  <c r="X2386" i="34"/>
  <c r="X2394" i="34"/>
  <c r="X1851" i="34"/>
  <c r="X1184" i="34"/>
  <c r="X2316" i="34"/>
  <c r="X2324" i="34"/>
  <c r="X1786" i="34"/>
  <c r="X1842" i="34"/>
  <c r="X1410" i="34"/>
  <c r="X1100" i="34"/>
  <c r="X1138" i="34"/>
  <c r="X1784" i="34"/>
  <c r="X1372" i="34"/>
  <c r="X1338" i="34"/>
  <c r="X1074" i="34"/>
  <c r="X361" i="34"/>
  <c r="X1891" i="34"/>
  <c r="X1875" i="34"/>
  <c r="X1848" i="34"/>
  <c r="X1812" i="34"/>
  <c r="X1411" i="34"/>
  <c r="X1430" i="34"/>
  <c r="X1052" i="34"/>
  <c r="X1370" i="34"/>
  <c r="X1098" i="34"/>
  <c r="X1056" i="34"/>
  <c r="X1226" i="34"/>
  <c r="X1172" i="34"/>
  <c r="X1168" i="34"/>
  <c r="X362" i="34"/>
  <c r="X372" i="34"/>
  <c r="X380" i="34"/>
  <c r="X495" i="34"/>
  <c r="X524" i="34"/>
  <c r="X534" i="34"/>
  <c r="X2380" i="34"/>
  <c r="X2388" i="34"/>
  <c r="X2396" i="34"/>
  <c r="X2318" i="34"/>
  <c r="X1758" i="34"/>
  <c r="X1788" i="34"/>
  <c r="X1844" i="34"/>
  <c r="X1343" i="34"/>
  <c r="X1145" i="34"/>
  <c r="X1233" i="34"/>
  <c r="X1277" i="34"/>
  <c r="X1401" i="34"/>
  <c r="X1335" i="34"/>
  <c r="X1231" i="34"/>
  <c r="X1171" i="34"/>
  <c r="X377" i="34"/>
  <c r="X395" i="34"/>
  <c r="X496" i="34"/>
  <c r="X525" i="34"/>
  <c r="X535" i="34"/>
  <c r="X617" i="34"/>
  <c r="X2385" i="34"/>
  <c r="X2397" i="34"/>
  <c r="X1137" i="34"/>
  <c r="X1293" i="34"/>
  <c r="X2319" i="34"/>
  <c r="X1759" i="34"/>
  <c r="X1789" i="34"/>
  <c r="X1374" i="34"/>
  <c r="X1107" i="34"/>
  <c r="X1250" i="34"/>
  <c r="X1161" i="34"/>
  <c r="X1373" i="34"/>
  <c r="X1333" i="34"/>
  <c r="X1215" i="34"/>
  <c r="X1071" i="34"/>
  <c r="X1187" i="34"/>
  <c r="X369" i="34"/>
  <c r="X387" i="34"/>
  <c r="X515" i="34"/>
  <c r="X527" i="34"/>
  <c r="X959" i="34"/>
  <c r="X967" i="34"/>
  <c r="X975" i="34"/>
  <c r="X983" i="34"/>
  <c r="X991" i="34"/>
  <c r="X999" i="34"/>
  <c r="X1007" i="34"/>
  <c r="X1017" i="34"/>
  <c r="X2389" i="34"/>
  <c r="X1815" i="34"/>
  <c r="X1375" i="34"/>
  <c r="X1785" i="34"/>
  <c r="X1099" i="34"/>
  <c r="X1229" i="34"/>
  <c r="X1173" i="34"/>
  <c r="X1169" i="34"/>
  <c r="X371" i="34"/>
  <c r="X2383" i="34"/>
  <c r="X2391" i="34"/>
  <c r="X2399" i="34"/>
  <c r="X1185" i="34"/>
  <c r="X2321" i="34"/>
  <c r="X1761" i="34"/>
  <c r="X1791" i="34"/>
  <c r="X1376" i="34"/>
  <c r="X1101" i="34"/>
  <c r="X1139" i="34"/>
  <c r="X1047" i="34"/>
  <c r="X1331" i="34"/>
  <c r="X1069" i="34"/>
  <c r="X389" i="34"/>
  <c r="X505" i="34"/>
  <c r="X529" i="34"/>
  <c r="X953" i="34"/>
  <c r="X961" i="34"/>
  <c r="X969" i="34"/>
  <c r="X977" i="34"/>
  <c r="X985" i="34"/>
  <c r="X993" i="34"/>
  <c r="X1001" i="34"/>
  <c r="X1009" i="34"/>
  <c r="X2107" i="34"/>
  <c r="X1067" i="34"/>
  <c r="X1309" i="34"/>
  <c r="X1817" i="34"/>
  <c r="X1021" i="34"/>
  <c r="X1377" i="34"/>
  <c r="X1102" i="34"/>
  <c r="X1140" i="34"/>
  <c r="X1782" i="34"/>
  <c r="X1368" i="34"/>
  <c r="X1096" i="34"/>
  <c r="X1054" i="34"/>
  <c r="X1072" i="34"/>
  <c r="X1164" i="34"/>
  <c r="X363" i="34"/>
  <c r="X390" i="34"/>
  <c r="X506" i="34"/>
  <c r="X514" i="34"/>
  <c r="X958" i="34"/>
  <c r="X966" i="34"/>
  <c r="X974" i="34"/>
  <c r="X982" i="34"/>
  <c r="X990" i="34"/>
  <c r="X998" i="34"/>
  <c r="X1006" i="34"/>
  <c r="X1016" i="34"/>
  <c r="X1850" i="34"/>
  <c r="X1814" i="34"/>
  <c r="X1378" i="34"/>
  <c r="X1086" i="34"/>
  <c r="X1282" i="34"/>
  <c r="X1426" i="34"/>
  <c r="X1367" i="34"/>
  <c r="X1050" i="34"/>
  <c r="X1156" i="34"/>
  <c r="X364" i="34"/>
  <c r="X374" i="34"/>
  <c r="X382" i="34"/>
  <c r="X392" i="34"/>
  <c r="X497" i="34"/>
  <c r="X502" i="34"/>
  <c r="X536" i="34"/>
  <c r="X618" i="34"/>
  <c r="X2382" i="34"/>
  <c r="X2390" i="34"/>
  <c r="X2398" i="34"/>
  <c r="X1847" i="34"/>
  <c r="X1296" i="34"/>
  <c r="X2320" i="34"/>
  <c r="X1760" i="34"/>
  <c r="X1790" i="34"/>
  <c r="X1379" i="34"/>
  <c r="X1252" i="34"/>
  <c r="X1104" i="34"/>
  <c r="X1284" i="34"/>
  <c r="X1094" i="34"/>
  <c r="X1048" i="34"/>
  <c r="X1332" i="34"/>
  <c r="X1218" i="34"/>
  <c r="X1070" i="34"/>
  <c r="X365" i="34"/>
  <c r="X376" i="34"/>
  <c r="X499" i="34"/>
  <c r="X2112" i="34"/>
  <c r="X1849" i="34"/>
  <c r="X2322" i="34"/>
  <c r="X1427" i="34"/>
  <c r="X1225" i="34"/>
  <c r="X373" i="34"/>
  <c r="X539" i="34"/>
  <c r="X1404" i="34"/>
  <c r="X521" i="34"/>
  <c r="X963" i="34"/>
  <c r="X995" i="34"/>
  <c r="X1087" i="34"/>
  <c r="X1251" i="34"/>
  <c r="X388" i="34"/>
  <c r="X503" i="34"/>
  <c r="X512" i="34"/>
  <c r="X522" i="34"/>
  <c r="X608" i="34"/>
  <c r="X956" i="34"/>
  <c r="X964" i="34"/>
  <c r="X972" i="34"/>
  <c r="X980" i="34"/>
  <c r="X988" i="34"/>
  <c r="X996" i="34"/>
  <c r="X1004" i="34"/>
  <c r="X1014" i="34"/>
  <c r="X1158" i="34"/>
  <c r="X1261" i="34"/>
  <c r="X1157" i="34"/>
  <c r="X2323" i="34"/>
  <c r="X1045" i="34"/>
  <c r="X375" i="34"/>
  <c r="X393" i="34"/>
  <c r="X1061" i="34"/>
  <c r="X1298" i="34"/>
  <c r="X1380" i="34"/>
  <c r="X1340" i="34"/>
  <c r="X366" i="34"/>
  <c r="X394" i="34"/>
  <c r="X518" i="34"/>
  <c r="X1022" i="34"/>
  <c r="X2392" i="34"/>
  <c r="X1381" i="34"/>
  <c r="X1341" i="34"/>
  <c r="X1793" i="34"/>
  <c r="X1141" i="34"/>
  <c r="X1095" i="34"/>
  <c r="X1219" i="34"/>
  <c r="X507" i="34"/>
  <c r="X511" i="34"/>
  <c r="X955" i="34"/>
  <c r="X987" i="34"/>
  <c r="X1429" i="34"/>
  <c r="X1143" i="34"/>
  <c r="X1051" i="34"/>
  <c r="X379" i="34"/>
  <c r="X498" i="34"/>
  <c r="X517" i="34"/>
  <c r="X537" i="34"/>
  <c r="X1144" i="34"/>
  <c r="X1762" i="34"/>
  <c r="X519" i="34"/>
  <c r="X971" i="34"/>
  <c r="X1057" i="34"/>
  <c r="X383" i="34"/>
  <c r="X1852" i="34"/>
  <c r="X1816" i="34"/>
  <c r="X1843" i="34"/>
  <c r="X1020" i="34"/>
  <c r="X1254" i="34"/>
  <c r="X1232" i="34"/>
  <c r="X1162" i="34"/>
  <c r="X538" i="34"/>
  <c r="X2384" i="34"/>
  <c r="X1792" i="34"/>
  <c r="X2393" i="34"/>
  <c r="X1763" i="34"/>
  <c r="X1227" i="34"/>
  <c r="X1263" i="34"/>
  <c r="X1103" i="34"/>
  <c r="X1163" i="34"/>
  <c r="X607" i="34"/>
  <c r="X979" i="34"/>
  <c r="X1811" i="34"/>
  <c r="X1406" i="34"/>
  <c r="X1403" i="34"/>
  <c r="X1155" i="34"/>
  <c r="X508" i="34"/>
  <c r="X528" i="34"/>
  <c r="X952" i="34"/>
  <c r="X960" i="34"/>
  <c r="X968" i="34"/>
  <c r="X976" i="34"/>
  <c r="X984" i="34"/>
  <c r="X992" i="34"/>
  <c r="X1000" i="34"/>
  <c r="X1008" i="34"/>
  <c r="X1018" i="34"/>
  <c r="X1085" i="34"/>
  <c r="X381" i="34"/>
  <c r="X1023" i="34"/>
  <c r="X531" i="34"/>
  <c r="X1003" i="34"/>
  <c r="X1159" i="34"/>
  <c r="X494" i="34"/>
  <c r="X533" i="34"/>
  <c r="X599" i="34"/>
  <c r="X1153" i="34"/>
  <c r="X862" i="34"/>
  <c r="X613" i="34"/>
  <c r="X1035" i="34"/>
  <c r="X1177" i="34"/>
  <c r="X1192" i="34"/>
  <c r="X560" i="34"/>
  <c r="X548" i="34"/>
  <c r="X565" i="34"/>
  <c r="X420" i="34"/>
  <c r="X839" i="34"/>
  <c r="X826" i="34"/>
  <c r="X649" i="34"/>
  <c r="X673" i="34"/>
  <c r="X182" i="34"/>
  <c r="X797" i="34"/>
  <c r="X115" i="34"/>
  <c r="X229" i="34"/>
  <c r="X106" i="34"/>
  <c r="X110" i="34"/>
  <c r="X682" i="34"/>
  <c r="X165" i="34"/>
  <c r="X162" i="34"/>
  <c r="X172" i="34"/>
  <c r="X1235" i="34"/>
  <c r="X1245" i="34"/>
  <c r="X1285" i="34"/>
  <c r="X1303" i="34"/>
  <c r="X1175" i="34"/>
  <c r="X1075" i="34"/>
  <c r="X549" i="34"/>
  <c r="X557" i="34"/>
  <c r="X1167" i="34"/>
  <c r="X409" i="34"/>
  <c r="X417" i="34"/>
  <c r="X429" i="34"/>
  <c r="X1211" i="34"/>
  <c r="X256" i="34"/>
  <c r="X593" i="34"/>
  <c r="X667" i="34"/>
  <c r="X705" i="34"/>
  <c r="X173" i="34"/>
  <c r="X221" i="34"/>
  <c r="X237" i="34"/>
  <c r="X1279" i="34"/>
  <c r="X1325" i="34"/>
  <c r="X1043" i="34"/>
  <c r="X1025" i="34"/>
  <c r="X1149" i="34"/>
  <c r="X1189" i="34"/>
  <c r="X425" i="34"/>
  <c r="X543" i="34"/>
  <c r="X272" i="34"/>
  <c r="X663" i="34"/>
  <c r="X731" i="34"/>
  <c r="X760" i="34"/>
  <c r="X792" i="34"/>
  <c r="X203" i="34"/>
  <c r="X233" i="34"/>
  <c r="X1265" i="34"/>
  <c r="X1305" i="34"/>
  <c r="X1063" i="34"/>
  <c r="X1181" i="34"/>
  <c r="X551" i="34"/>
  <c r="X411" i="34"/>
  <c r="X431" i="34"/>
  <c r="X1221" i="34"/>
  <c r="X253" i="34"/>
  <c r="X267" i="34"/>
  <c r="X296" i="34"/>
  <c r="X587" i="34"/>
  <c r="X669" i="34"/>
  <c r="X788" i="34"/>
  <c r="X159" i="34"/>
  <c r="X223" i="34"/>
  <c r="X239" i="34"/>
  <c r="X1273" i="34"/>
  <c r="X1239" i="34"/>
  <c r="X1244" i="34"/>
  <c r="X1248" i="34"/>
  <c r="X1147" i="34"/>
  <c r="X1117" i="34"/>
  <c r="X619" i="34"/>
  <c r="X1183" i="34"/>
  <c r="X844" i="34"/>
  <c r="X423" i="34"/>
  <c r="X541" i="34"/>
  <c r="X403" i="34"/>
  <c r="X625" i="34"/>
  <c r="X661" i="34"/>
  <c r="X729" i="34"/>
  <c r="X758" i="34"/>
  <c r="X768" i="34"/>
  <c r="X790" i="34"/>
  <c r="X824" i="34"/>
  <c r="X1278" i="34"/>
  <c r="X418" i="34"/>
  <c r="X577" i="34"/>
  <c r="X264" i="34"/>
  <c r="X400" i="34"/>
  <c r="X730" i="34"/>
  <c r="X765" i="34"/>
  <c r="X1867" i="34"/>
  <c r="X1866" i="34"/>
  <c r="X1286" i="34"/>
  <c r="X1178" i="34"/>
  <c r="X1116" i="34"/>
  <c r="X563" i="34"/>
  <c r="X406" i="34"/>
  <c r="X1208" i="34"/>
  <c r="X396" i="34"/>
  <c r="X706" i="34"/>
  <c r="X174" i="34"/>
  <c r="X1044" i="34"/>
  <c r="X579" i="34"/>
  <c r="X1032" i="34"/>
  <c r="X422" i="34"/>
  <c r="X402" i="34"/>
  <c r="X767" i="34"/>
  <c r="X175" i="34"/>
  <c r="X208" i="34"/>
  <c r="X1302" i="34"/>
  <c r="X556" i="34"/>
  <c r="X566" i="34"/>
  <c r="X1202" i="34"/>
  <c r="X255" i="34"/>
  <c r="X704" i="34"/>
  <c r="X224" i="34"/>
  <c r="X1240" i="34"/>
  <c r="X1249" i="34"/>
  <c r="X1268" i="34"/>
  <c r="X1294" i="34"/>
  <c r="X1148" i="34"/>
  <c r="X1118" i="34"/>
  <c r="X573" i="34"/>
  <c r="X581" i="34"/>
  <c r="X610" i="34"/>
  <c r="X1034" i="34"/>
  <c r="X1188" i="34"/>
  <c r="X424" i="34"/>
  <c r="X404" i="34"/>
  <c r="X632" i="34"/>
  <c r="X736" i="34"/>
  <c r="X759" i="34"/>
  <c r="X769" i="34"/>
  <c r="X791" i="34"/>
  <c r="X825" i="34"/>
  <c r="X202" i="34"/>
  <c r="X1280" i="34"/>
  <c r="X1260" i="34"/>
  <c r="X1300" i="34"/>
  <c r="X1180" i="34"/>
  <c r="X554" i="34"/>
  <c r="X569" i="34"/>
  <c r="X574" i="34"/>
  <c r="X582" i="34"/>
  <c r="X1176" i="34"/>
  <c r="X410" i="34"/>
  <c r="X430" i="34"/>
  <c r="X1220" i="34"/>
  <c r="X252" i="34"/>
  <c r="X266" i="34"/>
  <c r="X590" i="34"/>
  <c r="X628" i="34"/>
  <c r="X702" i="34"/>
  <c r="X787" i="34"/>
  <c r="X164" i="34"/>
  <c r="X222" i="34"/>
  <c r="X238" i="34"/>
  <c r="X1194" i="34"/>
  <c r="X827" i="34"/>
  <c r="X570" i="34"/>
  <c r="X575" i="34"/>
  <c r="X612" i="34"/>
  <c r="X1150" i="34"/>
  <c r="X540" i="34"/>
  <c r="X273" i="34"/>
  <c r="X398" i="34"/>
  <c r="X624" i="34"/>
  <c r="X634" i="34"/>
  <c r="X728" i="34"/>
  <c r="X738" i="34"/>
  <c r="X761" i="34"/>
  <c r="X793" i="34"/>
  <c r="X204" i="34"/>
  <c r="X218" i="34"/>
  <c r="X234" i="34"/>
  <c r="X1234" i="34"/>
  <c r="X1258" i="34"/>
  <c r="X1274" i="34"/>
  <c r="X1288" i="34"/>
  <c r="X1306" i="34"/>
  <c r="X1064" i="34"/>
  <c r="X1174" i="34"/>
  <c r="X552" i="34"/>
  <c r="X572" i="34"/>
  <c r="X580" i="34"/>
  <c r="X585" i="34"/>
  <c r="X408" i="34"/>
  <c r="X416" i="34"/>
  <c r="X428" i="34"/>
  <c r="X1210" i="34"/>
  <c r="X242" i="34"/>
  <c r="X588" i="34"/>
  <c r="X670" i="34"/>
  <c r="X160" i="34"/>
  <c r="X176" i="34"/>
  <c r="X181" i="34"/>
  <c r="X236" i="34"/>
  <c r="X1871" i="34"/>
  <c r="X1868" i="34"/>
  <c r="X562" i="34"/>
  <c r="X841" i="34"/>
  <c r="X542" i="34"/>
  <c r="X755" i="34"/>
  <c r="X795" i="34"/>
  <c r="X206" i="34"/>
  <c r="X1242" i="34"/>
  <c r="X1304" i="34"/>
  <c r="X1869" i="34"/>
  <c r="X550" i="34"/>
  <c r="X578" i="34"/>
  <c r="X414" i="34"/>
  <c r="X257" i="34"/>
  <c r="X668" i="34"/>
  <c r="X158" i="34"/>
  <c r="X179" i="34"/>
  <c r="X1238" i="34"/>
  <c r="X559" i="34"/>
  <c r="X1182" i="34"/>
  <c r="X258" i="34"/>
  <c r="X664" i="34"/>
  <c r="X757" i="34"/>
  <c r="X166" i="34"/>
  <c r="X1870" i="34"/>
  <c r="X1272" i="34"/>
  <c r="X561" i="34"/>
  <c r="X412" i="34"/>
  <c r="X1222" i="34"/>
  <c r="X269" i="34"/>
  <c r="X592" i="34"/>
  <c r="X168" i="34"/>
  <c r="X1243" i="34"/>
  <c r="X1287" i="34"/>
  <c r="X1259" i="34"/>
  <c r="X1299" i="34"/>
  <c r="X553" i="34"/>
  <c r="X405" i="34"/>
  <c r="X413" i="34"/>
  <c r="X433" i="34"/>
  <c r="X1203" i="34"/>
  <c r="X1223" i="34"/>
  <c r="X270" i="34"/>
  <c r="X298" i="34"/>
  <c r="X589" i="34"/>
  <c r="X627" i="34"/>
  <c r="X701" i="34"/>
  <c r="X163" i="34"/>
  <c r="X211" i="34"/>
  <c r="X225" i="34"/>
  <c r="X1247" i="34"/>
  <c r="X1237" i="34"/>
  <c r="X1246" i="34"/>
  <c r="X1269" i="34"/>
  <c r="X419" i="34"/>
  <c r="X611" i="34"/>
  <c r="X842" i="34"/>
  <c r="X421" i="34"/>
  <c r="X294" i="34"/>
  <c r="X401" i="34"/>
  <c r="X595" i="34"/>
  <c r="X633" i="34"/>
  <c r="X737" i="34"/>
  <c r="X756" i="34"/>
  <c r="X766" i="34"/>
  <c r="X796" i="34"/>
  <c r="X207" i="34"/>
  <c r="X1301" i="34"/>
  <c r="X1271" i="34"/>
  <c r="X1179" i="34"/>
  <c r="X545" i="34"/>
  <c r="X555" i="34"/>
  <c r="X1191" i="34"/>
  <c r="X407" i="34"/>
  <c r="X415" i="34"/>
  <c r="X427" i="34"/>
  <c r="X1209" i="34"/>
  <c r="X241" i="34"/>
  <c r="X591" i="34"/>
  <c r="X629" i="34"/>
  <c r="X703" i="34"/>
  <c r="X733" i="34"/>
  <c r="X772" i="34"/>
  <c r="X1257" i="34"/>
  <c r="X1281" i="34"/>
  <c r="X1195" i="34"/>
  <c r="X838" i="34"/>
  <c r="X547" i="34"/>
  <c r="X1033" i="34"/>
  <c r="X1165" i="34"/>
  <c r="X840" i="34"/>
  <c r="X263" i="34"/>
  <c r="X274" i="34"/>
  <c r="X399" i="34"/>
  <c r="X631" i="34"/>
  <c r="X665" i="34"/>
  <c r="X754" i="34"/>
  <c r="X762" i="34"/>
  <c r="X774" i="34"/>
  <c r="X794" i="34"/>
  <c r="X205" i="34"/>
  <c r="X219" i="34"/>
  <c r="X1324" i="34"/>
  <c r="X1314" i="34"/>
  <c r="X567" i="34"/>
  <c r="X620" i="34"/>
  <c r="X250" i="34"/>
  <c r="X293" i="34"/>
  <c r="X662" i="34"/>
  <c r="X775" i="34"/>
  <c r="X178" i="34"/>
  <c r="X1256" i="34"/>
  <c r="X1062" i="34"/>
  <c r="X1076" i="34"/>
  <c r="X558" i="34"/>
  <c r="X434" i="34"/>
  <c r="X240" i="34"/>
  <c r="X586" i="34"/>
  <c r="X771" i="34"/>
  <c r="X216" i="34"/>
  <c r="X1864" i="34"/>
  <c r="X564" i="34"/>
  <c r="X584" i="34"/>
  <c r="X843" i="34"/>
  <c r="X544" i="34"/>
  <c r="X823" i="34"/>
  <c r="X180" i="34"/>
  <c r="X1865" i="34"/>
  <c r="X1266" i="34"/>
  <c r="X1186" i="34"/>
  <c r="X576" i="34"/>
  <c r="X432" i="34"/>
  <c r="X297" i="34"/>
  <c r="X734" i="34"/>
  <c r="X210" i="34"/>
  <c r="X105" i="34"/>
  <c r="X104" i="34"/>
  <c r="X598" i="34"/>
  <c r="X1152" i="34"/>
  <c r="X139" i="34"/>
  <c r="X1160" i="34"/>
  <c r="X1827" i="34"/>
  <c r="X65" i="34"/>
  <c r="X597" i="34"/>
  <c r="X1077" i="34"/>
  <c r="X596" i="34"/>
  <c r="X1295" i="34"/>
  <c r="X150" i="34"/>
  <c r="X151" i="34"/>
  <c r="X152" i="34"/>
  <c r="X246" i="34"/>
  <c r="X96" i="34"/>
  <c r="X97" i="34"/>
  <c r="X747" i="34"/>
  <c r="X679" i="34"/>
  <c r="X659" i="34"/>
  <c r="X290" i="34"/>
  <c r="X249" i="34"/>
  <c r="X647" i="34"/>
  <c r="X856" i="34"/>
  <c r="X848" i="34"/>
  <c r="X715" i="34"/>
  <c r="X691" i="34"/>
  <c r="X834" i="34"/>
  <c r="X782" i="34"/>
  <c r="X808" i="34"/>
  <c r="X832" i="34"/>
  <c r="X818" i="34"/>
  <c r="X784" i="34"/>
  <c r="X725" i="34"/>
  <c r="X689" i="34"/>
  <c r="X677" i="34"/>
  <c r="X655" i="34"/>
  <c r="X288" i="34"/>
  <c r="X1317" i="34"/>
  <c r="X860" i="34"/>
  <c r="X858" i="34"/>
  <c r="X850" i="34"/>
  <c r="X822" i="34"/>
  <c r="X812" i="34"/>
  <c r="X709" i="34"/>
  <c r="X683" i="34"/>
  <c r="X292" i="34"/>
  <c r="X681" i="34"/>
  <c r="X857" i="34"/>
  <c r="X801" i="34"/>
  <c r="X708" i="34"/>
  <c r="X1318" i="34"/>
  <c r="X692" i="34"/>
  <c r="X837" i="34"/>
  <c r="X829" i="34"/>
  <c r="X781" i="34"/>
  <c r="X799" i="34"/>
  <c r="X746" i="34"/>
  <c r="X678" i="34"/>
  <c r="X658" i="34"/>
  <c r="X285" i="34"/>
  <c r="X694" i="34"/>
  <c r="X636" i="34"/>
  <c r="X853" i="34"/>
  <c r="X815" i="34"/>
  <c r="X861" i="34"/>
  <c r="X803" i="34"/>
  <c r="X851" i="34"/>
  <c r="X813" i="34"/>
  <c r="X700" i="34"/>
  <c r="X305" i="34"/>
  <c r="X650" i="34"/>
  <c r="X845" i="34"/>
  <c r="X716" i="34"/>
  <c r="X807" i="34"/>
  <c r="X831" i="34"/>
  <c r="X783" i="34"/>
  <c r="X718" i="34"/>
  <c r="X748" i="34"/>
  <c r="X660" i="34"/>
  <c r="X1030" i="34"/>
  <c r="X283" i="34"/>
  <c r="X281" i="34"/>
  <c r="X646" i="34"/>
  <c r="X830" i="34"/>
  <c r="X778" i="34"/>
  <c r="X711" i="34"/>
  <c r="X687" i="34"/>
  <c r="X653" i="34"/>
  <c r="X282" i="34"/>
  <c r="X284" i="34"/>
  <c r="X727" i="34"/>
  <c r="X643" i="34"/>
  <c r="X804" i="34"/>
  <c r="X852" i="34"/>
  <c r="X814" i="34"/>
  <c r="X697" i="34"/>
  <c r="X685" i="34"/>
  <c r="X306" i="34"/>
  <c r="X280" i="34"/>
  <c r="X621" i="34"/>
  <c r="X836" i="34"/>
  <c r="X828" i="34"/>
  <c r="X780" i="34"/>
  <c r="X719" i="34"/>
  <c r="X695" i="34"/>
  <c r="X798" i="34"/>
  <c r="X749" i="34"/>
  <c r="X721" i="34"/>
  <c r="X671" i="34"/>
  <c r="X278" i="34"/>
  <c r="X286" i="34"/>
  <c r="X645" i="34"/>
  <c r="X854" i="34"/>
  <c r="X846" i="34"/>
  <c r="X816" i="34"/>
  <c r="X699" i="34"/>
  <c r="X802" i="34"/>
  <c r="X641" i="34"/>
  <c r="X651" i="34"/>
  <c r="X849" i="34"/>
  <c r="X811" i="34"/>
  <c r="X698" i="34"/>
  <c r="X752" i="34"/>
  <c r="X674" i="34"/>
  <c r="X809" i="34"/>
  <c r="X833" i="34"/>
  <c r="X819" i="34"/>
  <c r="X785" i="34"/>
  <c r="X777" i="34"/>
  <c r="X750" i="34"/>
  <c r="X722" i="34"/>
  <c r="X672" i="34"/>
  <c r="X652" i="34"/>
  <c r="X289" i="34"/>
  <c r="X232" i="34"/>
  <c r="X644" i="34"/>
  <c r="X859" i="34"/>
  <c r="X855" i="34"/>
  <c r="X847" i="34"/>
  <c r="X684" i="34"/>
  <c r="X638" i="34"/>
  <c r="X248" i="34"/>
  <c r="X680" i="34"/>
  <c r="X805" i="34"/>
  <c r="X821" i="34"/>
  <c r="X835" i="34"/>
  <c r="X779" i="34"/>
  <c r="X753" i="34"/>
  <c r="X724" i="34"/>
  <c r="X688" i="34"/>
  <c r="X676" i="34"/>
  <c r="X654" i="34"/>
  <c r="X277" i="34"/>
  <c r="X726" i="34"/>
  <c r="X197" i="34"/>
  <c r="X183" i="34"/>
  <c r="X196" i="34"/>
  <c r="X184" i="34"/>
  <c r="X195" i="34"/>
  <c r="X199" i="34"/>
  <c r="X231" i="34"/>
  <c r="X193" i="34"/>
  <c r="X194" i="34"/>
  <c r="X99" i="34"/>
  <c r="X83" i="34"/>
  <c r="X191" i="34"/>
  <c r="X149" i="34"/>
  <c r="X75" i="34"/>
  <c r="X112" i="34"/>
  <c r="X300" i="34"/>
  <c r="X85" i="34"/>
  <c r="X122" i="34"/>
  <c r="X69" i="34"/>
  <c r="X147" i="34"/>
  <c r="X116" i="34"/>
  <c r="X128" i="34"/>
  <c r="X79" i="34"/>
  <c r="X95" i="34"/>
  <c r="X245" i="34"/>
  <c r="X143" i="34"/>
  <c r="X138" i="34"/>
  <c r="X187" i="34"/>
  <c r="X145" i="34"/>
  <c r="X62" i="34"/>
  <c r="X142" i="34"/>
  <c r="X123" i="34"/>
  <c r="X260" i="34"/>
  <c r="X103" i="34"/>
  <c r="X188" i="34"/>
  <c r="X125" i="34"/>
  <c r="X127" i="34"/>
  <c r="X78" i="34"/>
  <c r="X113" i="34"/>
  <c r="X262" i="34"/>
  <c r="X131" i="34"/>
  <c r="X117" i="34"/>
  <c r="X82" i="34"/>
  <c r="X92" i="34"/>
  <c r="X100" i="34"/>
  <c r="X190" i="34"/>
  <c r="X119" i="34"/>
  <c r="X74" i="34"/>
  <c r="X301" i="34"/>
  <c r="X76" i="34"/>
  <c r="X133" i="34"/>
  <c r="X212" i="34"/>
  <c r="X72" i="34"/>
  <c r="X144" i="34"/>
  <c r="X135" i="34"/>
  <c r="X200" i="34"/>
  <c r="X244" i="34"/>
  <c r="X107" i="34"/>
  <c r="X68" i="34"/>
  <c r="X93" i="34"/>
  <c r="X124" i="34"/>
  <c r="X67" i="34"/>
  <c r="X136" i="34"/>
  <c r="X201" i="34"/>
  <c r="X71" i="34"/>
  <c r="X215" i="34"/>
  <c r="X304" i="34"/>
  <c r="X141" i="34"/>
  <c r="X120" i="34"/>
  <c r="X77" i="34"/>
  <c r="X153" i="34"/>
  <c r="X132" i="34"/>
  <c r="X140" i="34"/>
  <c r="X134" i="34"/>
  <c r="X81" i="34"/>
  <c r="X91" i="34"/>
  <c r="X108" i="34"/>
  <c r="X63" i="34"/>
  <c r="X102" i="34"/>
  <c r="X213" i="34"/>
  <c r="X73" i="34"/>
  <c r="X302" i="34"/>
  <c r="X101" i="34"/>
  <c r="X303" i="34"/>
  <c r="X98" i="34"/>
  <c r="X66" i="34"/>
  <c r="X148" i="34"/>
  <c r="X259" i="34"/>
  <c r="X89" i="34"/>
  <c r="X154" i="34"/>
  <c r="X713" i="34"/>
  <c r="X776" i="34"/>
  <c r="X171" i="34"/>
  <c r="X639" i="34"/>
  <c r="X169" i="34"/>
  <c r="X185" i="34"/>
  <c r="X226" i="34"/>
  <c r="X712" i="34"/>
  <c r="X109" i="34"/>
  <c r="X307" i="34"/>
  <c r="X640" i="34"/>
  <c r="X744" i="34"/>
  <c r="X309" i="34"/>
  <c r="X741" i="34"/>
  <c r="X743" i="34"/>
  <c r="X308" i="34"/>
  <c r="X186" i="34"/>
  <c r="X228" i="34"/>
  <c r="X764" i="34"/>
  <c r="X276" i="34"/>
  <c r="X810" i="34"/>
  <c r="X763" i="34"/>
  <c r="X622" i="34"/>
  <c r="X740" i="34"/>
  <c r="X710" i="34"/>
  <c r="X126" i="34"/>
  <c r="X635" i="34"/>
  <c r="X86" i="34"/>
  <c r="X723" i="34"/>
  <c r="X657" i="34"/>
  <c r="X299" i="34"/>
  <c r="X130" i="34"/>
  <c r="X2468" i="34"/>
  <c r="X2469" i="34"/>
  <c r="X21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8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1" i="71"/>
  <c r="J32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2" i="71" l="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<sst xmlns="http://schemas.openxmlformats.org/spreadsheetml/2006/main" count="17025" uniqueCount="1385">
  <si>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</si>
  <si>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</si>
  <si>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</si>
  <si>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</si>
  <si>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</si>
  <si>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</si>
  <si>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</si>
  <si>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</si>
  <si>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</si>
  <si>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</si>
  <si>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</si>
  <si>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</si>
  <si>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</si>
  <si>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</si>
  <si>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</si>
  <si>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</si>
  <si>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</si>
  <si>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</si>
  <si>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</si>
  <si>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</si>
  <si>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</si>
  <si>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</si>
  <si>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</si>
  <si>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</si>
  <si>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</si>
  <si>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</si>
  <si>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</si>
  <si>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</si>
  <si>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</si>
  <si>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</si>
  <si>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</si>
  <si>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</si>
  <si>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</si>
  <si>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</si>
  <si>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</si>
  <si>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</si>
  <si>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</si>
  <si>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</si>
  <si>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</si>
  <si>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</si>
  <si>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</si>
  <si>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</si>
  <si>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</si>
  <si>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</si>
  <si>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</si>
  <si>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</si>
  <si>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</si>
  <si>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</si>
  <si>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</si>
  <si>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</si>
  <si>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</si>
  <si>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</si>
  <si>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</si>
  <si>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</si>
  <si>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</si>
  <si>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</si>
  <si>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</si>
  <si>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</si>
  <si>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</si>
  <si>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</si>
  <si>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</si>
  <si>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</si>
  <si>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</si>
  <si>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</si>
  <si>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</si>
  <si>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</si>
  <si>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</si>
  <si>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</si>
  <si>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</si>
  <si>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</si>
  <si>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</si>
  <si>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</si>
  <si>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</si>
  <si>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</si>
  <si>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</si>
  <si>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</si>
  <si>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</si>
  <si>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</si>
  <si>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</si>
  <si>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</si>
  <si>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</si>
  <si>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</si>
  <si>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</si>
  <si>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</si>
  <si>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</si>
  <si>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</si>
  <si>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</si>
  <si>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</si>
  <si>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</si>
  <si>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</si>
  <si>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</si>
  <si>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</si>
  <si>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</si>
  <si>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</si>
  <si>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</si>
  <si>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</si>
  <si>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</si>
  <si>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</si>
  <si>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</si>
  <si>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</si>
  <si>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</si>
  <si>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</si>
  <si>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</si>
  <si>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</si>
  <si>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</si>
  <si>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</si>
  <si>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</si>
  <si>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</si>
  <si>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</si>
  <si>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</si>
  <si>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</si>
  <si>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</si>
  <si>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</si>
  <si>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</si>
  <si>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</si>
  <si>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</si>
  <si>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</si>
  <si>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</si>
  <si>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</si>
  <si>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</si>
  <si>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</si>
  <si>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</si>
  <si>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</si>
  <si>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</si>
  <si>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</si>
  <si>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</si>
  <si>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</si>
  <si>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</si>
  <si>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</si>
  <si>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</si>
  <si>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</si>
  <si>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</si>
  <si>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</si>
  <si>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</si>
  <si>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</si>
  <si>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</si>
  <si>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</si>
  <si>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</si>
  <si>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</si>
  <si>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</si>
  <si>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</si>
  <si>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</si>
  <si>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</si>
  <si>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</si>
  <si>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</si>
  <si>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</si>
  <si>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</si>
  <si>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</si>
  <si>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</si>
  <si>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</si>
  <si>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</si>
  <si>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</si>
  <si>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</si>
  <si>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</si>
  <si>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</si>
  <si>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</si>
  <si>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</si>
  <si>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</si>
  <si>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</si>
  <si>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</si>
  <si>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</si>
  <si>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</si>
  <si>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</si>
  <si>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</si>
  <si>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</si>
  <si>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</si>
  <si>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</si>
  <si>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</si>
  <si>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</si>
  <si>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</si>
  <si>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</si>
  <si>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</si>
  <si>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</si>
  <si>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</si>
  <si>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</si>
  <si>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</si>
  <si>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</si>
  <si>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</si>
  <si>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</si>
  <si>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</si>
  <si>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</si>
  <si>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</si>
  <si>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</si>
  <si>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</si>
  <si>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</si>
  <si>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</si>
  <si>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</si>
  <si>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</si>
  <si>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</si>
  <si>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</si>
  <si>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</si>
  <si>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</si>
  <si>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</si>
  <si>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</si>
  <si>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</si>
  <si>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</si>
  <si>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</si>
  <si>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</si>
  <si>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</si>
  <si>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</si>
  <si>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</si>
  <si>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</si>
  <si>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</si>
  <si>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</si>
  <si>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</si>
  <si>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</si>
  <si>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</si>
  <si>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</si>
  <si>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</si>
  <si>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</si>
  <si>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</si>
  <si>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</si>
  <si>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</si>
  <si>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</si>
  <si>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</si>
  <si>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</si>
  <si>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</si>
  <si>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</si>
  <si>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</si>
  <si>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</si>
  <si>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</si>
  <si>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</si>
  <si>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</si>
  <si>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</si>
  <si>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</si>
  <si>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</si>
  <si>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</si>
  <si>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</si>
  <si>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</si>
  <si>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</si>
  <si>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</si>
  <si>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</si>
  <si>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</si>
  <si>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</si>
  <si>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</si>
  <si>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</si>
  <si>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</si>
  <si>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</si>
  <si>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</si>
  <si>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</si>
  <si>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</si>
  <si>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</si>
  <si>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</si>
  <si>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</si>
  <si>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</si>
  <si>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</si>
  <si>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</si>
  <si>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</si>
  <si>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</si>
  <si>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</si>
  <si>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</si>
  <si>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</si>
  <si>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</si>
  <si>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</si>
  <si>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</si>
  <si>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</si>
  <si>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</si>
  <si>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</si>
  <si>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</si>
  <si>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</si>
  <si>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</si>
  <si>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</si>
  <si>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</si>
  <si>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</si>
  <si>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</si>
  <si>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</si>
  <si>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</si>
  <si>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</si>
  <si>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</si>
  <si>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</si>
  <si>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</si>
  <si>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</si>
  <si>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</si>
  <si>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</si>
  <si>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</si>
  <si>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</si>
  <si>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</si>
  <si>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</si>
  <si>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</si>
  <si>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</si>
  <si>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</si>
  <si>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</si>
  <si>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</si>
  <si>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</si>
  <si>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</si>
  <si>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</si>
  <si>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</si>
  <si>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</si>
  <si>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</si>
  <si>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</si>
  <si>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</si>
  <si>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</si>
  <si>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</si>
  <si>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</si>
  <si>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</si>
  <si>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</si>
  <si>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</si>
  <si>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</si>
  <si>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</si>
  <si>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</si>
  <si>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</si>
  <si>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</si>
  <si>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</si>
  <si>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</si>
  <si>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</si>
  <si>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</si>
  <si>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</si>
  <si>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</si>
  <si>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</si>
  <si>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</si>
  <si>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</si>
  <si>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</si>
  <si>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</si>
  <si>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</si>
  <si>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</si>
  <si>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</si>
  <si>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</si>
  <si>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</si>
  <si>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</si>
  <si>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</si>
  <si>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</si>
  <si>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</si>
  <si>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</si>
  <si>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</si>
  <si>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</si>
  <si>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</si>
  <si>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</si>
  <si>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</si>
  <si>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</si>
  <si>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</si>
  <si>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</si>
  <si>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</si>
  <si>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</si>
  <si>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</si>
  <si>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</si>
  <si>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</si>
  <si>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</si>
  <si>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</si>
  <si>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</si>
  <si>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</si>
  <si>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</si>
  <si>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</si>
  <si>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</si>
  <si>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</si>
  <si>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</si>
  <si>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</si>
  <si>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</si>
  <si>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</si>
  <si>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</si>
  <si>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</si>
  <si>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</si>
  <si>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</si>
  <si>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</si>
  <si>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</si>
  <si>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</si>
  <si>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</si>
  <si>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</si>
  <si>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</si>
  <si>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</si>
  <si>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</si>
  <si>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</si>
  <si>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</si>
  <si>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</si>
  <si>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</si>
  <si>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</si>
  <si>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</si>
  <si>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</si>
  <si>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</si>
  <si>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</si>
  <si>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</si>
  <si>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</si>
  <si>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</si>
  <si>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</si>
  <si>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</si>
  <si>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</si>
  <si>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</si>
  <si>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</si>
  <si>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</si>
  <si>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</si>
  <si>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</si>
  <si>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</si>
  <si>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</si>
  <si>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</si>
  <si>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</si>
  <si>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</si>
  <si>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</si>
  <si>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</si>
  <si>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</si>
  <si>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</si>
  <si>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</si>
  <si>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</si>
  <si>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</si>
  <si>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</si>
  <si>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</si>
  <si>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</si>
  <si>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</si>
  <si>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</si>
  <si>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</si>
  <si>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</si>
  <si>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</si>
  <si>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</si>
  <si>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</si>
  <si>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</si>
  <si>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</si>
  <si>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</si>
  <si>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</si>
  <si>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</si>
  <si>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</si>
  <si>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</si>
  <si>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</si>
  <si>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</si>
  <si>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</si>
  <si>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</si>
  <si>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</si>
  <si>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</si>
  <si>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</si>
  <si>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</si>
  <si>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</si>
  <si>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</si>
  <si>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</si>
  <si>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</si>
  <si>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</si>
  <si>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</si>
  <si>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</si>
  <si>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</si>
  <si>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</si>
  <si>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</si>
  <si>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</si>
  <si>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</si>
  <si>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</si>
  <si>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</si>
  <si>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</si>
  <si>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</si>
  <si>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</si>
  <si>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</si>
  <si>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</si>
  <si>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</si>
  <si>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</si>
  <si>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</si>
  <si>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</si>
  <si>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</si>
  <si>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</si>
  <si>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</si>
  <si>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</si>
  <si>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</si>
  <si>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</si>
  <si>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</si>
  <si>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</si>
  <si>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</si>
  <si>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</si>
  <si>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</si>
  <si>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</si>
  <si>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</si>
  <si>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</si>
  <si>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</si>
  <si>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</si>
  <si>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</si>
  <si>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</si>
  <si>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</si>
  <si>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</si>
  <si>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</si>
  <si>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</si>
  <si>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</si>
  <si>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</si>
  <si>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</si>
  <si>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</si>
  <si>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</si>
  <si>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</si>
  <si>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</si>
  <si>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</si>
  <si>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</si>
  <si>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</si>
  <si>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</si>
  <si>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</si>
  <si>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</si>
  <si>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</si>
  <si>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</si>
  <si>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</si>
  <si>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</si>
  <si>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</si>
  <si>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</si>
  <si>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</si>
  <si>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</si>
  <si>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</si>
  <si>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</si>
  <si>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</si>
  <si>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</si>
  <si>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</si>
  <si>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</si>
  <si>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</si>
  <si>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</si>
  <si>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</si>
  <si>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</si>
  <si>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</si>
  <si>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</si>
  <si>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</si>
  <si>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</si>
  <si>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</si>
  <si>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</si>
  <si>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</si>
  <si>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</si>
  <si>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</si>
  <si>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</si>
  <si>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</si>
  <si>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</si>
  <si>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</si>
  <si>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</si>
  <si>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</si>
  <si>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</si>
  <si>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</si>
  <si>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</si>
  <si>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</si>
  <si>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</si>
  <si>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</si>
  <si>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</si>
  <si>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</si>
  <si>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</si>
  <si>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</si>
  <si>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</si>
  <si>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</si>
  <si>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</si>
  <si>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</si>
  <si>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</si>
  <si>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</si>
  <si>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</si>
  <si>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</si>
  <si>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</si>
  <si>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</si>
  <si>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</si>
  <si>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</si>
  <si>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</si>
  <si>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</si>
  <si>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</si>
  <si>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</si>
  <si>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</si>
  <si>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</si>
  <si>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</si>
  <si>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</si>
  <si>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</si>
  <si>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</si>
  <si>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</si>
  <si>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</si>
  <si>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</si>
  <si>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</si>
  <si>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</si>
  <si>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</si>
  <si>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</si>
  <si>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</si>
  <si>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</si>
  <si>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</si>
  <si>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</si>
  <si>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</si>
  <si>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</si>
  <si>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</si>
  <si>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</si>
  <si>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</si>
  <si>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</si>
  <si>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</si>
  <si>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</si>
  <si>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</si>
  <si>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</si>
  <si>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</si>
  <si>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</si>
  <si>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</si>
  <si>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</si>
  <si>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</si>
  <si>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</si>
  <si>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</si>
  <si>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</si>
  <si>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</si>
  <si>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</si>
  <si>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</si>
  <si>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</si>
  <si>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</si>
  <si>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</si>
  <si>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</si>
  <si>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</si>
  <si>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</si>
  <si>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</si>
  <si>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</si>
  <si>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</si>
  <si>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</si>
  <si>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</si>
  <si>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</si>
  <si>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</si>
  <si>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</si>
  <si>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</si>
  <si>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</si>
  <si>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</si>
  <si>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</si>
  <si>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</si>
  <si>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</si>
  <si>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</si>
  <si>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</si>
  <si>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</si>
  <si>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</si>
  <si>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</si>
  <si>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</si>
  <si>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</si>
  <si>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</si>
  <si>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</si>
  <si>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</si>
  <si>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</si>
  <si>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</si>
  <si>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</si>
  <si>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</si>
  <si>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</si>
  <si>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</si>
  <si>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</si>
  <si>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</si>
  <si>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</si>
  <si>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</si>
  <si>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</si>
  <si>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</si>
  <si>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</si>
  <si>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</si>
  <si>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</si>
  <si>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</si>
  <si>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</si>
  <si>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</si>
  <si>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</si>
  <si>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</si>
  <si>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</si>
  <si>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</si>
  <si>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</si>
  <si>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</si>
  <si>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</si>
  <si>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</si>
  <si>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</si>
  <si>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</si>
  <si>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</si>
  <si>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</si>
  <si>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</si>
  <si>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</si>
  <si>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</si>
  <si>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</si>
  <si>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</si>
  <si>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</si>
  <si>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</si>
  <si>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</si>
  <si>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</si>
  <si>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</si>
  <si>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</si>
  <si>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</si>
  <si>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</si>
  <si>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</si>
  <si>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</si>
  <si>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</si>
  <si>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</si>
  <si>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</si>
  <si>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</si>
  <si>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</si>
  <si>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</si>
  <si>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</si>
  <si>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</si>
  <si>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</si>
  <si>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</si>
  <si>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</si>
  <si>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</si>
  <si>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</si>
  <si>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</si>
  <si>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</si>
  <si>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</si>
  <si>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</si>
  <si>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</si>
  <si>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</si>
  <si>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</si>
  <si>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</si>
  <si>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</si>
  <si>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</si>
  <si>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</si>
  <si>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</si>
  <si>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</si>
  <si>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</si>
  <si>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</si>
  <si>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</si>
  <si>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</si>
  <si>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</si>
  <si>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</si>
  <si>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</si>
  <si>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</si>
  <si>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</si>
  <si>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</si>
  <si>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</si>
  <si>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</si>
  <si>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</si>
  <si>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</si>
  <si>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</si>
  <si>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</si>
  <si>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</si>
  <si>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</si>
  <si>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</si>
  <si>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</si>
  <si>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</si>
  <si>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</si>
  <si>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</si>
  <si>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</si>
  <si>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</si>
  <si>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</si>
  <si>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</si>
  <si>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</si>
  <si>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</si>
  <si>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</si>
  <si>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</si>
  <si>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</si>
  <si>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</si>
  <si>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</si>
  <si>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</si>
  <si>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</si>
  <si>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</si>
  <si>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</si>
  <si>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</si>
  <si>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</si>
  <si>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</si>
  <si>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</si>
  <si>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</si>
  <si>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</si>
  <si>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</si>
  <si>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</si>
  <si>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</si>
  <si>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</si>
  <si>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</si>
  <si>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</si>
  <si>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</si>
  <si>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</si>
  <si>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</si>
  <si>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</si>
  <si>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</si>
  <si>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</si>
  <si>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</si>
  <si>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</si>
  <si>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</si>
  <si>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</si>
  <si>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</si>
  <si>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</si>
  <si>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</si>
  <si>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</si>
  <si>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</si>
  <si>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</si>
  <si>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</si>
  <si>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</si>
  <si>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</si>
  <si>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</si>
  <si>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</si>
  <si>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</si>
  <si>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</si>
  <si>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</si>
  <si>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</si>
  <si>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</si>
  <si>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</si>
  <si>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</si>
  <si>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</si>
  <si>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</si>
  <si>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</si>
  <si>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</si>
  <si>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</si>
  <si>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</si>
  <si>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</si>
  <si>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</si>
  <si>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</si>
  <si>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</si>
  <si>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</si>
  <si>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</si>
  <si>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</si>
  <si>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</si>
  <si>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</si>
  <si>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</si>
  <si>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</si>
  <si>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</si>
  <si>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</si>
  <si>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</si>
  <si>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</si>
  <si>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</si>
  <si>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</si>
  <si>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</si>
  <si>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</si>
  <si>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</si>
  <si>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</si>
  <si>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</si>
  <si>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</si>
  <si>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</si>
  <si>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</si>
  <si>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</si>
  <si>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</si>
  <si>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</si>
  <si>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</si>
  <si>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</si>
  <si>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</si>
  <si>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</si>
  <si>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</si>
  <si>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</si>
  <si>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</si>
  <si>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</si>
  <si>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</si>
  <si>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</si>
  <si>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</si>
  <si>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</si>
  <si>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</si>
  <si>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</si>
  <si>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</si>
  <si>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</si>
  <si>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</si>
  <si>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</si>
  <si>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</si>
  <si>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</si>
  <si>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</si>
  <si>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</si>
  <si>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</si>
  <si>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</si>
  <si>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</si>
  <si>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</si>
  <si>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</si>
  <si>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</si>
  <si>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</si>
  <si>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</si>
  <si>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</si>
  <si>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</si>
  <si>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</si>
  <si>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</si>
  <si>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</si>
  <si>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</si>
  <si>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</si>
  <si>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</si>
  <si>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</si>
  <si>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</si>
  <si>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</si>
  <si>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</si>
  <si>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</si>
  <si>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</si>
  <si>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</si>
  <si>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</si>
  <si>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</si>
  <si>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</si>
  <si>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</si>
  <si>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</si>
  <si>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</si>
  <si>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</si>
  <si>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</si>
  <si>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</si>
  <si>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</si>
  <si>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</si>
  <si>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</si>
  <si>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</si>
  <si>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</si>
  <si>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</si>
  <si>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</si>
  <si>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</si>
  <si>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</si>
  <si>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</si>
  <si>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</si>
  <si>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</si>
  <si>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</si>
  <si>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</si>
  <si>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</si>
  <si>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</si>
  <si>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</si>
  <si>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</si>
  <si>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</si>
  <si>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</si>
  <si>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</si>
  <si>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</si>
  <si>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</si>
  <si>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</si>
  <si>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</si>
  <si>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</si>
  <si>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</si>
  <si>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</si>
  <si>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</si>
  <si>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</si>
  <si>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</si>
  <si>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</si>
  <si>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</si>
  <si>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</si>
  <si>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</si>
  <si>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</si>
  <si>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</si>
  <si>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</si>
  <si>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</si>
  <si>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</si>
  <si>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</si>
  <si>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</si>
  <si>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</si>
  <si>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</si>
  <si>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</si>
  <si>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</si>
  <si>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</si>
  <si>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</si>
  <si>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</si>
  <si>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</si>
  <si>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</si>
  <si>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</si>
  <si>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</si>
  <si>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</si>
  <si>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</si>
  <si>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</si>
  <si>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</si>
  <si>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</si>
  <si>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</si>
  <si>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</si>
  <si>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</si>
  <si>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</si>
  <si>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</si>
  <si>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</si>
  <si>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</si>
  <si>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</si>
  <si>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</si>
  <si>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</si>
  <si>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</si>
  <si>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</si>
  <si>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</si>
  <si>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</si>
  <si>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</si>
  <si>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</si>
  <si>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</si>
  <si>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</si>
  <si>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</si>
  <si>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</si>
  <si>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</si>
  <si>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</si>
  <si>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</si>
  <si>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</si>
  <si>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</si>
  <si>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</si>
  <si>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</si>
  <si>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</si>
  <si>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</si>
  <si>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</si>
  <si>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</si>
  <si>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</si>
  <si>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</si>
  <si>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</si>
  <si>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</si>
  <si>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</si>
  <si>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</si>
  <si>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</si>
  <si>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</si>
  <si>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</si>
  <si>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</si>
  <si>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</si>
  <si>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</si>
  <si>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</si>
  <si>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</si>
  <si>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</si>
  <si>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</si>
  <si>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</si>
  <si>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</si>
  <si>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</si>
  <si>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</si>
  <si>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</si>
  <si>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</si>
  <si>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</si>
  <si>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</si>
  <si>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</si>
  <si>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</si>
  <si>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</si>
  <si>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</si>
  <si>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</si>
  <si>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</si>
  <si>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</si>
  <si>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</si>
  <si>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</si>
  <si>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</si>
  <si>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</si>
  <si>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</si>
  <si>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</si>
  <si>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</si>
  <si>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</si>
  <si>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</si>
  <si>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</si>
  <si>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</si>
  <si>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</si>
  <si>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</si>
  <si>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</si>
  <si>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</si>
  <si>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</si>
  <si>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</si>
  <si>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</si>
  <si>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</si>
  <si>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</si>
  <si>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</si>
  <si>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</si>
  <si>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</si>
  <si>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</si>
  <si>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</si>
  <si>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</si>
  <si>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</si>
  <si>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</si>
  <si>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</si>
  <si>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</si>
  <si>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</si>
  <si>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</si>
  <si>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</si>
  <si>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</si>
  <si>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</si>
  <si>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</si>
  <si>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</si>
  <si>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</si>
  <si>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</si>
  <si>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</si>
  <si>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</si>
  <si>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</si>
  <si>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</si>
  <si>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</si>
  <si>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</si>
  <si>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</si>
  <si>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</si>
  <si>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</si>
  <si>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</si>
  <si>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</si>
  <si>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</si>
  <si>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</si>
  <si>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</si>
  <si>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</si>
  <si>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</si>
  <si>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</si>
  <si>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</si>
  <si>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</si>
  <si>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</si>
  <si>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</si>
  <si>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</si>
  <si>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</si>
  <si>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</si>
  <si>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</si>
  <si>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</si>
  <si>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</si>
  <si>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</si>
  <si>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</si>
  <si>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</si>
  <si>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</si>
  <si>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</si>
  <si>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</si>
  <si>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</si>
  <si>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</si>
  <si>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</si>
  <si>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</si>
  <si>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</si>
  <si>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</si>
  <si>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</si>
  <si>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</si>
  <si>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</si>
  <si>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</si>
  <si>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</si>
  <si>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</si>
  <si>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</si>
  <si>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</si>
  <si>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</si>
  <si>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</si>
  <si>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</si>
  <si>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</si>
  <si>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</si>
  <si>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</si>
  <si>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</si>
  <si>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</si>
  <si>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</si>
  <si>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</si>
  <si>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</si>
  <si>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</si>
  <si>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</si>
  <si>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</si>
  <si>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</si>
  <si>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</si>
  <si>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</si>
  <si>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</si>
  <si>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</si>
  <si>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</si>
  <si>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</si>
  <si>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</si>
  <si>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</si>
  <si>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</si>
  <si>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</si>
  <si>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</si>
  <si>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</si>
  <si>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</si>
  <si>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</si>
  <si>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</si>
  <si>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</si>
  <si>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</si>
  <si>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</si>
  <si>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</si>
  <si>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</si>
  <si>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</si>
  <si>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</si>
  <si>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</si>
  <si>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</si>
  <si>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</si>
  <si>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</si>
  <si>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</si>
  <si>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</si>
  <si>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</si>
  <si>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</si>
  <si>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</si>
  <si>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</si>
  <si>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</si>
  <si>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</si>
  <si>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</si>
  <si>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</si>
  <si>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</si>
  <si>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</si>
  <si>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</si>
  <si>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</si>
  <si>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</si>
  <si>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</si>
  <si>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</si>
  <si>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</si>
  <si>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</si>
  <si>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</si>
  <si>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</si>
  <si>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</si>
  <si>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</si>
  <si>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</si>
  <si>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</si>
  <si>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</si>
  <si>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</si>
  <si>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</si>
  <si>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</si>
  <si>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</si>
  <si>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</si>
  <si>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</si>
  <si>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</si>
  <si>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</si>
  <si>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</si>
  <si>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</si>
  <si>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</si>
  <si>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</si>
  <si>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</si>
  <si>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</si>
  <si>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</si>
  <si>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</si>
  <si>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</si>
  <si>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</si>
  <si>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</si>
  <si>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</si>
  <si>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</si>
  <si>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</si>
  <si>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</si>
  <si>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</si>
  <si>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</si>
  <si>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</si>
  <si>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</si>
  <si>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</si>
  <si>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</si>
  <si>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</si>
  <si>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</si>
  <si>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</si>
  <si>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</si>
  <si>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</si>
  <si>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</si>
  <si>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</si>
  <si>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</si>
  <si>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</si>
  <si>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</si>
  <si>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</si>
  <si>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</si>
  <si>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</si>
  <si>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</si>
  <si>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</si>
  <si>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</si>
  <si>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</si>
  <si>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</si>
  <si>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</si>
  <si>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</si>
  <si>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</si>
  <si>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</si>
  <si>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</si>
  <si>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</si>
  <si>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</si>
  <si>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</si>
  <si>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</si>
  <si>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</si>
  <si>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</si>
  <si>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</si>
  <si>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</si>
  <si>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</si>
  <si>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</si>
  <si>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</si>
  <si>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</si>
  <si>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</si>
  <si>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</si>
  <si>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</si>
  <si>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</si>
  <si>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</si>
  <si>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</si>
  <si>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</si>
  <si>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</si>
  <si>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</si>
  <si>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</si>
  <si>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</si>
  <si>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</si>
  <si>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</si>
  <si>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</si>
  <si>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</si>
  <si>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</si>
  <si>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</si>
  <si>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</si>
  <si>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</si>
  <si>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</si>
  <si>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</si>
  <si>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</si>
  <si>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</si>
  <si>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</si>
  <si>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</si>
  <si>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</si>
  <si>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</si>
  <si>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</si>
  <si>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</si>
  <si>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</si>
  <si>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</si>
  <si>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</si>
  <si>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</si>
  <si>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</si>
  <si>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</si>
  <si>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</si>
  <si>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</si>
  <si>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</si>
  <si>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</si>
  <si>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</si>
  <si>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</si>
  <si>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</si>
  <si>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</si>
  <si>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</si>
  <si>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</si>
  <si>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</si>
  <si>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</si>
  <si>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</si>
  <si>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</si>
  <si>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</si>
  <si>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</si>
  <si>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</si>
  <si>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</si>
  <si>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</si>
  <si>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</si>
  <si>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</si>
  <si>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</si>
  <si>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</si>
  <si>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</si>
  <si>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</si>
  <si>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</si>
  <si>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</si>
  <si>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</si>
  <si>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</si>
  <si>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</si>
  <si>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</si>
  <si>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</si>
  <si>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</si>
  <si>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</si>
  <si>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</si>
  <si>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</si>
  <si>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</si>
  <si>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</si>
  <si>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</si>
  <si>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</si>
  <si>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</si>
  <si>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</si>
  <si>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</si>
  <si>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</si>
  <si>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</si>
  <si>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</si>
  <si>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</si>
  <si>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</si>
  <si>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</si>
  <si>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</si>
  <si>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</si>
  <si>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</si>
  <si>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</si>
  <si>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</si>
  <si>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</si>
  <si>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</si>
  <si>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</si>
  <si>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</si>
  <si>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</si>
  <si>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</si>
  <si>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</si>
  <si>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</si>
  <si>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</si>
  <si>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</si>
  <si>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</si>
  <si>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</si>
  <si>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</si>
  <si>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</si>
  <si>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</si>
  <si>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</si>
  <si>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</si>
  <si>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</si>
  <si>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</si>
  <si>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</si>
  <si>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</si>
  <si>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</si>
  <si>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</si>
  <si>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</si>
  <si>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</si>
  <si>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</si>
  <si>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</si>
  <si>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</si>
  <si>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</si>
  <si>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</si>
  <si>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</si>
  <si>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</si>
  <si>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</si>
  <si>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</si>
  <si>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</si>
  <si>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</si>
  <si>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</si>
  <si>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</si>
  <si>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</si>
  <si>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</si>
  <si>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</si>
  <si>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</si>
  <si>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</si>
  <si>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</si>
  <si>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</si>
  <si>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</si>
  <si>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</si>
  <si>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</si>
  <si>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</si>
  <si>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</si>
  <si>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</si>
  <si>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</si>
  <si>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</si>
  <si>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</si>
  <si>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</si>
  <si>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</si>
  <si>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</si>
  <si>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</si>
  <si>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</si>
  <si>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</si>
  <si>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</si>
  <si>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</si>
  <si>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</si>
  <si>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</si>
  <si>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</si>
  <si>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</si>
  <si>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</si>
  <si>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</si>
  <si>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</si>
  <si>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</si>
  <si>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</si>
  <si>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</si>
  <si>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</si>
  <si>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</si>
  <si>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</si>
  <si>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</si>
  <si>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</si>
  <si>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</si>
  <si>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</si>
  <si>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</si>
  <si>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</si>
  <si>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</si>
  <si>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</si>
  <si>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</si>
  <si>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</si>
  <si>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</si>
  <si>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</si>
  <si>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</si>
  <si>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</si>
  <si>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</si>
  <si>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</si>
  <si>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</si>
  <si>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</si>
  <si>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</si>
  <si>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</si>
  <si>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</si>
  <si>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</si>
  <si>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</si>
  <si>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</si>
  <si>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</si>
  <si>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</si>
  <si>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</si>
  <si>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</si>
  <si>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</si>
  <si>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</si>
  <si>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</si>
  <si>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</si>
  <si>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</si>
  <si>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</si>
  <si>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</si>
  <si>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</si>
  <si>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</si>
  <si>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</si>
  <si>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</si>
  <si>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</si>
  <si>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</si>
  <si>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</si>
  <si>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</si>
  <si>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Quý I</t>
  </si>
  <si>
    <t>TP/X79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</si>
</sst>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46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0" t="s">
        <v>412</v>
      </c>
      <c r="B8" s="950" t="s">
        <v>345</v>
      </c>
      <c r="C8" s="946" t="s">
        <v>37</v>
      </c>
      <c r="D8" s="947"/>
      <c r="E8" s="946" t="s">
        <v>38</v>
      </c>
      <c r="F8" s="947"/>
      <c r="G8" s="946" t="s">
        <v>346</v>
      </c>
      <c r="H8" s="947"/>
    </row>
    <row r="9" spans="1:16" ht="21.75" customHeight="1">
      <c r="A9" s="951"/>
      <c r="B9" s="951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4" t="s">
        <v>1266</v>
      </c>
    </row>
    <row r="10" spans="1:16" s="162" customFormat="1" ht="17.25" customHeight="1">
      <c r="A10" s="602" t="s">
        <v>47</v>
      </c>
      <c r="B10" s="603" t="s">
        <v>48</v>
      </c>
      <c r="C10" s="604">
        <v>1639329285</v>
      </c>
      <c r="D10" s="604"/>
      <c r="E10" s="604">
        <f t="array" ref="E10">SUM(IF(A10=KHN,TH))</f>
        <v>2304009142</v>
      </c>
      <c r="F10" s="604">
        <f t="array" ref="F10">SUM(IF(A10=KHC,TH))</f>
        <v>1558959799</v>
      </c>
      <c r="G10" s="605">
        <f>MAX(C10+E10-D10-F10,0)</f>
        <v>2384378628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1639329285</v>
      </c>
      <c r="D11" s="608">
        <f t="shared" si="0"/>
        <v>0</v>
      </c>
      <c r="E11" s="608">
        <f t="shared" si="0"/>
        <v>2304009142</v>
      </c>
      <c r="F11" s="608">
        <f t="shared" si="0"/>
        <v>1558959799</v>
      </c>
      <c r="G11" s="608">
        <f t="shared" si="0"/>
        <v>2384378628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2498749784</v>
      </c>
      <c r="F14" s="609">
        <f t="array" ref="F14">SUM(IF(A14=KHC,TH))</f>
        <v>2397840640</v>
      </c>
      <c r="G14" s="608">
        <f>MAX(C14+E14-D14-F14,0)</f>
        <v>217375604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12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12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12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12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12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12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12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12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12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12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12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12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12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12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12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731479</v>
      </c>
      <c r="F32" s="604">
        <f t="array" ref="F32">SUM(IF(A32=KHC,TH))</f>
        <v>0</v>
      </c>
      <c r="G32" s="604">
        <f t="shared" si="3"/>
        <v>731479</v>
      </c>
      <c r="H32" s="604">
        <f t="shared" si="4"/>
        <v>0</v>
      </c>
    </row>
    <row r="33" spans="1:12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2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2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2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228866660</v>
      </c>
      <c r="F36" s="608">
        <f t="shared" si="10"/>
        <v>228135181</v>
      </c>
      <c r="G36" s="608">
        <f t="shared" si="10"/>
        <v>731479</v>
      </c>
      <c r="H36" s="608">
        <f t="shared" si="10"/>
        <v>0</v>
      </c>
    </row>
    <row r="37" spans="1:12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2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2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2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2" s="859" customFormat="1" ht="13.5">
      <c r="A41" s="855" t="s">
        <v>1271</v>
      </c>
      <c r="B41" s="856" t="s">
        <v>1272</v>
      </c>
      <c r="C41" s="857">
        <v>0</v>
      </c>
      <c r="D41" s="857"/>
      <c r="E41" s="858">
        <f t="array" ref="E41">SUM(IF(A41=KHN,TH))</f>
        <v>0</v>
      </c>
      <c r="F41" s="858">
        <f t="array" ref="F41">SUM(IF(A41=KHC,TH))</f>
        <v>1000000000</v>
      </c>
      <c r="G41" s="857">
        <f>MAX(C41+E41-D41-F41,0)</f>
        <v>0</v>
      </c>
      <c r="H41" s="857">
        <f>MAX(D41+F41-E41-C41,0)</f>
        <v>1000000000</v>
      </c>
    </row>
    <row r="42" spans="1:12" s="859" customFormat="1" ht="13.5">
      <c r="A42" s="855" t="s">
        <v>1273</v>
      </c>
      <c r="B42" s="856" t="s">
        <v>1274</v>
      </c>
      <c r="C42" s="858">
        <v>0</v>
      </c>
      <c r="D42" s="858"/>
      <c r="E42" s="858">
        <f t="array" ref="E42">SUM(IF(A42=KHN,TH))</f>
        <v>203560000</v>
      </c>
      <c r="F42" s="858">
        <f t="array" ref="F42">SUM(IF(A42=KHC,TH))</f>
        <v>600140000</v>
      </c>
      <c r="G42" s="858">
        <f>MAX(C42+E42-D42-F42,0)</f>
        <v>0</v>
      </c>
      <c r="H42" s="858">
        <f>MAX(D42+F42-E42-C42,0)</f>
        <v>396580000</v>
      </c>
    </row>
    <row r="43" spans="1:12" s="859" customFormat="1" ht="13.5">
      <c r="A43" s="860" t="s">
        <v>1275</v>
      </c>
      <c r="B43" s="861" t="s">
        <v>1276</v>
      </c>
      <c r="C43" s="862">
        <f t="shared" ref="C43:H43" si="14">SUM(C41:C42)</f>
        <v>0</v>
      </c>
      <c r="D43" s="862">
        <f t="shared" si="14"/>
        <v>0</v>
      </c>
      <c r="E43" s="862">
        <f t="shared" si="14"/>
        <v>203560000</v>
      </c>
      <c r="F43" s="862">
        <f t="shared" si="14"/>
        <v>1600140000</v>
      </c>
      <c r="G43" s="862">
        <f t="shared" si="14"/>
        <v>0</v>
      </c>
      <c r="H43" s="862">
        <f t="shared" si="14"/>
        <v>1396580000</v>
      </c>
    </row>
    <row r="44" spans="1:12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2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2" s="162" customFormat="1" ht="17.25" customHeight="1">
      <c r="A46" s="602" t="s">
        <v>74</v>
      </c>
      <c r="B46" s="603" t="s">
        <v>75</v>
      </c>
      <c r="C46" s="604"/>
      <c r="D46" s="604">
        <v>82275693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82275693</v>
      </c>
    </row>
    <row r="47" spans="1:12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2484564</v>
      </c>
      <c r="F47" s="604">
        <f t="array" ref="F47">SUM(IF(A47=TH!$M$10:$M$2469,TH!$K$10:$K$2469))</f>
        <v>0</v>
      </c>
      <c r="G47" s="604">
        <f>MAX(C47+E47-D47-F47,0)</f>
        <v>2484564</v>
      </c>
      <c r="H47" s="604">
        <f>MAX(D47+F47-E47-C47,0)</f>
        <v>0</v>
      </c>
      <c r="J47" s="288">
        <f>L47-H47</f>
        <v>-268631726</v>
      </c>
      <c r="L47" s="162">
        <v>-268631726</v>
      </c>
    </row>
    <row r="48" spans="1:12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82275693</v>
      </c>
      <c r="E48" s="608">
        <f t="shared" si="15"/>
        <v>2484564</v>
      </c>
      <c r="F48" s="608">
        <f t="shared" si="15"/>
        <v>0</v>
      </c>
      <c r="G48" s="608">
        <f t="shared" si="15"/>
        <v>2484564</v>
      </c>
      <c r="H48" s="608">
        <f t="shared" si="15"/>
        <v>82275693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2271614603</v>
      </c>
      <c r="F49" s="604">
        <f t="array" ref="F49">SUM(IF(A49=KHC,TH))</f>
        <v>2271614603</v>
      </c>
      <c r="G49" s="605"/>
      <c r="H49" s="605"/>
      <c r="I49" s="162">
        <f>E49-F49</f>
        <v>0</v>
      </c>
      <c r="L49" s="162">
        <f>H48-G48</f>
        <v>79791129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2271614603</v>
      </c>
      <c r="F50" s="608">
        <f>F49</f>
        <v>2271614603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1611708</v>
      </c>
      <c r="F57" s="609">
        <f t="array" ref="F57">SUM(IF(A57=KHC,TH))</f>
        <v>1611708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2274216993</v>
      </c>
      <c r="F59" s="617">
        <f t="array" ref="F59">SUM(IF(A59=TH!$M$10:$M$2469,TH!$K$10:$K$2469))</f>
        <v>2274216993</v>
      </c>
      <c r="G59" s="608"/>
      <c r="H59" s="608"/>
      <c r="I59" s="162">
        <f t="shared" si="16"/>
        <v>0</v>
      </c>
    </row>
    <row r="60" spans="1:12" s="162" customFormat="1" ht="17.25" customHeight="1">
      <c r="A60" s="948" t="s">
        <v>39</v>
      </c>
      <c r="B60" s="949"/>
      <c r="C60" s="618">
        <f>C11+C13+C14+C16+C18+C19+C22+C23+C24+C25+C27+C29+C30+C36+C38+C40+C43+C45+C48+C50+C51+C52+C53+C54+C55+C56+C57+C58+C59</f>
        <v>2239477091</v>
      </c>
      <c r="D60" s="618">
        <f t="shared" ref="D60:H60" si="17">D11+D13+D14+D16+D18+D19+D22+D23+D24+D25+D27+D29+D30+D36+D38+D40+D43+D45+D48+D50+D51+D52+D53+D54+D55+D56+D57+D58+D59</f>
        <v>2239477091</v>
      </c>
      <c r="E60" s="618">
        <f t="shared" si="17"/>
        <v>26218608897</v>
      </c>
      <c r="F60" s="618">
        <f t="shared" si="17"/>
        <v>26218608897</v>
      </c>
      <c r="G60" s="618">
        <f t="shared" si="17"/>
        <v>4978742779</v>
      </c>
      <c r="H60" s="618">
        <f t="shared" si="17"/>
        <v>4978742779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801" activePane="bottomLeft" state="frozen"/>
      <selection activeCell="A7" sqref="A7"/>
      <selection pane="bottomLeft" activeCell="D818" sqref="D818:D81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6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3" t="s">
        <v>93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</row>
    <row r="5" spans="1:28" ht="14.25">
      <c r="B5" s="42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</row>
    <row r="6" spans="1:28">
      <c r="B6" s="42"/>
      <c r="C6" s="42"/>
      <c r="D6" s="42"/>
      <c r="E6" s="42"/>
      <c r="F6" s="42"/>
      <c r="G6" s="31"/>
      <c r="H6" s="43"/>
      <c r="I6" s="81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7" t="s">
        <v>117</v>
      </c>
      <c r="B7" s="969" t="s">
        <v>101</v>
      </c>
      <c r="C7" s="955" t="s">
        <v>20</v>
      </c>
      <c r="D7" s="956" t="s">
        <v>1</v>
      </c>
      <c r="E7" s="957"/>
      <c r="F7" s="955" t="s">
        <v>0</v>
      </c>
      <c r="G7" s="959" t="s">
        <v>116</v>
      </c>
      <c r="H7" s="971" t="s">
        <v>44</v>
      </c>
      <c r="I7" s="976" t="s">
        <v>252</v>
      </c>
      <c r="J7" s="977"/>
      <c r="K7" s="955" t="s">
        <v>157</v>
      </c>
      <c r="L7" s="958" t="s">
        <v>94</v>
      </c>
      <c r="M7" s="958"/>
      <c r="N7" s="974" t="s">
        <v>398</v>
      </c>
      <c r="O7" s="978" t="s">
        <v>1275</v>
      </c>
      <c r="P7" s="961" t="s">
        <v>47</v>
      </c>
      <c r="Q7" s="962"/>
      <c r="R7" s="963"/>
      <c r="S7" s="961" t="s">
        <v>51</v>
      </c>
      <c r="T7" s="962"/>
      <c r="U7" s="963"/>
      <c r="V7" s="974" t="s">
        <v>397</v>
      </c>
      <c r="W7" s="972" t="str">
        <f>CTTK!$E$7</f>
        <v>642</v>
      </c>
      <c r="X7" s="952" t="s">
        <v>163</v>
      </c>
      <c r="Y7" s="952"/>
      <c r="Z7" s="952"/>
      <c r="AA7" s="952" t="s">
        <v>344</v>
      </c>
      <c r="AB7" s="781"/>
    </row>
    <row r="8" spans="1:28" ht="24.75" customHeight="1">
      <c r="A8" s="968"/>
      <c r="B8" s="970"/>
      <c r="C8" s="955"/>
      <c r="D8" s="202" t="s">
        <v>15</v>
      </c>
      <c r="E8" s="201" t="s">
        <v>32</v>
      </c>
      <c r="F8" s="955"/>
      <c r="G8" s="960"/>
      <c r="H8" s="971"/>
      <c r="I8" s="814" t="s">
        <v>206</v>
      </c>
      <c r="J8" s="257" t="s">
        <v>207</v>
      </c>
      <c r="K8" s="955"/>
      <c r="L8" s="203" t="s">
        <v>22</v>
      </c>
      <c r="M8" s="203" t="s">
        <v>23</v>
      </c>
      <c r="N8" s="975"/>
      <c r="O8" s="979"/>
      <c r="P8" s="964"/>
      <c r="Q8" s="965"/>
      <c r="R8" s="966"/>
      <c r="S8" s="964"/>
      <c r="T8" s="965"/>
      <c r="U8" s="966"/>
      <c r="V8" s="975"/>
      <c r="W8" s="973"/>
      <c r="X8" s="952"/>
      <c r="Y8" s="952"/>
      <c r="Z8" s="952"/>
      <c r="AA8" s="952"/>
      <c r="AB8" s="781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5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2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3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3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3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3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3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3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3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3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3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3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3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2484564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3"/>
    </row>
    <row r="22" spans="1:28" s="924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17">
        <f t="shared" si="1"/>
        <v>41641</v>
      </c>
      <c r="D22" s="917" t="s">
        <v>327</v>
      </c>
      <c r="E22" s="917">
        <v>41641</v>
      </c>
      <c r="F22" s="918" t="s">
        <v>1362</v>
      </c>
      <c r="G22" s="919"/>
      <c r="H22" s="920"/>
      <c r="I22" s="921"/>
      <c r="J22" s="921"/>
      <c r="K22" s="922">
        <v>18250000</v>
      </c>
      <c r="L22" s="923" t="s">
        <v>167</v>
      </c>
      <c r="M22" s="923" t="s">
        <v>254</v>
      </c>
      <c r="N22" s="52" t="str">
        <f>IF(AND('331-CT'!$E$7=TH!H22,OR(L22="331",M22="331")),"331",IF(AND(OR(L22="131",M22="131"),H22='131-CT'!$E$7),"131",""))</f>
        <v/>
      </c>
      <c r="O22" s="89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4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17">
        <f t="shared" si="1"/>
        <v>41730</v>
      </c>
      <c r="D23" s="917" t="s">
        <v>327</v>
      </c>
      <c r="E23" s="917">
        <v>41730</v>
      </c>
      <c r="F23" s="918" t="s">
        <v>1362</v>
      </c>
      <c r="G23" s="925"/>
      <c r="H23" s="920"/>
      <c r="I23" s="921"/>
      <c r="J23" s="921"/>
      <c r="K23" s="922">
        <v>18250000</v>
      </c>
      <c r="L23" s="923" t="s">
        <v>167</v>
      </c>
      <c r="M23" s="923" t="s">
        <v>254</v>
      </c>
      <c r="N23" s="52" t="str">
        <f>IF(AND('331-CT'!$E$7=TH!H23,OR(L23="331",M23="331")),"331",IF(AND(OR(L23="131",M23="131"),H23='131-CT'!$E$7),"131",""))</f>
        <v/>
      </c>
      <c r="O23" s="89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4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17">
        <f t="shared" si="1"/>
        <v>41821</v>
      </c>
      <c r="D24" s="917" t="s">
        <v>327</v>
      </c>
      <c r="E24" s="917">
        <v>41821</v>
      </c>
      <c r="F24" s="918" t="s">
        <v>1362</v>
      </c>
      <c r="G24" s="925"/>
      <c r="H24" s="920"/>
      <c r="I24" s="921"/>
      <c r="J24" s="921"/>
      <c r="K24" s="922">
        <v>30750000</v>
      </c>
      <c r="L24" s="923" t="s">
        <v>167</v>
      </c>
      <c r="M24" s="923" t="s">
        <v>254</v>
      </c>
      <c r="N24" s="52" t="str">
        <f>IF(AND('331-CT'!$E$7=TH!H24,OR(L24="331",M24="331")),"331",IF(AND(OR(L24="131",M24="131"),H24='131-CT'!$E$7),"131",""))</f>
        <v/>
      </c>
      <c r="O24" s="89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4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17">
        <f t="shared" si="1"/>
        <v>41913</v>
      </c>
      <c r="D25" s="917" t="s">
        <v>327</v>
      </c>
      <c r="E25" s="917">
        <v>41913</v>
      </c>
      <c r="F25" s="918" t="s">
        <v>1362</v>
      </c>
      <c r="G25" s="925"/>
      <c r="H25" s="920"/>
      <c r="I25" s="921"/>
      <c r="J25" s="921"/>
      <c r="K25" s="922">
        <v>30750000</v>
      </c>
      <c r="L25" s="923" t="s">
        <v>167</v>
      </c>
      <c r="M25" s="923" t="s">
        <v>254</v>
      </c>
      <c r="N25" s="52" t="str">
        <f>IF(AND('331-CT'!$E$7=TH!H25,OR(L25="331",M25="331")),"331",IF(AND(OR(L25="131",M25="131"),H25='131-CT'!$E$7),"131",""))</f>
        <v/>
      </c>
      <c r="O25" s="89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4" customFormat="1" ht="15.75" customHeight="1">
      <c r="A26" s="204" t="str">
        <f>IF(B26&lt;&gt;"",IF(AND(B26&gt;=_TM1,B26&lt;=_TM2,OR([2]TH!L26="1111",[2]TH!M26="1111")),[2]TH!D26,""),"")</f>
        <v/>
      </c>
      <c r="B26" s="926">
        <f t="shared" si="0"/>
        <v>1</v>
      </c>
      <c r="C26" s="917">
        <f t="shared" si="1"/>
        <v>41670</v>
      </c>
      <c r="D26" s="917" t="s">
        <v>327</v>
      </c>
      <c r="E26" s="917">
        <v>41670</v>
      </c>
      <c r="F26" s="918" t="s">
        <v>1363</v>
      </c>
      <c r="G26" s="919"/>
      <c r="H26" s="920"/>
      <c r="I26" s="921"/>
      <c r="J26" s="921"/>
      <c r="K26" s="922">
        <v>5820000</v>
      </c>
      <c r="L26" s="923" t="s">
        <v>83</v>
      </c>
      <c r="M26" s="923" t="s">
        <v>256</v>
      </c>
      <c r="N26" s="52" t="str">
        <f>IF(AND('331-CT'!$E$7=TH!H26,OR(L26="331",M26="331")),"331",IF(AND(OR(L26="131",M26="131"),H26='131-CT'!$E$7),"131",""))</f>
        <v/>
      </c>
      <c r="O26" s="89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4" customFormat="1" ht="15.75" customHeight="1">
      <c r="A27" s="204" t="str">
        <f>IF(B27&lt;&gt;"",IF(AND(B27&gt;=_TM1,B27&lt;=_TM2,OR([2]TH!L27="1111",[2]TH!M27="1111")),[2]TH!D27,""),"")</f>
        <v/>
      </c>
      <c r="B27" s="926">
        <f t="shared" si="0"/>
        <v>1</v>
      </c>
      <c r="C27" s="917">
        <f t="shared" si="1"/>
        <v>41670</v>
      </c>
      <c r="D27" s="917" t="s">
        <v>327</v>
      </c>
      <c r="E27" s="917">
        <v>41670</v>
      </c>
      <c r="F27" s="918" t="s">
        <v>1364</v>
      </c>
      <c r="G27" s="919"/>
      <c r="H27" s="920"/>
      <c r="I27" s="921"/>
      <c r="J27" s="921"/>
      <c r="K27" s="922">
        <v>5120000</v>
      </c>
      <c r="L27" s="923" t="s">
        <v>167</v>
      </c>
      <c r="M27" s="923" t="s">
        <v>256</v>
      </c>
      <c r="N27" s="52" t="str">
        <f>IF(AND('331-CT'!$E$7=TH!H27,OR(L27="331",M27="331")),"331",IF(AND(OR(L27="131",M27="131"),H27='131-CT'!$E$7),"131",""))</f>
        <v/>
      </c>
      <c r="O27" s="89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4" customFormat="1" ht="15.75" customHeight="1">
      <c r="A28" s="204" t="str">
        <f>IF(B28&lt;&gt;"",IF(AND(B28&gt;=_TM1,B28&lt;=_TM2,OR([2]TH!L28="1111",[2]TH!M28="1111")),[2]TH!D28,""),"")</f>
        <v/>
      </c>
      <c r="B28" s="926">
        <f t="shared" si="0"/>
        <v>1</v>
      </c>
      <c r="C28" s="917">
        <f t="shared" si="1"/>
        <v>41670</v>
      </c>
      <c r="D28" s="917" t="s">
        <v>327</v>
      </c>
      <c r="E28" s="917">
        <v>41670</v>
      </c>
      <c r="F28" s="918" t="str">
        <f>"Thanh toán tiền lương tháng "&amp;MONTH(E28)&amp;"/"&amp;YEAR(E28)</f>
        <v>Thanh toán tiền lương tháng 1/2014</v>
      </c>
      <c r="G28" s="919"/>
      <c r="H28" s="920"/>
      <c r="I28" s="921"/>
      <c r="J28" s="921"/>
      <c r="K28" s="922">
        <f>K26+K27</f>
        <v>10940000</v>
      </c>
      <c r="L28" s="923" t="s">
        <v>256</v>
      </c>
      <c r="M28" s="923" t="s">
        <v>47</v>
      </c>
      <c r="N28" s="52" t="str">
        <f>IF(AND('331-CT'!$E$7=TH!H28,OR(L28="331",M28="331")),"331",IF(AND(OR(L28="131",M28="131"),H28='131-CT'!$E$7),"131",""))</f>
        <v/>
      </c>
      <c r="O28" s="89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17">
        <f t="shared" si="1"/>
        <v>41698</v>
      </c>
      <c r="D29" s="917" t="s">
        <v>327</v>
      </c>
      <c r="E29" s="917">
        <v>41698</v>
      </c>
      <c r="F29" s="918" t="s">
        <v>1363</v>
      </c>
      <c r="G29" s="919"/>
      <c r="H29" s="920"/>
      <c r="I29" s="921"/>
      <c r="J29" s="921"/>
      <c r="K29" s="922">
        <v>5760000</v>
      </c>
      <c r="L29" s="923" t="s">
        <v>83</v>
      </c>
      <c r="M29" s="923" t="s">
        <v>256</v>
      </c>
      <c r="N29" s="52" t="str">
        <f>IF(AND('331-CT'!$E$7=TH!H29,OR(L29="331",M29="331")),"331",IF(AND(OR(L29="131",M29="131"),H29='131-CT'!$E$7),"131",""))</f>
        <v/>
      </c>
      <c r="O29" s="89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17">
        <f t="shared" si="1"/>
        <v>41698</v>
      </c>
      <c r="D30" s="917" t="s">
        <v>327</v>
      </c>
      <c r="E30" s="917">
        <v>41698</v>
      </c>
      <c r="F30" s="918" t="s">
        <v>1364</v>
      </c>
      <c r="G30" s="919"/>
      <c r="H30" s="920"/>
      <c r="I30" s="921"/>
      <c r="J30" s="921"/>
      <c r="K30" s="922">
        <v>5060000</v>
      </c>
      <c r="L30" s="923" t="s">
        <v>167</v>
      </c>
      <c r="M30" s="923" t="s">
        <v>256</v>
      </c>
      <c r="N30" s="52" t="str">
        <f>IF(AND('331-CT'!$E$7=TH!H30,OR(L30="331",M30="331")),"331",IF(AND(OR(L30="131",M30="131"),H30='131-CT'!$E$7),"131",""))</f>
        <v/>
      </c>
      <c r="O30" s="89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17">
        <f t="shared" si="1"/>
        <v>41698</v>
      </c>
      <c r="D31" s="917" t="s">
        <v>327</v>
      </c>
      <c r="E31" s="917">
        <v>41698</v>
      </c>
      <c r="F31" s="918" t="str">
        <f t="shared" ref="F31" si="3">"Thanh toán tiền lương tháng "&amp;MONTH(E31)&amp;"/"&amp;YEAR(E31)</f>
        <v>Thanh toán tiền lương tháng 2/2014</v>
      </c>
      <c r="G31" s="919"/>
      <c r="H31" s="920"/>
      <c r="I31" s="921"/>
      <c r="J31" s="921"/>
      <c r="K31" s="922">
        <f t="shared" ref="K31" si="4">K29+K30</f>
        <v>10820000</v>
      </c>
      <c r="L31" s="923" t="s">
        <v>256</v>
      </c>
      <c r="M31" s="923" t="s">
        <v>47</v>
      </c>
      <c r="N31" s="52" t="str">
        <f>IF(AND('331-CT'!$E$7=TH!H31,OR(L31="331",M31="331")),"331",IF(AND(OR(L31="131",M31="131"),H31='131-CT'!$E$7),"131",""))</f>
        <v/>
      </c>
      <c r="O31" s="89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17">
        <f t="shared" si="1"/>
        <v>41729</v>
      </c>
      <c r="D32" s="917" t="s">
        <v>327</v>
      </c>
      <c r="E32" s="917">
        <v>41729</v>
      </c>
      <c r="F32" s="918" t="s">
        <v>1363</v>
      </c>
      <c r="G32" s="919"/>
      <c r="H32" s="920"/>
      <c r="I32" s="921"/>
      <c r="J32" s="921"/>
      <c r="K32" s="922">
        <v>5880000</v>
      </c>
      <c r="L32" s="923" t="s">
        <v>83</v>
      </c>
      <c r="M32" s="923" t="s">
        <v>256</v>
      </c>
      <c r="N32" s="52" t="str">
        <f>IF(AND('331-CT'!$E$7=TH!H32,OR(L32="331",M32="331")),"331",IF(AND(OR(L32="131",M32="131"),H32='131-CT'!$E$7),"131",""))</f>
        <v/>
      </c>
      <c r="O32" s="89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17">
        <f t="shared" si="1"/>
        <v>41729</v>
      </c>
      <c r="D33" s="917" t="s">
        <v>327</v>
      </c>
      <c r="E33" s="917">
        <v>41729</v>
      </c>
      <c r="F33" s="918" t="s">
        <v>1364</v>
      </c>
      <c r="G33" s="919"/>
      <c r="H33" s="920"/>
      <c r="I33" s="921"/>
      <c r="J33" s="921"/>
      <c r="K33" s="922">
        <v>5180000</v>
      </c>
      <c r="L33" s="923" t="s">
        <v>167</v>
      </c>
      <c r="M33" s="923" t="s">
        <v>256</v>
      </c>
      <c r="N33" s="52" t="str">
        <f>IF(AND('331-CT'!$E$7=TH!H33,OR(L33="331",M33="331")),"331",IF(AND(OR(L33="131",M33="131"),H33='131-CT'!$E$7),"131",""))</f>
        <v/>
      </c>
      <c r="O33" s="89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17">
        <f t="shared" si="1"/>
        <v>41729</v>
      </c>
      <c r="D34" s="917" t="s">
        <v>327</v>
      </c>
      <c r="E34" s="917">
        <v>41729</v>
      </c>
      <c r="F34" s="918" t="str">
        <f t="shared" ref="F34" si="5">"Thanh toán tiền lương tháng "&amp;MONTH(E34)&amp;"/"&amp;YEAR(E34)</f>
        <v>Thanh toán tiền lương tháng 3/2014</v>
      </c>
      <c r="G34" s="919"/>
      <c r="H34" s="920"/>
      <c r="I34" s="921"/>
      <c r="J34" s="921"/>
      <c r="K34" s="922">
        <f t="shared" ref="K34" si="6">K32+K33</f>
        <v>11060000</v>
      </c>
      <c r="L34" s="923" t="s">
        <v>256</v>
      </c>
      <c r="M34" s="923" t="s">
        <v>47</v>
      </c>
      <c r="N34" s="52" t="str">
        <f>IF(AND('331-CT'!$E$7=TH!H34,OR(L34="331",M34="331")),"331",IF(AND(OR(L34="131",M34="131"),H34='131-CT'!$E$7),"131",""))</f>
        <v/>
      </c>
      <c r="O34" s="89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17">
        <f t="shared" si="1"/>
        <v>41759</v>
      </c>
      <c r="D35" s="917" t="s">
        <v>327</v>
      </c>
      <c r="E35" s="917">
        <v>41759</v>
      </c>
      <c r="F35" s="918" t="s">
        <v>1363</v>
      </c>
      <c r="G35" s="919"/>
      <c r="H35" s="920"/>
      <c r="I35" s="921"/>
      <c r="J35" s="921"/>
      <c r="K35" s="922">
        <v>5850000</v>
      </c>
      <c r="L35" s="923" t="s">
        <v>83</v>
      </c>
      <c r="M35" s="923" t="s">
        <v>256</v>
      </c>
      <c r="N35" s="52" t="str">
        <f>IF(AND('331-CT'!$E$7=TH!H35,OR(L35="331",M35="331")),"331",IF(AND(OR(L35="131",M35="131"),H35='131-CT'!$E$7),"131",""))</f>
        <v/>
      </c>
      <c r="O35" s="89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17">
        <f t="shared" si="1"/>
        <v>41759</v>
      </c>
      <c r="D36" s="917" t="s">
        <v>327</v>
      </c>
      <c r="E36" s="917">
        <v>41759</v>
      </c>
      <c r="F36" s="918" t="s">
        <v>1364</v>
      </c>
      <c r="G36" s="919"/>
      <c r="H36" s="920"/>
      <c r="I36" s="921"/>
      <c r="J36" s="921"/>
      <c r="K36" s="922">
        <v>5150000</v>
      </c>
      <c r="L36" s="923" t="s">
        <v>167</v>
      </c>
      <c r="M36" s="923" t="s">
        <v>256</v>
      </c>
      <c r="N36" s="52" t="str">
        <f>IF(AND('331-CT'!$E$7=TH!H36,OR(L36="331",M36="331")),"331",IF(AND(OR(L36="131",M36="131"),H36='131-CT'!$E$7),"131",""))</f>
        <v/>
      </c>
      <c r="O36" s="89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17">
        <f t="shared" si="1"/>
        <v>41759</v>
      </c>
      <c r="D37" s="917" t="s">
        <v>327</v>
      </c>
      <c r="E37" s="917">
        <v>41759</v>
      </c>
      <c r="F37" s="918" t="str">
        <f t="shared" ref="F37" si="7">"Thanh toán tiền lương tháng "&amp;MONTH(E37)&amp;"/"&amp;YEAR(E37)</f>
        <v>Thanh toán tiền lương tháng 4/2014</v>
      </c>
      <c r="G37" s="919"/>
      <c r="H37" s="920"/>
      <c r="I37" s="921"/>
      <c r="J37" s="921"/>
      <c r="K37" s="922">
        <f t="shared" ref="K37" si="8">K35+K36</f>
        <v>11000000</v>
      </c>
      <c r="L37" s="923" t="s">
        <v>256</v>
      </c>
      <c r="M37" s="923" t="s">
        <v>47</v>
      </c>
      <c r="N37" s="52" t="str">
        <f>IF(AND('331-CT'!$E$7=TH!H37,OR(L37="331",M37="331")),"331",IF(AND(OR(L37="131",M37="131"),H37='131-CT'!$E$7),"131",""))</f>
        <v/>
      </c>
      <c r="O37" s="890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17">
        <f t="shared" si="1"/>
        <v>41790</v>
      </c>
      <c r="D38" s="917" t="s">
        <v>327</v>
      </c>
      <c r="E38" s="917">
        <v>41790</v>
      </c>
      <c r="F38" s="918" t="s">
        <v>1363</v>
      </c>
      <c r="G38" s="919"/>
      <c r="H38" s="920"/>
      <c r="I38" s="921"/>
      <c r="J38" s="921"/>
      <c r="K38" s="922">
        <v>5880000</v>
      </c>
      <c r="L38" s="923" t="s">
        <v>83</v>
      </c>
      <c r="M38" s="923" t="s">
        <v>256</v>
      </c>
      <c r="N38" s="52" t="str">
        <f>IF(AND('331-CT'!$E$7=TH!H38,OR(L38="331",M38="331")),"331",IF(AND(OR(L38="131",M38="131"),H38='131-CT'!$E$7),"131",""))</f>
        <v/>
      </c>
      <c r="O38" s="89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17">
        <f t="shared" si="1"/>
        <v>41790</v>
      </c>
      <c r="D39" s="917" t="s">
        <v>327</v>
      </c>
      <c r="E39" s="917">
        <v>41790</v>
      </c>
      <c r="F39" s="918" t="s">
        <v>1364</v>
      </c>
      <c r="G39" s="919"/>
      <c r="H39" s="920"/>
      <c r="I39" s="921"/>
      <c r="J39" s="921"/>
      <c r="K39" s="922">
        <v>5180000</v>
      </c>
      <c r="L39" s="923" t="s">
        <v>167</v>
      </c>
      <c r="M39" s="923" t="s">
        <v>256</v>
      </c>
      <c r="N39" s="52" t="str">
        <f>IF(AND('331-CT'!$E$7=TH!H39,OR(L39="331",M39="331")),"331",IF(AND(OR(L39="131",M39="131"),H39='131-CT'!$E$7),"131",""))</f>
        <v/>
      </c>
      <c r="O39" s="89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17">
        <f t="shared" si="1"/>
        <v>41790</v>
      </c>
      <c r="D40" s="917" t="s">
        <v>327</v>
      </c>
      <c r="E40" s="917">
        <v>41790</v>
      </c>
      <c r="F40" s="918" t="str">
        <f t="shared" ref="F40" si="9">"Thanh toán tiền lương tháng "&amp;MONTH(E40)&amp;"/"&amp;YEAR(E40)</f>
        <v>Thanh toán tiền lương tháng 5/2014</v>
      </c>
      <c r="G40" s="919"/>
      <c r="H40" s="920"/>
      <c r="I40" s="921"/>
      <c r="J40" s="921"/>
      <c r="K40" s="922">
        <f t="shared" ref="K40" si="10">K38+K39</f>
        <v>11060000</v>
      </c>
      <c r="L40" s="923" t="s">
        <v>256</v>
      </c>
      <c r="M40" s="923" t="s">
        <v>47</v>
      </c>
      <c r="N40" s="52" t="str">
        <f>IF(AND('331-CT'!$E$7=TH!H40,OR(L40="331",M40="331")),"331",IF(AND(OR(L40="131",M40="131"),H40='131-CT'!$E$7),"131",""))</f>
        <v/>
      </c>
      <c r="O40" s="890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17">
        <f t="shared" si="1"/>
        <v>41820</v>
      </c>
      <c r="D41" s="917" t="s">
        <v>327</v>
      </c>
      <c r="E41" s="917">
        <v>41820</v>
      </c>
      <c r="F41" s="918" t="s">
        <v>1363</v>
      </c>
      <c r="G41" s="919"/>
      <c r="H41" s="920"/>
      <c r="I41" s="921"/>
      <c r="J41" s="921"/>
      <c r="K41" s="922">
        <v>5850000</v>
      </c>
      <c r="L41" s="923" t="s">
        <v>83</v>
      </c>
      <c r="M41" s="923" t="s">
        <v>256</v>
      </c>
      <c r="N41" s="52" t="str">
        <f>IF(AND('331-CT'!$E$7=TH!H41,OR(L41="331",M41="331")),"331",IF(AND(OR(L41="131",M41="131"),H41='131-CT'!$E$7),"131",""))</f>
        <v/>
      </c>
      <c r="O41" s="89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17">
        <f t="shared" si="1"/>
        <v>41820</v>
      </c>
      <c r="D42" s="917" t="s">
        <v>327</v>
      </c>
      <c r="E42" s="917">
        <v>41820</v>
      </c>
      <c r="F42" s="918" t="s">
        <v>1364</v>
      </c>
      <c r="G42" s="919"/>
      <c r="H42" s="920"/>
      <c r="I42" s="921"/>
      <c r="J42" s="921"/>
      <c r="K42" s="922">
        <v>5150000</v>
      </c>
      <c r="L42" s="923" t="s">
        <v>167</v>
      </c>
      <c r="M42" s="923" t="s">
        <v>256</v>
      </c>
      <c r="N42" s="52" t="str">
        <f>IF(AND('331-CT'!$E$7=TH!H42,OR(L42="331",M42="331")),"331",IF(AND(OR(L42="131",M42="131"),H42='131-CT'!$E$7),"131",""))</f>
        <v/>
      </c>
      <c r="O42" s="89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17">
        <f t="shared" si="1"/>
        <v>41820</v>
      </c>
      <c r="D43" s="917" t="s">
        <v>327</v>
      </c>
      <c r="E43" s="917">
        <v>41820</v>
      </c>
      <c r="F43" s="918" t="str">
        <f t="shared" ref="F43:F52" si="11">"Thanh toán tiền lương tháng "&amp;MONTH(E43)&amp;"/"&amp;YEAR(E43)</f>
        <v>Thanh toán tiền lương tháng 6/2014</v>
      </c>
      <c r="G43" s="919"/>
      <c r="H43" s="920"/>
      <c r="I43" s="921"/>
      <c r="J43" s="921"/>
      <c r="K43" s="922">
        <f t="shared" ref="K43" si="12">K41+K42</f>
        <v>11000000</v>
      </c>
      <c r="L43" s="923" t="s">
        <v>256</v>
      </c>
      <c r="M43" s="923" t="s">
        <v>47</v>
      </c>
      <c r="N43" s="52" t="str">
        <f>IF(AND('331-CT'!$E$7=TH!H43,OR(L43="331",M43="331")),"331",IF(AND(OR(L43="131",M43="131"),H43='131-CT'!$E$7),"131",""))</f>
        <v/>
      </c>
      <c r="O43" s="890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17">
        <f t="shared" si="1"/>
        <v>41851</v>
      </c>
      <c r="D44" s="917" t="s">
        <v>327</v>
      </c>
      <c r="E44" s="917">
        <v>41851</v>
      </c>
      <c r="F44" s="918" t="s">
        <v>1363</v>
      </c>
      <c r="G44" s="919"/>
      <c r="H44" s="920"/>
      <c r="I44" s="921"/>
      <c r="J44" s="921"/>
      <c r="K44" s="922">
        <v>15215000</v>
      </c>
      <c r="L44" s="923" t="s">
        <v>83</v>
      </c>
      <c r="M44" s="923" t="s">
        <v>256</v>
      </c>
      <c r="N44" s="52" t="str">
        <f>IF(AND('331-CT'!$E$7=TH!H44,OR(L44="331",M44="331")),"331",IF(AND(OR(L44="131",M44="131"),H44='131-CT'!$E$7),"131",""))</f>
        <v/>
      </c>
      <c r="O44" s="89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17">
        <f t="shared" si="1"/>
        <v>41851</v>
      </c>
      <c r="D45" s="917" t="s">
        <v>327</v>
      </c>
      <c r="E45" s="917">
        <v>41851</v>
      </c>
      <c r="F45" s="918" t="s">
        <v>1364</v>
      </c>
      <c r="G45" s="919"/>
      <c r="H45" s="920"/>
      <c r="I45" s="921"/>
      <c r="J45" s="921"/>
      <c r="K45" s="922">
        <v>31135000</v>
      </c>
      <c r="L45" s="923" t="s">
        <v>167</v>
      </c>
      <c r="M45" s="923" t="s">
        <v>256</v>
      </c>
      <c r="N45" s="52" t="str">
        <f>IF(AND('331-CT'!$E$7=TH!H45,OR(L45="331",M45="331")),"331",IF(AND(OR(L45="131",M45="131"),H45='131-CT'!$E$7),"131",""))</f>
        <v/>
      </c>
      <c r="O45" s="89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17">
        <f t="shared" si="1"/>
        <v>41851</v>
      </c>
      <c r="D46" s="917" t="s">
        <v>327</v>
      </c>
      <c r="E46" s="917">
        <v>41851</v>
      </c>
      <c r="F46" s="918" t="str">
        <f t="shared" si="11"/>
        <v>Thanh toán tiền lương tháng 7/2014</v>
      </c>
      <c r="G46" s="919"/>
      <c r="H46" s="920"/>
      <c r="I46" s="921"/>
      <c r="J46" s="921"/>
      <c r="K46" s="922">
        <f t="shared" ref="K46" si="13">K44+K45</f>
        <v>46350000</v>
      </c>
      <c r="L46" s="923" t="s">
        <v>256</v>
      </c>
      <c r="M46" s="923" t="s">
        <v>47</v>
      </c>
      <c r="N46" s="52" t="str">
        <f>IF(AND('331-CT'!$E$7=TH!H46,OR(L46="331",M46="331")),"331",IF(AND(OR(L46="131",M46="131"),H46='131-CT'!$E$7),"131",""))</f>
        <v/>
      </c>
      <c r="O46" s="890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17">
        <f t="shared" si="1"/>
        <v>41882</v>
      </c>
      <c r="D47" s="917" t="s">
        <v>327</v>
      </c>
      <c r="E47" s="917">
        <v>41882</v>
      </c>
      <c r="F47" s="918" t="s">
        <v>1363</v>
      </c>
      <c r="G47" s="919"/>
      <c r="H47" s="920"/>
      <c r="I47" s="921"/>
      <c r="J47" s="921"/>
      <c r="K47" s="922">
        <v>15170000</v>
      </c>
      <c r="L47" s="923" t="s">
        <v>83</v>
      </c>
      <c r="M47" s="923" t="s">
        <v>256</v>
      </c>
      <c r="N47" s="52" t="str">
        <f>IF(AND('331-CT'!$E$7=TH!H47,OR(L47="331",M47="331")),"331",IF(AND(OR(L47="131",M47="131"),H47='131-CT'!$E$7),"131",""))</f>
        <v/>
      </c>
      <c r="O47" s="890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17">
        <f t="shared" si="1"/>
        <v>41882</v>
      </c>
      <c r="D48" s="917" t="s">
        <v>327</v>
      </c>
      <c r="E48" s="917">
        <v>41882</v>
      </c>
      <c r="F48" s="918" t="s">
        <v>1364</v>
      </c>
      <c r="G48" s="919"/>
      <c r="H48" s="920"/>
      <c r="I48" s="921"/>
      <c r="J48" s="921"/>
      <c r="K48" s="922">
        <v>31030000</v>
      </c>
      <c r="L48" s="923" t="s">
        <v>167</v>
      </c>
      <c r="M48" s="923" t="s">
        <v>256</v>
      </c>
      <c r="N48" s="52" t="str">
        <f>IF(AND('331-CT'!$E$7=TH!H48,OR(L48="331",M48="331")),"331",IF(AND(OR(L48="131",M48="131"),H48='131-CT'!$E$7),"131",""))</f>
        <v/>
      </c>
      <c r="O48" s="89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17">
        <f t="shared" si="1"/>
        <v>41882</v>
      </c>
      <c r="D49" s="917" t="s">
        <v>327</v>
      </c>
      <c r="E49" s="917">
        <v>41882</v>
      </c>
      <c r="F49" s="918" t="str">
        <f t="shared" si="11"/>
        <v>Thanh toán tiền lương tháng 8/2014</v>
      </c>
      <c r="G49" s="919"/>
      <c r="H49" s="920"/>
      <c r="I49" s="921"/>
      <c r="J49" s="921"/>
      <c r="K49" s="922">
        <f t="shared" ref="K49" si="14">K47+K48</f>
        <v>46200000</v>
      </c>
      <c r="L49" s="923" t="s">
        <v>256</v>
      </c>
      <c r="M49" s="923" t="s">
        <v>47</v>
      </c>
      <c r="N49" s="52" t="str">
        <f>IF(AND('331-CT'!$E$7=TH!H49,OR(L49="331",M49="331")),"331",IF(AND(OR(L49="131",M49="131"),H49='131-CT'!$E$7),"131",""))</f>
        <v/>
      </c>
      <c r="O49" s="890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17">
        <f t="shared" si="1"/>
        <v>41912</v>
      </c>
      <c r="D50" s="917" t="s">
        <v>327</v>
      </c>
      <c r="E50" s="917">
        <v>41912</v>
      </c>
      <c r="F50" s="918" t="s">
        <v>1363</v>
      </c>
      <c r="G50" s="919"/>
      <c r="H50" s="920"/>
      <c r="I50" s="921"/>
      <c r="J50" s="921"/>
      <c r="K50" s="922">
        <v>15125000</v>
      </c>
      <c r="L50" s="923" t="s">
        <v>83</v>
      </c>
      <c r="M50" s="923" t="s">
        <v>256</v>
      </c>
      <c r="N50" s="52" t="str">
        <f>IF(AND('331-CT'!$E$7=TH!H50,OR(L50="331",M50="331")),"331",IF(AND(OR(L50="131",M50="131"),H50='131-CT'!$E$7),"131",""))</f>
        <v/>
      </c>
      <c r="O50" s="890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17">
        <f t="shared" si="1"/>
        <v>41912</v>
      </c>
      <c r="D51" s="917" t="s">
        <v>327</v>
      </c>
      <c r="E51" s="917">
        <v>41912</v>
      </c>
      <c r="F51" s="918" t="s">
        <v>1364</v>
      </c>
      <c r="G51" s="919"/>
      <c r="H51" s="920"/>
      <c r="I51" s="921"/>
      <c r="J51" s="921"/>
      <c r="K51" s="922">
        <v>30925000</v>
      </c>
      <c r="L51" s="923" t="s">
        <v>167</v>
      </c>
      <c r="M51" s="923" t="s">
        <v>256</v>
      </c>
      <c r="N51" s="52" t="str">
        <f>IF(AND('331-CT'!$E$7=TH!H51,OR(L51="331",M51="331")),"331",IF(AND(OR(L51="131",M51="131"),H51='131-CT'!$E$7),"131",""))</f>
        <v/>
      </c>
      <c r="O51" s="89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17">
        <f t="shared" si="1"/>
        <v>41912</v>
      </c>
      <c r="D52" s="917" t="s">
        <v>327</v>
      </c>
      <c r="E52" s="917">
        <v>41912</v>
      </c>
      <c r="F52" s="918" t="str">
        <f t="shared" si="11"/>
        <v>Thanh toán tiền lương tháng 9/2014</v>
      </c>
      <c r="G52" s="919"/>
      <c r="H52" s="920"/>
      <c r="I52" s="921"/>
      <c r="J52" s="921"/>
      <c r="K52" s="922">
        <f t="shared" ref="K52" si="15">K50+K51</f>
        <v>46050000</v>
      </c>
      <c r="L52" s="923" t="s">
        <v>256</v>
      </c>
      <c r="M52" s="923" t="s">
        <v>47</v>
      </c>
      <c r="N52" s="52" t="str">
        <f>IF(AND('331-CT'!$E$7=TH!H52,OR(L52="331",M52="331")),"331",IF(AND(OR(L52="131",M52="131"),H52='131-CT'!$E$7),"131",""))</f>
        <v/>
      </c>
      <c r="O52" s="890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17">
        <f t="shared" si="1"/>
        <v>41943</v>
      </c>
      <c r="D53" s="917" t="s">
        <v>327</v>
      </c>
      <c r="E53" s="917">
        <v>41943</v>
      </c>
      <c r="F53" s="918" t="s">
        <v>1363</v>
      </c>
      <c r="G53" s="919"/>
      <c r="H53" s="920"/>
      <c r="I53" s="921"/>
      <c r="J53" s="921"/>
      <c r="K53" s="922">
        <v>15215000</v>
      </c>
      <c r="L53" s="923" t="s">
        <v>83</v>
      </c>
      <c r="M53" s="923" t="s">
        <v>256</v>
      </c>
      <c r="N53" s="52" t="str">
        <f>IF(AND('331-CT'!$E$7=TH!H53,OR(L53="331",M53="331")),"331",IF(AND(OR(L53="131",M53="131"),H53='131-CT'!$E$7),"131",""))</f>
        <v/>
      </c>
      <c r="O53" s="890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17">
        <f t="shared" si="1"/>
        <v>41943</v>
      </c>
      <c r="D54" s="917" t="s">
        <v>327</v>
      </c>
      <c r="E54" s="917">
        <v>41943</v>
      </c>
      <c r="F54" s="918" t="s">
        <v>1364</v>
      </c>
      <c r="G54" s="919"/>
      <c r="H54" s="920"/>
      <c r="I54" s="921"/>
      <c r="J54" s="921"/>
      <c r="K54" s="922">
        <v>31135000</v>
      </c>
      <c r="L54" s="923" t="s">
        <v>167</v>
      </c>
      <c r="M54" s="923" t="s">
        <v>256</v>
      </c>
      <c r="N54" s="52" t="str">
        <f>IF(AND('331-CT'!$E$7=TH!H54,OR(L54="331",M54="331")),"331",IF(AND(OR(L54="131",M54="131"),H54='131-CT'!$E$7),"131",""))</f>
        <v/>
      </c>
      <c r="O54" s="89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/>
      </c>
      <c r="B55" s="36">
        <f t="shared" si="0"/>
        <v>10</v>
      </c>
      <c r="C55" s="917">
        <f t="shared" si="1"/>
        <v>41943</v>
      </c>
      <c r="D55" s="917" t="s">
        <v>327</v>
      </c>
      <c r="E55" s="917">
        <v>41943</v>
      </c>
      <c r="F55" s="918" t="str">
        <f t="shared" ref="F55:F61" si="16">"Thanh toán tiền lương tháng "&amp;MONTH(E55)&amp;"/"&amp;YEAR(E55)</f>
        <v>Thanh toán tiền lương tháng 10/2014</v>
      </c>
      <c r="G55" s="919"/>
      <c r="H55" s="920"/>
      <c r="I55" s="921"/>
      <c r="J55" s="921"/>
      <c r="K55" s="922">
        <f t="shared" ref="K55" si="17">K53+K54</f>
        <v>46350000</v>
      </c>
      <c r="L55" s="923" t="s">
        <v>256</v>
      </c>
      <c r="M55" s="923" t="s">
        <v>47</v>
      </c>
      <c r="N55" s="52" t="str">
        <f>IF(AND('331-CT'!$E$7=TH!H55,OR(L55="331",M55="331")),"331",IF(AND(OR(L55="131",M55="131"),H55='131-CT'!$E$7),"131",""))</f>
        <v/>
      </c>
      <c r="O55" s="89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17">
        <f t="shared" si="1"/>
        <v>41973</v>
      </c>
      <c r="D56" s="917" t="s">
        <v>327</v>
      </c>
      <c r="E56" s="917">
        <v>41973</v>
      </c>
      <c r="F56" s="918" t="s">
        <v>1363</v>
      </c>
      <c r="G56" s="919"/>
      <c r="H56" s="920"/>
      <c r="I56" s="921"/>
      <c r="J56" s="921"/>
      <c r="K56" s="922">
        <v>15125000</v>
      </c>
      <c r="L56" s="923" t="s">
        <v>83</v>
      </c>
      <c r="M56" s="923" t="s">
        <v>256</v>
      </c>
      <c r="N56" s="52" t="str">
        <f>IF(AND('331-CT'!$E$7=TH!H56,OR(L56="331",M56="331")),"331",IF(AND(OR(L56="131",M56="131"),H56='131-CT'!$E$7),"131",""))</f>
        <v/>
      </c>
      <c r="O56" s="89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17">
        <f t="shared" si="1"/>
        <v>41973</v>
      </c>
      <c r="D57" s="917" t="s">
        <v>327</v>
      </c>
      <c r="E57" s="917">
        <v>41973</v>
      </c>
      <c r="F57" s="918" t="s">
        <v>1364</v>
      </c>
      <c r="G57" s="919"/>
      <c r="H57" s="920"/>
      <c r="I57" s="921"/>
      <c r="J57" s="921"/>
      <c r="K57" s="922">
        <v>30925000</v>
      </c>
      <c r="L57" s="923" t="s">
        <v>167</v>
      </c>
      <c r="M57" s="923" t="s">
        <v>256</v>
      </c>
      <c r="N57" s="52" t="str">
        <f>IF(AND('331-CT'!$E$7=TH!H57,OR(L57="331",M57="331")),"331",IF(AND(OR(L57="131",M57="131"),H57='131-CT'!$E$7),"131",""))</f>
        <v/>
      </c>
      <c r="O57" s="89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C06</v>
      </c>
      <c r="B58" s="36">
        <f t="shared" si="0"/>
        <v>11</v>
      </c>
      <c r="C58" s="917">
        <f t="shared" si="1"/>
        <v>41973</v>
      </c>
      <c r="D58" s="917" t="s">
        <v>327</v>
      </c>
      <c r="E58" s="917">
        <v>41973</v>
      </c>
      <c r="F58" s="918" t="str">
        <f t="shared" si="16"/>
        <v>Thanh toán tiền lương tháng 11/2014</v>
      </c>
      <c r="G58" s="919"/>
      <c r="H58" s="920"/>
      <c r="I58" s="921"/>
      <c r="J58" s="921"/>
      <c r="K58" s="922">
        <f t="shared" ref="K58" si="18">K56+K57</f>
        <v>46050000</v>
      </c>
      <c r="L58" s="923" t="s">
        <v>256</v>
      </c>
      <c r="M58" s="923" t="s">
        <v>47</v>
      </c>
      <c r="N58" s="52" t="str">
        <f>IF(AND('331-CT'!$E$7=TH!H58,OR(L58="331",M58="331")),"331",IF(AND(OR(L58="131",M58="131"),H58='131-CT'!$E$7),"131",""))</f>
        <v/>
      </c>
      <c r="O58" s="89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17">
        <f t="shared" si="1"/>
        <v>42004</v>
      </c>
      <c r="D59" s="917" t="s">
        <v>327</v>
      </c>
      <c r="E59" s="917">
        <v>42004</v>
      </c>
      <c r="F59" s="918" t="s">
        <v>1363</v>
      </c>
      <c r="G59" s="919"/>
      <c r="H59" s="920"/>
      <c r="I59" s="921"/>
      <c r="J59" s="921"/>
      <c r="K59" s="922">
        <v>15215000</v>
      </c>
      <c r="L59" s="923" t="s">
        <v>83</v>
      </c>
      <c r="M59" s="923" t="s">
        <v>256</v>
      </c>
      <c r="N59" s="52" t="str">
        <f>IF(AND('331-CT'!$E$7=TH!H59,OR(L59="331",M59="331")),"331",IF(AND(OR(L59="131",M59="131"),H59='131-CT'!$E$7),"131",""))</f>
        <v/>
      </c>
      <c r="O59" s="89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17">
        <f t="shared" si="1"/>
        <v>42004</v>
      </c>
      <c r="D60" s="917" t="s">
        <v>327</v>
      </c>
      <c r="E60" s="917">
        <v>42004</v>
      </c>
      <c r="F60" s="918" t="s">
        <v>1364</v>
      </c>
      <c r="G60" s="919"/>
      <c r="H60" s="920"/>
      <c r="I60" s="921"/>
      <c r="J60" s="921"/>
      <c r="K60" s="922">
        <v>31135000</v>
      </c>
      <c r="L60" s="923" t="s">
        <v>167</v>
      </c>
      <c r="M60" s="923" t="s">
        <v>256</v>
      </c>
      <c r="N60" s="52" t="str">
        <f>IF(AND('331-CT'!$E$7=TH!H60,OR(L60="331",M60="331")),"331",IF(AND(OR(L60="131",M60="131"),H60='131-CT'!$E$7),"131",""))</f>
        <v/>
      </c>
      <c r="O60" s="89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/>
      </c>
      <c r="B61" s="36">
        <f t="shared" si="0"/>
        <v>12</v>
      </c>
      <c r="C61" s="917">
        <f t="shared" si="1"/>
        <v>42004</v>
      </c>
      <c r="D61" s="917" t="s">
        <v>327</v>
      </c>
      <c r="E61" s="917">
        <v>42004</v>
      </c>
      <c r="F61" s="918" t="str">
        <f t="shared" si="16"/>
        <v>Thanh toán tiền lương tháng 12/2014</v>
      </c>
      <c r="G61" s="919"/>
      <c r="H61" s="920"/>
      <c r="I61" s="921"/>
      <c r="J61" s="921"/>
      <c r="K61" s="922">
        <f>K59+K60</f>
        <v>46350000</v>
      </c>
      <c r="L61" s="923" t="s">
        <v>256</v>
      </c>
      <c r="M61" s="923" t="s">
        <v>47</v>
      </c>
      <c r="N61" s="52" t="str">
        <f>IF(AND('331-CT'!$E$7=TH!H61,OR(L61="331",M61="331")),"331",IF(AND(OR(L61="131",M61="131"),H61='131-CT'!$E$7),"131",""))</f>
        <v/>
      </c>
      <c r="O61" s="89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>x</v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09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09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09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09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09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09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09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09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09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09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09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09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09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09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09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09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09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09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09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09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09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09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09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09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09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09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09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09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09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09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09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09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09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09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09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09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09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09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09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09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09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09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4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09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4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/>
      </c>
      <c r="O105" s="89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09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/>
      </c>
      <c r="O106" s="89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09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/>
      </c>
      <c r="O107" s="89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09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/>
      </c>
      <c r="O108" s="89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09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09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09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09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09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09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09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09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09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09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09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09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09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09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09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09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09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09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09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09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09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09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09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09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09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09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09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09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09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09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09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4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09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09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09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09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09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09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6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09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09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09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09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09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09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09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09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09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09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09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09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09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09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09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09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09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09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09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09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09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09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09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09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09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09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09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09"/>
      <c r="AC172" s="211" t="str">
        <f>IF(F172=VLOOKUP(F172,NXT!$C$12:$C$345,1,0),"","x")</f>
        <v/>
      </c>
    </row>
    <row r="173" spans="1:31" s="850" customFormat="1" ht="15.75" customHeight="1">
      <c r="A173" s="838" t="str">
        <f>IF(B173&lt;&gt;"",IF(AND(B173&gt;=_TM1,B173&lt;=_TM2,OR(TH!L173="1111",TH!M173="1111")),TH!D173,""),"")</f>
        <v/>
      </c>
      <c r="B173" s="839">
        <f t="shared" si="47"/>
        <v>4</v>
      </c>
      <c r="C173" s="840">
        <f t="shared" si="48"/>
        <v>41750</v>
      </c>
      <c r="D173" s="840" t="s">
        <v>918</v>
      </c>
      <c r="E173" s="841">
        <v>41750</v>
      </c>
      <c r="F173" s="842" t="s">
        <v>420</v>
      </c>
      <c r="G173" s="843" t="s">
        <v>506</v>
      </c>
      <c r="H173" s="844" t="s">
        <v>906</v>
      </c>
      <c r="I173" s="845"/>
      <c r="J173" s="845"/>
      <c r="K173" s="846">
        <v>1015000</v>
      </c>
      <c r="L173" s="847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8"/>
      <c r="AC173" s="849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09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09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09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09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2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09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2">
        <v>530</v>
      </c>
      <c r="J179" s="702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09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2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09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2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09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09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2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09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2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09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09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09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09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09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09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09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09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09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09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09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09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09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09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09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09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09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09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09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09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09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09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09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09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09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09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09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09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09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09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09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09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3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09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3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09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3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09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3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09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3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09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3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09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3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09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3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09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3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09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3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09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09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09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09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09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09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09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09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09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09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09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09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09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09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09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09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09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09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09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09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09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09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09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09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09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09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09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/>
      </c>
      <c r="O252" s="89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09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/>
      </c>
      <c r="O253" s="89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09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/>
      </c>
      <c r="O254" s="89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09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09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09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09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09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09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09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09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09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09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09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09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09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09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09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09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09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09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09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09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09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09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09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09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09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09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09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09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09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09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09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09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09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0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09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09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09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09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0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09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09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09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09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0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09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09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09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09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09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09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09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09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09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09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09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7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09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09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09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09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09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09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09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7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09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0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09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09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09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09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09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09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0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09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09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09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0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09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09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09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0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09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09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09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09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09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09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0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09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09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09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09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09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/>
      </c>
      <c r="O337" s="89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09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/>
      </c>
      <c r="O338" s="89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09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09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09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09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09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09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09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0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09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09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09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09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0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09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09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09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09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09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09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09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09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0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09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0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09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09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09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0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09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09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09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09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09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09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0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09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09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09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0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09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09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09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09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09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0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09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09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09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0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09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09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09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0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09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09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09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0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09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0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09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09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09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09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/>
      </c>
      <c r="O389" s="89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09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/>
      </c>
      <c r="O390" s="890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09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/>
      </c>
      <c r="O391" s="890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09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09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09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09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09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09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0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09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09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09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09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09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09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09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09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09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09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1207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09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09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09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09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09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0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09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0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09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09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09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09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09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09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0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09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0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09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0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09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09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1200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09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1201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09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09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0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09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09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09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09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09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09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09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09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09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09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/>
      </c>
      <c r="O436" s="890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09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/>
      </c>
      <c r="O437" s="89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09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/>
      </c>
      <c r="O438" s="890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09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90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09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/>
      </c>
      <c r="O440" s="89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09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90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09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09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09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09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09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09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0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09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09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0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09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0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09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1158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09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09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0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09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0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09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0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09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0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09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1207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09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1207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09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0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09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0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09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0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09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09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0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09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09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09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09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09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0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09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0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09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09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09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09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09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09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0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09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09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09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09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0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09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09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09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09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0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09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0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09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09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09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09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0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09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09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09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09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09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09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09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0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09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09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09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09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09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0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09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09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0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09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09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0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09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09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09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09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09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09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09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09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09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09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09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09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0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09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09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09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09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0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09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9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09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/>
      </c>
      <c r="O522" s="890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09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90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09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09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09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0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09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09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09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09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09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0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09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0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09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09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0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09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09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09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09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09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09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09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09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09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09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09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09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09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09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09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09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09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09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09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09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09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09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09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09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09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09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09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09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09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09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09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09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09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09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09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09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09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09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09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09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09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09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09"/>
      <c r="AC576" s="211" t="str">
        <f>IF(F576=VLOOKUP(F576,NXT!$C$12:$C$345,1,0),"","x")</f>
        <v/>
      </c>
      <c r="AD576" s="211"/>
      <c r="AE576" s="211"/>
    </row>
    <row r="577" spans="1:31" s="849" customFormat="1" ht="15.75" customHeight="1">
      <c r="A577" s="838" t="str">
        <f>IF(B577&lt;&gt;"",IF(AND(B577&gt;=_TM1,B577&lt;=_TM2,OR(TH!L577="1111",TH!M577="1111")),TH!D577,""),"")</f>
        <v/>
      </c>
      <c r="B577" s="839">
        <f t="shared" si="181"/>
        <v>10</v>
      </c>
      <c r="C577" s="840">
        <f t="shared" si="182"/>
        <v>41934</v>
      </c>
      <c r="D577" s="840" t="s">
        <v>921</v>
      </c>
      <c r="E577" s="841">
        <v>41934</v>
      </c>
      <c r="F577" s="851" t="s">
        <v>420</v>
      </c>
      <c r="G577" s="852" t="s">
        <v>748</v>
      </c>
      <c r="H577" s="844" t="s">
        <v>602</v>
      </c>
      <c r="I577" s="845"/>
      <c r="J577" s="845"/>
      <c r="K577" s="846">
        <v>1811700</v>
      </c>
      <c r="L577" s="847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8"/>
      <c r="AC577" s="849" t="str">
        <f>IF(VLOOKUP(H577,DS_131,1,0)&lt;&gt;"","","x")</f>
        <v/>
      </c>
      <c r="AD577" s="850">
        <v>1817012</v>
      </c>
      <c r="AE577" s="853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09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09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09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09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09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09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09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09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09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09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09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09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1204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09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1205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09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1206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09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09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09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1207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09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09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09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09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09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09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09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09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09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0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09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09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09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09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09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09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09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09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09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09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09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09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09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09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0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09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09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09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09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09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09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09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09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0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09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09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09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09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09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7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09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09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09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09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9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09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/>
      </c>
      <c r="O636" s="89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09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9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09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7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09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09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09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09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09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09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09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09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09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09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09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09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1263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09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09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1263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09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09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09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09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09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09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09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09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09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1207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09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09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09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0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09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09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09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09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09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09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09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09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09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09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09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09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09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09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09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09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09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09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09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09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9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09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/>
      </c>
      <c r="O685" s="89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09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9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09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9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09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9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09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/>
      </c>
      <c r="O689" s="89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09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9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09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09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09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09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09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09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09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09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09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09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09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09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09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09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09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09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09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09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09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09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09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09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09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09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09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09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09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09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09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09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09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09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09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09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09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09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09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09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09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09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09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09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09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09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09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09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09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09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09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09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09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09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09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09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09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09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1207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09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09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09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09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09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09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09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09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1202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09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1203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09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09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09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09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09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09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09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09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09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09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09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09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09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09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09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09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09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09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09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09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09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09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09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09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09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09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09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9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09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9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09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9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09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/>
      </c>
      <c r="O785" s="89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09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9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09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9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09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/>
      </c>
      <c r="O788" s="89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09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9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09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09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09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09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09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09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09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09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09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/>
      </c>
      <c r="O798" s="89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09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/>
      </c>
      <c r="O799" s="89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09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/>
      </c>
      <c r="O800" s="89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09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09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09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09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09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09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09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09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09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09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09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09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>131</v>
      </c>
      <c r="O812" s="89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09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>131</v>
      </c>
      <c r="O813" s="89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09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>131</v>
      </c>
      <c r="O814" s="89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09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>131</v>
      </c>
      <c r="O815" s="89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09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>131</v>
      </c>
      <c r="O816" s="89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09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>131</v>
      </c>
      <c r="O817" s="89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09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1384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11110</v>
      </c>
      <c r="K818" s="563">
        <f>ROUND(I818*J818,0)</f>
        <v>14220800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/>
      </c>
      <c r="O818" s="89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09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1384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/>
      </c>
      <c r="O819" s="89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09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14822530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/>
      </c>
      <c r="O820" s="89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09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09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09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3" t="s">
        <v>438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09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09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09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09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09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09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09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09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09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09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09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09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09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09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1140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09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09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09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/>
      </c>
      <c r="O840" s="89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09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09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09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09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09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09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09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09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09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09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09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09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09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09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09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09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09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09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09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3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09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3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09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3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09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3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09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3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09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3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09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3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09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3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09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3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09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3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09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3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09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3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09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3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09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3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09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3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09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3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09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3">
        <v>41814</v>
      </c>
      <c r="F875" s="192" t="s">
        <v>893</v>
      </c>
      <c r="G875" s="463" t="s">
        <v>326</v>
      </c>
      <c r="H875" s="7" t="s">
        <v>1145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09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3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09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3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09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3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09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0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09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09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09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09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09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09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09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0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09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09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09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09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09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09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1140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09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09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09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0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09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1103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09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1145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09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09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1140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09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4" t="s">
        <v>1145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09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09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09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09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09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09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0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09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4" t="s">
        <v>1074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09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4" t="s">
        <v>1078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09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4" t="s">
        <v>1074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09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09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09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09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09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09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09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09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09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09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09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09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09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09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09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09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09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0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09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4" t="s">
        <v>1074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0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4" t="s">
        <v>1078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09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09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09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0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09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4" t="s">
        <v>1074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09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4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09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0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09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09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09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0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09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1140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09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1078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09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09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09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09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09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09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09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09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09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09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09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4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09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09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09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1078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09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1074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09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09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09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09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09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09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09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09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09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09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09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09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09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09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09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09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09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09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09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4" t="s">
        <v>1074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09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09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09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09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09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4" t="s">
        <v>1074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09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4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09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09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09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09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09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09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4" t="s">
        <v>1078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09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09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09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09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4" t="s">
        <v>1074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09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09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09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09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09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09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09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09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09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09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09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09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09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4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09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09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09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09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09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09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09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1209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09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1209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09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09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1210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09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1210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09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09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09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09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1211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09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1211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09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09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1197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09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1197</v>
      </c>
      <c r="H1021" s="7" t="s">
        <v>993</v>
      </c>
      <c r="I1021" s="251"/>
      <c r="J1021" s="251"/>
      <c r="K1021" s="563">
        <v>91531</v>
      </c>
      <c r="L1021" s="837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09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09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09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09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09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1198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09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1198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09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1198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09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1198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09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09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09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09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09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09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09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1199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09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1199</v>
      </c>
      <c r="H1037" s="7" t="s">
        <v>993</v>
      </c>
      <c r="I1037" s="251"/>
      <c r="J1037" s="251"/>
      <c r="K1037" s="563">
        <v>83376</v>
      </c>
      <c r="L1037" s="837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09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1134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09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1134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09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1135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09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1135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09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1136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09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1136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09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1137</v>
      </c>
      <c r="H1044" s="45" t="s">
        <v>1138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09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1137</v>
      </c>
      <c r="H1045" s="45" t="s">
        <v>1138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09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4">
        <v>41753</v>
      </c>
      <c r="F1046" s="189" t="s">
        <v>991</v>
      </c>
      <c r="G1046" s="463" t="s">
        <v>1139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09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4">
        <v>41753</v>
      </c>
      <c r="F1047" s="189" t="s">
        <v>992</v>
      </c>
      <c r="G1047" s="463" t="s">
        <v>1139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09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1209</v>
      </c>
      <c r="E1048" s="724">
        <v>41755</v>
      </c>
      <c r="F1048" s="189" t="s">
        <v>1142</v>
      </c>
      <c r="G1048" s="462" t="s">
        <v>1141</v>
      </c>
      <c r="H1048" s="7" t="s">
        <v>1140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09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1209</v>
      </c>
      <c r="E1049" s="724">
        <v>41755</v>
      </c>
      <c r="F1049" s="40" t="s">
        <v>996</v>
      </c>
      <c r="G1049" s="462" t="s">
        <v>1141</v>
      </c>
      <c r="H1049" s="7" t="s">
        <v>1140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09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4">
        <v>41755</v>
      </c>
      <c r="F1050" s="192" t="s">
        <v>893</v>
      </c>
      <c r="G1050" s="462" t="s">
        <v>1141</v>
      </c>
      <c r="H1050" s="7" t="s">
        <v>1140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09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1191</v>
      </c>
      <c r="G1051" s="462" t="s">
        <v>1193</v>
      </c>
      <c r="H1051" s="7" t="s">
        <v>1190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09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1192</v>
      </c>
      <c r="G1052" s="462" t="s">
        <v>1193</v>
      </c>
      <c r="H1052" s="7" t="s">
        <v>1190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09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1239</v>
      </c>
      <c r="G1053" s="463" t="s">
        <v>1237</v>
      </c>
      <c r="H1053" s="7" t="s">
        <v>1238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09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1210</v>
      </c>
      <c r="E1054" s="724">
        <v>41758</v>
      </c>
      <c r="F1054" s="189" t="s">
        <v>1143</v>
      </c>
      <c r="G1054" s="462" t="s">
        <v>1144</v>
      </c>
      <c r="H1054" s="7" t="s">
        <v>1140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09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1210</v>
      </c>
      <c r="E1055" s="724">
        <v>41758</v>
      </c>
      <c r="F1055" s="40" t="s">
        <v>996</v>
      </c>
      <c r="G1055" s="462" t="s">
        <v>1144</v>
      </c>
      <c r="H1055" s="7" t="s">
        <v>1140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09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4">
        <v>41758</v>
      </c>
      <c r="F1056" s="192" t="s">
        <v>893</v>
      </c>
      <c r="G1056" s="462" t="s">
        <v>1144</v>
      </c>
      <c r="H1056" s="7" t="s">
        <v>1140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09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1211</v>
      </c>
      <c r="E1057" s="724">
        <v>41758</v>
      </c>
      <c r="F1057" s="189" t="s">
        <v>1146</v>
      </c>
      <c r="G1057" s="462" t="s">
        <v>1147</v>
      </c>
      <c r="H1057" s="7" t="s">
        <v>1145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09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1211</v>
      </c>
      <c r="E1058" s="724">
        <v>41758</v>
      </c>
      <c r="F1058" s="40" t="s">
        <v>996</v>
      </c>
      <c r="G1058" s="462" t="s">
        <v>1147</v>
      </c>
      <c r="H1058" s="7" t="s">
        <v>1145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09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4">
        <v>41943</v>
      </c>
      <c r="F1059" s="192" t="s">
        <v>893</v>
      </c>
      <c r="G1059" s="462" t="s">
        <v>1147</v>
      </c>
      <c r="H1059" s="7" t="s">
        <v>1145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09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1240</v>
      </c>
      <c r="G1060" s="463" t="s">
        <v>1241</v>
      </c>
      <c r="H1060" s="7" t="s">
        <v>1238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09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1212</v>
      </c>
      <c r="E1061" s="184">
        <v>41761</v>
      </c>
      <c r="F1061" s="192" t="s">
        <v>1068</v>
      </c>
      <c r="G1061" s="463" t="s">
        <v>1066</v>
      </c>
      <c r="H1061" s="7" t="s">
        <v>1140</v>
      </c>
      <c r="I1061" s="702">
        <v>100</v>
      </c>
      <c r="J1061" s="702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09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1212</v>
      </c>
      <c r="E1062" s="184">
        <v>41761</v>
      </c>
      <c r="F1062" s="192" t="s">
        <v>1069</v>
      </c>
      <c r="G1062" s="463" t="s">
        <v>1066</v>
      </c>
      <c r="H1062" s="7" t="s">
        <v>1140</v>
      </c>
      <c r="I1062" s="750">
        <v>150</v>
      </c>
      <c r="J1062" s="750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09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1212</v>
      </c>
      <c r="E1063" s="184">
        <v>41761</v>
      </c>
      <c r="F1063" s="192" t="s">
        <v>1070</v>
      </c>
      <c r="G1063" s="463" t="s">
        <v>1066</v>
      </c>
      <c r="H1063" s="7" t="s">
        <v>1140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09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1212</v>
      </c>
      <c r="E1064" s="184">
        <v>41761</v>
      </c>
      <c r="F1064" s="192" t="s">
        <v>1071</v>
      </c>
      <c r="G1064" s="463" t="s">
        <v>1066</v>
      </c>
      <c r="H1064" s="7" t="s">
        <v>1140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09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1212</v>
      </c>
      <c r="E1065" s="184">
        <v>41761</v>
      </c>
      <c r="F1065" s="192" t="s">
        <v>1072</v>
      </c>
      <c r="G1065" s="463" t="s">
        <v>1066</v>
      </c>
      <c r="H1065" s="7" t="s">
        <v>1140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09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1212</v>
      </c>
      <c r="E1066" s="184">
        <v>41761</v>
      </c>
      <c r="F1066" s="192" t="s">
        <v>1067</v>
      </c>
      <c r="G1066" s="463" t="s">
        <v>1066</v>
      </c>
      <c r="H1066" s="7" t="s">
        <v>1140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09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1066</v>
      </c>
      <c r="H1067" s="7" t="s">
        <v>1140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09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1213</v>
      </c>
      <c r="E1068" s="724">
        <v>41773</v>
      </c>
      <c r="F1068" s="189" t="s">
        <v>1094</v>
      </c>
      <c r="G1068" s="462" t="s">
        <v>1092</v>
      </c>
      <c r="H1068" s="7" t="s">
        <v>1091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09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1213</v>
      </c>
      <c r="E1069" s="724">
        <v>41773</v>
      </c>
      <c r="F1069" s="189" t="s">
        <v>1095</v>
      </c>
      <c r="G1069" s="462" t="s">
        <v>1092</v>
      </c>
      <c r="H1069" s="7" t="s">
        <v>1091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09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1213</v>
      </c>
      <c r="E1070" s="724">
        <v>41773</v>
      </c>
      <c r="F1070" s="189" t="s">
        <v>1096</v>
      </c>
      <c r="G1070" s="462" t="s">
        <v>1092</v>
      </c>
      <c r="H1070" s="7" t="s">
        <v>1091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09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1213</v>
      </c>
      <c r="E1071" s="724">
        <v>41773</v>
      </c>
      <c r="F1071" s="189" t="s">
        <v>1097</v>
      </c>
      <c r="G1071" s="462" t="s">
        <v>1092</v>
      </c>
      <c r="H1071" s="7" t="s">
        <v>1091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09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1213</v>
      </c>
      <c r="E1072" s="724">
        <v>41773</v>
      </c>
      <c r="F1072" s="189" t="s">
        <v>1098</v>
      </c>
      <c r="G1072" s="462" t="s">
        <v>1092</v>
      </c>
      <c r="H1072" s="7" t="s">
        <v>1091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09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1213</v>
      </c>
      <c r="E1073" s="724">
        <v>41773</v>
      </c>
      <c r="F1073" s="189" t="s">
        <v>1099</v>
      </c>
      <c r="G1073" s="462" t="s">
        <v>1092</v>
      </c>
      <c r="H1073" s="7" t="s">
        <v>1091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09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1213</v>
      </c>
      <c r="E1074" s="724">
        <v>41773</v>
      </c>
      <c r="F1074" s="189" t="s">
        <v>1100</v>
      </c>
      <c r="G1074" s="462" t="s">
        <v>1092</v>
      </c>
      <c r="H1074" s="7" t="s">
        <v>1091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09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1213</v>
      </c>
      <c r="E1075" s="724">
        <v>41773</v>
      </c>
      <c r="F1075" s="189" t="s">
        <v>1101</v>
      </c>
      <c r="G1075" s="462" t="s">
        <v>1092</v>
      </c>
      <c r="H1075" s="7" t="s">
        <v>1091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09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1213</v>
      </c>
      <c r="E1076" s="724">
        <v>41773</v>
      </c>
      <c r="F1076" s="189" t="s">
        <v>1093</v>
      </c>
      <c r="G1076" s="462" t="s">
        <v>1092</v>
      </c>
      <c r="H1076" s="7" t="s">
        <v>1091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09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09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1214</v>
      </c>
      <c r="E1078" s="191">
        <v>41774</v>
      </c>
      <c r="F1078" s="189" t="s">
        <v>1149</v>
      </c>
      <c r="G1078" s="463" t="s">
        <v>1148</v>
      </c>
      <c r="H1078" s="193" t="s">
        <v>1091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09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1214</v>
      </c>
      <c r="E1079" s="191">
        <v>41774</v>
      </c>
      <c r="F1079" s="189" t="s">
        <v>1150</v>
      </c>
      <c r="G1079" s="463" t="s">
        <v>1148</v>
      </c>
      <c r="H1079" s="193" t="s">
        <v>1091</v>
      </c>
      <c r="I1079" s="702">
        <v>250</v>
      </c>
      <c r="J1079" s="702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09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1214</v>
      </c>
      <c r="E1080" s="191">
        <v>41774</v>
      </c>
      <c r="F1080" s="189" t="s">
        <v>1151</v>
      </c>
      <c r="G1080" s="463" t="s">
        <v>1148</v>
      </c>
      <c r="H1080" s="193" t="s">
        <v>1091</v>
      </c>
      <c r="I1080" s="702">
        <v>300</v>
      </c>
      <c r="J1080" s="702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09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1214</v>
      </c>
      <c r="E1081" s="191">
        <v>41774</v>
      </c>
      <c r="F1081" s="189" t="s">
        <v>1152</v>
      </c>
      <c r="G1081" s="463" t="s">
        <v>1148</v>
      </c>
      <c r="H1081" s="193" t="s">
        <v>1091</v>
      </c>
      <c r="I1081" s="702">
        <v>100</v>
      </c>
      <c r="J1081" s="702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09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1214</v>
      </c>
      <c r="E1082" s="191">
        <v>41774</v>
      </c>
      <c r="F1082" s="189" t="s">
        <v>1153</v>
      </c>
      <c r="G1082" s="463" t="s">
        <v>1148</v>
      </c>
      <c r="H1082" s="193" t="s">
        <v>1091</v>
      </c>
      <c r="I1082" s="702">
        <v>500</v>
      </c>
      <c r="J1082" s="778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09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1214</v>
      </c>
      <c r="E1083" s="191">
        <v>41774</v>
      </c>
      <c r="F1083" s="189" t="s">
        <v>1154</v>
      </c>
      <c r="G1083" s="463" t="s">
        <v>1148</v>
      </c>
      <c r="H1083" s="193" t="s">
        <v>1091</v>
      </c>
      <c r="I1083" s="702">
        <v>100</v>
      </c>
      <c r="J1083" s="778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09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1214</v>
      </c>
      <c r="E1084" s="191">
        <v>41774</v>
      </c>
      <c r="F1084" s="40" t="s">
        <v>996</v>
      </c>
      <c r="G1084" s="463" t="s">
        <v>1148</v>
      </c>
      <c r="H1084" s="193" t="s">
        <v>1091</v>
      </c>
      <c r="I1084" s="702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09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1215</v>
      </c>
      <c r="E1085" s="37">
        <v>41776</v>
      </c>
      <c r="F1085" s="40" t="s">
        <v>1195</v>
      </c>
      <c r="G1085" s="462" t="s">
        <v>1194</v>
      </c>
      <c r="H1085" s="7" t="s">
        <v>1091</v>
      </c>
      <c r="I1085" s="702">
        <v>500</v>
      </c>
      <c r="J1085" s="702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09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1215</v>
      </c>
      <c r="E1086" s="37">
        <v>41776</v>
      </c>
      <c r="F1086" s="40" t="s">
        <v>1196</v>
      </c>
      <c r="G1086" s="462" t="s">
        <v>1194</v>
      </c>
      <c r="H1086" s="7" t="s">
        <v>1091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09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1215</v>
      </c>
      <c r="E1087" s="37">
        <v>41776</v>
      </c>
      <c r="F1087" s="40" t="s">
        <v>1093</v>
      </c>
      <c r="G1087" s="462" t="s">
        <v>1194</v>
      </c>
      <c r="H1087" s="7" t="s">
        <v>1091</v>
      </c>
      <c r="I1087" s="251"/>
      <c r="J1087" s="251"/>
      <c r="K1087" s="846">
        <v>1437715</v>
      </c>
      <c r="L1087" s="837" t="s">
        <v>9</v>
      </c>
      <c r="M1087" s="837" t="s">
        <v>8</v>
      </c>
      <c r="N1087" s="52" t="str">
        <f>IF(AND('331-CT'!$E$7=TH!H1087,OR(L1087="331",M1087="331")),"331",IF(AND(OR(L1087="131",M1087="131"),H1087='131-CT'!$E$7),"131",""))</f>
        <v/>
      </c>
      <c r="O1087" s="89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09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1194</v>
      </c>
      <c r="H1088" s="7" t="s">
        <v>1091</v>
      </c>
      <c r="I1088" s="251"/>
      <c r="J1088" s="251"/>
      <c r="K1088" s="846">
        <v>15825444</v>
      </c>
      <c r="L1088" s="837" t="s">
        <v>8</v>
      </c>
      <c r="M1088" s="837" t="s">
        <v>47</v>
      </c>
      <c r="N1088" s="52" t="str">
        <f>IF(AND('331-CT'!$E$7=TH!H1088,OR(L1088="331",M1088="331")),"331",IF(AND(OR(L1088="131",M1088="131"),H1088='131-CT'!$E$7),"131",""))</f>
        <v/>
      </c>
      <c r="O1088" s="89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09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1215</v>
      </c>
      <c r="E1089" s="191">
        <v>41781</v>
      </c>
      <c r="F1089" s="192" t="s">
        <v>1156</v>
      </c>
      <c r="G1089" s="463" t="s">
        <v>1155</v>
      </c>
      <c r="H1089" s="7" t="s">
        <v>1140</v>
      </c>
      <c r="I1089" s="702">
        <v>400</v>
      </c>
      <c r="J1089" s="702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09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1215</v>
      </c>
      <c r="E1090" s="191">
        <v>41781</v>
      </c>
      <c r="F1090" s="192" t="s">
        <v>1157</v>
      </c>
      <c r="G1090" s="463" t="s">
        <v>1155</v>
      </c>
      <c r="H1090" s="7" t="s">
        <v>1140</v>
      </c>
      <c r="I1090" s="702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09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1215</v>
      </c>
      <c r="E1091" s="191">
        <v>41781</v>
      </c>
      <c r="F1091" s="40" t="s">
        <v>996</v>
      </c>
      <c r="G1091" s="463" t="s">
        <v>1155</v>
      </c>
      <c r="H1091" s="7" t="s">
        <v>1140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09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1155</v>
      </c>
      <c r="H1092" s="7" t="s">
        <v>1140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09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1216</v>
      </c>
      <c r="E1093" s="724">
        <v>41783</v>
      </c>
      <c r="F1093" s="192" t="s">
        <v>1160</v>
      </c>
      <c r="G1093" s="462" t="s">
        <v>1159</v>
      </c>
      <c r="H1093" s="7" t="s">
        <v>1140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09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1216</v>
      </c>
      <c r="E1094" s="724">
        <v>41783</v>
      </c>
      <c r="F1094" s="192" t="s">
        <v>1161</v>
      </c>
      <c r="G1094" s="462" t="s">
        <v>1159</v>
      </c>
      <c r="H1094" s="7" t="s">
        <v>1140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09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1216</v>
      </c>
      <c r="E1095" s="724">
        <v>41783</v>
      </c>
      <c r="F1095" s="192" t="s">
        <v>1162</v>
      </c>
      <c r="G1095" s="462" t="s">
        <v>1159</v>
      </c>
      <c r="H1095" s="7" t="s">
        <v>1140</v>
      </c>
      <c r="I1095" s="702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09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1216</v>
      </c>
      <c r="E1096" s="724">
        <v>41783</v>
      </c>
      <c r="F1096" s="774" t="s">
        <v>1163</v>
      </c>
      <c r="G1096" s="462" t="s">
        <v>1159</v>
      </c>
      <c r="H1096" s="7" t="s">
        <v>1140</v>
      </c>
      <c r="I1096" s="702">
        <v>100</v>
      </c>
      <c r="J1096" s="702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09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1216</v>
      </c>
      <c r="E1097" s="724">
        <v>41783</v>
      </c>
      <c r="F1097" s="40" t="s">
        <v>996</v>
      </c>
      <c r="G1097" s="462" t="s">
        <v>1159</v>
      </c>
      <c r="H1097" s="7" t="s">
        <v>1140</v>
      </c>
      <c r="I1097" s="702"/>
      <c r="J1097" s="702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09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4">
        <v>41783</v>
      </c>
      <c r="F1098" s="192" t="s">
        <v>893</v>
      </c>
      <c r="G1098" s="462" t="s">
        <v>1159</v>
      </c>
      <c r="H1098" s="7" t="s">
        <v>1140</v>
      </c>
      <c r="I1098" s="702"/>
      <c r="J1098" s="702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09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4">
        <v>41783</v>
      </c>
      <c r="F1099" s="189" t="s">
        <v>991</v>
      </c>
      <c r="G1099" s="463" t="s">
        <v>1164</v>
      </c>
      <c r="H1099" s="7" t="s">
        <v>993</v>
      </c>
      <c r="I1099" s="702"/>
      <c r="J1099" s="702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09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4">
        <v>41783</v>
      </c>
      <c r="F1100" s="189" t="s">
        <v>992</v>
      </c>
      <c r="G1100" s="463" t="s">
        <v>1164</v>
      </c>
      <c r="H1100" s="7" t="s">
        <v>993</v>
      </c>
      <c r="I1100" s="702"/>
      <c r="J1100" s="702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09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2"/>
      <c r="J1101" s="702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09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2"/>
      <c r="J1102" s="702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09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1208</v>
      </c>
      <c r="E1103" s="37">
        <v>41790</v>
      </c>
      <c r="F1103" s="189" t="s">
        <v>330</v>
      </c>
      <c r="G1103" s="463" t="s">
        <v>1165</v>
      </c>
      <c r="H1103" s="7" t="s">
        <v>351</v>
      </c>
      <c r="I1103" s="702">
        <v>24</v>
      </c>
      <c r="J1103" s="702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09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1208</v>
      </c>
      <c r="E1104" s="37">
        <v>41790</v>
      </c>
      <c r="F1104" s="189" t="s">
        <v>1008</v>
      </c>
      <c r="G1104" s="463" t="s">
        <v>1165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09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1165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09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1217</v>
      </c>
      <c r="E1106" s="37">
        <v>41792</v>
      </c>
      <c r="F1106" s="40" t="s">
        <v>1167</v>
      </c>
      <c r="G1106" s="462" t="s">
        <v>1166</v>
      </c>
      <c r="H1106" s="7" t="s">
        <v>1140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09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1217</v>
      </c>
      <c r="E1107" s="37">
        <v>41792</v>
      </c>
      <c r="F1107" s="40" t="s">
        <v>1168</v>
      </c>
      <c r="G1107" s="462" t="s">
        <v>1166</v>
      </c>
      <c r="H1107" s="7" t="s">
        <v>1140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09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1217</v>
      </c>
      <c r="E1108" s="37">
        <v>41792</v>
      </c>
      <c r="F1108" s="40" t="s">
        <v>1071</v>
      </c>
      <c r="G1108" s="462" t="s">
        <v>1166</v>
      </c>
      <c r="H1108" s="7" t="s">
        <v>1140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09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1217</v>
      </c>
      <c r="E1109" s="37">
        <v>41792</v>
      </c>
      <c r="F1109" s="40" t="s">
        <v>1157</v>
      </c>
      <c r="G1109" s="462" t="s">
        <v>1166</v>
      </c>
      <c r="H1109" s="7" t="s">
        <v>1140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09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1217</v>
      </c>
      <c r="E1110" s="37">
        <v>41792</v>
      </c>
      <c r="F1110" s="40" t="s">
        <v>1072</v>
      </c>
      <c r="G1110" s="462" t="s">
        <v>1166</v>
      </c>
      <c r="H1110" s="7" t="s">
        <v>1140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09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1217</v>
      </c>
      <c r="E1111" s="37">
        <v>41792</v>
      </c>
      <c r="F1111" s="40" t="s">
        <v>1161</v>
      </c>
      <c r="G1111" s="462" t="s">
        <v>1166</v>
      </c>
      <c r="H1111" s="7" t="s">
        <v>1140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09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1217</v>
      </c>
      <c r="E1112" s="37">
        <v>41792</v>
      </c>
      <c r="F1112" s="40" t="s">
        <v>1163</v>
      </c>
      <c r="G1112" s="462" t="s">
        <v>1166</v>
      </c>
      <c r="H1112" s="7" t="s">
        <v>1140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09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1217</v>
      </c>
      <c r="E1113" s="37">
        <v>41792</v>
      </c>
      <c r="F1113" s="40" t="s">
        <v>1070</v>
      </c>
      <c r="G1113" s="462" t="s">
        <v>1166</v>
      </c>
      <c r="H1113" s="7" t="s">
        <v>1140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09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1217</v>
      </c>
      <c r="E1114" s="37">
        <v>41792</v>
      </c>
      <c r="F1114" s="40" t="s">
        <v>1071</v>
      </c>
      <c r="G1114" s="462" t="s">
        <v>1166</v>
      </c>
      <c r="H1114" s="7" t="s">
        <v>1140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09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1217</v>
      </c>
      <c r="E1115" s="37">
        <v>41792</v>
      </c>
      <c r="F1115" s="40" t="s">
        <v>1069</v>
      </c>
      <c r="G1115" s="462" t="s">
        <v>1166</v>
      </c>
      <c r="H1115" s="7" t="s">
        <v>1140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09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1217</v>
      </c>
      <c r="E1116" s="37">
        <v>41792</v>
      </c>
      <c r="F1116" s="40" t="s">
        <v>1169</v>
      </c>
      <c r="G1116" s="462" t="s">
        <v>1166</v>
      </c>
      <c r="H1116" s="7" t="s">
        <v>1140</v>
      </c>
      <c r="I1116" s="702">
        <v>400</v>
      </c>
      <c r="J1116" s="702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09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1217</v>
      </c>
      <c r="E1117" s="37">
        <v>41792</v>
      </c>
      <c r="F1117" s="40" t="s">
        <v>1070</v>
      </c>
      <c r="G1117" s="462" t="s">
        <v>1166</v>
      </c>
      <c r="H1117" s="7" t="s">
        <v>1140</v>
      </c>
      <c r="I1117" s="702">
        <v>175</v>
      </c>
      <c r="J1117" s="702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09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1217</v>
      </c>
      <c r="E1118" s="37">
        <v>41792</v>
      </c>
      <c r="F1118" s="40" t="s">
        <v>1156</v>
      </c>
      <c r="G1118" s="462" t="s">
        <v>1166</v>
      </c>
      <c r="H1118" s="7" t="s">
        <v>1140</v>
      </c>
      <c r="I1118" s="702">
        <v>200</v>
      </c>
      <c r="J1118" s="702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09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1217</v>
      </c>
      <c r="E1119" s="37">
        <v>41792</v>
      </c>
      <c r="F1119" s="40" t="s">
        <v>1170</v>
      </c>
      <c r="G1119" s="462" t="s">
        <v>1166</v>
      </c>
      <c r="H1119" s="7" t="s">
        <v>1140</v>
      </c>
      <c r="I1119" s="702">
        <v>350</v>
      </c>
      <c r="J1119" s="702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09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1217</v>
      </c>
      <c r="E1120" s="37">
        <v>41792</v>
      </c>
      <c r="F1120" s="40" t="s">
        <v>1171</v>
      </c>
      <c r="G1120" s="462" t="s">
        <v>1166</v>
      </c>
      <c r="H1120" s="7" t="s">
        <v>1140</v>
      </c>
      <c r="I1120" s="702">
        <v>150</v>
      </c>
      <c r="J1120" s="702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09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1217</v>
      </c>
      <c r="E1121" s="37">
        <v>41792</v>
      </c>
      <c r="F1121" s="40" t="s">
        <v>1172</v>
      </c>
      <c r="G1121" s="462" t="s">
        <v>1166</v>
      </c>
      <c r="H1121" s="7" t="s">
        <v>1140</v>
      </c>
      <c r="I1121" s="702">
        <v>420</v>
      </c>
      <c r="J1121" s="702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09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1217</v>
      </c>
      <c r="E1122" s="37">
        <v>41792</v>
      </c>
      <c r="F1122" s="40" t="s">
        <v>1173</v>
      </c>
      <c r="G1122" s="462" t="s">
        <v>1166</v>
      </c>
      <c r="H1122" s="7" t="s">
        <v>1140</v>
      </c>
      <c r="I1122" s="702">
        <v>425</v>
      </c>
      <c r="J1122" s="702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09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1217</v>
      </c>
      <c r="E1123" s="37">
        <v>41792</v>
      </c>
      <c r="F1123" s="40" t="s">
        <v>1174</v>
      </c>
      <c r="G1123" s="462" t="s">
        <v>1166</v>
      </c>
      <c r="H1123" s="7" t="s">
        <v>1140</v>
      </c>
      <c r="I1123" s="702">
        <v>435</v>
      </c>
      <c r="J1123" s="778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09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1217</v>
      </c>
      <c r="E1124" s="37">
        <v>41792</v>
      </c>
      <c r="F1124" s="40" t="s">
        <v>1175</v>
      </c>
      <c r="G1124" s="462" t="s">
        <v>1166</v>
      </c>
      <c r="H1124" s="7" t="s">
        <v>1140</v>
      </c>
      <c r="I1124" s="702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09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1217</v>
      </c>
      <c r="E1125" s="37">
        <v>41792</v>
      </c>
      <c r="F1125" s="40" t="s">
        <v>1072</v>
      </c>
      <c r="G1125" s="462" t="s">
        <v>1166</v>
      </c>
      <c r="H1125" s="7" t="s">
        <v>1140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09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1217</v>
      </c>
      <c r="E1126" s="37">
        <v>41792</v>
      </c>
      <c r="F1126" s="40" t="s">
        <v>1176</v>
      </c>
      <c r="G1126" s="462" t="s">
        <v>1166</v>
      </c>
      <c r="H1126" s="7" t="s">
        <v>1140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09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1217</v>
      </c>
      <c r="E1127" s="37">
        <v>41792</v>
      </c>
      <c r="F1127" s="40" t="s">
        <v>1072</v>
      </c>
      <c r="G1127" s="462" t="s">
        <v>1166</v>
      </c>
      <c r="H1127" s="7" t="s">
        <v>1140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09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1217</v>
      </c>
      <c r="E1128" s="37">
        <v>41792</v>
      </c>
      <c r="F1128" s="40" t="s">
        <v>1177</v>
      </c>
      <c r="G1128" s="462" t="s">
        <v>1166</v>
      </c>
      <c r="H1128" s="7" t="s">
        <v>1140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09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1217</v>
      </c>
      <c r="E1129" s="37">
        <v>41792</v>
      </c>
      <c r="F1129" s="40" t="s">
        <v>1178</v>
      </c>
      <c r="G1129" s="462" t="s">
        <v>1166</v>
      </c>
      <c r="H1129" s="7" t="s">
        <v>1140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09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1217</v>
      </c>
      <c r="E1130" s="37">
        <v>41792</v>
      </c>
      <c r="F1130" s="40" t="s">
        <v>1179</v>
      </c>
      <c r="G1130" s="462" t="s">
        <v>1166</v>
      </c>
      <c r="H1130" s="7" t="s">
        <v>1140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09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1217</v>
      </c>
      <c r="E1131" s="37">
        <v>41792</v>
      </c>
      <c r="F1131" s="40" t="s">
        <v>1180</v>
      </c>
      <c r="G1131" s="462" t="s">
        <v>1166</v>
      </c>
      <c r="H1131" s="7" t="s">
        <v>1140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09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1217</v>
      </c>
      <c r="E1132" s="37">
        <v>41792</v>
      </c>
      <c r="F1132" s="40" t="s">
        <v>1181</v>
      </c>
      <c r="G1132" s="462" t="s">
        <v>1166</v>
      </c>
      <c r="H1132" s="7" t="s">
        <v>1140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09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1217</v>
      </c>
      <c r="E1133" s="37">
        <v>41792</v>
      </c>
      <c r="F1133" s="40" t="s">
        <v>1182</v>
      </c>
      <c r="G1133" s="462" t="s">
        <v>1166</v>
      </c>
      <c r="H1133" s="7" t="s">
        <v>1140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09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1217</v>
      </c>
      <c r="E1134" s="37">
        <v>41792</v>
      </c>
      <c r="F1134" s="40" t="s">
        <v>1182</v>
      </c>
      <c r="G1134" s="462" t="s">
        <v>1166</v>
      </c>
      <c r="H1134" s="7" t="s">
        <v>1140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09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1217</v>
      </c>
      <c r="E1135" s="37">
        <v>41792</v>
      </c>
      <c r="F1135" s="40" t="s">
        <v>1183</v>
      </c>
      <c r="G1135" s="462" t="s">
        <v>1166</v>
      </c>
      <c r="H1135" s="7" t="s">
        <v>1140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09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1217</v>
      </c>
      <c r="E1136" s="37">
        <v>41792</v>
      </c>
      <c r="F1136" s="40" t="s">
        <v>1184</v>
      </c>
      <c r="G1136" s="462" t="s">
        <v>1166</v>
      </c>
      <c r="H1136" s="7" t="s">
        <v>1140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09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1217</v>
      </c>
      <c r="E1137" s="37">
        <v>41792</v>
      </c>
      <c r="F1137" s="40" t="s">
        <v>1067</v>
      </c>
      <c r="G1137" s="462" t="s">
        <v>1166</v>
      </c>
      <c r="H1137" s="7" t="s">
        <v>1140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09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09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09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1187</v>
      </c>
      <c r="G1140" s="462" t="s">
        <v>1186</v>
      </c>
      <c r="H1140" s="7" t="s">
        <v>1185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09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1188</v>
      </c>
      <c r="G1141" s="462" t="s">
        <v>1186</v>
      </c>
      <c r="H1141" s="7" t="s">
        <v>1185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09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1131</v>
      </c>
      <c r="G1142" s="462" t="s">
        <v>1132</v>
      </c>
      <c r="H1142" s="7" t="s">
        <v>1133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09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09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09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1189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09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1189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09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1218</v>
      </c>
      <c r="E1147" s="191">
        <v>41820</v>
      </c>
      <c r="F1147" s="291" t="s">
        <v>1076</v>
      </c>
      <c r="G1147" s="463" t="s">
        <v>1075</v>
      </c>
      <c r="H1147" s="7" t="s">
        <v>1074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09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1218</v>
      </c>
      <c r="E1148" s="191">
        <v>41820</v>
      </c>
      <c r="F1148" s="291" t="s">
        <v>1077</v>
      </c>
      <c r="G1148" s="463" t="s">
        <v>1075</v>
      </c>
      <c r="H1148" s="7" t="s">
        <v>1074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09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1208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09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1208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09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0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09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1064</v>
      </c>
      <c r="G1152" s="565"/>
      <c r="H1152" s="45" t="s">
        <v>1061</v>
      </c>
      <c r="I1152" s="251"/>
      <c r="J1152" s="251"/>
      <c r="K1152" s="810">
        <v>731479</v>
      </c>
      <c r="L1152" s="564" t="s">
        <v>61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0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09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0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09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1065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0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09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1209</v>
      </c>
      <c r="E1155" s="724">
        <v>41823</v>
      </c>
      <c r="F1155" s="291" t="s">
        <v>1076</v>
      </c>
      <c r="G1155" s="462" t="s">
        <v>1082</v>
      </c>
      <c r="H1155" s="7" t="s">
        <v>1078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09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1209</v>
      </c>
      <c r="E1156" s="724">
        <v>41823</v>
      </c>
      <c r="F1156" s="291" t="s">
        <v>1076</v>
      </c>
      <c r="G1156" s="462" t="s">
        <v>1082</v>
      </c>
      <c r="H1156" s="7" t="s">
        <v>1078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09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1209</v>
      </c>
      <c r="E1157" s="724">
        <v>41823</v>
      </c>
      <c r="F1157" s="291" t="s">
        <v>1077</v>
      </c>
      <c r="G1157" s="462" t="s">
        <v>1082</v>
      </c>
      <c r="H1157" s="7" t="s">
        <v>1078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09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1210</v>
      </c>
      <c r="E1158" s="724">
        <v>41826</v>
      </c>
      <c r="F1158" s="291" t="s">
        <v>1076</v>
      </c>
      <c r="G1158" s="463" t="s">
        <v>1084</v>
      </c>
      <c r="H1158" s="7" t="s">
        <v>1074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09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1210</v>
      </c>
      <c r="E1159" s="724">
        <v>41826</v>
      </c>
      <c r="F1159" s="291" t="s">
        <v>1077</v>
      </c>
      <c r="G1159" s="463" t="s">
        <v>1084</v>
      </c>
      <c r="H1159" s="7" t="s">
        <v>1074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09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1211</v>
      </c>
      <c r="E1160" s="724">
        <v>41827</v>
      </c>
      <c r="F1160" s="291" t="s">
        <v>1080</v>
      </c>
      <c r="G1160" s="462" t="s">
        <v>1079</v>
      </c>
      <c r="H1160" s="7" t="s">
        <v>1078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09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1211</v>
      </c>
      <c r="E1161" s="724">
        <v>41827</v>
      </c>
      <c r="F1161" s="40" t="s">
        <v>1081</v>
      </c>
      <c r="G1161" s="462" t="s">
        <v>1079</v>
      </c>
      <c r="H1161" s="7" t="s">
        <v>1078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09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1211</v>
      </c>
      <c r="E1162" s="724">
        <v>41827</v>
      </c>
      <c r="F1162" s="40" t="s">
        <v>678</v>
      </c>
      <c r="G1162" s="462" t="s">
        <v>1079</v>
      </c>
      <c r="H1162" s="7" t="s">
        <v>1078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09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1212</v>
      </c>
      <c r="E1163" s="724">
        <v>41830</v>
      </c>
      <c r="F1163" s="291" t="s">
        <v>1076</v>
      </c>
      <c r="G1163" s="463" t="s">
        <v>1085</v>
      </c>
      <c r="H1163" s="7" t="s">
        <v>1074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09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1212</v>
      </c>
      <c r="E1164" s="724">
        <v>41830</v>
      </c>
      <c r="F1164" s="291" t="s">
        <v>1077</v>
      </c>
      <c r="G1164" s="463" t="s">
        <v>1085</v>
      </c>
      <c r="H1164" s="7" t="s">
        <v>1074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09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1213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09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1213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09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0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09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1214</v>
      </c>
      <c r="E1168" s="724">
        <v>41834</v>
      </c>
      <c r="F1168" s="291" t="s">
        <v>1080</v>
      </c>
      <c r="G1168" s="462" t="s">
        <v>1083</v>
      </c>
      <c r="H1168" s="7" t="s">
        <v>1078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09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1214</v>
      </c>
      <c r="E1169" s="724">
        <v>41834</v>
      </c>
      <c r="F1169" s="291" t="s">
        <v>1076</v>
      </c>
      <c r="G1169" s="462" t="s">
        <v>1083</v>
      </c>
      <c r="H1169" s="7" t="s">
        <v>1078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09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1214</v>
      </c>
      <c r="E1170" s="724">
        <v>41834</v>
      </c>
      <c r="F1170" s="291" t="s">
        <v>1076</v>
      </c>
      <c r="G1170" s="462" t="s">
        <v>1083</v>
      </c>
      <c r="H1170" s="7" t="s">
        <v>1078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09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1214</v>
      </c>
      <c r="E1171" s="724">
        <v>41834</v>
      </c>
      <c r="F1171" s="40" t="s">
        <v>678</v>
      </c>
      <c r="G1171" s="462" t="s">
        <v>1083</v>
      </c>
      <c r="H1171" s="7" t="s">
        <v>1078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09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1215</v>
      </c>
      <c r="E1172" s="724">
        <v>41834</v>
      </c>
      <c r="F1172" s="192" t="s">
        <v>1012</v>
      </c>
      <c r="G1172" s="463" t="s">
        <v>1086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09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1215</v>
      </c>
      <c r="E1173" s="724">
        <v>41834</v>
      </c>
      <c r="F1173" s="192" t="s">
        <v>1013</v>
      </c>
      <c r="G1173" s="463" t="s">
        <v>1086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09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1216</v>
      </c>
      <c r="E1174" s="184">
        <v>41835</v>
      </c>
      <c r="F1174" s="291" t="s">
        <v>1076</v>
      </c>
      <c r="G1174" s="463" t="s">
        <v>1088</v>
      </c>
      <c r="H1174" s="7" t="s">
        <v>1074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09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1216</v>
      </c>
      <c r="E1175" s="184">
        <v>41835</v>
      </c>
      <c r="F1175" s="291" t="s">
        <v>1077</v>
      </c>
      <c r="G1175" s="463" t="s">
        <v>1088</v>
      </c>
      <c r="H1175" s="7" t="s">
        <v>1074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09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0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09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0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09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1217</v>
      </c>
      <c r="E1178" s="184">
        <v>41836</v>
      </c>
      <c r="F1178" s="192" t="s">
        <v>1012</v>
      </c>
      <c r="G1178" s="463" t="s">
        <v>1087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09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1217</v>
      </c>
      <c r="E1179" s="184">
        <v>41836</v>
      </c>
      <c r="F1179" s="192" t="s">
        <v>1013</v>
      </c>
      <c r="G1179" s="463" t="s">
        <v>1087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09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1218</v>
      </c>
      <c r="E1180" s="184">
        <v>41837</v>
      </c>
      <c r="F1180" s="192" t="s">
        <v>1012</v>
      </c>
      <c r="G1180" s="463" t="s">
        <v>1089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09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1218</v>
      </c>
      <c r="E1181" s="184">
        <v>41837</v>
      </c>
      <c r="F1181" s="192" t="s">
        <v>1013</v>
      </c>
      <c r="G1181" s="463" t="s">
        <v>1089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09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0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09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0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09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1219</v>
      </c>
      <c r="E1184" s="37">
        <v>41841</v>
      </c>
      <c r="F1184" s="192" t="s">
        <v>1012</v>
      </c>
      <c r="G1184" s="463" t="s">
        <v>1073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09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1219</v>
      </c>
      <c r="E1185" s="37">
        <v>41841</v>
      </c>
      <c r="F1185" s="192" t="s">
        <v>1013</v>
      </c>
      <c r="G1185" s="463" t="s">
        <v>1073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09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1220</v>
      </c>
      <c r="E1186" s="184">
        <v>41841</v>
      </c>
      <c r="F1186" s="192" t="s">
        <v>1012</v>
      </c>
      <c r="G1186" s="463" t="s">
        <v>1090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09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1220</v>
      </c>
      <c r="E1187" s="184">
        <v>41841</v>
      </c>
      <c r="F1187" s="192" t="s">
        <v>1013</v>
      </c>
      <c r="G1187" s="463" t="s">
        <v>1090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09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1232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09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1232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09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0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09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0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09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0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09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0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09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1221</v>
      </c>
      <c r="E1194" s="184">
        <v>41847</v>
      </c>
      <c r="F1194" s="291" t="s">
        <v>1076</v>
      </c>
      <c r="G1194" s="463" t="s">
        <v>1102</v>
      </c>
      <c r="H1194" s="7" t="s">
        <v>1074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09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1221</v>
      </c>
      <c r="E1195" s="184">
        <v>41847</v>
      </c>
      <c r="F1195" s="291" t="s">
        <v>1077</v>
      </c>
      <c r="G1195" s="463" t="s">
        <v>1102</v>
      </c>
      <c r="H1195" s="7" t="s">
        <v>1074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09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1222</v>
      </c>
      <c r="E1196" s="184">
        <v>41848</v>
      </c>
      <c r="F1196" s="192" t="s">
        <v>1105</v>
      </c>
      <c r="G1196" s="463" t="s">
        <v>1104</v>
      </c>
      <c r="H1196" s="193" t="s">
        <v>1103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09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1222</v>
      </c>
      <c r="E1197" s="184">
        <v>41848</v>
      </c>
      <c r="F1197" s="192" t="s">
        <v>1106</v>
      </c>
      <c r="G1197" s="463" t="s">
        <v>1104</v>
      </c>
      <c r="H1197" s="193" t="s">
        <v>1103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09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1104</v>
      </c>
      <c r="H1198" s="193" t="s">
        <v>1103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0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09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1223</v>
      </c>
      <c r="E1199" s="184">
        <v>41849</v>
      </c>
      <c r="F1199" s="192" t="s">
        <v>1012</v>
      </c>
      <c r="G1199" s="463" t="s">
        <v>1107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09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1223</v>
      </c>
      <c r="E1200" s="184">
        <v>41849</v>
      </c>
      <c r="F1200" s="192" t="s">
        <v>1013</v>
      </c>
      <c r="G1200" s="463" t="s">
        <v>1107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09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1107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0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09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1233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09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1233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09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0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09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1224</v>
      </c>
      <c r="E1205" s="184">
        <v>41850</v>
      </c>
      <c r="F1205" s="192" t="s">
        <v>1012</v>
      </c>
      <c r="G1205" s="463" t="s">
        <v>1110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09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1224</v>
      </c>
      <c r="E1206" s="184">
        <v>41850</v>
      </c>
      <c r="F1206" s="192" t="s">
        <v>1109</v>
      </c>
      <c r="G1206" s="463" t="s">
        <v>1110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09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1224</v>
      </c>
      <c r="E1207" s="184">
        <v>41850</v>
      </c>
      <c r="F1207" s="192" t="s">
        <v>1108</v>
      </c>
      <c r="G1207" s="463" t="s">
        <v>1110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09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1234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8">
        <v>500</v>
      </c>
      <c r="J1208" s="748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09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1234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8">
        <v>25</v>
      </c>
      <c r="J1209" s="748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09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1234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8">
        <v>100</v>
      </c>
      <c r="J1210" s="748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09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1234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8"/>
      <c r="J1211" s="748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09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8"/>
      <c r="J1212" s="748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0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09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1225</v>
      </c>
      <c r="E1213" s="191">
        <v>41852</v>
      </c>
      <c r="F1213" s="291" t="s">
        <v>1076</v>
      </c>
      <c r="G1213" s="463" t="s">
        <v>1111</v>
      </c>
      <c r="H1213" s="7" t="s">
        <v>1074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09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1225</v>
      </c>
      <c r="E1214" s="191">
        <v>41852</v>
      </c>
      <c r="F1214" s="291" t="s">
        <v>1077</v>
      </c>
      <c r="G1214" s="463" t="s">
        <v>1111</v>
      </c>
      <c r="H1214" s="7" t="s">
        <v>1074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09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1226</v>
      </c>
      <c r="E1215" s="191">
        <v>41853</v>
      </c>
      <c r="F1215" s="291" t="s">
        <v>1076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09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1226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09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1227</v>
      </c>
      <c r="E1217" s="191">
        <v>41853</v>
      </c>
      <c r="F1217" s="291" t="s">
        <v>1076</v>
      </c>
      <c r="G1217" s="462" t="s">
        <v>1112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09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1227</v>
      </c>
      <c r="E1218" s="191">
        <v>41853</v>
      </c>
      <c r="F1218" s="192" t="s">
        <v>1012</v>
      </c>
      <c r="G1218" s="462" t="s">
        <v>1112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09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1227</v>
      </c>
      <c r="E1219" s="191">
        <v>41853</v>
      </c>
      <c r="F1219" s="192" t="s">
        <v>1108</v>
      </c>
      <c r="G1219" s="462" t="s">
        <v>1112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09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0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09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0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09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1235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09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1235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09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0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09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1228</v>
      </c>
      <c r="E1225" s="724">
        <v>41858</v>
      </c>
      <c r="F1225" s="291" t="s">
        <v>1076</v>
      </c>
      <c r="G1225" s="462" t="s">
        <v>1113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09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1228</v>
      </c>
      <c r="E1226" s="724">
        <v>41858</v>
      </c>
      <c r="F1226" s="40" t="s">
        <v>1049</v>
      </c>
      <c r="G1226" s="462" t="s">
        <v>1113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09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1236</v>
      </c>
      <c r="E1227" s="37">
        <v>41858</v>
      </c>
      <c r="F1227" s="40" t="s">
        <v>1128</v>
      </c>
      <c r="G1227" s="462" t="s">
        <v>829</v>
      </c>
      <c r="H1227" s="7" t="s">
        <v>1127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09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1127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0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09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1229</v>
      </c>
      <c r="E1229" s="724">
        <v>41859</v>
      </c>
      <c r="F1229" s="192" t="s">
        <v>1012</v>
      </c>
      <c r="G1229" s="462" t="s">
        <v>1114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09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1229</v>
      </c>
      <c r="E1230" s="724">
        <v>41859</v>
      </c>
      <c r="F1230" s="192" t="s">
        <v>1108</v>
      </c>
      <c r="G1230" s="462" t="s">
        <v>1114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09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1230</v>
      </c>
      <c r="E1231" s="724">
        <v>41864</v>
      </c>
      <c r="F1231" s="192" t="s">
        <v>1012</v>
      </c>
      <c r="G1231" s="462" t="s">
        <v>1115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09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1230</v>
      </c>
      <c r="E1232" s="724">
        <v>41864</v>
      </c>
      <c r="F1232" s="291" t="s">
        <v>1076</v>
      </c>
      <c r="G1232" s="462" t="s">
        <v>1115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09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1230</v>
      </c>
      <c r="E1233" s="724">
        <v>41864</v>
      </c>
      <c r="F1233" s="192" t="s">
        <v>1108</v>
      </c>
      <c r="G1233" s="462" t="s">
        <v>1115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09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1367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09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1367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09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0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09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8"/>
      <c r="J1237" s="748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0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09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8"/>
      <c r="J1238" s="748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0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09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1368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09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1368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09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0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09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0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09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0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09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0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09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0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09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0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09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0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09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0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09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0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09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1231</v>
      </c>
      <c r="E1250" s="37">
        <v>41900</v>
      </c>
      <c r="F1250" s="291" t="s">
        <v>1076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09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1231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09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1369</v>
      </c>
      <c r="E1252" s="37">
        <v>41900</v>
      </c>
      <c r="F1252" s="40" t="s">
        <v>1128</v>
      </c>
      <c r="G1252" s="462" t="s">
        <v>831</v>
      </c>
      <c r="H1252" s="7" t="s">
        <v>1127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09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1127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0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09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1370</v>
      </c>
      <c r="E1254" s="37">
        <v>41901</v>
      </c>
      <c r="F1254" s="40" t="s">
        <v>1128</v>
      </c>
      <c r="G1254" s="462" t="s">
        <v>835</v>
      </c>
      <c r="H1254" s="7" t="s">
        <v>1127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09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1127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0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09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1371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09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1371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09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0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09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0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09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0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09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1208</v>
      </c>
      <c r="E1261" s="37">
        <v>41913</v>
      </c>
      <c r="F1261" s="40" t="s">
        <v>1128</v>
      </c>
      <c r="G1261" s="462" t="s">
        <v>837</v>
      </c>
      <c r="H1261" s="7" t="s">
        <v>1127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09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1127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09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1232</v>
      </c>
      <c r="E1263" s="37">
        <v>41914</v>
      </c>
      <c r="F1263" s="40" t="s">
        <v>1128</v>
      </c>
      <c r="G1263" s="462" t="s">
        <v>839</v>
      </c>
      <c r="H1263" s="7" t="s">
        <v>1127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09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1127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09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1233</v>
      </c>
      <c r="E1265" s="37">
        <v>41919</v>
      </c>
      <c r="F1265" s="189" t="s">
        <v>1323</v>
      </c>
      <c r="G1265" s="462" t="s">
        <v>1037</v>
      </c>
      <c r="H1265" s="7" t="s">
        <v>1038</v>
      </c>
      <c r="I1265" s="748">
        <v>100</v>
      </c>
      <c r="J1265" s="748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09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1233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8"/>
      <c r="J1266" s="748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09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8"/>
      <c r="J1267" s="748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09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1234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8">
        <v>150</v>
      </c>
      <c r="J1268" s="748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09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1234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8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09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8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09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09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7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09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8"/>
      <c r="J1273" s="748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09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8"/>
      <c r="J1274" s="748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09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1209</v>
      </c>
      <c r="E1275" s="37">
        <v>41928</v>
      </c>
      <c r="F1275" s="291" t="s">
        <v>1076</v>
      </c>
      <c r="G1275" s="462" t="s">
        <v>1116</v>
      </c>
      <c r="H1275" s="7" t="s">
        <v>1117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09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1209</v>
      </c>
      <c r="E1276" s="37">
        <v>41928</v>
      </c>
      <c r="F1276" s="40" t="s">
        <v>1049</v>
      </c>
      <c r="G1276" s="462" t="s">
        <v>1116</v>
      </c>
      <c r="H1276" s="7" t="s">
        <v>1117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09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1116</v>
      </c>
      <c r="H1277" s="7" t="s">
        <v>1117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09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09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09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8"/>
      <c r="J1280" s="748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09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8"/>
      <c r="J1281" s="748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09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1210</v>
      </c>
      <c r="E1282" s="37">
        <v>41941</v>
      </c>
      <c r="F1282" s="291" t="s">
        <v>1076</v>
      </c>
      <c r="G1282" s="462" t="s">
        <v>1118</v>
      </c>
      <c r="H1282" s="7" t="s">
        <v>1117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09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1210</v>
      </c>
      <c r="E1283" s="37">
        <v>41941</v>
      </c>
      <c r="F1283" s="40" t="s">
        <v>1049</v>
      </c>
      <c r="G1283" s="462" t="s">
        <v>1118</v>
      </c>
      <c r="H1283" s="7" t="s">
        <v>1117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09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1118</v>
      </c>
      <c r="H1284" s="7" t="s">
        <v>1117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09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1235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09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1235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09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09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1211</v>
      </c>
      <c r="E1288" s="37">
        <v>41946</v>
      </c>
      <c r="F1288" s="291" t="s">
        <v>1076</v>
      </c>
      <c r="G1288" s="462" t="s">
        <v>661</v>
      </c>
      <c r="H1288" s="7" t="s">
        <v>1050</v>
      </c>
      <c r="I1288" s="748">
        <v>2300</v>
      </c>
      <c r="J1288" s="748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09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1211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8"/>
      <c r="J1289" s="748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09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8"/>
      <c r="J1290" s="748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09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1212</v>
      </c>
      <c r="E1291" s="817">
        <v>41949</v>
      </c>
      <c r="F1291" s="291" t="s">
        <v>1076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09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1212</v>
      </c>
      <c r="E1292" s="817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09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7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09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09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7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09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1213</v>
      </c>
      <c r="E1296" s="37">
        <v>41951</v>
      </c>
      <c r="F1296" s="291" t="s">
        <v>1076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09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1213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09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09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1236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8">
        <v>1500</v>
      </c>
      <c r="J1299" s="748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09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1236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8"/>
      <c r="J1300" s="748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09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8"/>
      <c r="J1301" s="748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09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1367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8">
        <v>1500</v>
      </c>
      <c r="J1302" s="748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09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1367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8"/>
      <c r="J1303" s="748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09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8"/>
      <c r="J1304" s="748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09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09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09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1368</v>
      </c>
      <c r="E1307" s="37">
        <v>41957</v>
      </c>
      <c r="F1307" s="189" t="s">
        <v>350</v>
      </c>
      <c r="G1307" s="462" t="s">
        <v>1129</v>
      </c>
      <c r="H1307" s="7" t="s">
        <v>1130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09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1129</v>
      </c>
      <c r="H1308" s="7" t="s">
        <v>1130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09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1214</v>
      </c>
      <c r="E1309" s="37">
        <v>41963</v>
      </c>
      <c r="F1309" s="291" t="s">
        <v>1076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09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1214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09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1215</v>
      </c>
      <c r="E1311" s="37">
        <v>41977</v>
      </c>
      <c r="F1311" s="291" t="s">
        <v>1076</v>
      </c>
      <c r="G1311" s="462" t="s">
        <v>1119</v>
      </c>
      <c r="H1311" s="7" t="s">
        <v>1117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09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1215</v>
      </c>
      <c r="E1312" s="37">
        <v>41977</v>
      </c>
      <c r="F1312" s="40" t="s">
        <v>1049</v>
      </c>
      <c r="G1312" s="462" t="s">
        <v>1119</v>
      </c>
      <c r="H1312" s="7" t="s">
        <v>1117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09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1119</v>
      </c>
      <c r="H1313" s="7" t="s">
        <v>1117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09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1216</v>
      </c>
      <c r="E1314" s="184">
        <v>41982</v>
      </c>
      <c r="F1314" s="291" t="s">
        <v>1076</v>
      </c>
      <c r="G1314" s="623" t="s">
        <v>1120</v>
      </c>
      <c r="H1314" s="7" t="s">
        <v>1117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09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1216</v>
      </c>
      <c r="E1315" s="184">
        <v>41982</v>
      </c>
      <c r="F1315" s="40" t="s">
        <v>1049</v>
      </c>
      <c r="G1315" s="623" t="s">
        <v>1120</v>
      </c>
      <c r="H1315" s="7" t="s">
        <v>1117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09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1120</v>
      </c>
      <c r="H1316" s="7" t="s">
        <v>1117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09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09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7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09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1217</v>
      </c>
      <c r="E1319" s="191">
        <v>41986</v>
      </c>
      <c r="F1319" s="291" t="s">
        <v>1076</v>
      </c>
      <c r="G1319" s="463" t="s">
        <v>1104</v>
      </c>
      <c r="H1319" s="7" t="s">
        <v>1117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09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1217</v>
      </c>
      <c r="E1320" s="191">
        <v>41986</v>
      </c>
      <c r="F1320" s="40" t="s">
        <v>1049</v>
      </c>
      <c r="G1320" s="463" t="s">
        <v>1104</v>
      </c>
      <c r="H1320" s="7" t="s">
        <v>1117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09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1104</v>
      </c>
      <c r="H1321" s="7" t="s">
        <v>1117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09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1218</v>
      </c>
      <c r="E1322" s="191">
        <v>41988</v>
      </c>
      <c r="F1322" s="291" t="s">
        <v>1076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09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1218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09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09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09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1219</v>
      </c>
      <c r="E1326" s="191">
        <v>41992</v>
      </c>
      <c r="F1326" s="291" t="s">
        <v>1076</v>
      </c>
      <c r="G1326" s="463" t="s">
        <v>1121</v>
      </c>
      <c r="H1326" s="7" t="s">
        <v>1117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09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1219</v>
      </c>
      <c r="E1327" s="191">
        <v>41992</v>
      </c>
      <c r="F1327" s="40" t="s">
        <v>1049</v>
      </c>
      <c r="G1327" s="463" t="s">
        <v>1121</v>
      </c>
      <c r="H1327" s="7" t="s">
        <v>1117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09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1121</v>
      </c>
      <c r="H1328" s="7" t="s">
        <v>1117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09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1369</v>
      </c>
      <c r="E1329" s="191">
        <v>41993</v>
      </c>
      <c r="F1329" s="189" t="s">
        <v>330</v>
      </c>
      <c r="G1329" s="463" t="s">
        <v>1122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09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1369</v>
      </c>
      <c r="E1330" s="191">
        <v>41993</v>
      </c>
      <c r="F1330" s="189" t="s">
        <v>1008</v>
      </c>
      <c r="G1330" s="463" t="s">
        <v>1122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09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1122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09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1220</v>
      </c>
      <c r="E1332" s="724">
        <v>41996</v>
      </c>
      <c r="F1332" s="291" t="s">
        <v>1076</v>
      </c>
      <c r="G1332" s="463" t="s">
        <v>1123</v>
      </c>
      <c r="H1332" s="7" t="s">
        <v>1117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09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1220</v>
      </c>
      <c r="E1333" s="724">
        <v>41996</v>
      </c>
      <c r="F1333" s="40" t="s">
        <v>1049</v>
      </c>
      <c r="G1333" s="463" t="s">
        <v>1123</v>
      </c>
      <c r="H1333" s="7" t="s">
        <v>1117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09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4">
        <v>41996</v>
      </c>
      <c r="F1334" s="192" t="s">
        <v>893</v>
      </c>
      <c r="G1334" s="463" t="s">
        <v>1123</v>
      </c>
      <c r="H1334" s="7" t="s">
        <v>1117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09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1221</v>
      </c>
      <c r="E1335" s="724">
        <v>41998</v>
      </c>
      <c r="F1335" s="291" t="s">
        <v>1076</v>
      </c>
      <c r="G1335" s="463" t="s">
        <v>1124</v>
      </c>
      <c r="H1335" s="7" t="s">
        <v>1117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09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1221</v>
      </c>
      <c r="E1336" s="724">
        <v>41998</v>
      </c>
      <c r="F1336" s="40" t="s">
        <v>1049</v>
      </c>
      <c r="G1336" s="463" t="s">
        <v>1124</v>
      </c>
      <c r="H1336" s="7" t="s">
        <v>1117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09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4">
        <v>41998</v>
      </c>
      <c r="F1337" s="192" t="s">
        <v>893</v>
      </c>
      <c r="G1337" s="463" t="s">
        <v>1124</v>
      </c>
      <c r="H1337" s="7" t="s">
        <v>1117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09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1222</v>
      </c>
      <c r="E1338" s="724">
        <v>42002</v>
      </c>
      <c r="F1338" s="291" t="s">
        <v>1076</v>
      </c>
      <c r="G1338" s="462" t="s">
        <v>1125</v>
      </c>
      <c r="H1338" s="7" t="s">
        <v>1117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09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1222</v>
      </c>
      <c r="E1339" s="724">
        <v>42002</v>
      </c>
      <c r="F1339" s="40" t="s">
        <v>1049</v>
      </c>
      <c r="G1339" s="462" t="s">
        <v>1125</v>
      </c>
      <c r="H1339" s="7" t="s">
        <v>1117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09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4">
        <v>42002</v>
      </c>
      <c r="F1340" s="192" t="s">
        <v>893</v>
      </c>
      <c r="G1340" s="462" t="s">
        <v>1125</v>
      </c>
      <c r="H1340" s="7" t="s">
        <v>1117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09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1223</v>
      </c>
      <c r="E1341" s="37">
        <v>42003</v>
      </c>
      <c r="F1341" s="291" t="s">
        <v>1076</v>
      </c>
      <c r="G1341" s="462" t="s">
        <v>1126</v>
      </c>
      <c r="H1341" s="7" t="s">
        <v>1117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09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1223</v>
      </c>
      <c r="E1342" s="37">
        <v>42003</v>
      </c>
      <c r="F1342" s="40" t="s">
        <v>1049</v>
      </c>
      <c r="G1342" s="462" t="s">
        <v>1126</v>
      </c>
      <c r="H1342" s="7" t="s">
        <v>1117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09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1126</v>
      </c>
      <c r="H1343" s="7" t="s">
        <v>1117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09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1265</v>
      </c>
      <c r="G1344" s="565"/>
      <c r="H1344" s="193" t="s">
        <v>1264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09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1269</v>
      </c>
      <c r="G1345" s="40" t="s">
        <v>1267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09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1270</v>
      </c>
      <c r="G1346" s="40" t="s">
        <v>1267</v>
      </c>
      <c r="H1346" s="7" t="s">
        <v>1288</v>
      </c>
      <c r="I1346" s="251"/>
      <c r="J1346" s="251"/>
      <c r="K1346" s="563">
        <v>105000000</v>
      </c>
      <c r="L1346" s="39" t="s">
        <v>24</v>
      </c>
      <c r="M1346" s="39" t="s">
        <v>1273</v>
      </c>
      <c r="N1346" s="52" t="str">
        <f>IF(AND('331-CT'!$E$7=TH!H1346,OR(L1346="331",M1346="331")),"331",IF(AND(OR(L1346="131",M1346="131"),H1346='131-CT'!$E$7),"131",""))</f>
        <v/>
      </c>
      <c r="O1346" s="890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09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1316</v>
      </c>
      <c r="G1347" s="40" t="s">
        <v>1267</v>
      </c>
      <c r="H1347" s="7" t="s">
        <v>1301</v>
      </c>
      <c r="I1347" s="251"/>
      <c r="J1347" s="251"/>
      <c r="K1347" s="563">
        <v>1000000000</v>
      </c>
      <c r="L1347" s="39" t="s">
        <v>24</v>
      </c>
      <c r="M1347" s="39" t="s">
        <v>1271</v>
      </c>
      <c r="N1347" s="52" t="str">
        <f>IF(AND('331-CT'!$E$7=TH!H1347,OR(L1347="331",M1347="331")),"331",IF(AND(OR(L1347="131",M1347="131"),H1347='131-CT'!$E$7),"131",""))</f>
        <v/>
      </c>
      <c r="O1347" s="89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09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1267</v>
      </c>
      <c r="H1348" s="844" t="s">
        <v>1238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09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1267</v>
      </c>
      <c r="H1349" s="7" t="s">
        <v>1140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09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1293</v>
      </c>
      <c r="G1350" s="40" t="s">
        <v>1267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09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1267</v>
      </c>
      <c r="H1351" s="7" t="s">
        <v>1091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09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1294</v>
      </c>
      <c r="G1352" s="40" t="s">
        <v>1267</v>
      </c>
      <c r="H1352" s="7" t="s">
        <v>1295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09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1267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09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1267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09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1296</v>
      </c>
      <c r="G1355" s="40" t="s">
        <v>1267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09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1297</v>
      </c>
      <c r="G1356" s="40" t="s">
        <v>1267</v>
      </c>
      <c r="H1356" s="7" t="s">
        <v>1298</v>
      </c>
      <c r="I1356" s="251"/>
      <c r="J1356" s="251"/>
      <c r="K1356" s="563">
        <v>98560000</v>
      </c>
      <c r="L1356" s="39" t="s">
        <v>24</v>
      </c>
      <c r="M1356" s="39" t="s">
        <v>1273</v>
      </c>
      <c r="N1356" s="52" t="str">
        <f>IF(AND('331-CT'!$E$7=TH!H1356,OR(L1356="331",M1356="331")),"331",IF(AND(OR(L1356="131",M1356="131"),H1356='131-CT'!$E$7),"131",""))</f>
        <v/>
      </c>
      <c r="O1356" s="89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09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1294</v>
      </c>
      <c r="G1357" s="40" t="s">
        <v>1267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09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1267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09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1269</v>
      </c>
      <c r="G1359" s="40" t="s">
        <v>1267</v>
      </c>
      <c r="H1359" s="193" t="s">
        <v>1299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09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1300</v>
      </c>
      <c r="G1360" s="40" t="s">
        <v>1267</v>
      </c>
      <c r="H1360" s="7" t="s">
        <v>1288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09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1300</v>
      </c>
      <c r="G1361" s="40" t="s">
        <v>1267</v>
      </c>
      <c r="H1361" s="7" t="s">
        <v>1301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09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1267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09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1269</v>
      </c>
      <c r="G1363" s="40" t="s">
        <v>1267</v>
      </c>
      <c r="H1363" s="193" t="s">
        <v>1299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0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09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1300</v>
      </c>
      <c r="G1364" s="40" t="s">
        <v>1267</v>
      </c>
      <c r="H1364" s="7" t="s">
        <v>1298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09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1300</v>
      </c>
      <c r="G1365" s="40" t="s">
        <v>1267</v>
      </c>
      <c r="H1365" s="7" t="s">
        <v>1288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09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1300</v>
      </c>
      <c r="G1366" s="40" t="s">
        <v>1267</v>
      </c>
      <c r="H1366" s="7" t="s">
        <v>1301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09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1269</v>
      </c>
      <c r="G1367" s="40" t="s">
        <v>1267</v>
      </c>
      <c r="H1367" s="193" t="s">
        <v>1302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0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09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1267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09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1267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09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1267</v>
      </c>
      <c r="H1370" s="7" t="s">
        <v>1074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09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1267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09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1267</v>
      </c>
      <c r="H1372" s="903" t="s">
        <v>1103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09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1267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09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1267</v>
      </c>
      <c r="H1374" s="7" t="s">
        <v>1140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09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1267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09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1303</v>
      </c>
      <c r="G1376" s="40" t="s">
        <v>1267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09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1267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09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1269</v>
      </c>
      <c r="G1378" s="40" t="s">
        <v>1267</v>
      </c>
      <c r="H1378" s="193" t="s">
        <v>1299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0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09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1300</v>
      </c>
      <c r="G1379" s="40" t="s">
        <v>1267</v>
      </c>
      <c r="H1379" s="7" t="s">
        <v>1298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09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1300</v>
      </c>
      <c r="G1380" s="40" t="s">
        <v>1267</v>
      </c>
      <c r="H1380" s="7" t="s">
        <v>1288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09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1300</v>
      </c>
      <c r="G1381" s="40" t="s">
        <v>1267</v>
      </c>
      <c r="H1381" s="7" t="s">
        <v>1301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09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1267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09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1317</v>
      </c>
      <c r="G1383" s="40" t="s">
        <v>1267</v>
      </c>
      <c r="H1383" s="7" t="s">
        <v>1305</v>
      </c>
      <c r="I1383" s="251"/>
      <c r="J1383" s="251"/>
      <c r="K1383" s="563">
        <v>99560000</v>
      </c>
      <c r="L1383" s="39" t="s">
        <v>24</v>
      </c>
      <c r="M1383" s="39" t="s">
        <v>1273</v>
      </c>
      <c r="N1383" s="52" t="str">
        <f>IF(AND('331-CT'!$E$7=TH!H1383,OR(L1383="331",M1383="331")),"331",IF(AND(OR(L1383="131",M1383="131"),H1383='131-CT'!$E$7),"131",""))</f>
        <v/>
      </c>
      <c r="O1383" s="89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09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1267</v>
      </c>
      <c r="H1384" s="844" t="s">
        <v>1078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09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1269</v>
      </c>
      <c r="G1385" s="40" t="s">
        <v>1267</v>
      </c>
      <c r="H1385" s="193" t="s">
        <v>1299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0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09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1269</v>
      </c>
      <c r="G1386" s="40" t="s">
        <v>1267</v>
      </c>
      <c r="H1386" s="193" t="s">
        <v>1304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0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09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1300</v>
      </c>
      <c r="G1387" s="40" t="s">
        <v>1267</v>
      </c>
      <c r="H1387" s="7" t="s">
        <v>1298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09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1300</v>
      </c>
      <c r="G1388" s="40" t="s">
        <v>1267</v>
      </c>
      <c r="H1388" s="7" t="s">
        <v>1288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09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1300</v>
      </c>
      <c r="G1389" s="40" t="s">
        <v>1267</v>
      </c>
      <c r="H1389" s="7" t="s">
        <v>1301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09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1267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09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1269</v>
      </c>
      <c r="G1391" s="40" t="s">
        <v>1267</v>
      </c>
      <c r="H1391" s="193" t="s">
        <v>1299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09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1300</v>
      </c>
      <c r="G1392" s="40" t="s">
        <v>1267</v>
      </c>
      <c r="H1392" s="7" t="s">
        <v>1298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09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1300</v>
      </c>
      <c r="G1393" s="40" t="s">
        <v>1267</v>
      </c>
      <c r="H1393" s="7" t="s">
        <v>1288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09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1300</v>
      </c>
      <c r="G1394" s="40" t="s">
        <v>1267</v>
      </c>
      <c r="H1394" s="7" t="s">
        <v>1301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09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1300</v>
      </c>
      <c r="G1395" s="40" t="s">
        <v>1267</v>
      </c>
      <c r="H1395" s="7" t="s">
        <v>1305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09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1267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09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1267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09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1269</v>
      </c>
      <c r="G1398" s="40" t="s">
        <v>1267</v>
      </c>
      <c r="H1398" s="193" t="s">
        <v>1299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09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1300</v>
      </c>
      <c r="G1399" s="40" t="s">
        <v>1267</v>
      </c>
      <c r="H1399" s="7" t="s">
        <v>1298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09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1300</v>
      </c>
      <c r="G1400" s="40" t="s">
        <v>1267</v>
      </c>
      <c r="H1400" s="7" t="s">
        <v>1288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09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1300</v>
      </c>
      <c r="G1401" s="40" t="s">
        <v>1267</v>
      </c>
      <c r="H1401" s="7" t="s">
        <v>1301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09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1300</v>
      </c>
      <c r="G1402" s="40" t="s">
        <v>1267</v>
      </c>
      <c r="H1402" s="7" t="s">
        <v>1305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09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1269</v>
      </c>
      <c r="G1403" s="40" t="s">
        <v>1267</v>
      </c>
      <c r="H1403" s="193" t="s">
        <v>1306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09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1310</v>
      </c>
      <c r="G1404" s="40" t="s">
        <v>1267</v>
      </c>
      <c r="H1404" s="7" t="s">
        <v>1288</v>
      </c>
      <c r="I1404" s="252"/>
      <c r="J1404" s="252"/>
      <c r="K1404" s="563">
        <v>105000000</v>
      </c>
      <c r="L1404" s="39" t="s">
        <v>1273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0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09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1300</v>
      </c>
      <c r="G1405" s="40" t="s">
        <v>1267</v>
      </c>
      <c r="H1405" s="7" t="s">
        <v>1288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09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1308</v>
      </c>
      <c r="G1406" s="40" t="s">
        <v>1267</v>
      </c>
      <c r="H1406" s="7" t="s">
        <v>1307</v>
      </c>
      <c r="I1406" s="251"/>
      <c r="J1406" s="251"/>
      <c r="K1406" s="563">
        <v>99560000</v>
      </c>
      <c r="L1406" s="39" t="s">
        <v>24</v>
      </c>
      <c r="M1406" s="39" t="s">
        <v>1273</v>
      </c>
      <c r="N1406" s="52" t="str">
        <f>IF(AND('331-CT'!$E$7=TH!H1406,OR(L1406="331",M1406="331")),"331",IF(AND(OR(L1406="131",M1406="131"),H1406='131-CT'!$E$7),"131",""))</f>
        <v/>
      </c>
      <c r="O1406" s="89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09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1294</v>
      </c>
      <c r="G1407" s="40" t="s">
        <v>1267</v>
      </c>
      <c r="H1407" s="193" t="s">
        <v>1306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09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1309</v>
      </c>
      <c r="G1408" s="40" t="s">
        <v>1267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09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1269</v>
      </c>
      <c r="G1409" s="40" t="s">
        <v>1267</v>
      </c>
      <c r="H1409" s="193" t="s">
        <v>1302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09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1310</v>
      </c>
      <c r="G1410" s="40" t="s">
        <v>1267</v>
      </c>
      <c r="H1410" s="7" t="s">
        <v>1298</v>
      </c>
      <c r="I1410" s="251"/>
      <c r="J1410" s="251"/>
      <c r="K1410" s="563">
        <v>95986643</v>
      </c>
      <c r="L1410" s="39" t="s">
        <v>1273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09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1269</v>
      </c>
      <c r="G1411" s="40" t="s">
        <v>1267</v>
      </c>
      <c r="H1411" s="193" t="s">
        <v>1311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09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1310</v>
      </c>
      <c r="G1412" s="40" t="s">
        <v>1267</v>
      </c>
      <c r="H1412" s="7" t="s">
        <v>1298</v>
      </c>
      <c r="I1412" s="251"/>
      <c r="J1412" s="251"/>
      <c r="K1412" s="563">
        <v>2573357</v>
      </c>
      <c r="L1412" s="39" t="s">
        <v>1273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09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1300</v>
      </c>
      <c r="G1413" s="40" t="s">
        <v>1267</v>
      </c>
      <c r="H1413" s="7" t="s">
        <v>1298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09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1312</v>
      </c>
      <c r="G1414" s="40" t="s">
        <v>1267</v>
      </c>
      <c r="H1414" s="7" t="s">
        <v>1313</v>
      </c>
      <c r="I1414" s="251"/>
      <c r="J1414" s="251"/>
      <c r="K1414" s="563">
        <v>99560000</v>
      </c>
      <c r="L1414" s="39" t="s">
        <v>24</v>
      </c>
      <c r="M1414" s="39" t="s">
        <v>1273</v>
      </c>
      <c r="N1414" s="52" t="str">
        <f>IF(AND('331-CT'!$E$7=TH!H1414,OR(L1414="331",M1414="331")),"331",IF(AND(OR(L1414="131",M1414="131"),H1414='131-CT'!$E$7),"131",""))</f>
        <v/>
      </c>
      <c r="O1414" s="89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09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1294</v>
      </c>
      <c r="G1415" s="40" t="s">
        <v>1267</v>
      </c>
      <c r="H1415" s="193" t="s">
        <v>1306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09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1269</v>
      </c>
      <c r="G1416" s="40" t="s">
        <v>1267</v>
      </c>
      <c r="H1416" s="193" t="s">
        <v>1306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09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1300</v>
      </c>
      <c r="G1417" s="40" t="s">
        <v>1267</v>
      </c>
      <c r="H1417" s="7" t="s">
        <v>1301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09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1300</v>
      </c>
      <c r="G1418" s="40" t="s">
        <v>1267</v>
      </c>
      <c r="H1418" s="7" t="s">
        <v>1305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09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1314</v>
      </c>
      <c r="G1419" s="40" t="s">
        <v>1267</v>
      </c>
      <c r="H1419" s="7" t="s">
        <v>1315</v>
      </c>
      <c r="I1419" s="251"/>
      <c r="J1419" s="251"/>
      <c r="K1419" s="563">
        <v>97900000</v>
      </c>
      <c r="L1419" s="39" t="s">
        <v>24</v>
      </c>
      <c r="M1419" s="39" t="s">
        <v>1273</v>
      </c>
      <c r="N1419" s="52" t="str">
        <f>IF(AND('331-CT'!$E$7=TH!H1419,OR(L1419="331",M1419="331")),"331",IF(AND(OR(L1419="131",M1419="131"),H1419='131-CT'!$E$7),"131",""))</f>
        <v/>
      </c>
      <c r="O1419" s="89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09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1294</v>
      </c>
      <c r="G1420" s="40" t="s">
        <v>1267</v>
      </c>
      <c r="H1420" s="193" t="s">
        <v>1306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09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1309</v>
      </c>
      <c r="G1421" s="40" t="s">
        <v>1267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09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1267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09"/>
    </row>
    <row r="1423" spans="1:28" s="911" customFormat="1" ht="15.75" customHeight="1">
      <c r="A1423" s="906" t="str">
        <f>IF(B1423&lt;&gt;"",IF(AND(B1423&gt;=_TM1,B1423&lt;=_TM2,OR(TH!L1423="1111",TH!M1423="1111")),TH!D1423,""),"")</f>
        <v/>
      </c>
      <c r="B1423" s="907">
        <f t="shared" si="413"/>
        <v>1</v>
      </c>
      <c r="C1423" s="48">
        <f t="shared" si="407"/>
        <v>41641</v>
      </c>
      <c r="D1423" s="48" t="s">
        <v>1377</v>
      </c>
      <c r="E1423" s="908">
        <v>41641</v>
      </c>
      <c r="F1423" s="909" t="s">
        <v>330</v>
      </c>
      <c r="G1423" s="49"/>
      <c r="H1423" s="913" t="s">
        <v>1366</v>
      </c>
      <c r="I1423" s="249">
        <v>24</v>
      </c>
      <c r="J1423" s="249">
        <v>41000</v>
      </c>
      <c r="K1423" s="910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3"/>
    </row>
    <row r="1424" spans="1:28" s="911" customFormat="1" ht="15.75" customHeight="1">
      <c r="A1424" s="906" t="str">
        <f>IF(B1424&lt;&gt;"",IF(AND(B1424&gt;=_TM1,B1424&lt;=_TM2,OR(TH!L1424="1111",TH!M1424="1111")),TH!D1424,""),"")</f>
        <v/>
      </c>
      <c r="B1424" s="907">
        <f t="shared" si="413"/>
        <v>1</v>
      </c>
      <c r="C1424" s="48">
        <f t="shared" si="407"/>
        <v>41641</v>
      </c>
      <c r="D1424" s="48" t="s">
        <v>1377</v>
      </c>
      <c r="E1424" s="908">
        <v>41641</v>
      </c>
      <c r="F1424" s="909" t="s">
        <v>1323</v>
      </c>
      <c r="G1424" s="49"/>
      <c r="H1424" s="913" t="s">
        <v>1366</v>
      </c>
      <c r="I1424" s="249">
        <v>50</v>
      </c>
      <c r="J1424" s="249">
        <v>17500</v>
      </c>
      <c r="K1424" s="910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3"/>
    </row>
    <row r="1425" spans="1:28" s="911" customFormat="1" ht="15.75" customHeight="1">
      <c r="A1425" s="906" t="str">
        <f>IF(B1425&lt;&gt;"",IF(AND(B1425&gt;=_TM1,B1425&lt;=_TM2,OR(TH!L1425="1111",TH!M1425="1111")),TH!D1425,""),"")</f>
        <v/>
      </c>
      <c r="B1425" s="907">
        <f t="shared" si="413"/>
        <v>4</v>
      </c>
      <c r="C1425" s="48">
        <f t="shared" si="407"/>
        <v>41734</v>
      </c>
      <c r="D1425" s="48" t="s">
        <v>1377</v>
      </c>
      <c r="E1425" s="908">
        <v>41734</v>
      </c>
      <c r="F1425" s="909" t="s">
        <v>1323</v>
      </c>
      <c r="G1425" s="49"/>
      <c r="H1425" s="913" t="s">
        <v>1366</v>
      </c>
      <c r="I1425" s="249">
        <v>50</v>
      </c>
      <c r="J1425" s="249">
        <v>17500</v>
      </c>
      <c r="K1425" s="910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3"/>
    </row>
    <row r="1426" spans="1:28" s="911" customFormat="1" ht="15.75" customHeight="1">
      <c r="A1426" s="906" t="str">
        <f>IF(B1426&lt;&gt;"",IF(AND(B1426&gt;=_TM1,B1426&lt;=_TM2,OR(TH!L1426="1111",TH!M1426="1111")),TH!D1426,""),"")</f>
        <v/>
      </c>
      <c r="B1426" s="907">
        <f t="shared" si="413"/>
        <v>4</v>
      </c>
      <c r="C1426" s="48">
        <f t="shared" si="407"/>
        <v>41734</v>
      </c>
      <c r="D1426" s="48" t="s">
        <v>1377</v>
      </c>
      <c r="E1426" s="908">
        <v>41734</v>
      </c>
      <c r="F1426" s="909" t="s">
        <v>330</v>
      </c>
      <c r="G1426" s="49"/>
      <c r="H1426" s="913" t="s">
        <v>1366</v>
      </c>
      <c r="I1426" s="249">
        <v>24</v>
      </c>
      <c r="J1426" s="249">
        <v>41000</v>
      </c>
      <c r="K1426" s="910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3"/>
    </row>
    <row r="1427" spans="1:28" s="911" customFormat="1" ht="15.75" customHeight="1">
      <c r="A1427" s="906" t="str">
        <f>IF(B1427&lt;&gt;"",IF(AND(B1427&gt;=_TM1,B1427&lt;=_TM2,OR(TH!L1427="1111",TH!M1427="1111")),TH!D1427,""),"")</f>
        <v/>
      </c>
      <c r="B1427" s="907">
        <f t="shared" si="413"/>
        <v>5</v>
      </c>
      <c r="C1427" s="48">
        <f t="shared" ref="C1427:C1444" si="418">E1427</f>
        <v>41790</v>
      </c>
      <c r="D1427" s="48" t="s">
        <v>1377</v>
      </c>
      <c r="E1427" s="912">
        <v>41790</v>
      </c>
      <c r="F1427" s="49" t="s">
        <v>330</v>
      </c>
      <c r="G1427" s="49"/>
      <c r="H1427" s="913" t="s">
        <v>1366</v>
      </c>
      <c r="I1427" s="249">
        <v>24</v>
      </c>
      <c r="J1427" s="249">
        <v>44000</v>
      </c>
      <c r="K1427" s="910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3"/>
    </row>
    <row r="1428" spans="1:28" s="911" customFormat="1" ht="15.75" customHeight="1">
      <c r="A1428" s="906" t="str">
        <f>IF(B1428&lt;&gt;"",IF(AND(B1428&gt;=_TM1,B1428&lt;=_TM2,OR(TH!L1428="1111",TH!M1428="1111")),TH!D1428,""),"")</f>
        <v/>
      </c>
      <c r="B1428" s="907">
        <f t="shared" si="413"/>
        <v>7</v>
      </c>
      <c r="C1428" s="48">
        <f t="shared" si="418"/>
        <v>41821</v>
      </c>
      <c r="D1428" s="48" t="s">
        <v>1377</v>
      </c>
      <c r="E1428" s="912">
        <v>41821</v>
      </c>
      <c r="F1428" s="49" t="s">
        <v>330</v>
      </c>
      <c r="G1428" s="49"/>
      <c r="H1428" s="913" t="s">
        <v>1366</v>
      </c>
      <c r="I1428" s="249">
        <v>24</v>
      </c>
      <c r="J1428" s="249">
        <v>45000</v>
      </c>
      <c r="K1428" s="910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3"/>
    </row>
    <row r="1429" spans="1:28" s="911" customFormat="1" ht="15.75" customHeight="1">
      <c r="A1429" s="906" t="str">
        <f>IF(B1429&lt;&gt;"",IF(AND(B1429&gt;=_TM1,B1429&lt;=_TM2,OR(TH!L1429="1111",TH!M1429="1111")),TH!D1429,""),"")</f>
        <v/>
      </c>
      <c r="B1429" s="907">
        <f t="shared" si="413"/>
        <v>7</v>
      </c>
      <c r="C1429" s="48">
        <f t="shared" si="418"/>
        <v>41842</v>
      </c>
      <c r="D1429" s="48" t="s">
        <v>1377</v>
      </c>
      <c r="E1429" s="912">
        <v>41842</v>
      </c>
      <c r="F1429" s="49" t="s">
        <v>1017</v>
      </c>
      <c r="G1429" s="49"/>
      <c r="H1429" s="913" t="s">
        <v>1366</v>
      </c>
      <c r="I1429" s="249">
        <v>1500</v>
      </c>
      <c r="J1429" s="249">
        <v>11000</v>
      </c>
      <c r="K1429" s="910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3"/>
    </row>
    <row r="1430" spans="1:28" s="911" customFormat="1" ht="15.75" customHeight="1">
      <c r="A1430" s="906" t="str">
        <f>IF(B1430&lt;&gt;"",IF(AND(B1430&gt;=_TM1,B1430&lt;=_TM2,OR(TH!L1430="1111",TH!M1430="1111")),TH!D1430,""),"")</f>
        <v/>
      </c>
      <c r="B1430" s="907">
        <f t="shared" si="413"/>
        <v>7</v>
      </c>
      <c r="C1430" s="48">
        <f t="shared" si="418"/>
        <v>41851</v>
      </c>
      <c r="D1430" s="48" t="s">
        <v>1377</v>
      </c>
      <c r="E1430" s="912">
        <v>41851</v>
      </c>
      <c r="F1430" s="49" t="s">
        <v>1022</v>
      </c>
      <c r="G1430" s="49"/>
      <c r="H1430" s="913" t="s">
        <v>1366</v>
      </c>
      <c r="I1430" s="249">
        <v>25</v>
      </c>
      <c r="J1430" s="249">
        <v>20000</v>
      </c>
      <c r="K1430" s="910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3"/>
    </row>
    <row r="1431" spans="1:28" s="911" customFormat="1" ht="15.75" customHeight="1">
      <c r="A1431" s="906" t="str">
        <f>IF(B1431&lt;&gt;"",IF(AND(B1431&gt;=_TM1,B1431&lt;=_TM2,OR(TH!L1431="1111",TH!M1431="1111")),TH!D1431,""),"")</f>
        <v/>
      </c>
      <c r="B1431" s="907">
        <f t="shared" si="413"/>
        <v>7</v>
      </c>
      <c r="C1431" s="48">
        <f t="shared" si="418"/>
        <v>41851</v>
      </c>
      <c r="D1431" s="48" t="s">
        <v>1377</v>
      </c>
      <c r="E1431" s="48">
        <v>41851</v>
      </c>
      <c r="F1431" s="49" t="s">
        <v>1023</v>
      </c>
      <c r="G1431" s="49"/>
      <c r="H1431" s="913" t="s">
        <v>1366</v>
      </c>
      <c r="I1431" s="249">
        <v>100</v>
      </c>
      <c r="J1431" s="249">
        <v>20000</v>
      </c>
      <c r="K1431" s="910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3"/>
    </row>
    <row r="1432" spans="1:28" s="911" customFormat="1" ht="15.75" customHeight="1">
      <c r="A1432" s="906" t="str">
        <f>IF(B1432&lt;&gt;"",IF(AND(B1432&gt;=_TM1,B1432&lt;=_TM2,OR(TH!L1432="1111",TH!M1432="1111")),TH!D1432,""),"")</f>
        <v/>
      </c>
      <c r="B1432" s="907">
        <f t="shared" si="413"/>
        <v>8</v>
      </c>
      <c r="C1432" s="48">
        <f t="shared" si="418"/>
        <v>41858</v>
      </c>
      <c r="D1432" s="48" t="s">
        <v>1377</v>
      </c>
      <c r="E1432" s="48">
        <v>41858</v>
      </c>
      <c r="F1432" s="49" t="s">
        <v>1128</v>
      </c>
      <c r="G1432" s="49"/>
      <c r="H1432" s="913" t="s">
        <v>1366</v>
      </c>
      <c r="I1432" s="249">
        <v>55</v>
      </c>
      <c r="J1432" s="249">
        <v>360000</v>
      </c>
      <c r="K1432" s="910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3"/>
    </row>
    <row r="1433" spans="1:28" s="911" customFormat="1" ht="15.75" customHeight="1">
      <c r="A1433" s="906" t="str">
        <f>IF(B1433&lt;&gt;"",IF(AND(B1433&gt;=_TM1,B1433&lt;=_TM2,OR(TH!L1433="1111",TH!M1433="1111")),TH!D1433,""),"")</f>
        <v/>
      </c>
      <c r="B1433" s="907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1377</v>
      </c>
      <c r="E1433" s="48">
        <v>41870</v>
      </c>
      <c r="F1433" s="909" t="s">
        <v>330</v>
      </c>
      <c r="G1433" s="49"/>
      <c r="H1433" s="913" t="s">
        <v>1366</v>
      </c>
      <c r="I1433" s="249">
        <v>24</v>
      </c>
      <c r="J1433" s="249">
        <v>45000</v>
      </c>
      <c r="K1433" s="910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3"/>
    </row>
    <row r="1434" spans="1:28" s="911" customFormat="1" ht="15.75" customHeight="1">
      <c r="A1434" s="906" t="str">
        <f>IF(B1434&lt;&gt;"",IF(AND(B1434&gt;=_TM1,B1434&lt;=_TM2,OR(TH!L1434="1111",TH!M1434="1111")),TH!D1434,""),"")</f>
        <v/>
      </c>
      <c r="B1434" s="907">
        <f t="shared" si="419"/>
        <v>9</v>
      </c>
      <c r="C1434" s="48">
        <f t="shared" si="420"/>
        <v>41901</v>
      </c>
      <c r="D1434" s="48" t="s">
        <v>1377</v>
      </c>
      <c r="E1434" s="48">
        <v>41901</v>
      </c>
      <c r="F1434" s="49" t="s">
        <v>1128</v>
      </c>
      <c r="G1434" s="49"/>
      <c r="H1434" s="913" t="s">
        <v>1366</v>
      </c>
      <c r="I1434" s="249">
        <v>110</v>
      </c>
      <c r="J1434" s="249">
        <v>360000</v>
      </c>
      <c r="K1434" s="910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3"/>
    </row>
    <row r="1435" spans="1:28" s="911" customFormat="1" ht="15.75" customHeight="1">
      <c r="A1435" s="906" t="str">
        <f>IF(B1435&lt;&gt;"",IF(AND(B1435&gt;=_TM1,B1435&lt;=_TM2,OR(TH!L1435="1111",TH!M1435="1111")),TH!D1435,""),"")</f>
        <v/>
      </c>
      <c r="B1435" s="907">
        <f t="shared" si="419"/>
        <v>9</v>
      </c>
      <c r="C1435" s="48">
        <f t="shared" si="420"/>
        <v>41902</v>
      </c>
      <c r="D1435" s="48" t="s">
        <v>1377</v>
      </c>
      <c r="E1435" s="914">
        <v>41902</v>
      </c>
      <c r="F1435" s="915" t="s">
        <v>330</v>
      </c>
      <c r="G1435" s="916"/>
      <c r="H1435" s="913" t="s">
        <v>1366</v>
      </c>
      <c r="I1435" s="249">
        <v>24</v>
      </c>
      <c r="J1435" s="249">
        <v>45000</v>
      </c>
      <c r="K1435" s="910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3"/>
    </row>
    <row r="1436" spans="1:28" s="911" customFormat="1" ht="15.75" customHeight="1">
      <c r="A1436" s="906" t="str">
        <f>IF(B1436&lt;&gt;"",IF(AND(B1436&gt;=_TM1,B1436&lt;=_TM2,OR(TH!L1436="1111",TH!M1436="1111")),TH!D1436,""),"")</f>
        <v/>
      </c>
      <c r="B1436" s="907">
        <f t="shared" si="419"/>
        <v>10</v>
      </c>
      <c r="C1436" s="48">
        <f t="shared" si="420"/>
        <v>41914</v>
      </c>
      <c r="D1436" s="48" t="s">
        <v>1377</v>
      </c>
      <c r="E1436" s="48">
        <v>41914</v>
      </c>
      <c r="F1436" s="909" t="s">
        <v>1128</v>
      </c>
      <c r="G1436" s="49"/>
      <c r="H1436" s="913" t="s">
        <v>1366</v>
      </c>
      <c r="I1436" s="249">
        <v>110</v>
      </c>
      <c r="J1436" s="249">
        <v>360000</v>
      </c>
      <c r="K1436" s="910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3"/>
    </row>
    <row r="1437" spans="1:28" s="911" customFormat="1" ht="15.75" customHeight="1">
      <c r="A1437" s="906" t="str">
        <f>IF(B1437&lt;&gt;"",IF(AND(B1437&gt;=_TM1,B1437&lt;=_TM2,OR(TH!L1437="1111",TH!M1437="1111")),TH!D1437,""),"")</f>
        <v/>
      </c>
      <c r="B1437" s="907">
        <f t="shared" si="419"/>
        <v>10</v>
      </c>
      <c r="C1437" s="48">
        <f t="shared" si="420"/>
        <v>41914</v>
      </c>
      <c r="D1437" s="48" t="s">
        <v>1377</v>
      </c>
      <c r="E1437" s="48">
        <v>41914</v>
      </c>
      <c r="F1437" s="49" t="s">
        <v>1017</v>
      </c>
      <c r="G1437" s="49"/>
      <c r="H1437" s="913" t="s">
        <v>1366</v>
      </c>
      <c r="I1437" s="249">
        <v>1500</v>
      </c>
      <c r="J1437" s="249">
        <v>11000</v>
      </c>
      <c r="K1437" s="910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3"/>
    </row>
    <row r="1438" spans="1:28" s="911" customFormat="1" ht="15.75" customHeight="1">
      <c r="A1438" s="906" t="str">
        <f>IF(B1438&lt;&gt;"",IF(AND(B1438&gt;=_TM1,B1438&lt;=_TM2,OR(TH!L1438="1111",TH!M1438="1111")),TH!D1438,""),"")</f>
        <v/>
      </c>
      <c r="B1438" s="907">
        <f t="shared" si="419"/>
        <v>10</v>
      </c>
      <c r="C1438" s="48">
        <f t="shared" si="420"/>
        <v>41919</v>
      </c>
      <c r="D1438" s="48" t="s">
        <v>1377</v>
      </c>
      <c r="E1438" s="914">
        <v>41919</v>
      </c>
      <c r="F1438" s="915" t="s">
        <v>1323</v>
      </c>
      <c r="G1438" s="916"/>
      <c r="H1438" s="913" t="s">
        <v>1366</v>
      </c>
      <c r="I1438" s="249">
        <v>100</v>
      </c>
      <c r="J1438" s="249">
        <v>17500</v>
      </c>
      <c r="K1438" s="910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3"/>
    </row>
    <row r="1439" spans="1:28" s="911" customFormat="1" ht="15.75" customHeight="1">
      <c r="A1439" s="906" t="str">
        <f>IF(B1439&lt;&gt;"",IF(AND(B1439&gt;=_TM1,B1439&lt;=_TM2,OR(TH!L1439="1111",TH!M1439="1111")),TH!D1439,""),"")</f>
        <v/>
      </c>
      <c r="B1439" s="907">
        <f t="shared" si="419"/>
        <v>10</v>
      </c>
      <c r="C1439" s="48">
        <f t="shared" si="420"/>
        <v>41922</v>
      </c>
      <c r="D1439" s="48" t="s">
        <v>1377</v>
      </c>
      <c r="E1439" s="48">
        <v>41922</v>
      </c>
      <c r="F1439" s="909" t="s">
        <v>350</v>
      </c>
      <c r="G1439" s="49"/>
      <c r="H1439" s="913" t="s">
        <v>1366</v>
      </c>
      <c r="I1439" s="249">
        <v>150</v>
      </c>
      <c r="J1439" s="249">
        <v>20454</v>
      </c>
      <c r="K1439" s="910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3"/>
    </row>
    <row r="1440" spans="1:28" s="911" customFormat="1" ht="15.75" customHeight="1">
      <c r="A1440" s="906" t="str">
        <f>IF(B1440&lt;&gt;"",IF(AND(B1440&gt;=_TM1,B1440&lt;=_TM2,OR(TH!L1440="1111",TH!M1440="1111")),TH!D1440,""),"")</f>
        <v/>
      </c>
      <c r="B1440" s="907">
        <f t="shared" si="419"/>
        <v>10</v>
      </c>
      <c r="C1440" s="48">
        <f t="shared" si="420"/>
        <v>41943</v>
      </c>
      <c r="D1440" s="48" t="s">
        <v>1377</v>
      </c>
      <c r="E1440" s="48">
        <v>41943</v>
      </c>
      <c r="F1440" s="49" t="s">
        <v>330</v>
      </c>
      <c r="G1440" s="49"/>
      <c r="H1440" s="913" t="s">
        <v>1366</v>
      </c>
      <c r="I1440" s="249">
        <v>24</v>
      </c>
      <c r="J1440" s="249">
        <v>45000</v>
      </c>
      <c r="K1440" s="910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3"/>
    </row>
    <row r="1441" spans="1:28" s="911" customFormat="1" ht="15.75" customHeight="1">
      <c r="A1441" s="906" t="str">
        <f>IF(B1441&lt;&gt;"",IF(AND(B1441&gt;=_TM1,B1441&lt;=_TM2,OR(TH!L1441="1111",TH!M1441="1111")),TH!D1441,""),"")</f>
        <v/>
      </c>
      <c r="B1441" s="907">
        <f t="shared" si="413"/>
        <v>12</v>
      </c>
      <c r="C1441" s="48">
        <f t="shared" si="418"/>
        <v>41993</v>
      </c>
      <c r="D1441" s="48" t="s">
        <v>1377</v>
      </c>
      <c r="E1441" s="48">
        <v>41993</v>
      </c>
      <c r="F1441" s="909" t="s">
        <v>330</v>
      </c>
      <c r="G1441" s="49"/>
      <c r="H1441" s="913" t="s">
        <v>1366</v>
      </c>
      <c r="I1441" s="249">
        <v>24</v>
      </c>
      <c r="J1441" s="249">
        <v>45000</v>
      </c>
      <c r="K1441" s="910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3"/>
    </row>
    <row r="1442" spans="1:28" s="850" customFormat="1" ht="15.75" customHeight="1">
      <c r="A1442" s="838" t="str">
        <f>IF(B1442&lt;&gt;"",IF(AND(B1442&gt;=_TM1,B1442&lt;=_TM2,OR(TH!L1442="1111",TH!M1442="1111")),TH!D1442,""),"")</f>
        <v/>
      </c>
      <c r="B1442" s="839">
        <f t="shared" si="413"/>
        <v>1</v>
      </c>
      <c r="C1442" s="927">
        <f t="shared" si="418"/>
        <v>41642</v>
      </c>
      <c r="D1442" s="841" t="s">
        <v>1378</v>
      </c>
      <c r="E1442" s="841">
        <v>41642</v>
      </c>
      <c r="F1442" s="851" t="s">
        <v>1356</v>
      </c>
      <c r="G1442" s="852" t="s">
        <v>418</v>
      </c>
      <c r="H1442" s="903" t="s">
        <v>1366</v>
      </c>
      <c r="I1442" s="845">
        <v>530</v>
      </c>
      <c r="J1442" s="845">
        <v>14813</v>
      </c>
      <c r="K1442" s="846">
        <f t="shared" ref="K1442" si="422">ROUND(I1442*J1442,0)</f>
        <v>7850890</v>
      </c>
      <c r="L1442" s="837" t="s">
        <v>167</v>
      </c>
      <c r="M1442" s="837" t="s">
        <v>159</v>
      </c>
      <c r="N1442" s="52" t="str">
        <f>IF(AND('331-CT'!$E$7=TH!H1442,OR(L1442="331",M1442="331")),"331",IF(AND(OR(L1442="131",M1442="131"),H1442='131-CT'!$E$7),"131",""))</f>
        <v/>
      </c>
      <c r="O1442" s="89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8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1378</v>
      </c>
      <c r="E1443" s="191">
        <v>41642</v>
      </c>
      <c r="F1443" s="192" t="s">
        <v>1334</v>
      </c>
      <c r="G1443" s="463" t="s">
        <v>422</v>
      </c>
      <c r="H1443" s="193" t="s">
        <v>1366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09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1378</v>
      </c>
      <c r="E1444" s="191">
        <v>41642</v>
      </c>
      <c r="F1444" s="192" t="s">
        <v>1335</v>
      </c>
      <c r="G1444" s="463" t="s">
        <v>422</v>
      </c>
      <c r="H1444" s="193" t="s">
        <v>1366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09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1378</v>
      </c>
      <c r="E1445" s="191">
        <v>41642</v>
      </c>
      <c r="F1445" s="192" t="s">
        <v>1349</v>
      </c>
      <c r="G1445" s="463" t="s">
        <v>422</v>
      </c>
      <c r="H1445" s="193" t="s">
        <v>1366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09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1378</v>
      </c>
      <c r="E1446" s="191">
        <v>41661</v>
      </c>
      <c r="F1446" s="192" t="s">
        <v>1333</v>
      </c>
      <c r="G1446" s="463" t="s">
        <v>424</v>
      </c>
      <c r="H1446" s="193" t="s">
        <v>1366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09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1378</v>
      </c>
      <c r="E1447" s="191">
        <v>41661</v>
      </c>
      <c r="F1447" s="192" t="s">
        <v>1327</v>
      </c>
      <c r="G1447" s="463" t="s">
        <v>427</v>
      </c>
      <c r="H1447" s="193" t="s">
        <v>1366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09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1378</v>
      </c>
      <c r="E1448" s="191">
        <v>41661</v>
      </c>
      <c r="F1448" s="192" t="s">
        <v>1329</v>
      </c>
      <c r="G1448" s="463" t="s">
        <v>427</v>
      </c>
      <c r="H1448" s="193" t="s">
        <v>1366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09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1378</v>
      </c>
      <c r="E1449" s="191">
        <v>41661</v>
      </c>
      <c r="F1449" s="192" t="s">
        <v>1355</v>
      </c>
      <c r="G1449" s="463" t="s">
        <v>427</v>
      </c>
      <c r="H1449" s="193" t="s">
        <v>1366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09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1378</v>
      </c>
      <c r="E1450" s="191">
        <v>41661</v>
      </c>
      <c r="F1450" s="192" t="s">
        <v>1353</v>
      </c>
      <c r="G1450" s="463" t="s">
        <v>427</v>
      </c>
      <c r="H1450" s="193" t="s">
        <v>1366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09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1378</v>
      </c>
      <c r="E1451" s="191">
        <v>41661</v>
      </c>
      <c r="F1451" s="192" t="s">
        <v>1341</v>
      </c>
      <c r="G1451" s="463" t="s">
        <v>427</v>
      </c>
      <c r="H1451" s="193" t="s">
        <v>1366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09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1378</v>
      </c>
      <c r="E1452" s="191">
        <v>41661</v>
      </c>
      <c r="F1452" s="192" t="s">
        <v>995</v>
      </c>
      <c r="G1452" s="463" t="s">
        <v>432</v>
      </c>
      <c r="H1452" s="193" t="s">
        <v>1366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09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1378</v>
      </c>
      <c r="E1453" s="191">
        <v>41661</v>
      </c>
      <c r="F1453" s="192" t="s">
        <v>1345</v>
      </c>
      <c r="G1453" s="463" t="s">
        <v>434</v>
      </c>
      <c r="H1453" s="193" t="s">
        <v>1366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09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1378</v>
      </c>
      <c r="E1454" s="191">
        <v>41681</v>
      </c>
      <c r="F1454" s="192" t="s">
        <v>1344</v>
      </c>
      <c r="G1454" s="463" t="s">
        <v>437</v>
      </c>
      <c r="H1454" s="193" t="s">
        <v>1366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09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1378</v>
      </c>
      <c r="E1455" s="191">
        <v>41681</v>
      </c>
      <c r="F1455" s="192" t="s">
        <v>1343</v>
      </c>
      <c r="G1455" s="463" t="s">
        <v>437</v>
      </c>
      <c r="H1455" s="193" t="s">
        <v>1366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09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1378</v>
      </c>
      <c r="E1456" s="191">
        <v>41686</v>
      </c>
      <c r="F1456" s="192" t="s">
        <v>1346</v>
      </c>
      <c r="G1456" s="463" t="s">
        <v>440</v>
      </c>
      <c r="H1456" s="193" t="s">
        <v>1366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09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1378</v>
      </c>
      <c r="E1457" s="191">
        <v>41687</v>
      </c>
      <c r="F1457" s="192" t="s">
        <v>1324</v>
      </c>
      <c r="G1457" s="463" t="s">
        <v>442</v>
      </c>
      <c r="H1457" s="193" t="s">
        <v>1366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09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1378</v>
      </c>
      <c r="E1458" s="191">
        <v>41687</v>
      </c>
      <c r="F1458" s="192" t="s">
        <v>1325</v>
      </c>
      <c r="G1458" s="463" t="s">
        <v>442</v>
      </c>
      <c r="H1458" s="193" t="s">
        <v>1366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09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1378</v>
      </c>
      <c r="E1459" s="191">
        <v>41688</v>
      </c>
      <c r="F1459" s="192" t="s">
        <v>1356</v>
      </c>
      <c r="G1459" s="463" t="s">
        <v>443</v>
      </c>
      <c r="H1459" s="193" t="s">
        <v>1366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09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1378</v>
      </c>
      <c r="E1460" s="191">
        <v>41688</v>
      </c>
      <c r="F1460" s="192" t="s">
        <v>1331</v>
      </c>
      <c r="G1460" s="463" t="s">
        <v>443</v>
      </c>
      <c r="H1460" s="193" t="s">
        <v>1366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09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1378</v>
      </c>
      <c r="E1461" s="191">
        <v>41688</v>
      </c>
      <c r="F1461" s="192" t="s">
        <v>1337</v>
      </c>
      <c r="G1461" s="463" t="s">
        <v>443</v>
      </c>
      <c r="H1461" s="193" t="s">
        <v>1366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09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1378</v>
      </c>
      <c r="E1462" s="191">
        <v>41691</v>
      </c>
      <c r="F1462" s="192" t="s">
        <v>1354</v>
      </c>
      <c r="G1462" s="463" t="s">
        <v>444</v>
      </c>
      <c r="H1462" s="193" t="s">
        <v>1366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09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1378</v>
      </c>
      <c r="E1463" s="191">
        <v>41691</v>
      </c>
      <c r="F1463" s="192" t="s">
        <v>1351</v>
      </c>
      <c r="G1463" s="463" t="s">
        <v>444</v>
      </c>
      <c r="H1463" s="193" t="s">
        <v>1366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09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1378</v>
      </c>
      <c r="E1464" s="191">
        <v>41694</v>
      </c>
      <c r="F1464" s="192" t="s">
        <v>995</v>
      </c>
      <c r="G1464" s="463" t="s">
        <v>447</v>
      </c>
      <c r="H1464" s="193" t="s">
        <v>1366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09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1378</v>
      </c>
      <c r="E1465" s="191">
        <v>41695</v>
      </c>
      <c r="F1465" s="192" t="s">
        <v>1361</v>
      </c>
      <c r="G1465" s="463" t="s">
        <v>449</v>
      </c>
      <c r="H1465" s="193" t="s">
        <v>1366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09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1378</v>
      </c>
      <c r="E1466" s="191">
        <v>41695</v>
      </c>
      <c r="F1466" s="192" t="s">
        <v>1342</v>
      </c>
      <c r="G1466" s="463" t="s">
        <v>449</v>
      </c>
      <c r="H1466" s="193" t="s">
        <v>1366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09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1378</v>
      </c>
      <c r="E1467" s="191">
        <v>41695</v>
      </c>
      <c r="F1467" s="192" t="s">
        <v>1359</v>
      </c>
      <c r="G1467" s="463" t="s">
        <v>449</v>
      </c>
      <c r="H1467" s="193" t="s">
        <v>1366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09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1378</v>
      </c>
      <c r="E1468" s="191">
        <v>41695</v>
      </c>
      <c r="F1468" s="192" t="s">
        <v>1326</v>
      </c>
      <c r="G1468" s="463" t="s">
        <v>449</v>
      </c>
      <c r="H1468" s="193" t="s">
        <v>1366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09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1378</v>
      </c>
      <c r="E1469" s="191">
        <v>41695</v>
      </c>
      <c r="F1469" s="192" t="s">
        <v>1350</v>
      </c>
      <c r="G1469" s="463" t="s">
        <v>453</v>
      </c>
      <c r="H1469" s="193" t="s">
        <v>1366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09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1378</v>
      </c>
      <c r="E1470" s="191">
        <v>41695</v>
      </c>
      <c r="F1470" s="192" t="s">
        <v>1347</v>
      </c>
      <c r="G1470" s="463" t="s">
        <v>453</v>
      </c>
      <c r="H1470" s="193" t="s">
        <v>1366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09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1378</v>
      </c>
      <c r="E1471" s="191">
        <v>41695</v>
      </c>
      <c r="F1471" s="192" t="s">
        <v>1326</v>
      </c>
      <c r="G1471" s="463" t="s">
        <v>453</v>
      </c>
      <c r="H1471" s="193" t="s">
        <v>1366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09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1378</v>
      </c>
      <c r="E1472" s="191">
        <v>41695</v>
      </c>
      <c r="F1472" s="192" t="s">
        <v>1348</v>
      </c>
      <c r="G1472" s="463" t="s">
        <v>457</v>
      </c>
      <c r="H1472" s="193" t="s">
        <v>1366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09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1378</v>
      </c>
      <c r="E1473" s="191">
        <v>41699</v>
      </c>
      <c r="F1473" s="192" t="s">
        <v>997</v>
      </c>
      <c r="G1473" s="463" t="s">
        <v>460</v>
      </c>
      <c r="H1473" s="193" t="s">
        <v>1366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09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1378</v>
      </c>
      <c r="E1474" s="191">
        <v>41701</v>
      </c>
      <c r="F1474" s="192" t="s">
        <v>1357</v>
      </c>
      <c r="G1474" s="463" t="s">
        <v>462</v>
      </c>
      <c r="H1474" s="193" t="s">
        <v>1366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09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1378</v>
      </c>
      <c r="E1475" s="191">
        <v>41701</v>
      </c>
      <c r="F1475" s="192" t="s">
        <v>997</v>
      </c>
      <c r="G1475" s="463" t="s">
        <v>462</v>
      </c>
      <c r="H1475" s="193" t="s">
        <v>1366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09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1378</v>
      </c>
      <c r="E1476" s="191">
        <v>41701</v>
      </c>
      <c r="F1476" s="192" t="s">
        <v>1340</v>
      </c>
      <c r="G1476" s="463" t="s">
        <v>464</v>
      </c>
      <c r="H1476" s="193" t="s">
        <v>1366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09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1378</v>
      </c>
      <c r="E1477" s="191">
        <v>41707</v>
      </c>
      <c r="F1477" s="192" t="s">
        <v>1336</v>
      </c>
      <c r="G1477" s="463" t="s">
        <v>467</v>
      </c>
      <c r="H1477" s="193" t="s">
        <v>1366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09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1378</v>
      </c>
      <c r="E1478" s="191">
        <v>41715</v>
      </c>
      <c r="F1478" s="192" t="s">
        <v>1330</v>
      </c>
      <c r="G1478" s="463" t="s">
        <v>468</v>
      </c>
      <c r="H1478" s="193" t="s">
        <v>1366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09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1378</v>
      </c>
      <c r="E1479" s="191">
        <v>41715</v>
      </c>
      <c r="F1479" s="192" t="s">
        <v>1360</v>
      </c>
      <c r="G1479" s="463" t="s">
        <v>468</v>
      </c>
      <c r="H1479" s="193" t="s">
        <v>1366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09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1378</v>
      </c>
      <c r="E1480" s="191">
        <v>41717</v>
      </c>
      <c r="F1480" s="192" t="s">
        <v>1358</v>
      </c>
      <c r="G1480" s="463" t="s">
        <v>471</v>
      </c>
      <c r="H1480" s="193" t="s">
        <v>1366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09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1378</v>
      </c>
      <c r="E1481" s="191">
        <v>41721</v>
      </c>
      <c r="F1481" s="192" t="s">
        <v>1004</v>
      </c>
      <c r="G1481" s="463" t="s">
        <v>474</v>
      </c>
      <c r="H1481" s="193" t="s">
        <v>1366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09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1378</v>
      </c>
      <c r="E1482" s="191">
        <v>41725</v>
      </c>
      <c r="F1482" s="192" t="s">
        <v>1332</v>
      </c>
      <c r="G1482" s="463" t="s">
        <v>476</v>
      </c>
      <c r="H1482" s="193" t="s">
        <v>1366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09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1378</v>
      </c>
      <c r="E1483" s="191">
        <v>41725</v>
      </c>
      <c r="F1483" s="192" t="s">
        <v>1332</v>
      </c>
      <c r="G1483" s="463" t="s">
        <v>476</v>
      </c>
      <c r="H1483" s="193" t="s">
        <v>1366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09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1378</v>
      </c>
      <c r="E1484" s="191">
        <v>41725</v>
      </c>
      <c r="F1484" s="192" t="s">
        <v>1330</v>
      </c>
      <c r="G1484" s="463" t="s">
        <v>476</v>
      </c>
      <c r="H1484" s="193" t="s">
        <v>1366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09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1378</v>
      </c>
      <c r="E1485" s="191">
        <v>41725</v>
      </c>
      <c r="F1485" s="192" t="s">
        <v>1330</v>
      </c>
      <c r="G1485" s="463" t="s">
        <v>476</v>
      </c>
      <c r="H1485" s="193" t="s">
        <v>1366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09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1378</v>
      </c>
      <c r="E1486" s="191">
        <v>41725</v>
      </c>
      <c r="F1486" s="192" t="s">
        <v>1004</v>
      </c>
      <c r="G1486" s="463" t="s">
        <v>482</v>
      </c>
      <c r="H1486" s="193" t="s">
        <v>1366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09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1378</v>
      </c>
      <c r="E1487" s="191">
        <v>41725</v>
      </c>
      <c r="F1487" s="192" t="s">
        <v>1352</v>
      </c>
      <c r="G1487" s="463" t="s">
        <v>482</v>
      </c>
      <c r="H1487" s="193" t="s">
        <v>1366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09"/>
    </row>
    <row r="1488" spans="1:28" s="850" customFormat="1" ht="15.75" customHeight="1">
      <c r="A1488" s="838" t="str">
        <f>IF(B1488&lt;&gt;"",IF(AND(B1488&gt;=_TM1,B1488&lt;=_TM2,OR(TH!L1488="1111",TH!M1488="1111")),TH!D1488,""),"")</f>
        <v/>
      </c>
      <c r="B1488" s="839">
        <f t="shared" si="424"/>
        <v>3</v>
      </c>
      <c r="C1488" s="927">
        <f t="shared" si="425"/>
        <v>41727</v>
      </c>
      <c r="D1488" s="191" t="s">
        <v>1378</v>
      </c>
      <c r="E1488" s="841">
        <v>41727</v>
      </c>
      <c r="F1488" s="851" t="s">
        <v>1179</v>
      </c>
      <c r="G1488" s="852" t="s">
        <v>484</v>
      </c>
      <c r="H1488" s="903" t="s">
        <v>1366</v>
      </c>
      <c r="I1488" s="845">
        <v>270</v>
      </c>
      <c r="J1488" s="845">
        <v>12615</v>
      </c>
      <c r="K1488" s="846">
        <f t="shared" si="426"/>
        <v>3406050</v>
      </c>
      <c r="L1488" s="837" t="s">
        <v>167</v>
      </c>
      <c r="M1488" s="837" t="s">
        <v>159</v>
      </c>
      <c r="N1488" s="52" t="str">
        <f>IF(AND('331-CT'!$E$7=TH!H1488,OR(L1488="331",M1488="331")),"331",IF(AND(OR(L1488="131",M1488="131"),H1488='131-CT'!$E$7),"131",""))</f>
        <v/>
      </c>
      <c r="O1488" s="89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8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1378</v>
      </c>
      <c r="E1489" s="191">
        <v>41727</v>
      </c>
      <c r="F1489" s="192" t="s">
        <v>1160</v>
      </c>
      <c r="G1489" s="463" t="s">
        <v>484</v>
      </c>
      <c r="H1489" s="193" t="s">
        <v>1366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09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1378</v>
      </c>
      <c r="E1490" s="191">
        <v>41727</v>
      </c>
      <c r="F1490" s="192" t="s">
        <v>1173</v>
      </c>
      <c r="G1490" s="463" t="s">
        <v>484</v>
      </c>
      <c r="H1490" s="193" t="s">
        <v>1366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09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1378</v>
      </c>
      <c r="E1491" s="191">
        <v>41727</v>
      </c>
      <c r="F1491" s="192" t="s">
        <v>1178</v>
      </c>
      <c r="G1491" s="463" t="s">
        <v>484</v>
      </c>
      <c r="H1491" s="193" t="s">
        <v>1366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09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1378</v>
      </c>
      <c r="E1492" s="191">
        <v>41727</v>
      </c>
      <c r="F1492" s="192" t="s">
        <v>1095</v>
      </c>
      <c r="G1492" s="463" t="s">
        <v>489</v>
      </c>
      <c r="H1492" s="193" t="s">
        <v>1366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09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1378</v>
      </c>
      <c r="E1493" s="191">
        <v>41727</v>
      </c>
      <c r="F1493" s="192" t="s">
        <v>1181</v>
      </c>
      <c r="G1493" s="463" t="s">
        <v>489</v>
      </c>
      <c r="H1493" s="193" t="s">
        <v>1366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09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1378</v>
      </c>
      <c r="E1494" s="191">
        <v>41730</v>
      </c>
      <c r="F1494" s="192" t="s">
        <v>1094</v>
      </c>
      <c r="G1494" s="463" t="s">
        <v>493</v>
      </c>
      <c r="H1494" s="193" t="s">
        <v>1366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09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1378</v>
      </c>
      <c r="E1495" s="191">
        <v>41730</v>
      </c>
      <c r="F1495" s="192" t="s">
        <v>1072</v>
      </c>
      <c r="G1495" s="463" t="s">
        <v>493</v>
      </c>
      <c r="H1495" s="193" t="s">
        <v>1366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09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1378</v>
      </c>
      <c r="E1496" s="191">
        <v>41737</v>
      </c>
      <c r="F1496" s="192" t="s">
        <v>1176</v>
      </c>
      <c r="G1496" s="463" t="s">
        <v>495</v>
      </c>
      <c r="H1496" s="193" t="s">
        <v>1366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09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1378</v>
      </c>
      <c r="E1497" s="191">
        <v>41737</v>
      </c>
      <c r="F1497" s="192" t="s">
        <v>1182</v>
      </c>
      <c r="G1497" s="463" t="s">
        <v>495</v>
      </c>
      <c r="H1497" s="193" t="s">
        <v>1366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09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1378</v>
      </c>
      <c r="E1498" s="191">
        <v>41741</v>
      </c>
      <c r="F1498" s="192" t="s">
        <v>1070</v>
      </c>
      <c r="G1498" s="463" t="s">
        <v>498</v>
      </c>
      <c r="H1498" s="193" t="s">
        <v>1366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09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1378</v>
      </c>
      <c r="E1499" s="191">
        <v>41743</v>
      </c>
      <c r="F1499" s="192" t="s">
        <v>1161</v>
      </c>
      <c r="G1499" s="463" t="s">
        <v>499</v>
      </c>
      <c r="H1499" s="193" t="s">
        <v>1366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09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1378</v>
      </c>
      <c r="E1500" s="191">
        <v>41743</v>
      </c>
      <c r="F1500" s="192" t="s">
        <v>1196</v>
      </c>
      <c r="G1500" s="463" t="s">
        <v>501</v>
      </c>
      <c r="H1500" s="193" t="s">
        <v>1366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09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1378</v>
      </c>
      <c r="E1501" s="191">
        <v>41743</v>
      </c>
      <c r="F1501" s="192" t="s">
        <v>1184</v>
      </c>
      <c r="G1501" s="463" t="s">
        <v>501</v>
      </c>
      <c r="H1501" s="193" t="s">
        <v>1366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09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1378</v>
      </c>
      <c r="E1502" s="191">
        <v>41743</v>
      </c>
      <c r="F1502" s="192" t="s">
        <v>1177</v>
      </c>
      <c r="G1502" s="463" t="s">
        <v>501</v>
      </c>
      <c r="H1502" s="193" t="s">
        <v>1366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09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1378</v>
      </c>
      <c r="E1503" s="191">
        <v>41743</v>
      </c>
      <c r="F1503" s="192" t="s">
        <v>1101</v>
      </c>
      <c r="G1503" s="463" t="s">
        <v>501</v>
      </c>
      <c r="H1503" s="193" t="s">
        <v>1366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09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1378</v>
      </c>
      <c r="E1504" s="191">
        <v>41745</v>
      </c>
      <c r="F1504" s="192" t="s">
        <v>1195</v>
      </c>
      <c r="G1504" s="463" t="s">
        <v>505</v>
      </c>
      <c r="H1504" s="193" t="s">
        <v>1366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09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1378</v>
      </c>
      <c r="E1505" s="191">
        <v>41747</v>
      </c>
      <c r="F1505" s="192" t="s">
        <v>1175</v>
      </c>
      <c r="G1505" s="463" t="s">
        <v>506</v>
      </c>
      <c r="H1505" s="193" t="s">
        <v>1366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09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1378</v>
      </c>
      <c r="E1506" s="191">
        <v>41747</v>
      </c>
      <c r="F1506" s="192" t="s">
        <v>1176</v>
      </c>
      <c r="G1506" s="463" t="s">
        <v>506</v>
      </c>
      <c r="H1506" s="193" t="s">
        <v>1366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09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1378</v>
      </c>
      <c r="E1507" s="191">
        <v>41749</v>
      </c>
      <c r="F1507" s="192" t="s">
        <v>1142</v>
      </c>
      <c r="G1507" s="463" t="s">
        <v>507</v>
      </c>
      <c r="H1507" s="193" t="s">
        <v>1366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09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1378</v>
      </c>
      <c r="E1508" s="191">
        <v>41749</v>
      </c>
      <c r="F1508" s="192" t="s">
        <v>1153</v>
      </c>
      <c r="G1508" s="463" t="s">
        <v>507</v>
      </c>
      <c r="H1508" s="193" t="s">
        <v>1366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09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1378</v>
      </c>
      <c r="E1509" s="191">
        <v>41752</v>
      </c>
      <c r="F1509" s="192" t="s">
        <v>1171</v>
      </c>
      <c r="G1509" s="463" t="s">
        <v>509</v>
      </c>
      <c r="H1509" s="193" t="s">
        <v>1366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09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1378</v>
      </c>
      <c r="E1510" s="191">
        <v>41752</v>
      </c>
      <c r="F1510" s="192" t="s">
        <v>1072</v>
      </c>
      <c r="G1510" s="463" t="s">
        <v>509</v>
      </c>
      <c r="H1510" s="193" t="s">
        <v>1366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09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1378</v>
      </c>
      <c r="E1511" s="191">
        <v>41759</v>
      </c>
      <c r="F1511" s="192" t="s">
        <v>1156</v>
      </c>
      <c r="G1511" s="463" t="s">
        <v>510</v>
      </c>
      <c r="H1511" s="193" t="s">
        <v>1366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09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1378</v>
      </c>
      <c r="E1512" s="191">
        <v>41759</v>
      </c>
      <c r="F1512" s="192" t="s">
        <v>1339</v>
      </c>
      <c r="G1512" s="463" t="s">
        <v>510</v>
      </c>
      <c r="H1512" s="193" t="s">
        <v>1366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09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1378</v>
      </c>
      <c r="E1513" s="191">
        <v>41762</v>
      </c>
      <c r="F1513" s="192" t="s">
        <v>1072</v>
      </c>
      <c r="G1513" s="463" t="s">
        <v>511</v>
      </c>
      <c r="H1513" s="193" t="s">
        <v>1366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09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1378</v>
      </c>
      <c r="E1514" s="191">
        <v>41762</v>
      </c>
      <c r="F1514" s="192" t="s">
        <v>1142</v>
      </c>
      <c r="G1514" s="463" t="s">
        <v>511</v>
      </c>
      <c r="H1514" s="193" t="s">
        <v>1366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09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1378</v>
      </c>
      <c r="E1515" s="191">
        <v>41769</v>
      </c>
      <c r="F1515" s="192" t="s">
        <v>1149</v>
      </c>
      <c r="G1515" s="463" t="s">
        <v>513</v>
      </c>
      <c r="H1515" s="193" t="s">
        <v>1366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09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1378</v>
      </c>
      <c r="E1516" s="191">
        <v>41771</v>
      </c>
      <c r="F1516" s="192" t="s">
        <v>1338</v>
      </c>
      <c r="G1516" s="463" t="s">
        <v>514</v>
      </c>
      <c r="H1516" s="193" t="s">
        <v>1366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09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1378</v>
      </c>
      <c r="E1517" s="191">
        <v>41771</v>
      </c>
      <c r="F1517" s="192" t="s">
        <v>1157</v>
      </c>
      <c r="G1517" s="463" t="s">
        <v>516</v>
      </c>
      <c r="H1517" s="193" t="s">
        <v>1366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09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1378</v>
      </c>
      <c r="E1518" s="191">
        <v>41771</v>
      </c>
      <c r="F1518" s="192" t="s">
        <v>1157</v>
      </c>
      <c r="G1518" s="463" t="s">
        <v>518</v>
      </c>
      <c r="H1518" s="193" t="s">
        <v>1366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09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1378</v>
      </c>
      <c r="E1519" s="191">
        <v>41771</v>
      </c>
      <c r="F1519" s="192" t="s">
        <v>1174</v>
      </c>
      <c r="G1519" s="463" t="s">
        <v>518</v>
      </c>
      <c r="H1519" s="193" t="s">
        <v>1366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09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1378</v>
      </c>
      <c r="E1520" s="191">
        <v>41775</v>
      </c>
      <c r="F1520" s="192" t="s">
        <v>1142</v>
      </c>
      <c r="G1520" s="463" t="s">
        <v>520</v>
      </c>
      <c r="H1520" s="193" t="s">
        <v>1366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09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1378</v>
      </c>
      <c r="E1521" s="191">
        <v>41775</v>
      </c>
      <c r="F1521" s="192" t="s">
        <v>1068</v>
      </c>
      <c r="G1521" s="463" t="s">
        <v>520</v>
      </c>
      <c r="H1521" s="193" t="s">
        <v>1366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09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1378</v>
      </c>
      <c r="E1522" s="191">
        <v>41775</v>
      </c>
      <c r="F1522" s="192" t="s">
        <v>1183</v>
      </c>
      <c r="G1522" s="463" t="s">
        <v>520</v>
      </c>
      <c r="H1522" s="193" t="s">
        <v>1366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09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1378</v>
      </c>
      <c r="E1523" s="191">
        <v>41775</v>
      </c>
      <c r="F1523" s="192" t="s">
        <v>1182</v>
      </c>
      <c r="G1523" s="463" t="s">
        <v>520</v>
      </c>
      <c r="H1523" s="193" t="s">
        <v>1366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09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1378</v>
      </c>
      <c r="E1524" s="191">
        <v>41776</v>
      </c>
      <c r="F1524" s="192" t="s">
        <v>1180</v>
      </c>
      <c r="G1524" s="463" t="s">
        <v>522</v>
      </c>
      <c r="H1524" s="193" t="s">
        <v>1366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09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1378</v>
      </c>
      <c r="E1525" s="191">
        <v>41776</v>
      </c>
      <c r="F1525" s="192" t="s">
        <v>1172</v>
      </c>
      <c r="G1525" s="463" t="s">
        <v>522</v>
      </c>
      <c r="H1525" s="193" t="s">
        <v>1366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09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1378</v>
      </c>
      <c r="E1526" s="191">
        <v>41777</v>
      </c>
      <c r="F1526" s="192" t="s">
        <v>1176</v>
      </c>
      <c r="G1526" s="463" t="s">
        <v>525</v>
      </c>
      <c r="H1526" s="193" t="s">
        <v>1366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09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1378</v>
      </c>
      <c r="E1527" s="191">
        <v>41777</v>
      </c>
      <c r="F1527" s="192" t="s">
        <v>1151</v>
      </c>
      <c r="G1527" s="463" t="s">
        <v>526</v>
      </c>
      <c r="H1527" s="193" t="s">
        <v>1366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09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1378</v>
      </c>
      <c r="E1528" s="191">
        <v>41778</v>
      </c>
      <c r="F1528" s="192" t="s">
        <v>1070</v>
      </c>
      <c r="G1528" s="463" t="s">
        <v>528</v>
      </c>
      <c r="H1528" s="193" t="s">
        <v>1366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09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1378</v>
      </c>
      <c r="E1529" s="191">
        <v>41783</v>
      </c>
      <c r="F1529" s="192" t="s">
        <v>1167</v>
      </c>
      <c r="G1529" s="463" t="s">
        <v>529</v>
      </c>
      <c r="H1529" s="193" t="s">
        <v>1366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09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1378</v>
      </c>
      <c r="E1530" s="191">
        <v>41785</v>
      </c>
      <c r="F1530" s="192" t="s">
        <v>1150</v>
      </c>
      <c r="G1530" s="463" t="s">
        <v>530</v>
      </c>
      <c r="H1530" s="193" t="s">
        <v>1366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09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1378</v>
      </c>
      <c r="E1531" s="191">
        <v>41785</v>
      </c>
      <c r="F1531" s="192" t="s">
        <v>1328</v>
      </c>
      <c r="G1531" s="463" t="s">
        <v>531</v>
      </c>
      <c r="H1531" s="193" t="s">
        <v>1366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09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1378</v>
      </c>
      <c r="E1532" s="191">
        <v>41785</v>
      </c>
      <c r="F1532" s="192" t="s">
        <v>1180</v>
      </c>
      <c r="G1532" s="463" t="s">
        <v>531</v>
      </c>
      <c r="H1532" s="193" t="s">
        <v>1366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09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1378</v>
      </c>
      <c r="E1533" s="191">
        <v>41785</v>
      </c>
      <c r="F1533" s="192" t="s">
        <v>1170</v>
      </c>
      <c r="G1533" s="463" t="s">
        <v>531</v>
      </c>
      <c r="H1533" s="193" t="s">
        <v>1366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09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1378</v>
      </c>
      <c r="E1534" s="191">
        <v>41785</v>
      </c>
      <c r="F1534" s="192" t="s">
        <v>1152</v>
      </c>
      <c r="G1534" s="463" t="s">
        <v>534</v>
      </c>
      <c r="H1534" s="193" t="s">
        <v>1366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09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1378</v>
      </c>
      <c r="E1535" s="191">
        <v>41786</v>
      </c>
      <c r="F1535" s="192" t="s">
        <v>1096</v>
      </c>
      <c r="G1535" s="463" t="s">
        <v>536</v>
      </c>
      <c r="H1535" s="193" t="s">
        <v>1366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09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1378</v>
      </c>
      <c r="E1536" s="191">
        <v>41786</v>
      </c>
      <c r="F1536" s="192" t="s">
        <v>1142</v>
      </c>
      <c r="G1536" s="463" t="s">
        <v>538</v>
      </c>
      <c r="H1536" s="193" t="s">
        <v>1366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09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1378</v>
      </c>
      <c r="E1537" s="191">
        <v>41789</v>
      </c>
      <c r="F1537" s="192" t="s">
        <v>1143</v>
      </c>
      <c r="G1537" s="463" t="s">
        <v>539</v>
      </c>
      <c r="H1537" s="193" t="s">
        <v>1366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09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1378</v>
      </c>
      <c r="E1538" s="191">
        <v>41789</v>
      </c>
      <c r="F1538" s="192" t="s">
        <v>1195</v>
      </c>
      <c r="G1538" s="463" t="s">
        <v>541</v>
      </c>
      <c r="H1538" s="193" t="s">
        <v>1366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09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1378</v>
      </c>
      <c r="E1539" s="191">
        <v>41789</v>
      </c>
      <c r="F1539" s="192" t="s">
        <v>1176</v>
      </c>
      <c r="G1539" s="463" t="s">
        <v>542</v>
      </c>
      <c r="H1539" s="193" t="s">
        <v>1366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09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1378</v>
      </c>
      <c r="E1540" s="191">
        <v>41791</v>
      </c>
      <c r="F1540" s="192" t="s">
        <v>1143</v>
      </c>
      <c r="G1540" s="463" t="s">
        <v>543</v>
      </c>
      <c r="H1540" s="193" t="s">
        <v>1366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09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1378</v>
      </c>
      <c r="E1541" s="191">
        <v>41791</v>
      </c>
      <c r="F1541" s="192" t="s">
        <v>1195</v>
      </c>
      <c r="G1541" s="463" t="s">
        <v>543</v>
      </c>
      <c r="H1541" s="193" t="s">
        <v>1366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09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1378</v>
      </c>
      <c r="E1542" s="191">
        <v>41791</v>
      </c>
      <c r="F1542" s="192" t="s">
        <v>1177</v>
      </c>
      <c r="G1542" s="463" t="s">
        <v>543</v>
      </c>
      <c r="H1542" s="193" t="s">
        <v>1366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09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1378</v>
      </c>
      <c r="E1543" s="191">
        <v>41791</v>
      </c>
      <c r="F1543" s="192" t="s">
        <v>1101</v>
      </c>
      <c r="G1543" s="463" t="s">
        <v>543</v>
      </c>
      <c r="H1543" s="193" t="s">
        <v>1366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09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1378</v>
      </c>
      <c r="E1544" s="191">
        <v>41792</v>
      </c>
      <c r="F1544" s="192" t="s">
        <v>1100</v>
      </c>
      <c r="G1544" s="463" t="s">
        <v>545</v>
      </c>
      <c r="H1544" s="193" t="s">
        <v>1366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09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1378</v>
      </c>
      <c r="E1545" s="191">
        <v>41792</v>
      </c>
      <c r="F1545" s="192" t="s">
        <v>1163</v>
      </c>
      <c r="G1545" s="463" t="s">
        <v>545</v>
      </c>
      <c r="H1545" s="193" t="s">
        <v>1366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09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1378</v>
      </c>
      <c r="E1546" s="191">
        <v>41792</v>
      </c>
      <c r="F1546" s="192" t="s">
        <v>1154</v>
      </c>
      <c r="G1546" s="463" t="s">
        <v>549</v>
      </c>
      <c r="H1546" s="193" t="s">
        <v>1366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09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1378</v>
      </c>
      <c r="E1547" s="191">
        <v>41792</v>
      </c>
      <c r="F1547" s="192" t="s">
        <v>1097</v>
      </c>
      <c r="G1547" s="463" t="s">
        <v>549</v>
      </c>
      <c r="H1547" s="193" t="s">
        <v>1366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09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1378</v>
      </c>
      <c r="E1548" s="191">
        <v>41796</v>
      </c>
      <c r="F1548" s="192" t="s">
        <v>1180</v>
      </c>
      <c r="G1548" s="463" t="s">
        <v>553</v>
      </c>
      <c r="H1548" s="193" t="s">
        <v>1366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09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1378</v>
      </c>
      <c r="E1549" s="191">
        <v>41803</v>
      </c>
      <c r="F1549" s="192" t="s">
        <v>1169</v>
      </c>
      <c r="G1549" s="463" t="s">
        <v>555</v>
      </c>
      <c r="H1549" s="193" t="s">
        <v>1366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09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1378</v>
      </c>
      <c r="E1550" s="191">
        <v>41804</v>
      </c>
      <c r="F1550" s="192" t="s">
        <v>1176</v>
      </c>
      <c r="G1550" s="463" t="s">
        <v>556</v>
      </c>
      <c r="H1550" s="193" t="s">
        <v>1366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09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1378</v>
      </c>
      <c r="E1551" s="191">
        <v>41807</v>
      </c>
      <c r="F1551" s="192" t="s">
        <v>1072</v>
      </c>
      <c r="G1551" s="463" t="s">
        <v>557</v>
      </c>
      <c r="H1551" s="193" t="s">
        <v>1366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09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1378</v>
      </c>
      <c r="E1552" s="191">
        <v>41810</v>
      </c>
      <c r="F1552" s="192" t="s">
        <v>1162</v>
      </c>
      <c r="G1552" s="463" t="s">
        <v>558</v>
      </c>
      <c r="H1552" s="193" t="s">
        <v>1366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09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1378</v>
      </c>
      <c r="E1553" s="191">
        <v>41811</v>
      </c>
      <c r="F1553" s="192" t="s">
        <v>1098</v>
      </c>
      <c r="G1553" s="463" t="s">
        <v>560</v>
      </c>
      <c r="H1553" s="193" t="s">
        <v>1366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09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1378</v>
      </c>
      <c r="E1554" s="191">
        <v>41811</v>
      </c>
      <c r="F1554" s="192" t="s">
        <v>1156</v>
      </c>
      <c r="G1554" s="463" t="s">
        <v>560</v>
      </c>
      <c r="H1554" s="193" t="s">
        <v>1366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09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1378</v>
      </c>
      <c r="E1555" s="191">
        <v>41812</v>
      </c>
      <c r="F1555" s="192" t="s">
        <v>1142</v>
      </c>
      <c r="G1555" s="463" t="s">
        <v>564</v>
      </c>
      <c r="H1555" s="193" t="s">
        <v>1366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09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1378</v>
      </c>
      <c r="E1556" s="191">
        <v>41815</v>
      </c>
      <c r="F1556" s="192" t="s">
        <v>1071</v>
      </c>
      <c r="G1556" s="463" t="s">
        <v>565</v>
      </c>
      <c r="H1556" s="193" t="s">
        <v>1366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09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1378</v>
      </c>
      <c r="E1557" s="191">
        <v>41817</v>
      </c>
      <c r="F1557" s="192" t="s">
        <v>1069</v>
      </c>
      <c r="G1557" s="463" t="s">
        <v>567</v>
      </c>
      <c r="H1557" s="193" t="s">
        <v>1366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09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1378</v>
      </c>
      <c r="E1558" s="191">
        <v>41817</v>
      </c>
      <c r="F1558" s="192" t="s">
        <v>1168</v>
      </c>
      <c r="G1558" s="463" t="s">
        <v>567</v>
      </c>
      <c r="H1558" s="193" t="s">
        <v>1366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09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1378</v>
      </c>
      <c r="E1559" s="191">
        <v>41817</v>
      </c>
      <c r="F1559" s="192" t="s">
        <v>1099</v>
      </c>
      <c r="G1559" s="463" t="s">
        <v>569</v>
      </c>
      <c r="H1559" s="193" t="s">
        <v>1366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09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1378</v>
      </c>
      <c r="E1560" s="191">
        <v>41817</v>
      </c>
      <c r="F1560" s="192" t="s">
        <v>1097</v>
      </c>
      <c r="G1560" s="463" t="s">
        <v>569</v>
      </c>
      <c r="H1560" s="193" t="s">
        <v>1366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09"/>
    </row>
    <row r="1561" spans="1:28" s="850" customFormat="1" ht="15.75" customHeight="1">
      <c r="A1561" s="838" t="str">
        <f>IF(B1561&lt;&gt;"",IF(AND(B1561&gt;=_TM1,B1561&lt;=_TM2,OR(TH!L1561="1111",TH!M1561="1111")),TH!D1561,""),"")</f>
        <v/>
      </c>
      <c r="B1561" s="839">
        <f t="shared" si="433"/>
        <v>7</v>
      </c>
      <c r="C1561" s="927">
        <f t="shared" si="434"/>
        <v>41821</v>
      </c>
      <c r="D1561" s="191" t="s">
        <v>1378</v>
      </c>
      <c r="E1561" s="841">
        <v>41821</v>
      </c>
      <c r="F1561" s="851" t="s">
        <v>1146</v>
      </c>
      <c r="G1561" s="852"/>
      <c r="H1561" s="903" t="s">
        <v>1366</v>
      </c>
      <c r="I1561" s="845">
        <v>4801</v>
      </c>
      <c r="J1561" s="845">
        <v>9500</v>
      </c>
      <c r="K1561" s="846">
        <f t="shared" si="435"/>
        <v>45609500</v>
      </c>
      <c r="L1561" s="837" t="s">
        <v>167</v>
      </c>
      <c r="M1561" s="837" t="s">
        <v>159</v>
      </c>
      <c r="N1561" s="52" t="str">
        <f>IF(AND('331-CT'!$E$7=TH!H1561,OR(L1561="331",M1561="331")),"331",IF(AND(OR(L1561="131",M1561="131"),H1561='131-CT'!$E$7),"131",""))</f>
        <v/>
      </c>
      <c r="O1561" s="89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8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1378</v>
      </c>
      <c r="E1562" s="191">
        <v>41835</v>
      </c>
      <c r="F1562" s="192" t="s">
        <v>1076</v>
      </c>
      <c r="G1562" s="463"/>
      <c r="H1562" s="193" t="s">
        <v>1366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09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1378</v>
      </c>
      <c r="E1563" s="191">
        <v>41848</v>
      </c>
      <c r="F1563" s="192" t="s">
        <v>1076</v>
      </c>
      <c r="G1563" s="463"/>
      <c r="H1563" s="193" t="s">
        <v>1366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09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1378</v>
      </c>
      <c r="E1564" s="191">
        <v>41852</v>
      </c>
      <c r="F1564" s="192" t="s">
        <v>1076</v>
      </c>
      <c r="G1564" s="463"/>
      <c r="H1564" s="193" t="s">
        <v>1366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09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1378</v>
      </c>
      <c r="E1565" s="191">
        <v>41866</v>
      </c>
      <c r="F1565" s="192" t="s">
        <v>1076</v>
      </c>
      <c r="G1565" s="463"/>
      <c r="H1565" s="193" t="s">
        <v>1366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09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1378</v>
      </c>
      <c r="E1566" s="191">
        <v>41883</v>
      </c>
      <c r="F1566" s="192" t="s">
        <v>1080</v>
      </c>
      <c r="G1566" s="463"/>
      <c r="H1566" s="193" t="s">
        <v>1366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09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1378</v>
      </c>
      <c r="E1567" s="191">
        <v>41892</v>
      </c>
      <c r="F1567" s="192" t="s">
        <v>1076</v>
      </c>
      <c r="G1567" s="463"/>
      <c r="H1567" s="193" t="s">
        <v>1366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09"/>
    </row>
    <row r="1568" spans="1:28" s="850" customFormat="1" ht="15.75" customHeight="1">
      <c r="A1568" s="838" t="str">
        <f>IF(B1568&lt;&gt;"",IF(AND(B1568&gt;=_TM1,B1568&lt;=_TM2,OR(TH!L1568="1111",TH!M1568="1111")),TH!D1568,""),"")</f>
        <v/>
      </c>
      <c r="B1568" s="839">
        <f t="shared" si="433"/>
        <v>10</v>
      </c>
      <c r="C1568" s="927">
        <f t="shared" si="434"/>
        <v>41913</v>
      </c>
      <c r="D1568" s="191" t="s">
        <v>1378</v>
      </c>
      <c r="E1568" s="841">
        <v>41913</v>
      </c>
      <c r="F1568" s="851" t="s">
        <v>1012</v>
      </c>
      <c r="G1568" s="852"/>
      <c r="H1568" s="903" t="s">
        <v>1366</v>
      </c>
      <c r="I1568" s="845">
        <v>1777</v>
      </c>
      <c r="J1568" s="845">
        <v>9450</v>
      </c>
      <c r="K1568" s="846">
        <f t="shared" si="435"/>
        <v>16792650</v>
      </c>
      <c r="L1568" s="837" t="s">
        <v>167</v>
      </c>
      <c r="M1568" s="837" t="s">
        <v>159</v>
      </c>
      <c r="N1568" s="52" t="str">
        <f>IF(AND('331-CT'!$E$7=TH!H1568,OR(L1568="331",M1568="331")),"331",IF(AND(OR(L1568="131",M1568="131"),H1568='131-CT'!$E$7),"131",""))</f>
        <v/>
      </c>
      <c r="O1568" s="89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8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1378</v>
      </c>
      <c r="E1569" s="191">
        <v>41917</v>
      </c>
      <c r="F1569" s="192" t="s">
        <v>1080</v>
      </c>
      <c r="G1569" s="463"/>
      <c r="H1569" s="193" t="s">
        <v>1366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09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1378</v>
      </c>
      <c r="E1570" s="191">
        <v>41917</v>
      </c>
      <c r="F1570" s="192" t="s">
        <v>1076</v>
      </c>
      <c r="G1570" s="463"/>
      <c r="H1570" s="193" t="s">
        <v>1366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09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1378</v>
      </c>
      <c r="E1571" s="191">
        <v>41927</v>
      </c>
      <c r="F1571" s="192" t="s">
        <v>1076</v>
      </c>
      <c r="G1571" s="463"/>
      <c r="H1571" s="193" t="s">
        <v>1366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09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1378</v>
      </c>
      <c r="E1572" s="191">
        <v>41927</v>
      </c>
      <c r="F1572" s="192" t="s">
        <v>1012</v>
      </c>
      <c r="G1572" s="463"/>
      <c r="H1572" s="193" t="s">
        <v>1366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09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1378</v>
      </c>
      <c r="E1573" s="191">
        <v>41933</v>
      </c>
      <c r="F1573" s="192" t="s">
        <v>1076</v>
      </c>
      <c r="G1573" s="463"/>
      <c r="H1573" s="193" t="s">
        <v>1366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09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1378</v>
      </c>
      <c r="E1574" s="191">
        <v>41933</v>
      </c>
      <c r="F1574" s="192" t="s">
        <v>1012</v>
      </c>
      <c r="G1574" s="463"/>
      <c r="H1574" s="193" t="s">
        <v>1366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09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1378</v>
      </c>
      <c r="E1575" s="191">
        <v>41939</v>
      </c>
      <c r="F1575" s="192" t="s">
        <v>1012</v>
      </c>
      <c r="G1575" s="463"/>
      <c r="H1575" s="193" t="s">
        <v>1366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09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1378</v>
      </c>
      <c r="E1576" s="191">
        <v>41944</v>
      </c>
      <c r="F1576" s="192" t="s">
        <v>1012</v>
      </c>
      <c r="G1576" s="463"/>
      <c r="H1576" s="193" t="s">
        <v>1366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09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1378</v>
      </c>
      <c r="E1577" s="191">
        <v>41950</v>
      </c>
      <c r="F1577" s="192" t="s">
        <v>1012</v>
      </c>
      <c r="G1577" s="463"/>
      <c r="H1577" s="193" t="s">
        <v>1366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09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1378</v>
      </c>
      <c r="E1578" s="191">
        <v>41961</v>
      </c>
      <c r="F1578" s="192" t="s">
        <v>1076</v>
      </c>
      <c r="G1578" s="463"/>
      <c r="H1578" s="193" t="s">
        <v>1366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09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1378</v>
      </c>
      <c r="E1579" s="191">
        <v>41964</v>
      </c>
      <c r="F1579" s="192" t="s">
        <v>1105</v>
      </c>
      <c r="G1579" s="463"/>
      <c r="H1579" s="193" t="s">
        <v>1366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09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1378</v>
      </c>
      <c r="E1580" s="191">
        <v>41974</v>
      </c>
      <c r="F1580" s="192" t="s">
        <v>1012</v>
      </c>
      <c r="G1580" s="463"/>
      <c r="H1580" s="193" t="s">
        <v>1366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09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1378</v>
      </c>
      <c r="E1581" s="191">
        <v>41988</v>
      </c>
      <c r="F1581" s="192" t="s">
        <v>1109</v>
      </c>
      <c r="G1581" s="463"/>
      <c r="H1581" s="193" t="s">
        <v>1366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09"/>
    </row>
    <row r="1582" spans="1:28" s="850" customFormat="1" ht="15.75" customHeight="1">
      <c r="A1582" s="838" t="str">
        <f>IF(B1582&lt;&gt;"",IF(AND(B1582&gt;=_TM1,B1582&lt;=_TM2,OR(TH!L1582="1111",TH!M1582="1111")),TH!D1582,""),"")</f>
        <v/>
      </c>
      <c r="B1582" s="839">
        <f t="shared" si="436"/>
        <v>1</v>
      </c>
      <c r="C1582" s="927">
        <f t="shared" si="437"/>
        <v>41645</v>
      </c>
      <c r="D1582" s="841" t="s">
        <v>1379</v>
      </c>
      <c r="E1582" s="841">
        <v>41645</v>
      </c>
      <c r="F1582" s="851" t="s">
        <v>417</v>
      </c>
      <c r="G1582" s="852" t="s">
        <v>418</v>
      </c>
      <c r="H1582" s="844" t="s">
        <v>1372</v>
      </c>
      <c r="I1582" s="845">
        <v>2110</v>
      </c>
      <c r="J1582" s="845">
        <v>5680.7204068749725</v>
      </c>
      <c r="K1582" s="846">
        <f t="shared" si="438"/>
        <v>11986320</v>
      </c>
      <c r="L1582" s="928" t="s">
        <v>169</v>
      </c>
      <c r="M1582" s="847" t="s">
        <v>167</v>
      </c>
      <c r="N1582" s="52" t="str">
        <f>IF(AND('331-CT'!$E$7=TH!H1582,OR(L1582="331",M1582="331")),"331",IF(AND(OR(L1582="131",M1582="131"),H1582='131-CT'!$E$7),"131",""))</f>
        <v/>
      </c>
      <c r="O1582" s="89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8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8" t="s">
        <v>1379</v>
      </c>
      <c r="E1583" s="908">
        <v>41645</v>
      </c>
      <c r="F1583" s="909" t="s">
        <v>421</v>
      </c>
      <c r="G1583" s="930" t="s">
        <v>422</v>
      </c>
      <c r="H1583" s="913" t="s">
        <v>1372</v>
      </c>
      <c r="I1583" s="249">
        <v>500</v>
      </c>
      <c r="J1583" s="249">
        <v>13025.593459007674</v>
      </c>
      <c r="K1583" s="910">
        <f t="shared" ref="K1583:K1646" si="440">ROUND(I1583*J1583,0)</f>
        <v>6512797</v>
      </c>
      <c r="L1583" s="890" t="s">
        <v>169</v>
      </c>
      <c r="M1583" s="929" t="s">
        <v>167</v>
      </c>
      <c r="N1583" s="52" t="str">
        <f>IF(AND('331-CT'!$E$7=TH!H1583,OR(L1583="331",M1583="331")),"331",IF(AND(OR(L1583="131",M1583="131"),H1583='131-CT'!$E$7),"131",""))</f>
        <v/>
      </c>
      <c r="O1583" s="89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8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8" t="s">
        <v>1379</v>
      </c>
      <c r="E1584" s="908">
        <v>41645</v>
      </c>
      <c r="F1584" s="909" t="s">
        <v>445</v>
      </c>
      <c r="G1584" s="930" t="s">
        <v>422</v>
      </c>
      <c r="H1584" s="913" t="s">
        <v>1372</v>
      </c>
      <c r="I1584" s="249">
        <v>1000</v>
      </c>
      <c r="J1584" s="249">
        <v>3577.5434590076748</v>
      </c>
      <c r="K1584" s="910">
        <f t="shared" si="440"/>
        <v>3577543</v>
      </c>
      <c r="L1584" s="890" t="s">
        <v>169</v>
      </c>
      <c r="M1584" s="929" t="s">
        <v>167</v>
      </c>
      <c r="N1584" s="52" t="str">
        <f>IF(AND('331-CT'!$E$7=TH!H1584,OR(L1584="331",M1584="331")),"331",IF(AND(OR(L1584="131",M1584="131"),H1584='131-CT'!$E$7),"131",""))</f>
        <v/>
      </c>
      <c r="O1584" s="89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8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8" t="s">
        <v>1379</v>
      </c>
      <c r="E1585" s="908">
        <v>41664</v>
      </c>
      <c r="F1585" s="909" t="s">
        <v>423</v>
      </c>
      <c r="G1585" s="930" t="s">
        <v>424</v>
      </c>
      <c r="H1585" s="913" t="s">
        <v>1372</v>
      </c>
      <c r="I1585" s="249">
        <v>510</v>
      </c>
      <c r="J1585" s="249">
        <v>9972.2724001841434</v>
      </c>
      <c r="K1585" s="910">
        <f t="shared" si="440"/>
        <v>5085859</v>
      </c>
      <c r="L1585" s="890" t="s">
        <v>169</v>
      </c>
      <c r="M1585" s="929" t="s">
        <v>167</v>
      </c>
      <c r="N1585" s="52" t="str">
        <f>IF(AND('331-CT'!$E$7=TH!H1585,OR(L1585="331",M1585="331")),"331",IF(AND(OR(L1585="131",M1585="131"),H1585='131-CT'!$E$7),"131",""))</f>
        <v/>
      </c>
      <c r="O1585" s="89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8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8" t="s">
        <v>1379</v>
      </c>
      <c r="E1586" s="908">
        <v>41664</v>
      </c>
      <c r="F1586" s="909" t="s">
        <v>426</v>
      </c>
      <c r="G1586" s="930" t="s">
        <v>427</v>
      </c>
      <c r="H1586" s="913" t="s">
        <v>1372</v>
      </c>
      <c r="I1586" s="249">
        <v>563</v>
      </c>
      <c r="J1586" s="249">
        <v>10837.503828457053</v>
      </c>
      <c r="K1586" s="910">
        <f t="shared" si="440"/>
        <v>6101515</v>
      </c>
      <c r="L1586" s="890" t="s">
        <v>169</v>
      </c>
      <c r="M1586" s="929" t="s">
        <v>167</v>
      </c>
      <c r="N1586" s="52" t="str">
        <f>IF(AND('331-CT'!$E$7=TH!H1586,OR(L1586="331",M1586="331")),"331",IF(AND(OR(L1586="131",M1586="131"),H1586='131-CT'!$E$7),"131",""))</f>
        <v/>
      </c>
      <c r="O1586" s="89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8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8" t="s">
        <v>1379</v>
      </c>
      <c r="E1587" s="908">
        <v>41664</v>
      </c>
      <c r="F1587" s="909" t="s">
        <v>428</v>
      </c>
      <c r="G1587" s="930" t="s">
        <v>427</v>
      </c>
      <c r="H1587" s="913" t="s">
        <v>1372</v>
      </c>
      <c r="I1587" s="249">
        <v>234</v>
      </c>
      <c r="J1587" s="249">
        <v>10412.910911999126</v>
      </c>
      <c r="K1587" s="910">
        <f t="shared" si="440"/>
        <v>2436621</v>
      </c>
      <c r="L1587" s="890" t="s">
        <v>169</v>
      </c>
      <c r="M1587" s="929" t="s">
        <v>167</v>
      </c>
      <c r="N1587" s="52" t="str">
        <f>IF(AND('331-CT'!$E$7=TH!H1587,OR(L1587="331",M1587="331")),"331",IF(AND(OR(L1587="131",M1587="131"),H1587='131-CT'!$E$7),"131",""))</f>
        <v/>
      </c>
      <c r="O1587" s="89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8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8" t="s">
        <v>1379</v>
      </c>
      <c r="E1588" s="908">
        <v>41664</v>
      </c>
      <c r="F1588" s="909" t="s">
        <v>429</v>
      </c>
      <c r="G1588" s="930" t="s">
        <v>427</v>
      </c>
      <c r="H1588" s="913" t="s">
        <v>1372</v>
      </c>
      <c r="I1588" s="249">
        <v>233</v>
      </c>
      <c r="J1588" s="249">
        <v>6855.1984289647553</v>
      </c>
      <c r="K1588" s="910">
        <f t="shared" si="440"/>
        <v>1597261</v>
      </c>
      <c r="L1588" s="890" t="s">
        <v>169</v>
      </c>
      <c r="M1588" s="929" t="s">
        <v>167</v>
      </c>
      <c r="N1588" s="52" t="str">
        <f>IF(AND('331-CT'!$E$7=TH!H1588,OR(L1588="331",M1588="331")),"331",IF(AND(OR(L1588="131",M1588="131"),H1588='131-CT'!$E$7),"131",""))</f>
        <v/>
      </c>
      <c r="O1588" s="89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8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8" t="s">
        <v>1379</v>
      </c>
      <c r="E1589" s="908">
        <v>41664</v>
      </c>
      <c r="F1589" s="909" t="s">
        <v>430</v>
      </c>
      <c r="G1589" s="930" t="s">
        <v>427</v>
      </c>
      <c r="H1589" s="913" t="s">
        <v>1372</v>
      </c>
      <c r="I1589" s="249">
        <v>308</v>
      </c>
      <c r="J1589" s="249">
        <v>9159.919459007675</v>
      </c>
      <c r="K1589" s="910">
        <f t="shared" si="440"/>
        <v>2821255</v>
      </c>
      <c r="L1589" s="890" t="s">
        <v>169</v>
      </c>
      <c r="M1589" s="929" t="s">
        <v>167</v>
      </c>
      <c r="N1589" s="52" t="str">
        <f>IF(AND('331-CT'!$E$7=TH!H1589,OR(L1589="331",M1589="331")),"331",IF(AND(OR(L1589="131",M1589="131"),H1589='131-CT'!$E$7),"131",""))</f>
        <v/>
      </c>
      <c r="O1589" s="89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8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8" t="s">
        <v>1379</v>
      </c>
      <c r="E1590" s="908">
        <v>41664</v>
      </c>
      <c r="F1590" s="909" t="s">
        <v>431</v>
      </c>
      <c r="G1590" s="930" t="s">
        <v>432</v>
      </c>
      <c r="H1590" s="913" t="s">
        <v>1372</v>
      </c>
      <c r="I1590" s="249">
        <v>1038</v>
      </c>
      <c r="J1590" s="249">
        <v>11549.3992277938</v>
      </c>
      <c r="K1590" s="910">
        <f t="shared" si="440"/>
        <v>11988276</v>
      </c>
      <c r="L1590" s="890" t="s">
        <v>169</v>
      </c>
      <c r="M1590" s="929" t="s">
        <v>167</v>
      </c>
      <c r="N1590" s="52" t="str">
        <f>IF(AND('331-CT'!$E$7=TH!H1590,OR(L1590="331",M1590="331")),"331",IF(AND(OR(L1590="131",M1590="131"),H1590='131-CT'!$E$7),"131",""))</f>
        <v/>
      </c>
      <c r="O1590" s="89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8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8" t="s">
        <v>1379</v>
      </c>
      <c r="E1591" s="908">
        <v>41664</v>
      </c>
      <c r="F1591" s="909" t="s">
        <v>433</v>
      </c>
      <c r="G1591" s="930" t="s">
        <v>434</v>
      </c>
      <c r="H1591" s="913" t="s">
        <v>1372</v>
      </c>
      <c r="I1591" s="249">
        <v>200</v>
      </c>
      <c r="J1591" s="249">
        <v>13565.829459007673</v>
      </c>
      <c r="K1591" s="910">
        <f t="shared" si="440"/>
        <v>2713166</v>
      </c>
      <c r="L1591" s="890" t="s">
        <v>169</v>
      </c>
      <c r="M1591" s="929" t="s">
        <v>167</v>
      </c>
      <c r="N1591" s="52" t="str">
        <f>IF(AND('331-CT'!$E$7=TH!H1591,OR(L1591="331",M1591="331")),"331",IF(AND(OR(L1591="131",M1591="131"),H1591='131-CT'!$E$7),"131",""))</f>
        <v/>
      </c>
      <c r="O1591" s="89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8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8" t="s">
        <v>1379</v>
      </c>
      <c r="E1592" s="908">
        <v>41684</v>
      </c>
      <c r="F1592" s="909" t="s">
        <v>436</v>
      </c>
      <c r="G1592" s="930" t="s">
        <v>437</v>
      </c>
      <c r="H1592" s="913" t="s">
        <v>1372</v>
      </c>
      <c r="I1592" s="249">
        <v>588</v>
      </c>
      <c r="J1592" s="249">
        <v>9650.7885066267208</v>
      </c>
      <c r="K1592" s="910">
        <f t="shared" si="440"/>
        <v>5674664</v>
      </c>
      <c r="L1592" s="890" t="s">
        <v>169</v>
      </c>
      <c r="M1592" s="929" t="s">
        <v>167</v>
      </c>
      <c r="N1592" s="52" t="str">
        <f>IF(AND('331-CT'!$E$7=TH!H1592,OR(L1592="331",M1592="331")),"331",IF(AND(OR(L1592="131",M1592="131"),H1592='131-CT'!$E$7),"131",""))</f>
        <v/>
      </c>
      <c r="O1592" s="89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8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8" t="s">
        <v>1379</v>
      </c>
      <c r="E1593" s="908">
        <v>41684</v>
      </c>
      <c r="F1593" s="909" t="s">
        <v>436</v>
      </c>
      <c r="G1593" s="930" t="s">
        <v>437</v>
      </c>
      <c r="H1593" s="913" t="s">
        <v>1372</v>
      </c>
      <c r="I1593" s="249">
        <v>598</v>
      </c>
      <c r="J1593" s="249">
        <v>9008.9077533220534</v>
      </c>
      <c r="K1593" s="910">
        <f t="shared" si="440"/>
        <v>5387327</v>
      </c>
      <c r="L1593" s="890" t="s">
        <v>169</v>
      </c>
      <c r="M1593" s="929" t="s">
        <v>167</v>
      </c>
      <c r="N1593" s="52" t="str">
        <f>IF(AND('331-CT'!$E$7=TH!H1593,OR(L1593="331",M1593="331")),"331",IF(AND(OR(L1593="131",M1593="131"),H1593='131-CT'!$E$7),"131",""))</f>
        <v/>
      </c>
      <c r="O1593" s="89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8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8" t="s">
        <v>1379</v>
      </c>
      <c r="E1594" s="908">
        <v>41689</v>
      </c>
      <c r="F1594" s="909" t="s">
        <v>439</v>
      </c>
      <c r="G1594" s="930" t="s">
        <v>440</v>
      </c>
      <c r="H1594" s="913" t="s">
        <v>1372</v>
      </c>
      <c r="I1594" s="249">
        <v>160</v>
      </c>
      <c r="J1594" s="249">
        <v>16891.169459007673</v>
      </c>
      <c r="K1594" s="910">
        <f t="shared" si="440"/>
        <v>2702587</v>
      </c>
      <c r="L1594" s="890" t="s">
        <v>169</v>
      </c>
      <c r="M1594" s="929" t="s">
        <v>167</v>
      </c>
      <c r="N1594" s="52" t="str">
        <f>IF(AND('331-CT'!$E$7=TH!H1594,OR(L1594="331",M1594="331")),"331",IF(AND(OR(L1594="131",M1594="131"),H1594='131-CT'!$E$7),"131",""))</f>
        <v/>
      </c>
      <c r="O1594" s="89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8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8" t="s">
        <v>1379</v>
      </c>
      <c r="E1595" s="908">
        <v>41690</v>
      </c>
      <c r="F1595" s="909" t="s">
        <v>423</v>
      </c>
      <c r="G1595" s="930" t="s">
        <v>442</v>
      </c>
      <c r="H1595" s="913" t="s">
        <v>1372</v>
      </c>
      <c r="I1595" s="249">
        <v>500</v>
      </c>
      <c r="J1595" s="249">
        <v>10971.519459007675</v>
      </c>
      <c r="K1595" s="910">
        <f t="shared" si="440"/>
        <v>5485760</v>
      </c>
      <c r="L1595" s="890" t="s">
        <v>169</v>
      </c>
      <c r="M1595" s="929" t="s">
        <v>167</v>
      </c>
      <c r="N1595" s="52" t="str">
        <f>IF(AND('331-CT'!$E$7=TH!H1595,OR(L1595="331",M1595="331")),"331",IF(AND(OR(L1595="131",M1595="131"),H1595='131-CT'!$E$7),"131",""))</f>
        <v/>
      </c>
      <c r="O1595" s="89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8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8" t="s">
        <v>1379</v>
      </c>
      <c r="E1596" s="908">
        <v>41691</v>
      </c>
      <c r="F1596" s="909" t="s">
        <v>436</v>
      </c>
      <c r="G1596" s="930" t="s">
        <v>443</v>
      </c>
      <c r="H1596" s="913" t="s">
        <v>1372</v>
      </c>
      <c r="I1596" s="249">
        <v>608</v>
      </c>
      <c r="J1596" s="249">
        <v>9390.7829458497781</v>
      </c>
      <c r="K1596" s="910">
        <f t="shared" si="440"/>
        <v>5709596</v>
      </c>
      <c r="L1596" s="890" t="s">
        <v>169</v>
      </c>
      <c r="M1596" s="929" t="s">
        <v>167</v>
      </c>
      <c r="N1596" s="52" t="str">
        <f>IF(AND('331-CT'!$E$7=TH!H1596,OR(L1596="331",M1596="331")),"331",IF(AND(OR(L1596="131",M1596="131"),H1596='131-CT'!$E$7),"131",""))</f>
        <v/>
      </c>
      <c r="O1596" s="89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8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8" t="s">
        <v>1379</v>
      </c>
      <c r="E1597" s="908">
        <v>41691</v>
      </c>
      <c r="F1597" s="909" t="s">
        <v>436</v>
      </c>
      <c r="G1597" s="930" t="s">
        <v>443</v>
      </c>
      <c r="H1597" s="913" t="s">
        <v>1372</v>
      </c>
      <c r="I1597" s="249">
        <v>633</v>
      </c>
      <c r="J1597" s="249">
        <v>10034.349158849696</v>
      </c>
      <c r="K1597" s="910">
        <f t="shared" si="440"/>
        <v>6351743</v>
      </c>
      <c r="L1597" s="890" t="s">
        <v>169</v>
      </c>
      <c r="M1597" s="929" t="s">
        <v>167</v>
      </c>
      <c r="N1597" s="52" t="str">
        <f>IF(AND('331-CT'!$E$7=TH!H1597,OR(L1597="331",M1597="331")),"331",IF(AND(OR(L1597="131",M1597="131"),H1597='131-CT'!$E$7),"131",""))</f>
        <v/>
      </c>
      <c r="O1597" s="89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8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8" t="s">
        <v>1379</v>
      </c>
      <c r="E1598" s="908">
        <v>41694</v>
      </c>
      <c r="F1598" s="909" t="s">
        <v>421</v>
      </c>
      <c r="G1598" s="930" t="s">
        <v>444</v>
      </c>
      <c r="H1598" s="913" t="s">
        <v>1372</v>
      </c>
      <c r="I1598" s="249">
        <v>490</v>
      </c>
      <c r="J1598" s="249">
        <v>15685.93986717094</v>
      </c>
      <c r="K1598" s="910">
        <f t="shared" si="440"/>
        <v>7686111</v>
      </c>
      <c r="L1598" s="890" t="s">
        <v>169</v>
      </c>
      <c r="M1598" s="929" t="s">
        <v>167</v>
      </c>
      <c r="N1598" s="52" t="str">
        <f>IF(AND('331-CT'!$E$7=TH!H1598,OR(L1598="331",M1598="331")),"331",IF(AND(OR(L1598="131",M1598="131"),H1598='131-CT'!$E$7),"131",""))</f>
        <v/>
      </c>
      <c r="O1598" s="89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8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8" t="s">
        <v>1379</v>
      </c>
      <c r="E1599" s="908">
        <v>41694</v>
      </c>
      <c r="F1599" s="909" t="s">
        <v>445</v>
      </c>
      <c r="G1599" s="930" t="s">
        <v>444</v>
      </c>
      <c r="H1599" s="913" t="s">
        <v>1372</v>
      </c>
      <c r="I1599" s="249">
        <v>980</v>
      </c>
      <c r="J1599" s="249">
        <v>3001.7561937015516</v>
      </c>
      <c r="K1599" s="910">
        <f t="shared" si="440"/>
        <v>2941721</v>
      </c>
      <c r="L1599" s="890" t="s">
        <v>169</v>
      </c>
      <c r="M1599" s="929" t="s">
        <v>167</v>
      </c>
      <c r="N1599" s="52" t="str">
        <f>IF(AND('331-CT'!$E$7=TH!H1599,OR(L1599="331",M1599="331")),"331",IF(AND(OR(L1599="131",M1599="131"),H1599='131-CT'!$E$7),"131",""))</f>
        <v/>
      </c>
      <c r="O1599" s="89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8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8" t="s">
        <v>1379</v>
      </c>
      <c r="E1600" s="908">
        <v>41697</v>
      </c>
      <c r="F1600" s="909" t="s">
        <v>446</v>
      </c>
      <c r="G1600" s="930" t="s">
        <v>447</v>
      </c>
      <c r="H1600" s="913" t="s">
        <v>1372</v>
      </c>
      <c r="I1600" s="249">
        <v>2500</v>
      </c>
      <c r="J1600" s="249">
        <v>5003.919459007674</v>
      </c>
      <c r="K1600" s="910">
        <f t="shared" si="440"/>
        <v>12509799</v>
      </c>
      <c r="L1600" s="890" t="s">
        <v>169</v>
      </c>
      <c r="M1600" s="929" t="s">
        <v>167</v>
      </c>
      <c r="N1600" s="52" t="str">
        <f>IF(AND('331-CT'!$E$7=TH!H1600,OR(L1600="331",M1600="331")),"331",IF(AND(OR(L1600="131",M1600="131"),H1600='131-CT'!$E$7),"131",""))</f>
        <v/>
      </c>
      <c r="O1600" s="89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8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8" t="s">
        <v>1379</v>
      </c>
      <c r="E1601" s="908">
        <v>41698</v>
      </c>
      <c r="F1601" s="909" t="s">
        <v>448</v>
      </c>
      <c r="G1601" s="930" t="s">
        <v>449</v>
      </c>
      <c r="H1601" s="913" t="s">
        <v>1372</v>
      </c>
      <c r="I1601" s="249">
        <v>313</v>
      </c>
      <c r="J1601" s="249">
        <v>7422.4593951099105</v>
      </c>
      <c r="K1601" s="910">
        <f t="shared" si="440"/>
        <v>2323230</v>
      </c>
      <c r="L1601" s="890" t="s">
        <v>169</v>
      </c>
      <c r="M1601" s="929" t="s">
        <v>167</v>
      </c>
      <c r="N1601" s="52" t="str">
        <f>IF(AND('331-CT'!$E$7=TH!H1601,OR(L1601="331",M1601="331")),"331",IF(AND(OR(L1601="131",M1601="131"),H1601='131-CT'!$E$7),"131",""))</f>
        <v/>
      </c>
      <c r="O1601" s="89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8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8" t="s">
        <v>1379</v>
      </c>
      <c r="E1602" s="908">
        <v>41698</v>
      </c>
      <c r="F1602" s="909" t="s">
        <v>430</v>
      </c>
      <c r="G1602" s="930" t="s">
        <v>449</v>
      </c>
      <c r="H1602" s="913" t="s">
        <v>1372</v>
      </c>
      <c r="I1602" s="249">
        <v>586</v>
      </c>
      <c r="J1602" s="249">
        <v>8975.8716774377081</v>
      </c>
      <c r="K1602" s="910">
        <f t="shared" si="440"/>
        <v>5259861</v>
      </c>
      <c r="L1602" s="890" t="s">
        <v>169</v>
      </c>
      <c r="M1602" s="929" t="s">
        <v>167</v>
      </c>
      <c r="N1602" s="52" t="str">
        <f>IF(AND('331-CT'!$E$7=TH!H1602,OR(L1602="331",M1602="331")),"331",IF(AND(OR(L1602="131",M1602="131"),H1602='131-CT'!$E$7),"131",""))</f>
        <v/>
      </c>
      <c r="O1602" s="89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8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8" t="s">
        <v>1379</v>
      </c>
      <c r="E1603" s="908">
        <v>41698</v>
      </c>
      <c r="F1603" s="909" t="s">
        <v>450</v>
      </c>
      <c r="G1603" s="930" t="s">
        <v>449</v>
      </c>
      <c r="H1603" s="913" t="s">
        <v>1372</v>
      </c>
      <c r="I1603" s="249">
        <v>310</v>
      </c>
      <c r="J1603" s="249">
        <v>13042.958168685092</v>
      </c>
      <c r="K1603" s="910">
        <f t="shared" si="440"/>
        <v>4043317</v>
      </c>
      <c r="L1603" s="890" t="s">
        <v>169</v>
      </c>
      <c r="M1603" s="929" t="s">
        <v>167</v>
      </c>
      <c r="N1603" s="52" t="str">
        <f>IF(AND('331-CT'!$E$7=TH!H1603,OR(L1603="331",M1603="331")),"331",IF(AND(OR(L1603="131",M1603="131"),H1603='131-CT'!$E$7),"131",""))</f>
        <v/>
      </c>
      <c r="O1603" s="89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8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8" t="s">
        <v>1379</v>
      </c>
      <c r="E1604" s="908">
        <v>41698</v>
      </c>
      <c r="F1604" s="909" t="s">
        <v>451</v>
      </c>
      <c r="G1604" s="930" t="s">
        <v>449</v>
      </c>
      <c r="H1604" s="913" t="s">
        <v>1372</v>
      </c>
      <c r="I1604" s="249">
        <v>200</v>
      </c>
      <c r="J1604" s="249">
        <v>9206.669459007675</v>
      </c>
      <c r="K1604" s="910">
        <f t="shared" si="440"/>
        <v>1841334</v>
      </c>
      <c r="L1604" s="890" t="s">
        <v>169</v>
      </c>
      <c r="M1604" s="929" t="s">
        <v>167</v>
      </c>
      <c r="N1604" s="52" t="str">
        <f>IF(AND('331-CT'!$E$7=TH!H1604,OR(L1604="331",M1604="331")),"331",IF(AND(OR(L1604="131",M1604="131"),H1604='131-CT'!$E$7),"131",""))</f>
        <v/>
      </c>
      <c r="O1604" s="89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8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8" t="s">
        <v>1379</v>
      </c>
      <c r="E1605" s="908">
        <v>41698</v>
      </c>
      <c r="F1605" s="909" t="s">
        <v>452</v>
      </c>
      <c r="G1605" s="930" t="s">
        <v>453</v>
      </c>
      <c r="H1605" s="913" t="s">
        <v>1372</v>
      </c>
      <c r="I1605" s="249">
        <v>210</v>
      </c>
      <c r="J1605" s="249">
        <v>12999.919459007671</v>
      </c>
      <c r="K1605" s="910">
        <f t="shared" si="440"/>
        <v>2729983</v>
      </c>
      <c r="L1605" s="890" t="s">
        <v>169</v>
      </c>
      <c r="M1605" s="929" t="s">
        <v>167</v>
      </c>
      <c r="N1605" s="52" t="str">
        <f>IF(AND('331-CT'!$E$7=TH!H1605,OR(L1605="331",M1605="331")),"331",IF(AND(OR(L1605="131",M1605="131"),H1605='131-CT'!$E$7),"131",""))</f>
        <v/>
      </c>
      <c r="O1605" s="89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8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8" t="s">
        <v>1379</v>
      </c>
      <c r="E1606" s="908">
        <v>41698</v>
      </c>
      <c r="F1606" s="909" t="s">
        <v>455</v>
      </c>
      <c r="G1606" s="930" t="s">
        <v>453</v>
      </c>
      <c r="H1606" s="913" t="s">
        <v>1372</v>
      </c>
      <c r="I1606" s="249">
        <v>250</v>
      </c>
      <c r="J1606" s="249">
        <v>11940.847459007675</v>
      </c>
      <c r="K1606" s="910">
        <f t="shared" si="440"/>
        <v>2985212</v>
      </c>
      <c r="L1606" s="890" t="s">
        <v>169</v>
      </c>
      <c r="M1606" s="929" t="s">
        <v>167</v>
      </c>
      <c r="N1606" s="52" t="str">
        <f>IF(AND('331-CT'!$E$7=TH!H1606,OR(L1606="331",M1606="331")),"331",IF(AND(OR(L1606="131",M1606="131"),H1606='131-CT'!$E$7),"131",""))</f>
        <v/>
      </c>
      <c r="O1606" s="89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8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8" t="s">
        <v>1379</v>
      </c>
      <c r="E1607" s="908">
        <v>41698</v>
      </c>
      <c r="F1607" s="909" t="s">
        <v>456</v>
      </c>
      <c r="G1607" s="930" t="s">
        <v>453</v>
      </c>
      <c r="H1607" s="913" t="s">
        <v>1372</v>
      </c>
      <c r="I1607" s="249">
        <v>100</v>
      </c>
      <c r="J1607" s="249">
        <v>9496.5394590076739</v>
      </c>
      <c r="K1607" s="910">
        <f t="shared" si="440"/>
        <v>949654</v>
      </c>
      <c r="L1607" s="890" t="s">
        <v>169</v>
      </c>
      <c r="M1607" s="929" t="s">
        <v>167</v>
      </c>
      <c r="N1607" s="52" t="str">
        <f>IF(AND('331-CT'!$E$7=TH!H1607,OR(L1607="331",M1607="331")),"331",IF(AND(OR(L1607="131",M1607="131"),H1607='131-CT'!$E$7),"131",""))</f>
        <v/>
      </c>
      <c r="O1607" s="89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8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8" t="s">
        <v>1379</v>
      </c>
      <c r="E1608" s="908">
        <v>41698</v>
      </c>
      <c r="F1608" s="909" t="s">
        <v>446</v>
      </c>
      <c r="G1608" s="930" t="s">
        <v>457</v>
      </c>
      <c r="H1608" s="913" t="s">
        <v>1372</v>
      </c>
      <c r="I1608" s="249">
        <v>500</v>
      </c>
      <c r="J1608" s="249">
        <v>7080.5194590076744</v>
      </c>
      <c r="K1608" s="910">
        <f t="shared" si="440"/>
        <v>3540260</v>
      </c>
      <c r="L1608" s="890" t="s">
        <v>169</v>
      </c>
      <c r="M1608" s="929" t="s">
        <v>167</v>
      </c>
      <c r="N1608" s="52" t="str">
        <f>IF(AND('331-CT'!$E$7=TH!H1608,OR(L1608="331",M1608="331")),"331",IF(AND(OR(L1608="131",M1608="131"),H1608='131-CT'!$E$7),"131",""))</f>
        <v/>
      </c>
      <c r="O1608" s="89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8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8" t="s">
        <v>1379</v>
      </c>
      <c r="E1609" s="908">
        <v>41702</v>
      </c>
      <c r="F1609" s="909" t="s">
        <v>459</v>
      </c>
      <c r="G1609" s="930" t="s">
        <v>460</v>
      </c>
      <c r="H1609" s="913" t="s">
        <v>1372</v>
      </c>
      <c r="I1609" s="249">
        <v>1115</v>
      </c>
      <c r="J1609" s="249">
        <v>9170.6817908462381</v>
      </c>
      <c r="K1609" s="910">
        <f t="shared" si="440"/>
        <v>10225310</v>
      </c>
      <c r="L1609" s="890" t="s">
        <v>169</v>
      </c>
      <c r="M1609" s="929" t="s">
        <v>167</v>
      </c>
      <c r="N1609" s="52" t="str">
        <f>IF(AND('331-CT'!$E$7=TH!H1609,OR(L1609="331",M1609="331")),"331",IF(AND(OR(L1609="131",M1609="131"),H1609='131-CT'!$E$7),"131",""))</f>
        <v/>
      </c>
      <c r="O1609" s="89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8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8" t="s">
        <v>1379</v>
      </c>
      <c r="E1610" s="908">
        <v>41704</v>
      </c>
      <c r="F1610" s="909" t="s">
        <v>423</v>
      </c>
      <c r="G1610" s="930" t="s">
        <v>462</v>
      </c>
      <c r="H1610" s="913" t="s">
        <v>1372</v>
      </c>
      <c r="I1610" s="249">
        <v>505</v>
      </c>
      <c r="J1610" s="249">
        <v>10767.840251086884</v>
      </c>
      <c r="K1610" s="910">
        <f t="shared" si="440"/>
        <v>5437759</v>
      </c>
      <c r="L1610" s="890" t="s">
        <v>169</v>
      </c>
      <c r="M1610" s="929" t="s">
        <v>167</v>
      </c>
      <c r="N1610" s="52" t="str">
        <f>IF(AND('331-CT'!$E$7=TH!H1610,OR(L1610="331",M1610="331")),"331",IF(AND(OR(L1610="131",M1610="131"),H1610='131-CT'!$E$7),"131",""))</f>
        <v/>
      </c>
      <c r="O1610" s="89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8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8" t="s">
        <v>1379</v>
      </c>
      <c r="E1611" s="908">
        <v>41704</v>
      </c>
      <c r="F1611" s="909" t="s">
        <v>463</v>
      </c>
      <c r="G1611" s="930" t="s">
        <v>462</v>
      </c>
      <c r="H1611" s="913" t="s">
        <v>1372</v>
      </c>
      <c r="I1611" s="249">
        <v>520</v>
      </c>
      <c r="J1611" s="249">
        <v>12576.842535930751</v>
      </c>
      <c r="K1611" s="910">
        <f t="shared" si="440"/>
        <v>6539958</v>
      </c>
      <c r="L1611" s="890" t="s">
        <v>169</v>
      </c>
      <c r="M1611" s="929" t="s">
        <v>167</v>
      </c>
      <c r="N1611" s="52" t="str">
        <f>IF(AND('331-CT'!$E$7=TH!H1611,OR(L1611="331",M1611="331")),"331",IF(AND(OR(L1611="131",M1611="131"),H1611='131-CT'!$E$7),"131",""))</f>
        <v/>
      </c>
      <c r="O1611" s="89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8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8" t="s">
        <v>1379</v>
      </c>
      <c r="E1612" s="908">
        <v>41704</v>
      </c>
      <c r="F1612" s="909" t="s">
        <v>446</v>
      </c>
      <c r="G1612" s="930" t="s">
        <v>464</v>
      </c>
      <c r="H1612" s="913" t="s">
        <v>1372</v>
      </c>
      <c r="I1612" s="249">
        <v>1139</v>
      </c>
      <c r="J1612" s="249">
        <v>4787.0063773571028</v>
      </c>
      <c r="K1612" s="910">
        <f t="shared" si="440"/>
        <v>5452400</v>
      </c>
      <c r="L1612" s="890" t="s">
        <v>169</v>
      </c>
      <c r="M1612" s="929" t="s">
        <v>167</v>
      </c>
      <c r="N1612" s="52" t="str">
        <f>IF(AND('331-CT'!$E$7=TH!H1612,OR(L1612="331",M1612="331")),"331",IF(AND(OR(L1612="131",M1612="131"),H1612='131-CT'!$E$7),"131",""))</f>
        <v/>
      </c>
      <c r="O1612" s="89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8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8" t="s">
        <v>1379</v>
      </c>
      <c r="E1613" s="908">
        <v>41710</v>
      </c>
      <c r="F1613" s="909" t="s">
        <v>466</v>
      </c>
      <c r="G1613" s="930" t="s">
        <v>467</v>
      </c>
      <c r="H1613" s="913" t="s">
        <v>1372</v>
      </c>
      <c r="I1613" s="249">
        <v>1638</v>
      </c>
      <c r="J1613" s="249">
        <v>5423.7485188367345</v>
      </c>
      <c r="K1613" s="910">
        <f t="shared" si="440"/>
        <v>8884100</v>
      </c>
      <c r="L1613" s="890" t="s">
        <v>169</v>
      </c>
      <c r="M1613" s="929" t="s">
        <v>167</v>
      </c>
      <c r="N1613" s="52" t="str">
        <f>IF(AND('331-CT'!$E$7=TH!H1613,OR(L1613="331",M1613="331")),"331",IF(AND(OR(L1613="131",M1613="131"),H1613='131-CT'!$E$7),"131",""))</f>
        <v/>
      </c>
      <c r="O1613" s="89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8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8" t="s">
        <v>1379</v>
      </c>
      <c r="E1614" s="908">
        <v>41718</v>
      </c>
      <c r="F1614" s="909" t="s">
        <v>446</v>
      </c>
      <c r="G1614" s="930" t="s">
        <v>468</v>
      </c>
      <c r="H1614" s="913" t="s">
        <v>1372</v>
      </c>
      <c r="I1614" s="249">
        <v>110</v>
      </c>
      <c r="J1614" s="249">
        <v>13019.119459007674</v>
      </c>
      <c r="K1614" s="910">
        <f t="shared" si="440"/>
        <v>1432103</v>
      </c>
      <c r="L1614" s="890" t="s">
        <v>169</v>
      </c>
      <c r="M1614" s="929" t="s">
        <v>167</v>
      </c>
      <c r="N1614" s="52" t="str">
        <f>IF(AND('331-CT'!$E$7=TH!H1614,OR(L1614="331",M1614="331")),"331",IF(AND(OR(L1614="131",M1614="131"),H1614='131-CT'!$E$7),"131",""))</f>
        <v/>
      </c>
      <c r="O1614" s="89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8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8" t="s">
        <v>1379</v>
      </c>
      <c r="E1615" s="908">
        <v>41718</v>
      </c>
      <c r="F1615" s="909" t="s">
        <v>470</v>
      </c>
      <c r="G1615" s="930" t="s">
        <v>468</v>
      </c>
      <c r="H1615" s="913" t="s">
        <v>1372</v>
      </c>
      <c r="I1615" s="249">
        <v>880</v>
      </c>
      <c r="J1615" s="249">
        <v>5071.339913553129</v>
      </c>
      <c r="K1615" s="910">
        <f t="shared" si="440"/>
        <v>4462779</v>
      </c>
      <c r="L1615" s="890" t="s">
        <v>169</v>
      </c>
      <c r="M1615" s="929" t="s">
        <v>167</v>
      </c>
      <c r="N1615" s="52" t="str">
        <f>IF(AND('331-CT'!$E$7=TH!H1615,OR(L1615="331",M1615="331")),"331",IF(AND(OR(L1615="131",M1615="131"),H1615='131-CT'!$E$7),"131",""))</f>
        <v/>
      </c>
      <c r="O1615" s="89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8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8" t="s">
        <v>1379</v>
      </c>
      <c r="E1616" s="908">
        <v>41720</v>
      </c>
      <c r="F1616" s="909" t="s">
        <v>446</v>
      </c>
      <c r="G1616" s="930" t="s">
        <v>471</v>
      </c>
      <c r="H1616" s="913" t="s">
        <v>1372</v>
      </c>
      <c r="I1616" s="249">
        <v>214</v>
      </c>
      <c r="J1616" s="249">
        <v>19833.797963680572</v>
      </c>
      <c r="K1616" s="910">
        <f t="shared" si="440"/>
        <v>4244433</v>
      </c>
      <c r="L1616" s="890" t="s">
        <v>169</v>
      </c>
      <c r="M1616" s="929" t="s">
        <v>167</v>
      </c>
      <c r="N1616" s="52" t="str">
        <f>IF(AND('331-CT'!$E$7=TH!H1616,OR(L1616="331",M1616="331")),"331",IF(AND(OR(L1616="131",M1616="131"),H1616='131-CT'!$E$7),"131",""))</f>
        <v/>
      </c>
      <c r="O1616" s="89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8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8" t="s">
        <v>1379</v>
      </c>
      <c r="E1617" s="908">
        <v>41724</v>
      </c>
      <c r="F1617" s="909" t="s">
        <v>473</v>
      </c>
      <c r="G1617" s="930" t="s">
        <v>474</v>
      </c>
      <c r="H1617" s="913" t="s">
        <v>1372</v>
      </c>
      <c r="I1617" s="249">
        <v>1029</v>
      </c>
      <c r="J1617" s="249">
        <v>12279.93889535364</v>
      </c>
      <c r="K1617" s="910">
        <f t="shared" si="440"/>
        <v>12636057</v>
      </c>
      <c r="L1617" s="890" t="s">
        <v>169</v>
      </c>
      <c r="M1617" s="929" t="s">
        <v>167</v>
      </c>
      <c r="N1617" s="52" t="str">
        <f>IF(AND('331-CT'!$E$7=TH!H1617,OR(L1617="331",M1617="331")),"331",IF(AND(OR(L1617="131",M1617="131"),H1617='131-CT'!$E$7),"131",""))</f>
        <v/>
      </c>
      <c r="O1617" s="89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8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8" t="s">
        <v>1379</v>
      </c>
      <c r="E1618" s="908">
        <v>41728</v>
      </c>
      <c r="F1618" s="909" t="s">
        <v>475</v>
      </c>
      <c r="G1618" s="930" t="s">
        <v>476</v>
      </c>
      <c r="H1618" s="913" t="s">
        <v>1372</v>
      </c>
      <c r="I1618" s="249">
        <v>400</v>
      </c>
      <c r="J1618" s="249">
        <v>3532.3194590076732</v>
      </c>
      <c r="K1618" s="910">
        <f t="shared" si="440"/>
        <v>1412928</v>
      </c>
      <c r="L1618" s="890" t="s">
        <v>169</v>
      </c>
      <c r="M1618" s="929" t="s">
        <v>167</v>
      </c>
      <c r="N1618" s="52" t="str">
        <f>IF(AND('331-CT'!$E$7=TH!H1618,OR(L1618="331",M1618="331")),"331",IF(AND(OR(L1618="131",M1618="131"),H1618='131-CT'!$E$7),"131",""))</f>
        <v/>
      </c>
      <c r="O1618" s="89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8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8" t="s">
        <v>1379</v>
      </c>
      <c r="E1619" s="908">
        <v>41728</v>
      </c>
      <c r="F1619" s="909" t="s">
        <v>478</v>
      </c>
      <c r="G1619" s="930" t="s">
        <v>476</v>
      </c>
      <c r="H1619" s="913" t="s">
        <v>1372</v>
      </c>
      <c r="I1619" s="249">
        <v>600</v>
      </c>
      <c r="J1619" s="249">
        <v>3532.3194590076741</v>
      </c>
      <c r="K1619" s="910">
        <f t="shared" si="440"/>
        <v>2119392</v>
      </c>
      <c r="L1619" s="890" t="s">
        <v>169</v>
      </c>
      <c r="M1619" s="929" t="s">
        <v>167</v>
      </c>
      <c r="N1619" s="52" t="str">
        <f>IF(AND('331-CT'!$E$7=TH!H1619,OR(L1619="331",M1619="331")),"331",IF(AND(OR(L1619="131",M1619="131"),H1619='131-CT'!$E$7),"131",""))</f>
        <v/>
      </c>
      <c r="O1619" s="89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8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8" t="s">
        <v>1379</v>
      </c>
      <c r="E1620" s="908">
        <v>41728</v>
      </c>
      <c r="F1620" s="909" t="s">
        <v>479</v>
      </c>
      <c r="G1620" s="930" t="s">
        <v>476</v>
      </c>
      <c r="H1620" s="913" t="s">
        <v>1372</v>
      </c>
      <c r="I1620" s="249">
        <v>400</v>
      </c>
      <c r="J1620" s="249">
        <v>3065.8394590076741</v>
      </c>
      <c r="K1620" s="910">
        <f t="shared" si="440"/>
        <v>1226336</v>
      </c>
      <c r="L1620" s="890" t="s">
        <v>169</v>
      </c>
      <c r="M1620" s="929" t="s">
        <v>167</v>
      </c>
      <c r="N1620" s="52" t="str">
        <f>IF(AND('331-CT'!$E$7=TH!H1620,OR(L1620="331",M1620="331")),"331",IF(AND(OR(L1620="131",M1620="131"),H1620='131-CT'!$E$7),"131",""))</f>
        <v/>
      </c>
      <c r="O1620" s="89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8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8" t="s">
        <v>1379</v>
      </c>
      <c r="E1621" s="908">
        <v>41728</v>
      </c>
      <c r="F1621" s="909" t="s">
        <v>480</v>
      </c>
      <c r="G1621" s="930" t="s">
        <v>476</v>
      </c>
      <c r="H1621" s="913" t="s">
        <v>1372</v>
      </c>
      <c r="I1621" s="249">
        <v>50</v>
      </c>
      <c r="J1621" s="249">
        <v>13019.119459007674</v>
      </c>
      <c r="K1621" s="910">
        <f t="shared" si="440"/>
        <v>650956</v>
      </c>
      <c r="L1621" s="890" t="s">
        <v>169</v>
      </c>
      <c r="M1621" s="929" t="s">
        <v>167</v>
      </c>
      <c r="N1621" s="52" t="str">
        <f>IF(AND('331-CT'!$E$7=TH!H1621,OR(L1621="331",M1621="331")),"331",IF(AND(OR(L1621="131",M1621="131"),H1621='131-CT'!$E$7),"131",""))</f>
        <v/>
      </c>
      <c r="O1621" s="89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8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8" t="s">
        <v>1379</v>
      </c>
      <c r="E1622" s="908">
        <v>41728</v>
      </c>
      <c r="F1622" s="909" t="s">
        <v>481</v>
      </c>
      <c r="G1622" s="930" t="s">
        <v>482</v>
      </c>
      <c r="H1622" s="913" t="s">
        <v>1372</v>
      </c>
      <c r="I1622" s="249">
        <v>500</v>
      </c>
      <c r="J1622" s="249">
        <v>16600.119459007674</v>
      </c>
      <c r="K1622" s="910">
        <f t="shared" si="440"/>
        <v>8300060</v>
      </c>
      <c r="L1622" s="890" t="s">
        <v>169</v>
      </c>
      <c r="M1622" s="929" t="s">
        <v>167</v>
      </c>
      <c r="N1622" s="52" t="str">
        <f>IF(AND('331-CT'!$E$7=TH!H1622,OR(L1622="331",M1622="331")),"331",IF(AND(OR(L1622="131",M1622="131"),H1622='131-CT'!$E$7),"131",""))</f>
        <v/>
      </c>
      <c r="O1622" s="89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8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8" t="s">
        <v>1379</v>
      </c>
      <c r="E1623" s="908">
        <v>41728</v>
      </c>
      <c r="F1623" s="909" t="s">
        <v>445</v>
      </c>
      <c r="G1623" s="930" t="s">
        <v>482</v>
      </c>
      <c r="H1623" s="913" t="s">
        <v>1372</v>
      </c>
      <c r="I1623" s="249">
        <v>1000</v>
      </c>
      <c r="J1623" s="249">
        <v>2993.2394590076738</v>
      </c>
      <c r="K1623" s="910">
        <f t="shared" si="440"/>
        <v>2993239</v>
      </c>
      <c r="L1623" s="890" t="s">
        <v>169</v>
      </c>
      <c r="M1623" s="929" t="s">
        <v>167</v>
      </c>
      <c r="N1623" s="52" t="str">
        <f>IF(AND('331-CT'!$E$7=TH!H1623,OR(L1623="331",M1623="331")),"331",IF(AND(OR(L1623="131",M1623="131"),H1623='131-CT'!$E$7),"131",""))</f>
        <v/>
      </c>
      <c r="O1623" s="89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8"/>
    </row>
    <row r="1624" spans="1:28" s="850" customFormat="1" ht="15.75" customHeight="1">
      <c r="A1624" s="838" t="str">
        <f>IF(B1624&lt;&gt;"",IF(AND(B1624&gt;=_TM1,B1624&lt;=_TM2,OR(TH!L1624="1111",TH!M1624="1111")),TH!D1624,""),"")</f>
        <v/>
      </c>
      <c r="B1624" s="839">
        <f t="shared" si="441"/>
        <v>4</v>
      </c>
      <c r="C1624" s="927">
        <f t="shared" si="439"/>
        <v>41730</v>
      </c>
      <c r="D1624" s="908" t="s">
        <v>1379</v>
      </c>
      <c r="E1624" s="841">
        <v>41730</v>
      </c>
      <c r="F1624" s="851" t="s">
        <v>483</v>
      </c>
      <c r="G1624" s="852" t="s">
        <v>484</v>
      </c>
      <c r="H1624" s="844" t="s">
        <v>1372</v>
      </c>
      <c r="I1624" s="845">
        <v>302</v>
      </c>
      <c r="J1624" s="845">
        <v>12611.745371492716</v>
      </c>
      <c r="K1624" s="846">
        <f t="shared" si="440"/>
        <v>3808747</v>
      </c>
      <c r="L1624" s="928" t="s">
        <v>169</v>
      </c>
      <c r="M1624" s="847" t="s">
        <v>167</v>
      </c>
      <c r="N1624" s="52" t="str">
        <f>IF(AND('331-CT'!$E$7=TH!H1624,OR(L1624="331",M1624="331")),"331",IF(AND(OR(L1624="131",M1624="131"),H1624='131-CT'!$E$7),"131",""))</f>
        <v/>
      </c>
      <c r="O1624" s="89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8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8" t="s">
        <v>1379</v>
      </c>
      <c r="E1625" s="908">
        <v>41730</v>
      </c>
      <c r="F1625" s="909" t="s">
        <v>485</v>
      </c>
      <c r="G1625" s="930" t="s">
        <v>484</v>
      </c>
      <c r="H1625" s="913" t="s">
        <v>1372</v>
      </c>
      <c r="I1625" s="249">
        <v>300</v>
      </c>
      <c r="J1625" s="249">
        <v>6589.9341132145682</v>
      </c>
      <c r="K1625" s="910">
        <f t="shared" si="440"/>
        <v>1976980</v>
      </c>
      <c r="L1625" s="890" t="s">
        <v>169</v>
      </c>
      <c r="M1625" s="929" t="s">
        <v>167</v>
      </c>
      <c r="N1625" s="52" t="str">
        <f>IF(AND('331-CT'!$E$7=TH!H1625,OR(L1625="331",M1625="331")),"331",IF(AND(OR(L1625="131",M1625="131"),H1625='131-CT'!$E$7),"131",""))</f>
        <v/>
      </c>
      <c r="O1625" s="89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8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8" t="s">
        <v>1379</v>
      </c>
      <c r="E1626" s="908">
        <v>41730</v>
      </c>
      <c r="F1626" s="909" t="s">
        <v>486</v>
      </c>
      <c r="G1626" s="930" t="s">
        <v>484</v>
      </c>
      <c r="H1626" s="913" t="s">
        <v>1372</v>
      </c>
      <c r="I1626" s="249">
        <v>402</v>
      </c>
      <c r="J1626" s="249">
        <v>9672.7375958016328</v>
      </c>
      <c r="K1626" s="910">
        <f t="shared" si="440"/>
        <v>3888441</v>
      </c>
      <c r="L1626" s="890" t="s">
        <v>169</v>
      </c>
      <c r="M1626" s="929" t="s">
        <v>167</v>
      </c>
      <c r="N1626" s="52" t="str">
        <f>IF(AND('331-CT'!$E$7=TH!H1626,OR(L1626="331",M1626="331")),"331",IF(AND(OR(L1626="131",M1626="131"),H1626='131-CT'!$E$7),"131",""))</f>
        <v/>
      </c>
      <c r="O1626" s="89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8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8" t="s">
        <v>1379</v>
      </c>
      <c r="E1627" s="908">
        <v>41730</v>
      </c>
      <c r="F1627" s="909" t="s">
        <v>487</v>
      </c>
      <c r="G1627" s="930" t="s">
        <v>484</v>
      </c>
      <c r="H1627" s="913" t="s">
        <v>1372</v>
      </c>
      <c r="I1627" s="249">
        <v>550</v>
      </c>
      <c r="J1627" s="249">
        <v>6743.2522950327502</v>
      </c>
      <c r="K1627" s="910">
        <f t="shared" si="440"/>
        <v>3708789</v>
      </c>
      <c r="L1627" s="890" t="s">
        <v>169</v>
      </c>
      <c r="M1627" s="929" t="s">
        <v>167</v>
      </c>
      <c r="N1627" s="52" t="str">
        <f>IF(AND('331-CT'!$E$7=TH!H1627,OR(L1627="331",M1627="331")),"331",IF(AND(OR(L1627="131",M1627="131"),H1627='131-CT'!$E$7),"131",""))</f>
        <v/>
      </c>
      <c r="O1627" s="89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8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8" t="s">
        <v>1379</v>
      </c>
      <c r="E1628" s="908">
        <v>41730</v>
      </c>
      <c r="F1628" s="909" t="s">
        <v>488</v>
      </c>
      <c r="G1628" s="930" t="s">
        <v>489</v>
      </c>
      <c r="H1628" s="913" t="s">
        <v>1372</v>
      </c>
      <c r="I1628" s="249">
        <v>260</v>
      </c>
      <c r="J1628" s="249">
        <v>13772.645651676105</v>
      </c>
      <c r="K1628" s="910">
        <f t="shared" si="440"/>
        <v>3580888</v>
      </c>
      <c r="L1628" s="890" t="s">
        <v>169</v>
      </c>
      <c r="M1628" s="929" t="s">
        <v>167</v>
      </c>
      <c r="N1628" s="52" t="str">
        <f>IF(AND('331-CT'!$E$7=TH!H1628,OR(L1628="331",M1628="331")),"331",IF(AND(OR(L1628="131",M1628="131"),H1628='131-CT'!$E$7),"131",""))</f>
        <v/>
      </c>
      <c r="O1628" s="89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8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8" t="s">
        <v>1379</v>
      </c>
      <c r="E1629" s="908">
        <v>41730</v>
      </c>
      <c r="F1629" s="909" t="s">
        <v>491</v>
      </c>
      <c r="G1629" s="930" t="s">
        <v>489</v>
      </c>
      <c r="H1629" s="913" t="s">
        <v>1372</v>
      </c>
      <c r="I1629" s="249">
        <v>2100</v>
      </c>
      <c r="J1629" s="249">
        <v>2758.2674465479013</v>
      </c>
      <c r="K1629" s="910">
        <f t="shared" si="440"/>
        <v>5792362</v>
      </c>
      <c r="L1629" s="890" t="s">
        <v>169</v>
      </c>
      <c r="M1629" s="929" t="s">
        <v>167</v>
      </c>
      <c r="N1629" s="52" t="str">
        <f>IF(AND('331-CT'!$E$7=TH!H1629,OR(L1629="331",M1629="331")),"331",IF(AND(OR(L1629="131",M1629="131"),H1629='131-CT'!$E$7),"131",""))</f>
        <v/>
      </c>
      <c r="O1629" s="89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8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8" t="s">
        <v>1379</v>
      </c>
      <c r="E1630" s="908">
        <v>41733</v>
      </c>
      <c r="F1630" s="909" t="s">
        <v>492</v>
      </c>
      <c r="G1630" s="930" t="s">
        <v>493</v>
      </c>
      <c r="H1630" s="913" t="s">
        <v>1372</v>
      </c>
      <c r="I1630" s="249">
        <v>325</v>
      </c>
      <c r="J1630" s="249">
        <v>7671.5418055222617</v>
      </c>
      <c r="K1630" s="910">
        <f t="shared" si="440"/>
        <v>2493251</v>
      </c>
      <c r="L1630" s="890" t="s">
        <v>169</v>
      </c>
      <c r="M1630" s="929" t="s">
        <v>167</v>
      </c>
      <c r="N1630" s="52" t="str">
        <f>IF(AND('331-CT'!$E$7=TH!H1630,OR(L1630="331",M1630="331")),"331",IF(AND(OR(L1630="131",M1630="131"),H1630='131-CT'!$E$7),"131",""))</f>
        <v/>
      </c>
      <c r="O1630" s="89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8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8" t="s">
        <v>1379</v>
      </c>
      <c r="E1631" s="908">
        <v>41733</v>
      </c>
      <c r="F1631" s="909" t="s">
        <v>494</v>
      </c>
      <c r="G1631" s="930" t="s">
        <v>493</v>
      </c>
      <c r="H1631" s="913" t="s">
        <v>1372</v>
      </c>
      <c r="I1631" s="249">
        <v>577</v>
      </c>
      <c r="J1631" s="249">
        <v>7336.2070768194199</v>
      </c>
      <c r="K1631" s="910">
        <f t="shared" si="440"/>
        <v>4232991</v>
      </c>
      <c r="L1631" s="890" t="s">
        <v>169</v>
      </c>
      <c r="M1631" s="929" t="s">
        <v>167</v>
      </c>
      <c r="N1631" s="52" t="str">
        <f>IF(AND('331-CT'!$E$7=TH!H1631,OR(L1631="331",M1631="331")),"331",IF(AND(OR(L1631="131",M1631="131"),H1631='131-CT'!$E$7),"131",""))</f>
        <v/>
      </c>
      <c r="O1631" s="89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8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8" t="s">
        <v>1379</v>
      </c>
      <c r="E1632" s="908">
        <v>41740</v>
      </c>
      <c r="F1632" s="909" t="s">
        <v>436</v>
      </c>
      <c r="G1632" s="930" t="s">
        <v>495</v>
      </c>
      <c r="H1632" s="913" t="s">
        <v>1372</v>
      </c>
      <c r="I1632" s="249">
        <v>720</v>
      </c>
      <c r="J1632" s="249">
        <v>10494.434113214567</v>
      </c>
      <c r="K1632" s="910">
        <f t="shared" si="440"/>
        <v>7555993</v>
      </c>
      <c r="L1632" s="890" t="s">
        <v>169</v>
      </c>
      <c r="M1632" s="929" t="s">
        <v>167</v>
      </c>
      <c r="N1632" s="52" t="str">
        <f>IF(AND('331-CT'!$E$7=TH!H1632,OR(L1632="331",M1632="331")),"331",IF(AND(OR(L1632="131",M1632="131"),H1632='131-CT'!$E$7),"131",""))</f>
        <v/>
      </c>
      <c r="O1632" s="89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8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8" t="s">
        <v>1379</v>
      </c>
      <c r="E1633" s="908">
        <v>41740</v>
      </c>
      <c r="F1633" s="909" t="s">
        <v>496</v>
      </c>
      <c r="G1633" s="930" t="s">
        <v>495</v>
      </c>
      <c r="H1633" s="913" t="s">
        <v>1372</v>
      </c>
      <c r="I1633" s="249">
        <v>340</v>
      </c>
      <c r="J1633" s="249">
        <v>8638.4694073322153</v>
      </c>
      <c r="K1633" s="910">
        <f t="shared" si="440"/>
        <v>2937080</v>
      </c>
      <c r="L1633" s="890" t="s">
        <v>169</v>
      </c>
      <c r="M1633" s="929" t="s">
        <v>167</v>
      </c>
      <c r="N1633" s="52" t="str">
        <f>IF(AND('331-CT'!$E$7=TH!H1633,OR(L1633="331",M1633="331")),"331",IF(AND(OR(L1633="131",M1633="131"),H1633='131-CT'!$E$7),"131",""))</f>
        <v/>
      </c>
      <c r="O1633" s="89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8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8" t="s">
        <v>1379</v>
      </c>
      <c r="E1634" s="908">
        <v>41744</v>
      </c>
      <c r="F1634" s="909" t="s">
        <v>497</v>
      </c>
      <c r="G1634" s="930" t="s">
        <v>498</v>
      </c>
      <c r="H1634" s="913" t="s">
        <v>1372</v>
      </c>
      <c r="I1634" s="249">
        <v>100</v>
      </c>
      <c r="J1634" s="249">
        <v>8822.4341132145673</v>
      </c>
      <c r="K1634" s="910">
        <f t="shared" si="440"/>
        <v>882243</v>
      </c>
      <c r="L1634" s="890" t="s">
        <v>169</v>
      </c>
      <c r="M1634" s="929" t="s">
        <v>167</v>
      </c>
      <c r="N1634" s="52" t="str">
        <f>IF(AND('331-CT'!$E$7=TH!H1634,OR(L1634="331",M1634="331")),"331",IF(AND(OR(L1634="131",M1634="131"),H1634='131-CT'!$E$7),"131",""))</f>
        <v/>
      </c>
      <c r="O1634" s="89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8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8" t="s">
        <v>1379</v>
      </c>
      <c r="E1635" s="908">
        <v>41746</v>
      </c>
      <c r="F1635" s="909" t="s">
        <v>459</v>
      </c>
      <c r="G1635" s="930" t="s">
        <v>499</v>
      </c>
      <c r="H1635" s="913" t="s">
        <v>1372</v>
      </c>
      <c r="I1635" s="249">
        <v>1015</v>
      </c>
      <c r="J1635" s="249">
        <v>8276.4883004066851</v>
      </c>
      <c r="K1635" s="910">
        <f t="shared" si="440"/>
        <v>8400636</v>
      </c>
      <c r="L1635" s="890" t="s">
        <v>169</v>
      </c>
      <c r="M1635" s="929" t="s">
        <v>167</v>
      </c>
      <c r="N1635" s="52" t="str">
        <f>IF(AND('331-CT'!$E$7=TH!H1635,OR(L1635="331",M1635="331")),"331",IF(AND(OR(L1635="131",M1635="131"),H1635='131-CT'!$E$7),"131",""))</f>
        <v/>
      </c>
      <c r="O1635" s="89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8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8" t="s">
        <v>1379</v>
      </c>
      <c r="E1636" s="908">
        <v>41746</v>
      </c>
      <c r="F1636" s="909" t="s">
        <v>500</v>
      </c>
      <c r="G1636" s="930" t="s">
        <v>501</v>
      </c>
      <c r="H1636" s="913" t="s">
        <v>1372</v>
      </c>
      <c r="I1636" s="249">
        <v>436</v>
      </c>
      <c r="J1636" s="249">
        <v>5425.5212691778706</v>
      </c>
      <c r="K1636" s="910">
        <f t="shared" si="440"/>
        <v>2365527</v>
      </c>
      <c r="L1636" s="890" t="s">
        <v>169</v>
      </c>
      <c r="M1636" s="929" t="s">
        <v>167</v>
      </c>
      <c r="N1636" s="52" t="str">
        <f>IF(AND('331-CT'!$E$7=TH!H1636,OR(L1636="331",M1636="331")),"331",IF(AND(OR(L1636="131",M1636="131"),H1636='131-CT'!$E$7),"131",""))</f>
        <v/>
      </c>
      <c r="O1636" s="89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8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8" t="s">
        <v>1379</v>
      </c>
      <c r="E1637" s="908">
        <v>41746</v>
      </c>
      <c r="F1637" s="909" t="s">
        <v>503</v>
      </c>
      <c r="G1637" s="930" t="s">
        <v>501</v>
      </c>
      <c r="H1637" s="913" t="s">
        <v>1372</v>
      </c>
      <c r="I1637" s="249">
        <v>302</v>
      </c>
      <c r="J1637" s="249">
        <v>4051.5798085788065</v>
      </c>
      <c r="K1637" s="910">
        <f t="shared" si="440"/>
        <v>1223577</v>
      </c>
      <c r="L1637" s="890" t="s">
        <v>169</v>
      </c>
      <c r="M1637" s="929" t="s">
        <v>167</v>
      </c>
      <c r="N1637" s="52" t="str">
        <f>IF(AND('331-CT'!$E$7=TH!H1637,OR(L1637="331",M1637="331")),"331",IF(AND(OR(L1637="131",M1637="131"),H1637='131-CT'!$E$7),"131",""))</f>
        <v/>
      </c>
      <c r="O1637" s="89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8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8" t="s">
        <v>1379</v>
      </c>
      <c r="E1638" s="908">
        <v>41746</v>
      </c>
      <c r="F1638" s="909" t="s">
        <v>504</v>
      </c>
      <c r="G1638" s="930" t="s">
        <v>501</v>
      </c>
      <c r="H1638" s="913" t="s">
        <v>1372</v>
      </c>
      <c r="I1638" s="249">
        <v>303</v>
      </c>
      <c r="J1638" s="249">
        <v>6169.0776775710046</v>
      </c>
      <c r="K1638" s="910">
        <f t="shared" si="440"/>
        <v>1869231</v>
      </c>
      <c r="L1638" s="890" t="s">
        <v>169</v>
      </c>
      <c r="M1638" s="929" t="s">
        <v>167</v>
      </c>
      <c r="N1638" s="52" t="str">
        <f>IF(AND('331-CT'!$E$7=TH!H1638,OR(L1638="331",M1638="331")),"331",IF(AND(OR(L1638="131",M1638="131"),H1638='131-CT'!$E$7),"131",""))</f>
        <v/>
      </c>
      <c r="O1638" s="89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8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8" t="s">
        <v>1379</v>
      </c>
      <c r="E1639" s="908">
        <v>41746</v>
      </c>
      <c r="F1639" s="909" t="s">
        <v>406</v>
      </c>
      <c r="G1639" s="930" t="s">
        <v>501</v>
      </c>
      <c r="H1639" s="913" t="s">
        <v>1372</v>
      </c>
      <c r="I1639" s="249">
        <v>200</v>
      </c>
      <c r="J1639" s="249">
        <v>6415.4341132145673</v>
      </c>
      <c r="K1639" s="910">
        <f t="shared" si="440"/>
        <v>1283087</v>
      </c>
      <c r="L1639" s="890" t="s">
        <v>169</v>
      </c>
      <c r="M1639" s="929" t="s">
        <v>167</v>
      </c>
      <c r="N1639" s="52" t="str">
        <f>IF(AND('331-CT'!$E$7=TH!H1639,OR(L1639="331",M1639="331")),"331",IF(AND(OR(L1639="131",M1639="131"),H1639='131-CT'!$E$7),"131",""))</f>
        <v/>
      </c>
      <c r="O1639" s="89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8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8" t="s">
        <v>1379</v>
      </c>
      <c r="E1640" s="908">
        <v>41748</v>
      </c>
      <c r="F1640" s="909" t="s">
        <v>417</v>
      </c>
      <c r="G1640" s="930" t="s">
        <v>505</v>
      </c>
      <c r="H1640" s="913" t="s">
        <v>1372</v>
      </c>
      <c r="I1640" s="249">
        <v>1856</v>
      </c>
      <c r="J1640" s="249">
        <v>4725.9448890766371</v>
      </c>
      <c r="K1640" s="910">
        <f t="shared" si="440"/>
        <v>8771354</v>
      </c>
      <c r="L1640" s="890" t="s">
        <v>169</v>
      </c>
      <c r="M1640" s="929" t="s">
        <v>167</v>
      </c>
      <c r="N1640" s="52" t="str">
        <f>IF(AND('331-CT'!$E$7=TH!H1640,OR(L1640="331",M1640="331")),"331",IF(AND(OR(L1640="131",M1640="131"),H1640='131-CT'!$E$7),"131",""))</f>
        <v/>
      </c>
      <c r="O1640" s="89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8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8" t="s">
        <v>1379</v>
      </c>
      <c r="E1641" s="908">
        <v>41750</v>
      </c>
      <c r="F1641" s="909" t="s">
        <v>421</v>
      </c>
      <c r="G1641" s="930" t="s">
        <v>506</v>
      </c>
      <c r="H1641" s="913" t="s">
        <v>1372</v>
      </c>
      <c r="I1641" s="249">
        <v>500</v>
      </c>
      <c r="J1641" s="249">
        <v>16293.434113214569</v>
      </c>
      <c r="K1641" s="910">
        <f t="shared" si="440"/>
        <v>8146717</v>
      </c>
      <c r="L1641" s="890" t="s">
        <v>169</v>
      </c>
      <c r="M1641" s="929" t="s">
        <v>167</v>
      </c>
      <c r="N1641" s="52" t="str">
        <f>IF(AND('331-CT'!$E$7=TH!H1641,OR(L1641="331",M1641="331")),"331",IF(AND(OR(L1641="131",M1641="131"),H1641='131-CT'!$E$7),"131",""))</f>
        <v/>
      </c>
      <c r="O1641" s="89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8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8" t="s">
        <v>1379</v>
      </c>
      <c r="E1642" s="908">
        <v>41750</v>
      </c>
      <c r="F1642" s="909" t="s">
        <v>445</v>
      </c>
      <c r="G1642" s="930" t="s">
        <v>506</v>
      </c>
      <c r="H1642" s="913" t="s">
        <v>1372</v>
      </c>
      <c r="I1642" s="249">
        <v>1000</v>
      </c>
      <c r="J1642" s="249">
        <v>1608.2641132145682</v>
      </c>
      <c r="K1642" s="910">
        <f t="shared" si="440"/>
        <v>1608264</v>
      </c>
      <c r="L1642" s="890" t="s">
        <v>169</v>
      </c>
      <c r="M1642" s="929" t="s">
        <v>167</v>
      </c>
      <c r="N1642" s="52" t="str">
        <f>IF(AND('331-CT'!$E$7=TH!H1642,OR(L1642="331",M1642="331")),"331",IF(AND(OR(L1642="131",M1642="131"),H1642='131-CT'!$E$7),"131",""))</f>
        <v/>
      </c>
      <c r="O1642" s="89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8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8" t="s">
        <v>1379</v>
      </c>
      <c r="E1643" s="908">
        <v>41752</v>
      </c>
      <c r="F1643" s="909" t="s">
        <v>423</v>
      </c>
      <c r="G1643" s="930" t="s">
        <v>507</v>
      </c>
      <c r="H1643" s="913" t="s">
        <v>1372</v>
      </c>
      <c r="I1643" s="249">
        <v>500</v>
      </c>
      <c r="J1643" s="249">
        <v>7133.3761132145682</v>
      </c>
      <c r="K1643" s="910">
        <f t="shared" si="440"/>
        <v>3566688</v>
      </c>
      <c r="L1643" s="890" t="s">
        <v>169</v>
      </c>
      <c r="M1643" s="929" t="s">
        <v>167</v>
      </c>
      <c r="N1643" s="52" t="str">
        <f>IF(AND('331-CT'!$E$7=TH!H1643,OR(L1643="331",M1643="331")),"331",IF(AND(OR(L1643="131",M1643="131"),H1643='131-CT'!$E$7),"131",""))</f>
        <v/>
      </c>
      <c r="O1643" s="89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8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8" t="s">
        <v>1379</v>
      </c>
      <c r="E1644" s="908">
        <v>41752</v>
      </c>
      <c r="F1644" s="909" t="s">
        <v>423</v>
      </c>
      <c r="G1644" s="930" t="s">
        <v>507</v>
      </c>
      <c r="H1644" s="913" t="s">
        <v>1372</v>
      </c>
      <c r="I1644" s="249">
        <v>504</v>
      </c>
      <c r="J1644" s="249">
        <v>9158.8309386113942</v>
      </c>
      <c r="K1644" s="910">
        <f t="shared" si="440"/>
        <v>4616051</v>
      </c>
      <c r="L1644" s="890" t="s">
        <v>169</v>
      </c>
      <c r="M1644" s="929" t="s">
        <v>167</v>
      </c>
      <c r="N1644" s="52" t="str">
        <f>IF(AND('331-CT'!$E$7=TH!H1644,OR(L1644="331",M1644="331")),"331",IF(AND(OR(L1644="131",M1644="131"),H1644='131-CT'!$E$7),"131",""))</f>
        <v/>
      </c>
      <c r="O1644" s="89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8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8" t="s">
        <v>1379</v>
      </c>
      <c r="E1645" s="908">
        <v>41755</v>
      </c>
      <c r="F1645" s="909" t="s">
        <v>508</v>
      </c>
      <c r="G1645" s="930" t="s">
        <v>509</v>
      </c>
      <c r="H1645" s="913" t="s">
        <v>1372</v>
      </c>
      <c r="I1645" s="249">
        <v>305</v>
      </c>
      <c r="J1645" s="249">
        <v>9357.2046050178469</v>
      </c>
      <c r="K1645" s="910">
        <f t="shared" si="440"/>
        <v>2853947</v>
      </c>
      <c r="L1645" s="890" t="s">
        <v>169</v>
      </c>
      <c r="M1645" s="929" t="s">
        <v>167</v>
      </c>
      <c r="N1645" s="52" t="str">
        <f>IF(AND('331-CT'!$E$7=TH!H1645,OR(L1645="331",M1645="331")),"331",IF(AND(OR(L1645="131",M1645="131"),H1645='131-CT'!$E$7),"131",""))</f>
        <v/>
      </c>
      <c r="O1645" s="89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8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8" t="s">
        <v>1379</v>
      </c>
      <c r="E1646" s="908">
        <v>41755</v>
      </c>
      <c r="F1646" s="909" t="s">
        <v>494</v>
      </c>
      <c r="G1646" s="930" t="s">
        <v>509</v>
      </c>
      <c r="H1646" s="913" t="s">
        <v>1372</v>
      </c>
      <c r="I1646" s="249">
        <v>530</v>
      </c>
      <c r="J1646" s="249">
        <v>7378.3963773655105</v>
      </c>
      <c r="K1646" s="910">
        <f t="shared" si="440"/>
        <v>3910550</v>
      </c>
      <c r="L1646" s="890" t="s">
        <v>169</v>
      </c>
      <c r="M1646" s="929" t="s">
        <v>167</v>
      </c>
      <c r="N1646" s="52" t="str">
        <f>IF(AND('331-CT'!$E$7=TH!H1646,OR(L1646="331",M1646="331")),"331",IF(AND(OR(L1646="131",M1646="131"),H1646='131-CT'!$E$7),"131",""))</f>
        <v/>
      </c>
      <c r="O1646" s="89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8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8" t="s">
        <v>1379</v>
      </c>
      <c r="E1647" s="908">
        <v>41762</v>
      </c>
      <c r="F1647" s="909" t="s">
        <v>421</v>
      </c>
      <c r="G1647" s="930" t="s">
        <v>510</v>
      </c>
      <c r="H1647" s="913" t="s">
        <v>1372</v>
      </c>
      <c r="I1647" s="249">
        <v>500</v>
      </c>
      <c r="J1647" s="249">
        <v>16117.434113214569</v>
      </c>
      <c r="K1647" s="910">
        <f t="shared" ref="K1647:K1710" si="443">ROUND(I1647*J1647,0)</f>
        <v>8058717</v>
      </c>
      <c r="L1647" s="890" t="s">
        <v>169</v>
      </c>
      <c r="M1647" s="929" t="s">
        <v>167</v>
      </c>
      <c r="N1647" s="52" t="str">
        <f>IF(AND('331-CT'!$E$7=TH!H1647,OR(L1647="331",M1647="331")),"331",IF(AND(OR(L1647="131",M1647="131"),H1647='131-CT'!$E$7),"131",""))</f>
        <v/>
      </c>
      <c r="O1647" s="89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8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8" t="s">
        <v>1379</v>
      </c>
      <c r="E1648" s="908">
        <v>41762</v>
      </c>
      <c r="F1648" s="909" t="s">
        <v>445</v>
      </c>
      <c r="G1648" s="930" t="s">
        <v>510</v>
      </c>
      <c r="H1648" s="913" t="s">
        <v>1372</v>
      </c>
      <c r="I1648" s="249">
        <v>1000</v>
      </c>
      <c r="J1648" s="249">
        <v>2982.0591132145682</v>
      </c>
      <c r="K1648" s="910">
        <f t="shared" si="443"/>
        <v>2982059</v>
      </c>
      <c r="L1648" s="890" t="s">
        <v>169</v>
      </c>
      <c r="M1648" s="929" t="s">
        <v>167</v>
      </c>
      <c r="N1648" s="52" t="str">
        <f>IF(AND('331-CT'!$E$7=TH!H1648,OR(L1648="331",M1648="331")),"331",IF(AND(OR(L1648="131",M1648="131"),H1648='131-CT'!$E$7),"131",""))</f>
        <v/>
      </c>
      <c r="O1648" s="89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8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8" t="s">
        <v>1379</v>
      </c>
      <c r="E1649" s="908">
        <v>41765</v>
      </c>
      <c r="F1649" s="909" t="s">
        <v>494</v>
      </c>
      <c r="G1649" s="930" t="s">
        <v>511</v>
      </c>
      <c r="H1649" s="913" t="s">
        <v>1372</v>
      </c>
      <c r="I1649" s="249">
        <v>500</v>
      </c>
      <c r="J1649" s="249">
        <v>7394.7341132145684</v>
      </c>
      <c r="K1649" s="910">
        <f t="shared" si="443"/>
        <v>3697367</v>
      </c>
      <c r="L1649" s="890" t="s">
        <v>169</v>
      </c>
      <c r="M1649" s="929" t="s">
        <v>167</v>
      </c>
      <c r="N1649" s="52" t="str">
        <f>IF(AND('331-CT'!$E$7=TH!H1649,OR(L1649="331",M1649="331")),"331",IF(AND(OR(L1649="131",M1649="131"),H1649='131-CT'!$E$7),"131",""))</f>
        <v/>
      </c>
      <c r="O1649" s="89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8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8" t="s">
        <v>1379</v>
      </c>
      <c r="E1650" s="908">
        <v>41765</v>
      </c>
      <c r="F1650" s="909" t="s">
        <v>512</v>
      </c>
      <c r="G1650" s="930" t="s">
        <v>511</v>
      </c>
      <c r="H1650" s="913" t="s">
        <v>1372</v>
      </c>
      <c r="I1650" s="249">
        <v>200</v>
      </c>
      <c r="J1650" s="249">
        <v>6683.9341132145673</v>
      </c>
      <c r="K1650" s="910">
        <f t="shared" si="443"/>
        <v>1336787</v>
      </c>
      <c r="L1650" s="890" t="s">
        <v>169</v>
      </c>
      <c r="M1650" s="929" t="s">
        <v>167</v>
      </c>
      <c r="N1650" s="52" t="str">
        <f>IF(AND('331-CT'!$E$7=TH!H1650,OR(L1650="331",M1650="331")),"331",IF(AND(OR(L1650="131",M1650="131"),H1650='131-CT'!$E$7),"131",""))</f>
        <v/>
      </c>
      <c r="O1650" s="89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8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8" t="s">
        <v>1379</v>
      </c>
      <c r="E1651" s="908">
        <v>41772</v>
      </c>
      <c r="F1651" s="909" t="s">
        <v>446</v>
      </c>
      <c r="G1651" s="930" t="s">
        <v>513</v>
      </c>
      <c r="H1651" s="913" t="s">
        <v>1372</v>
      </c>
      <c r="I1651" s="249">
        <v>200</v>
      </c>
      <c r="J1651" s="249">
        <v>19536.434113214567</v>
      </c>
      <c r="K1651" s="910">
        <f t="shared" si="443"/>
        <v>3907287</v>
      </c>
      <c r="L1651" s="890" t="s">
        <v>169</v>
      </c>
      <c r="M1651" s="929" t="s">
        <v>167</v>
      </c>
      <c r="N1651" s="52" t="str">
        <f>IF(AND('331-CT'!$E$7=TH!H1651,OR(L1651="331",M1651="331")),"331",IF(AND(OR(L1651="131",M1651="131"),H1651='131-CT'!$E$7),"131",""))</f>
        <v/>
      </c>
      <c r="O1651" s="89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8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8" t="s">
        <v>1379</v>
      </c>
      <c r="E1652" s="908">
        <v>41774</v>
      </c>
      <c r="F1652" s="909" t="s">
        <v>436</v>
      </c>
      <c r="G1652" s="930" t="s">
        <v>514</v>
      </c>
      <c r="H1652" s="913" t="s">
        <v>1372</v>
      </c>
      <c r="I1652" s="249">
        <v>300</v>
      </c>
      <c r="J1652" s="249">
        <v>9829.717446547902</v>
      </c>
      <c r="K1652" s="910">
        <f t="shared" si="443"/>
        <v>2948915</v>
      </c>
      <c r="L1652" s="890" t="s">
        <v>169</v>
      </c>
      <c r="M1652" s="929" t="s">
        <v>167</v>
      </c>
      <c r="N1652" s="52" t="str">
        <f>IF(AND('331-CT'!$E$7=TH!H1652,OR(L1652="331",M1652="331")),"331",IF(AND(OR(L1652="131",M1652="131"),H1652='131-CT'!$E$7),"131",""))</f>
        <v/>
      </c>
      <c r="O1652" s="89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8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8" t="s">
        <v>1379</v>
      </c>
      <c r="E1653" s="908">
        <v>41774</v>
      </c>
      <c r="F1653" s="909" t="s">
        <v>515</v>
      </c>
      <c r="G1653" s="930" t="s">
        <v>516</v>
      </c>
      <c r="H1653" s="913" t="s">
        <v>1372</v>
      </c>
      <c r="I1653" s="249">
        <v>987</v>
      </c>
      <c r="J1653" s="249">
        <v>10962.613444521559</v>
      </c>
      <c r="K1653" s="910">
        <f t="shared" si="443"/>
        <v>10820099</v>
      </c>
      <c r="L1653" s="890" t="s">
        <v>169</v>
      </c>
      <c r="M1653" s="929" t="s">
        <v>167</v>
      </c>
      <c r="N1653" s="52" t="str">
        <f>IF(AND('331-CT'!$E$7=TH!H1653,OR(L1653="331",M1653="331")),"331",IF(AND(OR(L1653="131",M1653="131"),H1653='131-CT'!$E$7),"131",""))</f>
        <v/>
      </c>
      <c r="O1653" s="89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8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8" t="s">
        <v>1379</v>
      </c>
      <c r="E1654" s="908">
        <v>41774</v>
      </c>
      <c r="F1654" s="909" t="s">
        <v>517</v>
      </c>
      <c r="G1654" s="930" t="s">
        <v>518</v>
      </c>
      <c r="H1654" s="913" t="s">
        <v>1372</v>
      </c>
      <c r="I1654" s="249">
        <v>995</v>
      </c>
      <c r="J1654" s="249">
        <v>10885.192907184417</v>
      </c>
      <c r="K1654" s="910">
        <f t="shared" si="443"/>
        <v>10830767</v>
      </c>
      <c r="L1654" s="890" t="s">
        <v>169</v>
      </c>
      <c r="M1654" s="929" t="s">
        <v>167</v>
      </c>
      <c r="N1654" s="52" t="str">
        <f>IF(AND('331-CT'!$E$7=TH!H1654,OR(L1654="331",M1654="331")),"331",IF(AND(OR(L1654="131",M1654="131"),H1654='131-CT'!$E$7),"131",""))</f>
        <v/>
      </c>
      <c r="O1654" s="89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8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8" t="s">
        <v>1379</v>
      </c>
      <c r="E1655" s="908">
        <v>41774</v>
      </c>
      <c r="F1655" s="909" t="s">
        <v>519</v>
      </c>
      <c r="G1655" s="930" t="s">
        <v>518</v>
      </c>
      <c r="H1655" s="913" t="s">
        <v>1372</v>
      </c>
      <c r="I1655" s="249">
        <v>497</v>
      </c>
      <c r="J1655" s="249">
        <v>9661.452221866477</v>
      </c>
      <c r="K1655" s="910">
        <f t="shared" si="443"/>
        <v>4801742</v>
      </c>
      <c r="L1655" s="890" t="s">
        <v>169</v>
      </c>
      <c r="M1655" s="929" t="s">
        <v>167</v>
      </c>
      <c r="N1655" s="52" t="str">
        <f>IF(AND('331-CT'!$E$7=TH!H1655,OR(L1655="331",M1655="331")),"331",IF(AND(OR(L1655="131",M1655="131"),H1655='131-CT'!$E$7),"131",""))</f>
        <v/>
      </c>
      <c r="O1655" s="89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8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8" t="s">
        <v>1379</v>
      </c>
      <c r="E1656" s="908">
        <v>41778</v>
      </c>
      <c r="F1656" s="909" t="s">
        <v>483</v>
      </c>
      <c r="G1656" s="930" t="s">
        <v>520</v>
      </c>
      <c r="H1656" s="913" t="s">
        <v>1372</v>
      </c>
      <c r="I1656" s="249">
        <v>205</v>
      </c>
      <c r="J1656" s="249">
        <v>12034.434113214566</v>
      </c>
      <c r="K1656" s="910">
        <f t="shared" si="443"/>
        <v>2467059</v>
      </c>
      <c r="L1656" s="890" t="s">
        <v>169</v>
      </c>
      <c r="M1656" s="929" t="s">
        <v>167</v>
      </c>
      <c r="N1656" s="52" t="str">
        <f>IF(AND('331-CT'!$E$7=TH!H1656,OR(L1656="331",M1656="331")),"331",IF(AND(OR(L1656="131",M1656="131"),H1656='131-CT'!$E$7),"131",""))</f>
        <v/>
      </c>
      <c r="O1656" s="89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8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8" t="s">
        <v>1379</v>
      </c>
      <c r="E1657" s="908">
        <v>41778</v>
      </c>
      <c r="F1657" s="909" t="s">
        <v>487</v>
      </c>
      <c r="G1657" s="930" t="s">
        <v>520</v>
      </c>
      <c r="H1657" s="913" t="s">
        <v>1372</v>
      </c>
      <c r="I1657" s="249">
        <v>297</v>
      </c>
      <c r="J1657" s="249">
        <v>5303.8044835849387</v>
      </c>
      <c r="K1657" s="910">
        <f t="shared" si="443"/>
        <v>1575230</v>
      </c>
      <c r="L1657" s="890" t="s">
        <v>169</v>
      </c>
      <c r="M1657" s="929" t="s">
        <v>167</v>
      </c>
      <c r="N1657" s="52" t="str">
        <f>IF(AND('331-CT'!$E$7=TH!H1657,OR(L1657="331",M1657="331")),"331",IF(AND(OR(L1657="131",M1657="131"),H1657='131-CT'!$E$7),"131",""))</f>
        <v/>
      </c>
      <c r="O1657" s="89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8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8" t="s">
        <v>1379</v>
      </c>
      <c r="E1658" s="908">
        <v>41778</v>
      </c>
      <c r="F1658" s="909" t="s">
        <v>486</v>
      </c>
      <c r="G1658" s="930" t="s">
        <v>520</v>
      </c>
      <c r="H1658" s="913" t="s">
        <v>1372</v>
      </c>
      <c r="I1658" s="249">
        <v>374</v>
      </c>
      <c r="J1658" s="249">
        <v>9083.9688725728556</v>
      </c>
      <c r="K1658" s="910">
        <f t="shared" si="443"/>
        <v>3397404</v>
      </c>
      <c r="L1658" s="890" t="s">
        <v>169</v>
      </c>
      <c r="M1658" s="929" t="s">
        <v>167</v>
      </c>
      <c r="N1658" s="52" t="str">
        <f>IF(AND('331-CT'!$E$7=TH!H1658,OR(L1658="331",M1658="331")),"331",IF(AND(OR(L1658="131",M1658="131"),H1658='131-CT'!$E$7),"131",""))</f>
        <v/>
      </c>
      <c r="O1658" s="89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8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8" t="s">
        <v>1379</v>
      </c>
      <c r="E1659" s="908">
        <v>41778</v>
      </c>
      <c r="F1659" s="909" t="s">
        <v>494</v>
      </c>
      <c r="G1659" s="930" t="s">
        <v>520</v>
      </c>
      <c r="H1659" s="913" t="s">
        <v>1372</v>
      </c>
      <c r="I1659" s="249">
        <v>399</v>
      </c>
      <c r="J1659" s="249">
        <v>8595.7499026882524</v>
      </c>
      <c r="K1659" s="910">
        <f t="shared" si="443"/>
        <v>3429704</v>
      </c>
      <c r="L1659" s="890" t="s">
        <v>169</v>
      </c>
      <c r="M1659" s="929" t="s">
        <v>167</v>
      </c>
      <c r="N1659" s="52" t="str">
        <f>IF(AND('331-CT'!$E$7=TH!H1659,OR(L1659="331",M1659="331")),"331",IF(AND(OR(L1659="131",M1659="131"),H1659='131-CT'!$E$7),"131",""))</f>
        <v/>
      </c>
      <c r="O1659" s="89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8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8" t="s">
        <v>1379</v>
      </c>
      <c r="E1660" s="908">
        <v>41779</v>
      </c>
      <c r="F1660" s="909" t="s">
        <v>521</v>
      </c>
      <c r="G1660" s="930" t="s">
        <v>522</v>
      </c>
      <c r="H1660" s="913" t="s">
        <v>1372</v>
      </c>
      <c r="I1660" s="249">
        <v>150</v>
      </c>
      <c r="J1660" s="249">
        <v>5271.4341132145682</v>
      </c>
      <c r="K1660" s="910">
        <f t="shared" si="443"/>
        <v>790715</v>
      </c>
      <c r="L1660" s="890" t="s">
        <v>169</v>
      </c>
      <c r="M1660" s="929" t="s">
        <v>167</v>
      </c>
      <c r="N1660" s="52" t="str">
        <f>IF(AND('331-CT'!$E$7=TH!H1660,OR(L1660="331",M1660="331")),"331",IF(AND(OR(L1660="131",M1660="131"),H1660='131-CT'!$E$7),"131",""))</f>
        <v/>
      </c>
      <c r="O1660" s="89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8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8" t="s">
        <v>1379</v>
      </c>
      <c r="E1661" s="908">
        <v>41779</v>
      </c>
      <c r="F1661" s="909" t="s">
        <v>523</v>
      </c>
      <c r="G1661" s="930" t="s">
        <v>522</v>
      </c>
      <c r="H1661" s="913" t="s">
        <v>1372</v>
      </c>
      <c r="I1661" s="249">
        <v>1250</v>
      </c>
      <c r="J1661" s="249">
        <v>4743.8341132145679</v>
      </c>
      <c r="K1661" s="910">
        <f t="shared" si="443"/>
        <v>5929793</v>
      </c>
      <c r="L1661" s="890" t="s">
        <v>169</v>
      </c>
      <c r="M1661" s="929" t="s">
        <v>167</v>
      </c>
      <c r="N1661" s="52" t="str">
        <f>IF(AND('331-CT'!$E$7=TH!H1661,OR(L1661="331",M1661="331")),"331",IF(AND(OR(L1661="131",M1661="131"),H1661='131-CT'!$E$7),"131",""))</f>
        <v/>
      </c>
      <c r="O1661" s="89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8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8" t="s">
        <v>1379</v>
      </c>
      <c r="E1662" s="908">
        <v>41780</v>
      </c>
      <c r="F1662" s="909" t="s">
        <v>524</v>
      </c>
      <c r="G1662" s="930" t="s">
        <v>525</v>
      </c>
      <c r="H1662" s="913" t="s">
        <v>1372</v>
      </c>
      <c r="I1662" s="249">
        <v>1200</v>
      </c>
      <c r="J1662" s="249">
        <v>1577.7274465479013</v>
      </c>
      <c r="K1662" s="910">
        <f t="shared" si="443"/>
        <v>1893273</v>
      </c>
      <c r="L1662" s="890" t="s">
        <v>169</v>
      </c>
      <c r="M1662" s="929" t="s">
        <v>167</v>
      </c>
      <c r="N1662" s="52" t="str">
        <f>IF(AND('331-CT'!$E$7=TH!H1662,OR(L1662="331",M1662="331")),"331",IF(AND(OR(L1662="131",M1662="131"),H1662='131-CT'!$E$7),"131",""))</f>
        <v/>
      </c>
      <c r="O1662" s="89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8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8" t="s">
        <v>1379</v>
      </c>
      <c r="E1663" s="908">
        <v>41780</v>
      </c>
      <c r="F1663" s="909" t="s">
        <v>466</v>
      </c>
      <c r="G1663" s="930" t="s">
        <v>526</v>
      </c>
      <c r="H1663" s="913" t="s">
        <v>1372</v>
      </c>
      <c r="I1663" s="249">
        <v>1305</v>
      </c>
      <c r="J1663" s="249">
        <v>4986.9973316053729</v>
      </c>
      <c r="K1663" s="910">
        <f t="shared" si="443"/>
        <v>6508032</v>
      </c>
      <c r="L1663" s="890" t="s">
        <v>169</v>
      </c>
      <c r="M1663" s="929" t="s">
        <v>167</v>
      </c>
      <c r="N1663" s="52" t="str">
        <f>IF(AND('331-CT'!$E$7=TH!H1663,OR(L1663="331",M1663="331")),"331",IF(AND(OR(L1663="131",M1663="131"),H1663='131-CT'!$E$7),"131",""))</f>
        <v/>
      </c>
      <c r="O1663" s="89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8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8" t="s">
        <v>1379</v>
      </c>
      <c r="E1664" s="908">
        <v>41781</v>
      </c>
      <c r="F1664" s="909" t="s">
        <v>527</v>
      </c>
      <c r="G1664" s="930" t="s">
        <v>528</v>
      </c>
      <c r="H1664" s="913" t="s">
        <v>1372</v>
      </c>
      <c r="I1664" s="249">
        <v>497</v>
      </c>
      <c r="J1664" s="249">
        <v>16401.844575991225</v>
      </c>
      <c r="K1664" s="910">
        <f t="shared" si="443"/>
        <v>8151717</v>
      </c>
      <c r="L1664" s="890" t="s">
        <v>169</v>
      </c>
      <c r="M1664" s="929" t="s">
        <v>167</v>
      </c>
      <c r="N1664" s="52" t="str">
        <f>IF(AND('331-CT'!$E$7=TH!H1664,OR(L1664="331",M1664="331")),"331",IF(AND(OR(L1664="131",M1664="131"),H1664='131-CT'!$E$7),"131",""))</f>
        <v/>
      </c>
      <c r="O1664" s="89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8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8" t="s">
        <v>1379</v>
      </c>
      <c r="E1665" s="908">
        <v>41786</v>
      </c>
      <c r="F1665" s="909" t="s">
        <v>463</v>
      </c>
      <c r="G1665" s="930" t="s">
        <v>529</v>
      </c>
      <c r="H1665" s="913" t="s">
        <v>1372</v>
      </c>
      <c r="I1665" s="249">
        <v>998</v>
      </c>
      <c r="J1665" s="249">
        <v>11584.937119226593</v>
      </c>
      <c r="K1665" s="910">
        <f t="shared" si="443"/>
        <v>11561767</v>
      </c>
      <c r="L1665" s="890" t="s">
        <v>169</v>
      </c>
      <c r="M1665" s="929" t="s">
        <v>167</v>
      </c>
      <c r="N1665" s="52" t="str">
        <f>IF(AND('331-CT'!$E$7=TH!H1665,OR(L1665="331",M1665="331")),"331",IF(AND(OR(L1665="131",M1665="131"),H1665='131-CT'!$E$7),"131",""))</f>
        <v/>
      </c>
      <c r="O1665" s="89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8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8" t="s">
        <v>1379</v>
      </c>
      <c r="E1666" s="908">
        <v>41788</v>
      </c>
      <c r="F1666" s="909" t="s">
        <v>436</v>
      </c>
      <c r="G1666" s="930" t="s">
        <v>530</v>
      </c>
      <c r="H1666" s="913" t="s">
        <v>1372</v>
      </c>
      <c r="I1666" s="249">
        <v>496</v>
      </c>
      <c r="J1666" s="249">
        <v>9623.2526616016639</v>
      </c>
      <c r="K1666" s="910">
        <f t="shared" si="443"/>
        <v>4773133</v>
      </c>
      <c r="L1666" s="890" t="s">
        <v>169</v>
      </c>
      <c r="M1666" s="929" t="s">
        <v>167</v>
      </c>
      <c r="N1666" s="52" t="str">
        <f>IF(AND('331-CT'!$E$7=TH!H1666,OR(L1666="331",M1666="331")),"331",IF(AND(OR(L1666="131",M1666="131"),H1666='131-CT'!$E$7),"131",""))</f>
        <v/>
      </c>
      <c r="O1666" s="89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8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8" t="s">
        <v>1379</v>
      </c>
      <c r="E1667" s="908">
        <v>41788</v>
      </c>
      <c r="F1667" s="909" t="s">
        <v>508</v>
      </c>
      <c r="G1667" s="930" t="s">
        <v>531</v>
      </c>
      <c r="H1667" s="913" t="s">
        <v>1372</v>
      </c>
      <c r="I1667" s="249">
        <v>304</v>
      </c>
      <c r="J1667" s="249">
        <v>9048.8946395303574</v>
      </c>
      <c r="K1667" s="910">
        <f t="shared" si="443"/>
        <v>2750864</v>
      </c>
      <c r="L1667" s="890" t="s">
        <v>169</v>
      </c>
      <c r="M1667" s="929" t="s">
        <v>167</v>
      </c>
      <c r="N1667" s="52" t="str">
        <f>IF(AND('331-CT'!$E$7=TH!H1667,OR(L1667="331",M1667="331")),"331",IF(AND(OR(L1667="131",M1667="131"),H1667='131-CT'!$E$7),"131",""))</f>
        <v/>
      </c>
      <c r="O1667" s="89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8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8" t="s">
        <v>1379</v>
      </c>
      <c r="E1668" s="908">
        <v>41788</v>
      </c>
      <c r="F1668" s="909" t="s">
        <v>532</v>
      </c>
      <c r="G1668" s="930" t="s">
        <v>531</v>
      </c>
      <c r="H1668" s="913" t="s">
        <v>1372</v>
      </c>
      <c r="I1668" s="249">
        <v>154</v>
      </c>
      <c r="J1668" s="249">
        <v>11562.005541785997</v>
      </c>
      <c r="K1668" s="910">
        <f t="shared" si="443"/>
        <v>1780549</v>
      </c>
      <c r="L1668" s="890" t="s">
        <v>169</v>
      </c>
      <c r="M1668" s="929" t="s">
        <v>167</v>
      </c>
      <c r="N1668" s="52" t="str">
        <f>IF(AND('331-CT'!$E$7=TH!H1668,OR(L1668="331",M1668="331")),"331",IF(AND(OR(L1668="131",M1668="131"),H1668='131-CT'!$E$7),"131",""))</f>
        <v/>
      </c>
      <c r="O1668" s="89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8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8" t="s">
        <v>1379</v>
      </c>
      <c r="E1669" s="908">
        <v>41788</v>
      </c>
      <c r="F1669" s="909" t="s">
        <v>494</v>
      </c>
      <c r="G1669" s="930" t="s">
        <v>531</v>
      </c>
      <c r="H1669" s="913" t="s">
        <v>1372</v>
      </c>
      <c r="I1669" s="249">
        <v>500</v>
      </c>
      <c r="J1669" s="249">
        <v>7342.2341132145684</v>
      </c>
      <c r="K1669" s="910">
        <f t="shared" si="443"/>
        <v>3671117</v>
      </c>
      <c r="L1669" s="890" t="s">
        <v>169</v>
      </c>
      <c r="M1669" s="929" t="s">
        <v>167</v>
      </c>
      <c r="N1669" s="52" t="str">
        <f>IF(AND('331-CT'!$E$7=TH!H1669,OR(L1669="331",M1669="331")),"331",IF(AND(OR(L1669="131",M1669="131"),H1669='131-CT'!$E$7),"131",""))</f>
        <v/>
      </c>
      <c r="O1669" s="89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8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8" t="s">
        <v>1379</v>
      </c>
      <c r="E1670" s="908">
        <v>41788</v>
      </c>
      <c r="F1670" s="909" t="s">
        <v>533</v>
      </c>
      <c r="G1670" s="930" t="s">
        <v>534</v>
      </c>
      <c r="H1670" s="913" t="s">
        <v>1372</v>
      </c>
      <c r="I1670" s="249">
        <v>209</v>
      </c>
      <c r="J1670" s="249">
        <v>7190.3719122576304</v>
      </c>
      <c r="K1670" s="910">
        <f t="shared" si="443"/>
        <v>1502788</v>
      </c>
      <c r="L1670" s="890" t="s">
        <v>169</v>
      </c>
      <c r="M1670" s="929" t="s">
        <v>167</v>
      </c>
      <c r="N1670" s="52" t="str">
        <f>IF(AND('331-CT'!$E$7=TH!H1670,OR(L1670="331",M1670="331")),"331",IF(AND(OR(L1670="131",M1670="131"),H1670='131-CT'!$E$7),"131",""))</f>
        <v/>
      </c>
      <c r="O1670" s="89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8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8" t="s">
        <v>1379</v>
      </c>
      <c r="E1671" s="908">
        <v>41789</v>
      </c>
      <c r="F1671" s="909" t="s">
        <v>417</v>
      </c>
      <c r="G1671" s="930" t="s">
        <v>536</v>
      </c>
      <c r="H1671" s="913" t="s">
        <v>1372</v>
      </c>
      <c r="I1671" s="249">
        <v>1983</v>
      </c>
      <c r="J1671" s="249">
        <v>5668.1996200224357</v>
      </c>
      <c r="K1671" s="910">
        <f t="shared" si="443"/>
        <v>11240040</v>
      </c>
      <c r="L1671" s="890" t="s">
        <v>169</v>
      </c>
      <c r="M1671" s="929" t="s">
        <v>167</v>
      </c>
      <c r="N1671" s="52" t="str">
        <f>IF(AND('331-CT'!$E$7=TH!H1671,OR(L1671="331",M1671="331")),"331",IF(AND(OR(L1671="131",M1671="131"),H1671='131-CT'!$E$7),"131",""))</f>
        <v/>
      </c>
      <c r="O1671" s="89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8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8" t="s">
        <v>1379</v>
      </c>
      <c r="E1672" s="908">
        <v>41789</v>
      </c>
      <c r="F1672" s="909" t="s">
        <v>537</v>
      </c>
      <c r="G1672" s="930" t="s">
        <v>538</v>
      </c>
      <c r="H1672" s="913" t="s">
        <v>1372</v>
      </c>
      <c r="I1672" s="249">
        <v>548</v>
      </c>
      <c r="J1672" s="249">
        <v>12034.434113214567</v>
      </c>
      <c r="K1672" s="910">
        <f t="shared" si="443"/>
        <v>6594870</v>
      </c>
      <c r="L1672" s="890" t="s">
        <v>169</v>
      </c>
      <c r="M1672" s="929" t="s">
        <v>167</v>
      </c>
      <c r="N1672" s="52" t="str">
        <f>IF(AND('331-CT'!$E$7=TH!H1672,OR(L1672="331",M1672="331")),"331",IF(AND(OR(L1672="131",M1672="131"),H1672='131-CT'!$E$7),"131",""))</f>
        <v/>
      </c>
      <c r="O1672" s="89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8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8" t="s">
        <v>1379</v>
      </c>
      <c r="E1673" s="908">
        <v>41792</v>
      </c>
      <c r="F1673" s="909" t="s">
        <v>421</v>
      </c>
      <c r="G1673" s="930" t="s">
        <v>539</v>
      </c>
      <c r="H1673" s="913" t="s">
        <v>1372</v>
      </c>
      <c r="I1673" s="249">
        <v>1000</v>
      </c>
      <c r="J1673" s="249">
        <v>16949.434113214567</v>
      </c>
      <c r="K1673" s="910">
        <f t="shared" si="443"/>
        <v>16949434</v>
      </c>
      <c r="L1673" s="890" t="s">
        <v>169</v>
      </c>
      <c r="M1673" s="929" t="s">
        <v>167</v>
      </c>
      <c r="N1673" s="52" t="str">
        <f>IF(AND('331-CT'!$E$7=TH!H1673,OR(L1673="331",M1673="331")),"331",IF(AND(OR(L1673="131",M1673="131"),H1673='131-CT'!$E$7),"131",""))</f>
        <v/>
      </c>
      <c r="O1673" s="89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8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8" t="s">
        <v>1379</v>
      </c>
      <c r="E1674" s="908">
        <v>41792</v>
      </c>
      <c r="F1674" s="909" t="s">
        <v>540</v>
      </c>
      <c r="G1674" s="930" t="s">
        <v>541</v>
      </c>
      <c r="H1674" s="913" t="s">
        <v>1372</v>
      </c>
      <c r="I1674" s="249">
        <v>910</v>
      </c>
      <c r="J1674" s="249">
        <v>5484.9725747530301</v>
      </c>
      <c r="K1674" s="910">
        <f t="shared" si="443"/>
        <v>4991325</v>
      </c>
      <c r="L1674" s="890" t="s">
        <v>169</v>
      </c>
      <c r="M1674" s="929" t="s">
        <v>167</v>
      </c>
      <c r="N1674" s="52" t="str">
        <f>IF(AND('331-CT'!$E$7=TH!H1674,OR(L1674="331",M1674="331")),"331",IF(AND(OR(L1674="131",M1674="131"),H1674='131-CT'!$E$7),"131",""))</f>
        <v/>
      </c>
      <c r="O1674" s="89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8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8" t="s">
        <v>1379</v>
      </c>
      <c r="E1675" s="908">
        <v>41792</v>
      </c>
      <c r="F1675" s="909" t="s">
        <v>445</v>
      </c>
      <c r="G1675" s="930" t="s">
        <v>542</v>
      </c>
      <c r="H1675" s="913" t="s">
        <v>1372</v>
      </c>
      <c r="I1675" s="249">
        <v>2000</v>
      </c>
      <c r="J1675" s="249">
        <v>1516.6541132145683</v>
      </c>
      <c r="K1675" s="910">
        <f t="shared" si="443"/>
        <v>3033308</v>
      </c>
      <c r="L1675" s="890" t="s">
        <v>169</v>
      </c>
      <c r="M1675" s="929" t="s">
        <v>167</v>
      </c>
      <c r="N1675" s="52" t="str">
        <f>IF(AND('331-CT'!$E$7=TH!H1675,OR(L1675="331",M1675="331")),"331",IF(AND(OR(L1675="131",M1675="131"),H1675='131-CT'!$E$7),"131",""))</f>
        <v/>
      </c>
      <c r="O1675" s="89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8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8" t="s">
        <v>1379</v>
      </c>
      <c r="E1676" s="908">
        <v>41794</v>
      </c>
      <c r="F1676" s="909" t="s">
        <v>500</v>
      </c>
      <c r="G1676" s="930" t="s">
        <v>543</v>
      </c>
      <c r="H1676" s="913" t="s">
        <v>1372</v>
      </c>
      <c r="I1676" s="249">
        <v>500</v>
      </c>
      <c r="J1676" s="249">
        <v>6018.2341132145684</v>
      </c>
      <c r="K1676" s="910">
        <f t="shared" si="443"/>
        <v>3009117</v>
      </c>
      <c r="L1676" s="890" t="s">
        <v>169</v>
      </c>
      <c r="M1676" s="929" t="s">
        <v>167</v>
      </c>
      <c r="N1676" s="52" t="str">
        <f>IF(AND('331-CT'!$E$7=TH!H1676,OR(L1676="331",M1676="331")),"331",IF(AND(OR(L1676="131",M1676="131"),H1676='131-CT'!$E$7),"131",""))</f>
        <v/>
      </c>
      <c r="O1676" s="89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8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8" t="s">
        <v>1379</v>
      </c>
      <c r="E1677" s="908">
        <v>41794</v>
      </c>
      <c r="F1677" s="909" t="s">
        <v>503</v>
      </c>
      <c r="G1677" s="930" t="s">
        <v>543</v>
      </c>
      <c r="H1677" s="913" t="s">
        <v>1372</v>
      </c>
      <c r="I1677" s="249">
        <v>397</v>
      </c>
      <c r="J1677" s="249">
        <v>7677.5147177485724</v>
      </c>
      <c r="K1677" s="910">
        <f t="shared" si="443"/>
        <v>3047973</v>
      </c>
      <c r="L1677" s="890" t="s">
        <v>169</v>
      </c>
      <c r="M1677" s="929" t="s">
        <v>167</v>
      </c>
      <c r="N1677" s="52" t="str">
        <f>IF(AND('331-CT'!$E$7=TH!H1677,OR(L1677="331",M1677="331")),"331",IF(AND(OR(L1677="131",M1677="131"),H1677='131-CT'!$E$7),"131",""))</f>
        <v/>
      </c>
      <c r="O1677" s="89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8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8" t="s">
        <v>1379</v>
      </c>
      <c r="E1678" s="908">
        <v>41794</v>
      </c>
      <c r="F1678" s="909" t="s">
        <v>504</v>
      </c>
      <c r="G1678" s="930" t="s">
        <v>543</v>
      </c>
      <c r="H1678" s="913" t="s">
        <v>1372</v>
      </c>
      <c r="I1678" s="249">
        <v>200</v>
      </c>
      <c r="J1678" s="249">
        <v>6217.4341132145673</v>
      </c>
      <c r="K1678" s="910">
        <f t="shared" si="443"/>
        <v>1243487</v>
      </c>
      <c r="L1678" s="890" t="s">
        <v>169</v>
      </c>
      <c r="M1678" s="929" t="s">
        <v>167</v>
      </c>
      <c r="N1678" s="52" t="str">
        <f>IF(AND('331-CT'!$E$7=TH!H1678,OR(L1678="331",M1678="331")),"331",IF(AND(OR(L1678="131",M1678="131"),H1678='131-CT'!$E$7),"131",""))</f>
        <v/>
      </c>
      <c r="O1678" s="89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8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8" t="s">
        <v>1379</v>
      </c>
      <c r="E1679" s="908">
        <v>41794</v>
      </c>
      <c r="F1679" s="909" t="s">
        <v>406</v>
      </c>
      <c r="G1679" s="930" t="s">
        <v>543</v>
      </c>
      <c r="H1679" s="913" t="s">
        <v>1372</v>
      </c>
      <c r="I1679" s="249">
        <v>200</v>
      </c>
      <c r="J1679" s="249">
        <v>6415.4341132145673</v>
      </c>
      <c r="K1679" s="910">
        <f t="shared" si="443"/>
        <v>1283087</v>
      </c>
      <c r="L1679" s="890" t="s">
        <v>169</v>
      </c>
      <c r="M1679" s="929" t="s">
        <v>167</v>
      </c>
      <c r="N1679" s="52" t="str">
        <f>IF(AND('331-CT'!$E$7=TH!H1679,OR(L1679="331",M1679="331")),"331",IF(AND(OR(L1679="131",M1679="131"),H1679='131-CT'!$E$7),"131",""))</f>
        <v/>
      </c>
      <c r="O1679" s="89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8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8" t="s">
        <v>1379</v>
      </c>
      <c r="E1680" s="908">
        <v>41795</v>
      </c>
      <c r="F1680" s="909" t="s">
        <v>544</v>
      </c>
      <c r="G1680" s="930" t="s">
        <v>545</v>
      </c>
      <c r="H1680" s="913" t="s">
        <v>1372</v>
      </c>
      <c r="I1680" s="249">
        <v>190</v>
      </c>
      <c r="J1680" s="249">
        <v>22154.434113214567</v>
      </c>
      <c r="K1680" s="910">
        <f t="shared" si="443"/>
        <v>4209342</v>
      </c>
      <c r="L1680" s="890" t="s">
        <v>169</v>
      </c>
      <c r="M1680" s="929" t="s">
        <v>167</v>
      </c>
      <c r="N1680" s="52" t="str">
        <f>IF(AND('331-CT'!$E$7=TH!H1680,OR(L1680="331",M1680="331")),"331",IF(AND(OR(L1680="131",M1680="131"),H1680='131-CT'!$E$7),"131",""))</f>
        <v/>
      </c>
      <c r="O1680" s="89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8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8" t="s">
        <v>1379</v>
      </c>
      <c r="E1681" s="908">
        <v>41795</v>
      </c>
      <c r="F1681" s="909" t="s">
        <v>547</v>
      </c>
      <c r="G1681" s="930" t="s">
        <v>545</v>
      </c>
      <c r="H1681" s="913" t="s">
        <v>1372</v>
      </c>
      <c r="I1681" s="249">
        <v>190</v>
      </c>
      <c r="J1681" s="249">
        <v>25510.276218477724</v>
      </c>
      <c r="K1681" s="910">
        <f t="shared" si="443"/>
        <v>4846952</v>
      </c>
      <c r="L1681" s="890" t="s">
        <v>169</v>
      </c>
      <c r="M1681" s="929" t="s">
        <v>167</v>
      </c>
      <c r="N1681" s="52" t="str">
        <f>IF(AND('331-CT'!$E$7=TH!H1681,OR(L1681="331",M1681="331")),"331",IF(AND(OR(L1681="131",M1681="131"),H1681='131-CT'!$E$7),"131",""))</f>
        <v/>
      </c>
      <c r="O1681" s="89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8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8" t="s">
        <v>1379</v>
      </c>
      <c r="E1682" s="908">
        <v>41795</v>
      </c>
      <c r="F1682" s="909" t="s">
        <v>548</v>
      </c>
      <c r="G1682" s="930" t="s">
        <v>549</v>
      </c>
      <c r="H1682" s="913" t="s">
        <v>1372</v>
      </c>
      <c r="I1682" s="249">
        <v>100</v>
      </c>
      <c r="J1682" s="249">
        <v>10480.434113214567</v>
      </c>
      <c r="K1682" s="910">
        <f t="shared" si="443"/>
        <v>1048043</v>
      </c>
      <c r="L1682" s="890" t="s">
        <v>169</v>
      </c>
      <c r="M1682" s="929" t="s">
        <v>167</v>
      </c>
      <c r="N1682" s="52" t="str">
        <f>IF(AND('331-CT'!$E$7=TH!H1682,OR(L1682="331",M1682="331")),"331",IF(AND(OR(L1682="131",M1682="131"),H1682='131-CT'!$E$7),"131",""))</f>
        <v/>
      </c>
      <c r="O1682" s="89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8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8" t="s">
        <v>1379</v>
      </c>
      <c r="E1683" s="908">
        <v>41795</v>
      </c>
      <c r="F1683" s="909" t="s">
        <v>551</v>
      </c>
      <c r="G1683" s="930" t="s">
        <v>549</v>
      </c>
      <c r="H1683" s="913" t="s">
        <v>1372</v>
      </c>
      <c r="I1683" s="249">
        <v>200</v>
      </c>
      <c r="J1683" s="249">
        <v>5768.6341132145681</v>
      </c>
      <c r="K1683" s="910">
        <f t="shared" si="443"/>
        <v>1153727</v>
      </c>
      <c r="L1683" s="890" t="s">
        <v>169</v>
      </c>
      <c r="M1683" s="929" t="s">
        <v>167</v>
      </c>
      <c r="N1683" s="52" t="str">
        <f>IF(AND('331-CT'!$E$7=TH!H1683,OR(L1683="331",M1683="331")),"331",IF(AND(OR(L1683="131",M1683="131"),H1683='131-CT'!$E$7),"131",""))</f>
        <v/>
      </c>
      <c r="O1683" s="89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8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8" t="s">
        <v>1379</v>
      </c>
      <c r="E1684" s="908">
        <v>41799</v>
      </c>
      <c r="F1684" s="909" t="s">
        <v>552</v>
      </c>
      <c r="G1684" s="930" t="s">
        <v>553</v>
      </c>
      <c r="H1684" s="913" t="s">
        <v>1372</v>
      </c>
      <c r="I1684" s="249">
        <v>150</v>
      </c>
      <c r="J1684" s="249">
        <v>11834.767446547901</v>
      </c>
      <c r="K1684" s="910">
        <f t="shared" si="443"/>
        <v>1775215</v>
      </c>
      <c r="L1684" s="890" t="s">
        <v>169</v>
      </c>
      <c r="M1684" s="929" t="s">
        <v>167</v>
      </c>
      <c r="N1684" s="52" t="str">
        <f>IF(AND('331-CT'!$E$7=TH!H1684,OR(L1684="331",M1684="331")),"331",IF(AND(OR(L1684="131",M1684="131"),H1684='131-CT'!$E$7),"131",""))</f>
        <v/>
      </c>
      <c r="O1684" s="89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8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8" t="s">
        <v>1379</v>
      </c>
      <c r="E1685" s="908">
        <v>41806</v>
      </c>
      <c r="F1685" s="909" t="s">
        <v>554</v>
      </c>
      <c r="G1685" s="930" t="s">
        <v>555</v>
      </c>
      <c r="H1685" s="913" t="s">
        <v>1372</v>
      </c>
      <c r="I1685" s="249">
        <v>398</v>
      </c>
      <c r="J1685" s="249">
        <v>24151.524565475876</v>
      </c>
      <c r="K1685" s="910">
        <f t="shared" si="443"/>
        <v>9612307</v>
      </c>
      <c r="L1685" s="890" t="s">
        <v>169</v>
      </c>
      <c r="M1685" s="929" t="s">
        <v>167</v>
      </c>
      <c r="N1685" s="52" t="str">
        <f>IF(AND('331-CT'!$E$7=TH!H1685,OR(L1685="331",M1685="331")),"331",IF(AND(OR(L1685="131",M1685="131"),H1685='131-CT'!$E$7),"131",""))</f>
        <v/>
      </c>
      <c r="O1685" s="89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8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8" t="s">
        <v>1379</v>
      </c>
      <c r="E1686" s="908">
        <v>41807</v>
      </c>
      <c r="F1686" s="909" t="s">
        <v>552</v>
      </c>
      <c r="G1686" s="930" t="s">
        <v>556</v>
      </c>
      <c r="H1686" s="913" t="s">
        <v>1372</v>
      </c>
      <c r="I1686" s="249">
        <v>150</v>
      </c>
      <c r="J1686" s="249">
        <v>10494.434113214569</v>
      </c>
      <c r="K1686" s="910">
        <f t="shared" si="443"/>
        <v>1574165</v>
      </c>
      <c r="L1686" s="890" t="s">
        <v>169</v>
      </c>
      <c r="M1686" s="929" t="s">
        <v>167</v>
      </c>
      <c r="N1686" s="52" t="str">
        <f>IF(AND('331-CT'!$E$7=TH!H1686,OR(L1686="331",M1686="331")),"331",IF(AND(OR(L1686="131",M1686="131"),H1686='131-CT'!$E$7),"131",""))</f>
        <v/>
      </c>
      <c r="O1686" s="89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8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8" t="s">
        <v>1379</v>
      </c>
      <c r="E1687" s="908">
        <v>41810</v>
      </c>
      <c r="F1687" s="909" t="s">
        <v>494</v>
      </c>
      <c r="G1687" s="930" t="s">
        <v>557</v>
      </c>
      <c r="H1687" s="913" t="s">
        <v>1372</v>
      </c>
      <c r="I1687" s="249">
        <v>542</v>
      </c>
      <c r="J1687" s="249">
        <v>7404.319722070657</v>
      </c>
      <c r="K1687" s="910">
        <f t="shared" si="443"/>
        <v>4013141</v>
      </c>
      <c r="L1687" s="890" t="s">
        <v>169</v>
      </c>
      <c r="M1687" s="929" t="s">
        <v>167</v>
      </c>
      <c r="N1687" s="52" t="str">
        <f>IF(AND('331-CT'!$E$7=TH!H1687,OR(L1687="331",M1687="331")),"331",IF(AND(OR(L1687="131",M1687="131"),H1687='131-CT'!$E$7),"131",""))</f>
        <v/>
      </c>
      <c r="O1687" s="89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8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8" t="s">
        <v>1379</v>
      </c>
      <c r="E1688" s="908">
        <v>41813</v>
      </c>
      <c r="F1688" s="909" t="s">
        <v>459</v>
      </c>
      <c r="G1688" s="930" t="s">
        <v>558</v>
      </c>
      <c r="H1688" s="913" t="s">
        <v>1372</v>
      </c>
      <c r="I1688" s="249">
        <v>984</v>
      </c>
      <c r="J1688" s="249">
        <v>7732.3162270357061</v>
      </c>
      <c r="K1688" s="910">
        <f t="shared" si="443"/>
        <v>7608599</v>
      </c>
      <c r="L1688" s="890" t="s">
        <v>169</v>
      </c>
      <c r="M1688" s="929" t="s">
        <v>167</v>
      </c>
      <c r="N1688" s="52" t="str">
        <f>IF(AND('331-CT'!$E$7=TH!H1688,OR(L1688="331",M1688="331")),"331",IF(AND(OR(L1688="131",M1688="131"),H1688='131-CT'!$E$7),"131",""))</f>
        <v/>
      </c>
      <c r="O1688" s="89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8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8" t="s">
        <v>1379</v>
      </c>
      <c r="E1689" s="908">
        <v>41814</v>
      </c>
      <c r="F1689" s="909" t="s">
        <v>559</v>
      </c>
      <c r="G1689" s="930" t="s">
        <v>560</v>
      </c>
      <c r="H1689" s="913" t="s">
        <v>1372</v>
      </c>
      <c r="I1689" s="249">
        <v>396</v>
      </c>
      <c r="J1689" s="249">
        <v>16826.767446547903</v>
      </c>
      <c r="K1689" s="910">
        <f t="shared" si="443"/>
        <v>6663400</v>
      </c>
      <c r="L1689" s="890" t="s">
        <v>169</v>
      </c>
      <c r="M1689" s="929" t="s">
        <v>167</v>
      </c>
      <c r="N1689" s="52" t="str">
        <f>IF(AND('331-CT'!$E$7=TH!H1689,OR(L1689="331",M1689="331")),"331",IF(AND(OR(L1689="131",M1689="131"),H1689='131-CT'!$E$7),"131",""))</f>
        <v/>
      </c>
      <c r="O1689" s="89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8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8" t="s">
        <v>1379</v>
      </c>
      <c r="E1690" s="908">
        <v>41814</v>
      </c>
      <c r="F1690" s="909" t="s">
        <v>562</v>
      </c>
      <c r="G1690" s="930" t="s">
        <v>560</v>
      </c>
      <c r="H1690" s="913" t="s">
        <v>1372</v>
      </c>
      <c r="I1690" s="249">
        <v>100</v>
      </c>
      <c r="J1690" s="249">
        <v>16117.434113214567</v>
      </c>
      <c r="K1690" s="910">
        <f t="shared" si="443"/>
        <v>1611743</v>
      </c>
      <c r="L1690" s="890" t="s">
        <v>169</v>
      </c>
      <c r="M1690" s="929" t="s">
        <v>167</v>
      </c>
      <c r="N1690" s="52" t="str">
        <f>IF(AND('331-CT'!$E$7=TH!H1690,OR(L1690="331",M1690="331")),"331",IF(AND(OR(L1690="131",M1690="131"),H1690='131-CT'!$E$7),"131",""))</f>
        <v/>
      </c>
      <c r="O1690" s="89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8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8" t="s">
        <v>1379</v>
      </c>
      <c r="E1691" s="908">
        <v>41815</v>
      </c>
      <c r="F1691" s="909" t="s">
        <v>563</v>
      </c>
      <c r="G1691" s="930" t="s">
        <v>564</v>
      </c>
      <c r="H1691" s="913" t="s">
        <v>1372</v>
      </c>
      <c r="I1691" s="249">
        <v>541</v>
      </c>
      <c r="J1691" s="249">
        <v>12034.434113214569</v>
      </c>
      <c r="K1691" s="910">
        <f t="shared" si="443"/>
        <v>6510629</v>
      </c>
      <c r="L1691" s="890" t="s">
        <v>169</v>
      </c>
      <c r="M1691" s="929" t="s">
        <v>167</v>
      </c>
      <c r="N1691" s="52" t="str">
        <f>IF(AND('331-CT'!$E$7=TH!H1691,OR(L1691="331",M1691="331")),"331",IF(AND(OR(L1691="131",M1691="131"),H1691='131-CT'!$E$7),"131",""))</f>
        <v/>
      </c>
      <c r="O1691" s="89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8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8" t="s">
        <v>1379</v>
      </c>
      <c r="E1692" s="908">
        <v>41818</v>
      </c>
      <c r="F1692" s="909" t="s">
        <v>417</v>
      </c>
      <c r="G1692" s="930" t="s">
        <v>565</v>
      </c>
      <c r="H1692" s="913" t="s">
        <v>1372</v>
      </c>
      <c r="I1692" s="249">
        <v>2917</v>
      </c>
      <c r="J1692" s="249">
        <v>6485.4738800983532</v>
      </c>
      <c r="K1692" s="910">
        <f t="shared" si="443"/>
        <v>18918127</v>
      </c>
      <c r="L1692" s="890" t="s">
        <v>169</v>
      </c>
      <c r="M1692" s="929" t="s">
        <v>167</v>
      </c>
      <c r="N1692" s="52" t="str">
        <f>IF(AND('331-CT'!$E$7=TH!H1692,OR(L1692="331",M1692="331")),"331",IF(AND(OR(L1692="131",M1692="131"),H1692='131-CT'!$E$7),"131",""))</f>
        <v/>
      </c>
      <c r="O1692" s="89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8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8" t="s">
        <v>1379</v>
      </c>
      <c r="E1693" s="908">
        <v>41820</v>
      </c>
      <c r="F1693" s="909" t="s">
        <v>566</v>
      </c>
      <c r="G1693" s="930" t="s">
        <v>567</v>
      </c>
      <c r="H1693" s="913" t="s">
        <v>1372</v>
      </c>
      <c r="I1693" s="249">
        <v>550</v>
      </c>
      <c r="J1693" s="249">
        <v>10184.910476850931</v>
      </c>
      <c r="K1693" s="910">
        <f t="shared" si="443"/>
        <v>5601701</v>
      </c>
      <c r="L1693" s="890" t="s">
        <v>169</v>
      </c>
      <c r="M1693" s="929" t="s">
        <v>167</v>
      </c>
      <c r="N1693" s="52" t="str">
        <f>IF(AND('331-CT'!$E$7=TH!H1693,OR(L1693="331",M1693="331")),"331",IF(AND(OR(L1693="131",M1693="131"),H1693='131-CT'!$E$7),"131",""))</f>
        <v/>
      </c>
      <c r="O1693" s="89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8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8" t="s">
        <v>1379</v>
      </c>
      <c r="E1694" s="908">
        <v>41820</v>
      </c>
      <c r="F1694" s="909" t="s">
        <v>436</v>
      </c>
      <c r="G1694" s="930" t="s">
        <v>567</v>
      </c>
      <c r="H1694" s="913" t="s">
        <v>1372</v>
      </c>
      <c r="I1694" s="249">
        <v>500</v>
      </c>
      <c r="J1694" s="249">
        <v>9464.4341132145692</v>
      </c>
      <c r="K1694" s="910">
        <f t="shared" si="443"/>
        <v>4732217</v>
      </c>
      <c r="L1694" s="890" t="s">
        <v>169</v>
      </c>
      <c r="M1694" s="929" t="s">
        <v>167</v>
      </c>
      <c r="N1694" s="52" t="str">
        <f>IF(AND('331-CT'!$E$7=TH!H1694,OR(L1694="331",M1694="331")),"331",IF(AND(OR(L1694="131",M1694="131"),H1694='131-CT'!$E$7),"131",""))</f>
        <v/>
      </c>
      <c r="O1694" s="89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8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8" t="s">
        <v>1379</v>
      </c>
      <c r="E1695" s="908">
        <v>41820</v>
      </c>
      <c r="F1695" s="909" t="s">
        <v>568</v>
      </c>
      <c r="G1695" s="930" t="s">
        <v>569</v>
      </c>
      <c r="H1695" s="913" t="s">
        <v>1372</v>
      </c>
      <c r="I1695" s="249">
        <v>203</v>
      </c>
      <c r="J1695" s="249">
        <v>9845.2567733130909</v>
      </c>
      <c r="K1695" s="910">
        <f t="shared" si="443"/>
        <v>1998587</v>
      </c>
      <c r="L1695" s="890" t="s">
        <v>169</v>
      </c>
      <c r="M1695" s="929" t="s">
        <v>167</v>
      </c>
      <c r="N1695" s="52" t="str">
        <f>IF(AND('331-CT'!$E$7=TH!H1695,OR(L1695="331",M1695="331")),"331",IF(AND(OR(L1695="131",M1695="131"),H1695='131-CT'!$E$7),"131",""))</f>
        <v/>
      </c>
      <c r="O1695" s="89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8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8" t="s">
        <v>1379</v>
      </c>
      <c r="E1696" s="908">
        <v>41820</v>
      </c>
      <c r="F1696" s="909" t="s">
        <v>487</v>
      </c>
      <c r="G1696" s="930" t="s">
        <v>569</v>
      </c>
      <c r="H1696" s="913" t="s">
        <v>1372</v>
      </c>
      <c r="I1696" s="249">
        <v>205</v>
      </c>
      <c r="J1696" s="249">
        <v>5660.4585034584707</v>
      </c>
      <c r="K1696" s="910">
        <f t="shared" si="443"/>
        <v>1160394</v>
      </c>
      <c r="L1696" s="890" t="s">
        <v>169</v>
      </c>
      <c r="M1696" s="929" t="s">
        <v>167</v>
      </c>
      <c r="N1696" s="52" t="str">
        <f>IF(AND('331-CT'!$E$7=TH!H1696,OR(L1696="331",M1696="331")),"331",IF(AND(OR(L1696="131",M1696="131"),H1696='131-CT'!$E$7),"131",""))</f>
        <v/>
      </c>
      <c r="O1696" s="89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8"/>
    </row>
    <row r="1697" spans="1:28" s="850" customFormat="1" ht="15.75" customHeight="1">
      <c r="A1697" s="838" t="str">
        <f>IF(B1697&lt;&gt;"",IF(AND(B1697&gt;=_TM1,B1697&lt;=_TM2,OR(TH!L1697="1111",TH!M1697="1111")),TH!D1697,""),"")</f>
        <v/>
      </c>
      <c r="B1697" s="839">
        <f t="shared" si="444"/>
        <v>7</v>
      </c>
      <c r="C1697" s="927">
        <f t="shared" si="442"/>
        <v>41831</v>
      </c>
      <c r="D1697" s="908" t="s">
        <v>1379</v>
      </c>
      <c r="E1697" s="841">
        <v>41831</v>
      </c>
      <c r="F1697" s="851" t="s">
        <v>515</v>
      </c>
      <c r="G1697" s="852" t="s">
        <v>570</v>
      </c>
      <c r="H1697" s="844" t="s">
        <v>1372</v>
      </c>
      <c r="I1697" s="845">
        <v>570</v>
      </c>
      <c r="J1697" s="845">
        <v>9387.4086014726599</v>
      </c>
      <c r="K1697" s="846">
        <f t="shared" si="443"/>
        <v>5350823</v>
      </c>
      <c r="L1697" s="928" t="s">
        <v>169</v>
      </c>
      <c r="M1697" s="847" t="s">
        <v>167</v>
      </c>
      <c r="N1697" s="52" t="str">
        <f>IF(AND('331-CT'!$E$7=TH!H1697,OR(L1697="331",M1697="331")),"331",IF(AND(OR(L1697="131",M1697="131"),H1697='131-CT'!$E$7),"131",""))</f>
        <v/>
      </c>
      <c r="O1697" s="89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8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8" t="s">
        <v>1379</v>
      </c>
      <c r="E1698" s="908">
        <v>41831</v>
      </c>
      <c r="F1698" s="909" t="s">
        <v>515</v>
      </c>
      <c r="G1698" s="930" t="s">
        <v>570</v>
      </c>
      <c r="H1698" s="913" t="s">
        <v>1372</v>
      </c>
      <c r="I1698" s="249">
        <v>564</v>
      </c>
      <c r="J1698" s="249">
        <v>9387.4086014726599</v>
      </c>
      <c r="K1698" s="910">
        <f t="shared" si="443"/>
        <v>5294498</v>
      </c>
      <c r="L1698" s="890" t="s">
        <v>169</v>
      </c>
      <c r="M1698" s="929" t="s">
        <v>167</v>
      </c>
      <c r="N1698" s="52" t="str">
        <f>IF(AND('331-CT'!$E$7=TH!H1698,OR(L1698="331",M1698="331")),"331",IF(AND(OR(L1698="131",M1698="131"),H1698='131-CT'!$E$7),"131",""))</f>
        <v/>
      </c>
      <c r="O1698" s="89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8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8" t="s">
        <v>1379</v>
      </c>
      <c r="E1699" s="908">
        <v>41832</v>
      </c>
      <c r="F1699" s="909" t="s">
        <v>571</v>
      </c>
      <c r="G1699" s="930" t="s">
        <v>572</v>
      </c>
      <c r="H1699" s="913" t="s">
        <v>1372</v>
      </c>
      <c r="I1699" s="249">
        <v>393</v>
      </c>
      <c r="J1699" s="249">
        <v>6203.8526409732367</v>
      </c>
      <c r="K1699" s="910">
        <f t="shared" si="443"/>
        <v>2438114</v>
      </c>
      <c r="L1699" s="890" t="s">
        <v>169</v>
      </c>
      <c r="M1699" s="929" t="s">
        <v>167</v>
      </c>
      <c r="N1699" s="52" t="str">
        <f>IF(AND('331-CT'!$E$7=TH!H1699,OR(L1699="331",M1699="331")),"331",IF(AND(OR(L1699="131",M1699="131"),H1699='131-CT'!$E$7),"131",""))</f>
        <v/>
      </c>
      <c r="O1699" s="89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8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8" t="s">
        <v>1379</v>
      </c>
      <c r="E1700" s="908">
        <v>41832</v>
      </c>
      <c r="F1700" s="909" t="s">
        <v>573</v>
      </c>
      <c r="G1700" s="930" t="s">
        <v>572</v>
      </c>
      <c r="H1700" s="913" t="s">
        <v>1372</v>
      </c>
      <c r="I1700" s="249">
        <v>480</v>
      </c>
      <c r="J1700" s="249">
        <v>9877.1864415494947</v>
      </c>
      <c r="K1700" s="910">
        <f t="shared" si="443"/>
        <v>4741049</v>
      </c>
      <c r="L1700" s="890" t="s">
        <v>169</v>
      </c>
      <c r="M1700" s="929" t="s">
        <v>167</v>
      </c>
      <c r="N1700" s="52" t="str">
        <f>IF(AND('331-CT'!$E$7=TH!H1700,OR(L1700="331",M1700="331")),"331",IF(AND(OR(L1700="131",M1700="131"),H1700='131-CT'!$E$7),"131",""))</f>
        <v/>
      </c>
      <c r="O1700" s="89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8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8" t="s">
        <v>1379</v>
      </c>
      <c r="E1701" s="908">
        <v>41832</v>
      </c>
      <c r="F1701" s="909" t="s">
        <v>574</v>
      </c>
      <c r="G1701" s="930" t="s">
        <v>572</v>
      </c>
      <c r="H1701" s="913" t="s">
        <v>1372</v>
      </c>
      <c r="I1701" s="249">
        <v>219</v>
      </c>
      <c r="J1701" s="249">
        <v>9795.5568015366898</v>
      </c>
      <c r="K1701" s="910">
        <f t="shared" si="443"/>
        <v>2145227</v>
      </c>
      <c r="L1701" s="890" t="s">
        <v>169</v>
      </c>
      <c r="M1701" s="929" t="s">
        <v>167</v>
      </c>
      <c r="N1701" s="52" t="str">
        <f>IF(AND('331-CT'!$E$7=TH!H1701,OR(L1701="331",M1701="331")),"331",IF(AND(OR(L1701="131",M1701="131"),H1701='131-CT'!$E$7),"131",""))</f>
        <v/>
      </c>
      <c r="O1701" s="89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8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8" t="s">
        <v>1379</v>
      </c>
      <c r="E1702" s="908">
        <v>41834</v>
      </c>
      <c r="F1702" s="909" t="s">
        <v>575</v>
      </c>
      <c r="G1702" s="930" t="s">
        <v>576</v>
      </c>
      <c r="H1702" s="913" t="s">
        <v>1372</v>
      </c>
      <c r="I1702" s="249">
        <v>300</v>
      </c>
      <c r="J1702" s="249">
        <v>8897.630761395827</v>
      </c>
      <c r="K1702" s="910">
        <f t="shared" si="443"/>
        <v>2669289</v>
      </c>
      <c r="L1702" s="890" t="s">
        <v>169</v>
      </c>
      <c r="M1702" s="929" t="s">
        <v>167</v>
      </c>
      <c r="N1702" s="52" t="str">
        <f>IF(AND('331-CT'!$E$7=TH!H1702,OR(L1702="331",M1702="331")),"331",IF(AND(OR(L1702="131",M1702="131"),H1702='131-CT'!$E$7),"131",""))</f>
        <v/>
      </c>
      <c r="O1702" s="89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8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8" t="s">
        <v>1379</v>
      </c>
      <c r="E1703" s="908">
        <v>41834</v>
      </c>
      <c r="F1703" s="909" t="s">
        <v>577</v>
      </c>
      <c r="G1703" s="930" t="s">
        <v>576</v>
      </c>
      <c r="H1703" s="913" t="s">
        <v>1372</v>
      </c>
      <c r="I1703" s="249">
        <v>720</v>
      </c>
      <c r="J1703" s="249">
        <v>9224.1493214470484</v>
      </c>
      <c r="K1703" s="910">
        <f t="shared" si="443"/>
        <v>6641388</v>
      </c>
      <c r="L1703" s="890" t="s">
        <v>169</v>
      </c>
      <c r="M1703" s="929" t="s">
        <v>167</v>
      </c>
      <c r="N1703" s="52" t="str">
        <f>IF(AND('331-CT'!$E$7=TH!H1703,OR(L1703="331",M1703="331")),"331",IF(AND(OR(L1703="131",M1703="131"),H1703='131-CT'!$E$7),"131",""))</f>
        <v/>
      </c>
      <c r="O1703" s="89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8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8" t="s">
        <v>1379</v>
      </c>
      <c r="E1704" s="908">
        <v>41834</v>
      </c>
      <c r="F1704" s="909" t="s">
        <v>436</v>
      </c>
      <c r="G1704" s="930" t="s">
        <v>578</v>
      </c>
      <c r="H1704" s="913" t="s">
        <v>1372</v>
      </c>
      <c r="I1704" s="249">
        <v>522</v>
      </c>
      <c r="J1704" s="249">
        <v>7754.8158012165459</v>
      </c>
      <c r="K1704" s="910">
        <f t="shared" si="443"/>
        <v>4048014</v>
      </c>
      <c r="L1704" s="890" t="s">
        <v>169</v>
      </c>
      <c r="M1704" s="929" t="s">
        <v>167</v>
      </c>
      <c r="N1704" s="52" t="str">
        <f>IF(AND('331-CT'!$E$7=TH!H1704,OR(L1704="331",M1704="331")),"331",IF(AND(OR(L1704="131",M1704="131"),H1704='131-CT'!$E$7),"131",""))</f>
        <v/>
      </c>
      <c r="O1704" s="89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8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8" t="s">
        <v>1379</v>
      </c>
      <c r="E1705" s="908">
        <v>41834</v>
      </c>
      <c r="F1705" s="909" t="s">
        <v>574</v>
      </c>
      <c r="G1705" s="930" t="s">
        <v>578</v>
      </c>
      <c r="H1705" s="913" t="s">
        <v>1372</v>
      </c>
      <c r="I1705" s="249">
        <v>525</v>
      </c>
      <c r="J1705" s="249">
        <v>9795.5568015366898</v>
      </c>
      <c r="K1705" s="910">
        <f t="shared" si="443"/>
        <v>5142667</v>
      </c>
      <c r="L1705" s="890" t="s">
        <v>169</v>
      </c>
      <c r="M1705" s="929" t="s">
        <v>167</v>
      </c>
      <c r="N1705" s="52" t="str">
        <f>IF(AND('331-CT'!$E$7=TH!H1705,OR(L1705="331",M1705="331")),"331",IF(AND(OR(L1705="131",M1705="131"),H1705='131-CT'!$E$7),"131",""))</f>
        <v/>
      </c>
      <c r="O1705" s="89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8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8" t="s">
        <v>1379</v>
      </c>
      <c r="E1706" s="908">
        <v>41834</v>
      </c>
      <c r="F1706" s="909" t="s">
        <v>508</v>
      </c>
      <c r="G1706" s="930" t="s">
        <v>579</v>
      </c>
      <c r="H1706" s="913" t="s">
        <v>1372</v>
      </c>
      <c r="I1706" s="249">
        <v>214</v>
      </c>
      <c r="J1706" s="249">
        <v>7673.1861612037401</v>
      </c>
      <c r="K1706" s="910">
        <f t="shared" si="443"/>
        <v>1642062</v>
      </c>
      <c r="L1706" s="890" t="s">
        <v>169</v>
      </c>
      <c r="M1706" s="929" t="s">
        <v>167</v>
      </c>
      <c r="N1706" s="52" t="str">
        <f>IF(AND('331-CT'!$E$7=TH!H1706,OR(L1706="331",M1706="331")),"331",IF(AND(OR(L1706="131",M1706="131"),H1706='131-CT'!$E$7),"131",""))</f>
        <v/>
      </c>
      <c r="O1706" s="89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8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8" t="s">
        <v>1379</v>
      </c>
      <c r="E1707" s="908">
        <v>41834</v>
      </c>
      <c r="F1707" s="909" t="s">
        <v>486</v>
      </c>
      <c r="G1707" s="930" t="s">
        <v>579</v>
      </c>
      <c r="H1707" s="913" t="s">
        <v>1372</v>
      </c>
      <c r="I1707" s="249">
        <v>133</v>
      </c>
      <c r="J1707" s="249">
        <v>7265.037961139712</v>
      </c>
      <c r="K1707" s="910">
        <f t="shared" si="443"/>
        <v>966250</v>
      </c>
      <c r="L1707" s="890" t="s">
        <v>169</v>
      </c>
      <c r="M1707" s="929" t="s">
        <v>167</v>
      </c>
      <c r="N1707" s="52" t="str">
        <f>IF(AND('331-CT'!$E$7=TH!H1707,OR(L1707="331",M1707="331")),"331",IF(AND(OR(L1707="131",M1707="131"),H1707='131-CT'!$E$7),"131",""))</f>
        <v/>
      </c>
      <c r="O1707" s="89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8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8" t="s">
        <v>1379</v>
      </c>
      <c r="E1708" s="908">
        <v>41837</v>
      </c>
      <c r="F1708" s="909" t="s">
        <v>580</v>
      </c>
      <c r="G1708" s="930" t="s">
        <v>581</v>
      </c>
      <c r="H1708" s="913" t="s">
        <v>1372</v>
      </c>
      <c r="I1708" s="249">
        <v>115</v>
      </c>
      <c r="J1708" s="249">
        <v>11183.260681754389</v>
      </c>
      <c r="K1708" s="910">
        <f t="shared" si="443"/>
        <v>1286075</v>
      </c>
      <c r="L1708" s="890" t="s">
        <v>169</v>
      </c>
      <c r="M1708" s="929" t="s">
        <v>167</v>
      </c>
      <c r="N1708" s="52" t="str">
        <f>IF(AND('331-CT'!$E$7=TH!H1708,OR(L1708="331",M1708="331")),"331",IF(AND(OR(L1708="131",M1708="131"),H1708='131-CT'!$E$7),"131",""))</f>
        <v/>
      </c>
      <c r="O1708" s="89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8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8" t="s">
        <v>1379</v>
      </c>
      <c r="E1709" s="908">
        <v>41837</v>
      </c>
      <c r="F1709" s="909" t="s">
        <v>583</v>
      </c>
      <c r="G1709" s="930" t="s">
        <v>581</v>
      </c>
      <c r="H1709" s="913" t="s">
        <v>1372</v>
      </c>
      <c r="I1709" s="249">
        <v>15</v>
      </c>
      <c r="J1709" s="249">
        <v>14121.927722215394</v>
      </c>
      <c r="K1709" s="910">
        <f t="shared" si="443"/>
        <v>211829</v>
      </c>
      <c r="L1709" s="890" t="s">
        <v>169</v>
      </c>
      <c r="M1709" s="929" t="s">
        <v>167</v>
      </c>
      <c r="N1709" s="52" t="str">
        <f>IF(AND('331-CT'!$E$7=TH!H1709,OR(L1709="331",M1709="331")),"331",IF(AND(OR(L1709="131",M1709="131"),H1709='131-CT'!$E$7),"131",""))</f>
        <v/>
      </c>
      <c r="O1709" s="89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8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8" t="s">
        <v>1379</v>
      </c>
      <c r="E1710" s="908">
        <v>41837</v>
      </c>
      <c r="F1710" s="909" t="s">
        <v>584</v>
      </c>
      <c r="G1710" s="930" t="s">
        <v>581</v>
      </c>
      <c r="H1710" s="913" t="s">
        <v>1372</v>
      </c>
      <c r="I1710" s="249">
        <v>40</v>
      </c>
      <c r="J1710" s="249">
        <v>8979.2604014086337</v>
      </c>
      <c r="K1710" s="910">
        <f t="shared" si="443"/>
        <v>359170</v>
      </c>
      <c r="L1710" s="890" t="s">
        <v>169</v>
      </c>
      <c r="M1710" s="929" t="s">
        <v>167</v>
      </c>
      <c r="N1710" s="52" t="str">
        <f>IF(AND('331-CT'!$E$7=TH!H1710,OR(L1710="331",M1710="331")),"331",IF(AND(OR(L1710="131",M1710="131"),H1710='131-CT'!$E$7),"131",""))</f>
        <v/>
      </c>
      <c r="O1710" s="89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8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8" t="s">
        <v>1379</v>
      </c>
      <c r="E1711" s="908">
        <v>41837</v>
      </c>
      <c r="F1711" s="909" t="s">
        <v>585</v>
      </c>
      <c r="G1711" s="930" t="s">
        <v>581</v>
      </c>
      <c r="H1711" s="913" t="s">
        <v>1372</v>
      </c>
      <c r="I1711" s="249">
        <v>720</v>
      </c>
      <c r="J1711" s="249">
        <v>11183.260681754389</v>
      </c>
      <c r="K1711" s="910">
        <f t="shared" ref="K1711:K1774" si="446">ROUND(I1711*J1711,0)</f>
        <v>8051948</v>
      </c>
      <c r="L1711" s="890" t="s">
        <v>169</v>
      </c>
      <c r="M1711" s="929" t="s">
        <v>167</v>
      </c>
      <c r="N1711" s="52" t="str">
        <f>IF(AND('331-CT'!$E$7=TH!H1711,OR(L1711="331",M1711="331")),"331",IF(AND(OR(L1711="131",M1711="131"),H1711='131-CT'!$E$7),"131",""))</f>
        <v/>
      </c>
      <c r="O1711" s="89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8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8" t="s">
        <v>1379</v>
      </c>
      <c r="E1712" s="908">
        <v>41837</v>
      </c>
      <c r="F1712" s="909" t="s">
        <v>586</v>
      </c>
      <c r="G1712" s="930" t="s">
        <v>581</v>
      </c>
      <c r="H1712" s="913" t="s">
        <v>1372</v>
      </c>
      <c r="I1712" s="249">
        <v>370</v>
      </c>
      <c r="J1712" s="249">
        <v>10122.075361587913</v>
      </c>
      <c r="K1712" s="910">
        <f t="shared" si="446"/>
        <v>3745168</v>
      </c>
      <c r="L1712" s="890" t="s">
        <v>169</v>
      </c>
      <c r="M1712" s="929" t="s">
        <v>167</v>
      </c>
      <c r="N1712" s="52" t="str">
        <f>IF(AND('331-CT'!$E$7=TH!H1712,OR(L1712="331",M1712="331")),"331",IF(AND(OR(L1712="131",M1712="131"),H1712='131-CT'!$E$7),"131",""))</f>
        <v/>
      </c>
      <c r="O1712" s="89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8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8" t="s">
        <v>1379</v>
      </c>
      <c r="E1713" s="908">
        <v>41837</v>
      </c>
      <c r="F1713" s="909" t="s">
        <v>494</v>
      </c>
      <c r="G1713" s="930" t="s">
        <v>587</v>
      </c>
      <c r="H1713" s="913" t="s">
        <v>1372</v>
      </c>
      <c r="I1713" s="249">
        <v>500</v>
      </c>
      <c r="J1713" s="249">
        <v>7101.7786811141004</v>
      </c>
      <c r="K1713" s="910">
        <f t="shared" si="446"/>
        <v>3550889</v>
      </c>
      <c r="L1713" s="890" t="s">
        <v>169</v>
      </c>
      <c r="M1713" s="929" t="s">
        <v>167</v>
      </c>
      <c r="N1713" s="52" t="str">
        <f>IF(AND('331-CT'!$E$7=TH!H1713,OR(L1713="331",M1713="331")),"331",IF(AND(OR(L1713="131",M1713="131"),H1713='131-CT'!$E$7),"131",""))</f>
        <v/>
      </c>
      <c r="O1713" s="89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8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8" t="s">
        <v>1379</v>
      </c>
      <c r="E1714" s="908">
        <v>41837</v>
      </c>
      <c r="F1714" s="909" t="s">
        <v>512</v>
      </c>
      <c r="G1714" s="930" t="s">
        <v>587</v>
      </c>
      <c r="H1714" s="913" t="s">
        <v>1372</v>
      </c>
      <c r="I1714" s="249">
        <v>410</v>
      </c>
      <c r="J1714" s="249">
        <v>5714.0748008964019</v>
      </c>
      <c r="K1714" s="910">
        <f t="shared" si="446"/>
        <v>2342771</v>
      </c>
      <c r="L1714" s="890" t="s">
        <v>169</v>
      </c>
      <c r="M1714" s="929" t="s">
        <v>167</v>
      </c>
      <c r="N1714" s="52" t="str">
        <f>IF(AND('331-CT'!$E$7=TH!H1714,OR(L1714="331",M1714="331")),"331",IF(AND(OR(L1714="131",M1714="131"),H1714='131-CT'!$E$7),"131",""))</f>
        <v/>
      </c>
      <c r="O1714" s="89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8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8" t="s">
        <v>1379</v>
      </c>
      <c r="E1715" s="908">
        <v>41837</v>
      </c>
      <c r="F1715" s="909" t="s">
        <v>483</v>
      </c>
      <c r="G1715" s="930" t="s">
        <v>587</v>
      </c>
      <c r="H1715" s="913" t="s">
        <v>1372</v>
      </c>
      <c r="I1715" s="249">
        <v>280</v>
      </c>
      <c r="J1715" s="249">
        <v>10938.371761715971</v>
      </c>
      <c r="K1715" s="910">
        <f t="shared" si="446"/>
        <v>3062744</v>
      </c>
      <c r="L1715" s="890" t="s">
        <v>169</v>
      </c>
      <c r="M1715" s="929" t="s">
        <v>167</v>
      </c>
      <c r="N1715" s="52" t="str">
        <f>IF(AND('331-CT'!$E$7=TH!H1715,OR(L1715="331",M1715="331")),"331",IF(AND(OR(L1715="131",M1715="131"),H1715='131-CT'!$E$7),"131",""))</f>
        <v/>
      </c>
      <c r="O1715" s="89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8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8" t="s">
        <v>1379</v>
      </c>
      <c r="E1716" s="908">
        <v>41842</v>
      </c>
      <c r="F1716" s="909" t="s">
        <v>421</v>
      </c>
      <c r="G1716" s="930" t="s">
        <v>588</v>
      </c>
      <c r="H1716" s="913" t="s">
        <v>1372</v>
      </c>
      <c r="I1716" s="249">
        <v>513</v>
      </c>
      <c r="J1716" s="249">
        <v>11836.297801856834</v>
      </c>
      <c r="K1716" s="910">
        <f t="shared" si="446"/>
        <v>6072021</v>
      </c>
      <c r="L1716" s="890" t="s">
        <v>169</v>
      </c>
      <c r="M1716" s="929" t="s">
        <v>167</v>
      </c>
      <c r="N1716" s="52" t="str">
        <f>IF(AND('331-CT'!$E$7=TH!H1716,OR(L1716="331",M1716="331")),"331",IF(AND(OR(L1716="131",M1716="131"),H1716='131-CT'!$E$7),"131",""))</f>
        <v/>
      </c>
      <c r="O1716" s="89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8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8" t="s">
        <v>1379</v>
      </c>
      <c r="E1717" s="908">
        <v>41842</v>
      </c>
      <c r="F1717" s="909" t="s">
        <v>445</v>
      </c>
      <c r="G1717" s="930" t="s">
        <v>588</v>
      </c>
      <c r="H1717" s="913" t="s">
        <v>1372</v>
      </c>
      <c r="I1717" s="249">
        <v>1026</v>
      </c>
      <c r="J1717" s="249">
        <v>816.29640012805748</v>
      </c>
      <c r="K1717" s="910">
        <f t="shared" si="446"/>
        <v>837520</v>
      </c>
      <c r="L1717" s="890" t="s">
        <v>169</v>
      </c>
      <c r="M1717" s="929" t="s">
        <v>167</v>
      </c>
      <c r="N1717" s="52" t="str">
        <f>IF(AND('331-CT'!$E$7=TH!H1717,OR(L1717="331",M1717="331")),"331",IF(AND(OR(L1717="131",M1717="131"),H1717='131-CT'!$E$7),"131",""))</f>
        <v/>
      </c>
      <c r="O1717" s="89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8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8" t="s">
        <v>1379</v>
      </c>
      <c r="E1718" s="908">
        <v>41842</v>
      </c>
      <c r="F1718" s="909" t="s">
        <v>480</v>
      </c>
      <c r="G1718" s="930" t="s">
        <v>589</v>
      </c>
      <c r="H1718" s="913" t="s">
        <v>1372</v>
      </c>
      <c r="I1718" s="249">
        <v>1600</v>
      </c>
      <c r="J1718" s="249">
        <v>5632.4451608835961</v>
      </c>
      <c r="K1718" s="910">
        <f t="shared" si="446"/>
        <v>9011912</v>
      </c>
      <c r="L1718" s="890" t="s">
        <v>169</v>
      </c>
      <c r="M1718" s="929" t="s">
        <v>167</v>
      </c>
      <c r="N1718" s="52" t="str">
        <f>IF(AND('331-CT'!$E$7=TH!H1718,OR(L1718="331",M1718="331")),"331",IF(AND(OR(L1718="131",M1718="131"),H1718='131-CT'!$E$7),"131",""))</f>
        <v/>
      </c>
      <c r="O1718" s="89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8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8" t="s">
        <v>1379</v>
      </c>
      <c r="E1719" s="908">
        <v>41843</v>
      </c>
      <c r="F1719" s="909" t="s">
        <v>500</v>
      </c>
      <c r="G1719" s="930" t="s">
        <v>590</v>
      </c>
      <c r="H1719" s="913" t="s">
        <v>1372</v>
      </c>
      <c r="I1719" s="249">
        <v>563</v>
      </c>
      <c r="J1719" s="249">
        <v>6856.8897610756831</v>
      </c>
      <c r="K1719" s="910">
        <f t="shared" si="446"/>
        <v>3860429</v>
      </c>
      <c r="L1719" s="890" t="s">
        <v>169</v>
      </c>
      <c r="M1719" s="929" t="s">
        <v>167</v>
      </c>
      <c r="N1719" s="52" t="str">
        <f>IF(AND('331-CT'!$E$7=TH!H1719,OR(L1719="331",M1719="331")),"331",IF(AND(OR(L1719="131",M1719="131"),H1719='131-CT'!$E$7),"131",""))</f>
        <v/>
      </c>
      <c r="O1719" s="89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8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8" t="s">
        <v>1379</v>
      </c>
      <c r="E1720" s="908">
        <v>41843</v>
      </c>
      <c r="F1720" s="909" t="s">
        <v>503</v>
      </c>
      <c r="G1720" s="930" t="s">
        <v>590</v>
      </c>
      <c r="H1720" s="913" t="s">
        <v>1372</v>
      </c>
      <c r="I1720" s="249">
        <v>212</v>
      </c>
      <c r="J1720" s="249">
        <v>7346.6676011525178</v>
      </c>
      <c r="K1720" s="910">
        <f t="shared" si="446"/>
        <v>1557494</v>
      </c>
      <c r="L1720" s="890" t="s">
        <v>169</v>
      </c>
      <c r="M1720" s="929" t="s">
        <v>167</v>
      </c>
      <c r="N1720" s="52" t="str">
        <f>IF(AND('331-CT'!$E$7=TH!H1720,OR(L1720="331",M1720="331")),"331",IF(AND(OR(L1720="131",M1720="131"),H1720='131-CT'!$E$7),"131",""))</f>
        <v/>
      </c>
      <c r="O1720" s="89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8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8" t="s">
        <v>1379</v>
      </c>
      <c r="E1721" s="908">
        <v>41843</v>
      </c>
      <c r="F1721" s="909" t="s">
        <v>406</v>
      </c>
      <c r="G1721" s="930" t="s">
        <v>590</v>
      </c>
      <c r="H1721" s="913" t="s">
        <v>1372</v>
      </c>
      <c r="I1721" s="249">
        <v>197</v>
      </c>
      <c r="J1721" s="249">
        <v>8081.3343612677691</v>
      </c>
      <c r="K1721" s="910">
        <f t="shared" si="446"/>
        <v>1592023</v>
      </c>
      <c r="L1721" s="890" t="s">
        <v>169</v>
      </c>
      <c r="M1721" s="929" t="s">
        <v>167</v>
      </c>
      <c r="N1721" s="52" t="str">
        <f>IF(AND('331-CT'!$E$7=TH!H1721,OR(L1721="331",M1721="331")),"331",IF(AND(OR(L1721="131",M1721="131"),H1721='131-CT'!$E$7),"131",""))</f>
        <v/>
      </c>
      <c r="O1721" s="89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8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8" t="s">
        <v>1379</v>
      </c>
      <c r="E1722" s="908">
        <v>41843</v>
      </c>
      <c r="F1722" s="909" t="s">
        <v>504</v>
      </c>
      <c r="G1722" s="930" t="s">
        <v>590</v>
      </c>
      <c r="H1722" s="913" t="s">
        <v>1372</v>
      </c>
      <c r="I1722" s="249">
        <v>216</v>
      </c>
      <c r="J1722" s="249">
        <v>7754.8158012165459</v>
      </c>
      <c r="K1722" s="910">
        <f t="shared" si="446"/>
        <v>1675040</v>
      </c>
      <c r="L1722" s="890" t="s">
        <v>169</v>
      </c>
      <c r="M1722" s="929" t="s">
        <v>167</v>
      </c>
      <c r="N1722" s="52" t="str">
        <f>IF(AND('331-CT'!$E$7=TH!H1722,OR(L1722="331",M1722="331")),"331",IF(AND(OR(L1722="131",M1722="131"),H1722='131-CT'!$E$7),"131",""))</f>
        <v/>
      </c>
      <c r="O1722" s="89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8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8" t="s">
        <v>1379</v>
      </c>
      <c r="E1723" s="908">
        <v>41843</v>
      </c>
      <c r="F1723" s="909" t="s">
        <v>591</v>
      </c>
      <c r="G1723" s="930" t="s">
        <v>592</v>
      </c>
      <c r="H1723" s="913" t="s">
        <v>1372</v>
      </c>
      <c r="I1723" s="249">
        <v>413</v>
      </c>
      <c r="J1723" s="249">
        <v>17305.483682714821</v>
      </c>
      <c r="K1723" s="910">
        <f t="shared" si="446"/>
        <v>7147165</v>
      </c>
      <c r="L1723" s="890" t="s">
        <v>169</v>
      </c>
      <c r="M1723" s="929" t="s">
        <v>167</v>
      </c>
      <c r="N1723" s="52" t="str">
        <f>IF(AND('331-CT'!$E$7=TH!H1723,OR(L1723="331",M1723="331")),"331",IF(AND(OR(L1723="131",M1723="131"),H1723='131-CT'!$E$7),"131",""))</f>
        <v/>
      </c>
      <c r="O1723" s="89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8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8" t="s">
        <v>1379</v>
      </c>
      <c r="E1724" s="908">
        <v>41843</v>
      </c>
      <c r="F1724" s="909" t="s">
        <v>593</v>
      </c>
      <c r="G1724" s="930" t="s">
        <v>594</v>
      </c>
      <c r="H1724" s="913" t="s">
        <v>1372</v>
      </c>
      <c r="I1724" s="249">
        <v>190</v>
      </c>
      <c r="J1724" s="249">
        <v>24407.262363828919</v>
      </c>
      <c r="K1724" s="910">
        <f t="shared" si="446"/>
        <v>4637380</v>
      </c>
      <c r="L1724" s="890" t="s">
        <v>169</v>
      </c>
      <c r="M1724" s="929" t="s">
        <v>167</v>
      </c>
      <c r="N1724" s="52" t="str">
        <f>IF(AND('331-CT'!$E$7=TH!H1724,OR(L1724="331",M1724="331")),"331",IF(AND(OR(L1724="131",M1724="131"),H1724='131-CT'!$E$7),"131",""))</f>
        <v/>
      </c>
      <c r="O1724" s="89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8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8" t="s">
        <v>1379</v>
      </c>
      <c r="E1725" s="908">
        <v>41843</v>
      </c>
      <c r="F1725" s="909" t="s">
        <v>595</v>
      </c>
      <c r="G1725" s="930" t="s">
        <v>596</v>
      </c>
      <c r="H1725" s="913" t="s">
        <v>1372</v>
      </c>
      <c r="I1725" s="249">
        <v>202</v>
      </c>
      <c r="J1725" s="249">
        <v>7428.2972411653236</v>
      </c>
      <c r="K1725" s="910">
        <f t="shared" si="446"/>
        <v>1500516</v>
      </c>
      <c r="L1725" s="890" t="s">
        <v>169</v>
      </c>
      <c r="M1725" s="929" t="s">
        <v>167</v>
      </c>
      <c r="N1725" s="52" t="str">
        <f>IF(AND('331-CT'!$E$7=TH!H1725,OR(L1725="331",M1725="331")),"331",IF(AND(OR(L1725="131",M1725="131"),H1725='131-CT'!$E$7),"131",""))</f>
        <v/>
      </c>
      <c r="O1725" s="89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8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8" t="s">
        <v>1379</v>
      </c>
      <c r="E1726" s="908">
        <v>41843</v>
      </c>
      <c r="F1726" s="909" t="s">
        <v>597</v>
      </c>
      <c r="G1726" s="930" t="s">
        <v>596</v>
      </c>
      <c r="H1726" s="913" t="s">
        <v>1372</v>
      </c>
      <c r="I1726" s="249">
        <v>103</v>
      </c>
      <c r="J1726" s="249">
        <v>16652.446562612375</v>
      </c>
      <c r="K1726" s="910">
        <f t="shared" si="446"/>
        <v>1715202</v>
      </c>
      <c r="L1726" s="890" t="s">
        <v>169</v>
      </c>
      <c r="M1726" s="929" t="s">
        <v>167</v>
      </c>
      <c r="N1726" s="52" t="str">
        <f>IF(AND('331-CT'!$E$7=TH!H1726,OR(L1726="331",M1726="331")),"331",IF(AND(OR(L1726="131",M1726="131"),H1726='131-CT'!$E$7),"131",""))</f>
        <v/>
      </c>
      <c r="O1726" s="89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8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8" t="s">
        <v>1379</v>
      </c>
      <c r="E1727" s="908">
        <v>41845</v>
      </c>
      <c r="F1727" s="909" t="s">
        <v>598</v>
      </c>
      <c r="G1727" s="930" t="s">
        <v>599</v>
      </c>
      <c r="H1727" s="913" t="s">
        <v>1372</v>
      </c>
      <c r="I1727" s="249">
        <v>100</v>
      </c>
      <c r="J1727" s="249">
        <v>5469.1858808579855</v>
      </c>
      <c r="K1727" s="910">
        <f t="shared" si="446"/>
        <v>546919</v>
      </c>
      <c r="L1727" s="890" t="s">
        <v>169</v>
      </c>
      <c r="M1727" s="929" t="s">
        <v>167</v>
      </c>
      <c r="N1727" s="52" t="str">
        <f>IF(AND('331-CT'!$E$7=TH!H1727,OR(L1727="331",M1727="331")),"331",IF(AND(OR(L1727="131",M1727="131"),H1727='131-CT'!$E$7),"131",""))</f>
        <v/>
      </c>
      <c r="O1727" s="89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8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8" t="s">
        <v>1379</v>
      </c>
      <c r="E1728" s="908">
        <v>41845</v>
      </c>
      <c r="F1728" s="909" t="s">
        <v>600</v>
      </c>
      <c r="G1728" s="930" t="s">
        <v>601</v>
      </c>
      <c r="H1728" s="913" t="s">
        <v>1372</v>
      </c>
      <c r="I1728" s="249">
        <v>371</v>
      </c>
      <c r="J1728" s="249">
        <v>10366.964281626329</v>
      </c>
      <c r="K1728" s="910">
        <f t="shared" si="446"/>
        <v>3846144</v>
      </c>
      <c r="L1728" s="890" t="s">
        <v>169</v>
      </c>
      <c r="M1728" s="929" t="s">
        <v>167</v>
      </c>
      <c r="N1728" s="52" t="str">
        <f>IF(AND('331-CT'!$E$7=TH!H1728,OR(L1728="331",M1728="331")),"331",IF(AND(OR(L1728="131",M1728="131"),H1728='131-CT'!$E$7),"131",""))</f>
        <v/>
      </c>
      <c r="O1728" s="89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8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8" t="s">
        <v>1379</v>
      </c>
      <c r="E1729" s="908">
        <v>41845</v>
      </c>
      <c r="F1729" s="909" t="s">
        <v>603</v>
      </c>
      <c r="G1729" s="930" t="s">
        <v>601</v>
      </c>
      <c r="H1729" s="913" t="s">
        <v>1372</v>
      </c>
      <c r="I1729" s="249">
        <v>156</v>
      </c>
      <c r="J1729" s="249">
        <v>9469.0382414854666</v>
      </c>
      <c r="K1729" s="910">
        <f t="shared" si="446"/>
        <v>1477170</v>
      </c>
      <c r="L1729" s="890" t="s">
        <v>169</v>
      </c>
      <c r="M1729" s="929" t="s">
        <v>167</v>
      </c>
      <c r="N1729" s="52" t="str">
        <f>IF(AND('331-CT'!$E$7=TH!H1729,OR(L1729="331",M1729="331")),"331",IF(AND(OR(L1729="131",M1729="131"),H1729='131-CT'!$E$7),"131",""))</f>
        <v/>
      </c>
      <c r="O1729" s="89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8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8" t="s">
        <v>1379</v>
      </c>
      <c r="E1730" s="908">
        <v>41845</v>
      </c>
      <c r="F1730" s="909" t="s">
        <v>623</v>
      </c>
      <c r="G1730" s="930" t="s">
        <v>601</v>
      </c>
      <c r="H1730" s="913" t="s">
        <v>1372</v>
      </c>
      <c r="I1730" s="249">
        <v>1400</v>
      </c>
      <c r="J1730" s="249">
        <v>489.77784007683448</v>
      </c>
      <c r="K1730" s="910">
        <f t="shared" si="446"/>
        <v>685689</v>
      </c>
      <c r="L1730" s="890" t="s">
        <v>169</v>
      </c>
      <c r="M1730" s="929" t="s">
        <v>167</v>
      </c>
      <c r="N1730" s="52" t="str">
        <f>IF(AND('331-CT'!$E$7=TH!H1730,OR(L1730="331",M1730="331")),"331",IF(AND(OR(L1730="131",M1730="131"),H1730='131-CT'!$E$7),"131",""))</f>
        <v/>
      </c>
      <c r="O1730" s="89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8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8" t="s">
        <v>1379</v>
      </c>
      <c r="E1731" s="908">
        <v>41845</v>
      </c>
      <c r="F1731" s="909" t="s">
        <v>604</v>
      </c>
      <c r="G1731" s="930" t="s">
        <v>605</v>
      </c>
      <c r="H1731" s="913" t="s">
        <v>1372</v>
      </c>
      <c r="I1731" s="249">
        <v>97</v>
      </c>
      <c r="J1731" s="249">
        <v>8734.3714813702154</v>
      </c>
      <c r="K1731" s="910">
        <f t="shared" si="446"/>
        <v>847234</v>
      </c>
      <c r="L1731" s="890" t="s">
        <v>169</v>
      </c>
      <c r="M1731" s="929" t="s">
        <v>167</v>
      </c>
      <c r="N1731" s="52" t="str">
        <f>IF(AND('331-CT'!$E$7=TH!H1731,OR(L1731="331",M1731="331")),"331",IF(AND(OR(L1731="131",M1731="131"),H1731='131-CT'!$E$7),"131",""))</f>
        <v/>
      </c>
      <c r="O1731" s="89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8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8" t="s">
        <v>1379</v>
      </c>
      <c r="E1732" s="908">
        <v>41849</v>
      </c>
      <c r="F1732" s="909" t="s">
        <v>606</v>
      </c>
      <c r="G1732" s="930" t="s">
        <v>607</v>
      </c>
      <c r="H1732" s="913" t="s">
        <v>1372</v>
      </c>
      <c r="I1732" s="249">
        <v>1920</v>
      </c>
      <c r="J1732" s="249">
        <v>9713.9271615238831</v>
      </c>
      <c r="K1732" s="910">
        <f t="shared" si="446"/>
        <v>18650740</v>
      </c>
      <c r="L1732" s="890" t="s">
        <v>169</v>
      </c>
      <c r="M1732" s="929" t="s">
        <v>167</v>
      </c>
      <c r="N1732" s="52" t="str">
        <f>IF(AND('331-CT'!$E$7=TH!H1732,OR(L1732="331",M1732="331")),"331",IF(AND(OR(L1732="131",M1732="131"),H1732='131-CT'!$E$7),"131",""))</f>
        <v/>
      </c>
      <c r="O1732" s="89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8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8" t="s">
        <v>1379</v>
      </c>
      <c r="E1733" s="908">
        <v>41849</v>
      </c>
      <c r="F1733" s="909" t="s">
        <v>608</v>
      </c>
      <c r="G1733" s="930" t="s">
        <v>607</v>
      </c>
      <c r="H1733" s="913" t="s">
        <v>1372</v>
      </c>
      <c r="I1733" s="249">
        <v>560</v>
      </c>
      <c r="J1733" s="249">
        <v>12570.964561972085</v>
      </c>
      <c r="K1733" s="910">
        <f t="shared" si="446"/>
        <v>7039740</v>
      </c>
      <c r="L1733" s="890" t="s">
        <v>169</v>
      </c>
      <c r="M1733" s="929" t="s">
        <v>167</v>
      </c>
      <c r="N1733" s="52" t="str">
        <f>IF(AND('331-CT'!$E$7=TH!H1733,OR(L1733="331",M1733="331")),"331",IF(AND(OR(L1733="131",M1733="131"),H1733='131-CT'!$E$7),"131",""))</f>
        <v/>
      </c>
      <c r="O1733" s="89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8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8" t="s">
        <v>1379</v>
      </c>
      <c r="E1734" s="908">
        <v>41849</v>
      </c>
      <c r="F1734" s="909" t="s">
        <v>566</v>
      </c>
      <c r="G1734" s="930" t="s">
        <v>609</v>
      </c>
      <c r="H1734" s="913" t="s">
        <v>1372</v>
      </c>
      <c r="I1734" s="249">
        <v>515</v>
      </c>
      <c r="J1734" s="249">
        <v>7918.0750812421575</v>
      </c>
      <c r="K1734" s="910">
        <f t="shared" si="446"/>
        <v>4077809</v>
      </c>
      <c r="L1734" s="890" t="s">
        <v>169</v>
      </c>
      <c r="M1734" s="929" t="s">
        <v>167</v>
      </c>
      <c r="N1734" s="52" t="str">
        <f>IF(AND('331-CT'!$E$7=TH!H1734,OR(L1734="331",M1734="331")),"331",IF(AND(OR(L1734="131",M1734="131"),H1734='131-CT'!$E$7),"131",""))</f>
        <v/>
      </c>
      <c r="O1734" s="89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8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8" t="s">
        <v>1379</v>
      </c>
      <c r="E1735" s="908">
        <v>41849</v>
      </c>
      <c r="F1735" s="909" t="s">
        <v>610</v>
      </c>
      <c r="G1735" s="930" t="s">
        <v>609</v>
      </c>
      <c r="H1735" s="913" t="s">
        <v>1372</v>
      </c>
      <c r="I1735" s="249">
        <v>500</v>
      </c>
      <c r="J1735" s="249">
        <v>5061.0376807939565</v>
      </c>
      <c r="K1735" s="910">
        <f t="shared" si="446"/>
        <v>2530519</v>
      </c>
      <c r="L1735" s="890" t="s">
        <v>169</v>
      </c>
      <c r="M1735" s="929" t="s">
        <v>167</v>
      </c>
      <c r="N1735" s="52" t="str">
        <f>IF(AND('331-CT'!$E$7=TH!H1735,OR(L1735="331",M1735="331")),"331",IF(AND(OR(L1735="131",M1735="131"),H1735='131-CT'!$E$7),"131",""))</f>
        <v/>
      </c>
      <c r="O1735" s="89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8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8" t="s">
        <v>1379</v>
      </c>
      <c r="E1736" s="908">
        <v>41850</v>
      </c>
      <c r="F1736" s="909" t="s">
        <v>417</v>
      </c>
      <c r="G1736" s="930" t="s">
        <v>611</v>
      </c>
      <c r="H1736" s="913" t="s">
        <v>1372</v>
      </c>
      <c r="I1736" s="249">
        <v>2554</v>
      </c>
      <c r="J1736" s="249">
        <v>5469.1858808579855</v>
      </c>
      <c r="K1736" s="910">
        <f t="shared" si="446"/>
        <v>13968301</v>
      </c>
      <c r="L1736" s="890" t="s">
        <v>169</v>
      </c>
      <c r="M1736" s="929" t="s">
        <v>167</v>
      </c>
      <c r="N1736" s="52" t="str">
        <f>IF(AND('331-CT'!$E$7=TH!H1736,OR(L1736="331",M1736="331")),"331",IF(AND(OR(L1736="131",M1736="131"),H1736='131-CT'!$E$7),"131",""))</f>
        <v/>
      </c>
      <c r="O1736" s="89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8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8" t="s">
        <v>1379</v>
      </c>
      <c r="E1737" s="908">
        <v>41850</v>
      </c>
      <c r="F1737" s="909" t="s">
        <v>612</v>
      </c>
      <c r="G1737" s="930" t="s">
        <v>611</v>
      </c>
      <c r="H1737" s="913" t="s">
        <v>1372</v>
      </c>
      <c r="I1737" s="249">
        <v>330</v>
      </c>
      <c r="J1737" s="249">
        <v>4326.3709206787053</v>
      </c>
      <c r="K1737" s="910">
        <f t="shared" si="446"/>
        <v>1427702</v>
      </c>
      <c r="L1737" s="890" t="s">
        <v>169</v>
      </c>
      <c r="M1737" s="929" t="s">
        <v>167</v>
      </c>
      <c r="N1737" s="52" t="str">
        <f>IF(AND('331-CT'!$E$7=TH!H1737,OR(L1737="331",M1737="331")),"331",IF(AND(OR(L1737="131",M1737="131"),H1737='131-CT'!$E$7),"131",""))</f>
        <v/>
      </c>
      <c r="O1737" s="89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8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8" t="s">
        <v>1379</v>
      </c>
      <c r="E1738" s="908">
        <v>41857</v>
      </c>
      <c r="F1738" s="909" t="s">
        <v>421</v>
      </c>
      <c r="G1738" s="930" t="s">
        <v>613</v>
      </c>
      <c r="H1738" s="913" t="s">
        <v>1372</v>
      </c>
      <c r="I1738" s="249">
        <v>500</v>
      </c>
      <c r="J1738" s="249">
        <v>11836.297801856834</v>
      </c>
      <c r="K1738" s="910">
        <f t="shared" si="446"/>
        <v>5918149</v>
      </c>
      <c r="L1738" s="890" t="s">
        <v>169</v>
      </c>
      <c r="M1738" s="929" t="s">
        <v>167</v>
      </c>
      <c r="N1738" s="52" t="str">
        <f>IF(AND('331-CT'!$E$7=TH!H1738,OR(L1738="331",M1738="331")),"331",IF(AND(OR(L1738="131",M1738="131"),H1738='131-CT'!$E$7),"131",""))</f>
        <v/>
      </c>
      <c r="O1738" s="89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8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8" t="s">
        <v>1379</v>
      </c>
      <c r="E1739" s="908">
        <v>41858</v>
      </c>
      <c r="F1739" s="909" t="s">
        <v>445</v>
      </c>
      <c r="G1739" s="930" t="s">
        <v>613</v>
      </c>
      <c r="H1739" s="913" t="s">
        <v>1372</v>
      </c>
      <c r="I1739" s="249">
        <v>1000</v>
      </c>
      <c r="J1739" s="249">
        <v>816.29640012805748</v>
      </c>
      <c r="K1739" s="910">
        <f t="shared" si="446"/>
        <v>816296</v>
      </c>
      <c r="L1739" s="890" t="s">
        <v>169</v>
      </c>
      <c r="M1739" s="929" t="s">
        <v>167</v>
      </c>
      <c r="N1739" s="52" t="str">
        <f>IF(AND('331-CT'!$E$7=TH!H1739,OR(L1739="331",M1739="331")),"331",IF(AND(OR(L1739="131",M1739="131"),H1739='131-CT'!$E$7),"131",""))</f>
        <v/>
      </c>
      <c r="O1739" s="89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8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8" t="s">
        <v>1379</v>
      </c>
      <c r="E1740" s="908">
        <v>41859</v>
      </c>
      <c r="F1740" s="909" t="s">
        <v>494</v>
      </c>
      <c r="G1740" s="930" t="s">
        <v>614</v>
      </c>
      <c r="H1740" s="913" t="s">
        <v>1372</v>
      </c>
      <c r="I1740" s="249">
        <v>300</v>
      </c>
      <c r="J1740" s="249">
        <v>7101.7786811141004</v>
      </c>
      <c r="K1740" s="910">
        <f t="shared" si="446"/>
        <v>2130534</v>
      </c>
      <c r="L1740" s="890" t="s">
        <v>169</v>
      </c>
      <c r="M1740" s="929" t="s">
        <v>167</v>
      </c>
      <c r="N1740" s="52" t="str">
        <f>IF(AND('331-CT'!$E$7=TH!H1740,OR(L1740="331",M1740="331")),"331",IF(AND(OR(L1740="131",M1740="131"),H1740='131-CT'!$E$7),"131",""))</f>
        <v/>
      </c>
      <c r="O1740" s="89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8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8" t="s">
        <v>1379</v>
      </c>
      <c r="E1741" s="908">
        <v>41859</v>
      </c>
      <c r="F1741" s="909" t="s">
        <v>615</v>
      </c>
      <c r="G1741" s="930" t="s">
        <v>616</v>
      </c>
      <c r="H1741" s="913" t="s">
        <v>1372</v>
      </c>
      <c r="I1741" s="249">
        <v>393</v>
      </c>
      <c r="J1741" s="249">
        <v>5550.8155208707913</v>
      </c>
      <c r="K1741" s="910">
        <f t="shared" si="446"/>
        <v>2181470</v>
      </c>
      <c r="L1741" s="890" t="s">
        <v>169</v>
      </c>
      <c r="M1741" s="929" t="s">
        <v>167</v>
      </c>
      <c r="N1741" s="52" t="str">
        <f>IF(AND('331-CT'!$E$7=TH!H1741,OR(L1741="331",M1741="331")),"331",IF(AND(OR(L1741="131",M1741="131"),H1741='131-CT'!$E$7),"131",""))</f>
        <v/>
      </c>
      <c r="O1741" s="89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8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8" t="s">
        <v>1379</v>
      </c>
      <c r="E1742" s="908">
        <v>41859</v>
      </c>
      <c r="F1742" s="909" t="s">
        <v>618</v>
      </c>
      <c r="G1742" s="930" t="s">
        <v>619</v>
      </c>
      <c r="H1742" s="913" t="s">
        <v>1372</v>
      </c>
      <c r="I1742" s="249">
        <v>198</v>
      </c>
      <c r="J1742" s="249">
        <v>14366.816642253812</v>
      </c>
      <c r="K1742" s="910">
        <f t="shared" si="446"/>
        <v>2844630</v>
      </c>
      <c r="L1742" s="890" t="s">
        <v>169</v>
      </c>
      <c r="M1742" s="929" t="s">
        <v>167</v>
      </c>
      <c r="N1742" s="52" t="str">
        <f>IF(AND('331-CT'!$E$7=TH!H1742,OR(L1742="331",M1742="331")),"331",IF(AND(OR(L1742="131",M1742="131"),H1742='131-CT'!$E$7),"131",""))</f>
        <v/>
      </c>
      <c r="O1742" s="89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8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8" t="s">
        <v>1379</v>
      </c>
      <c r="E1743" s="908">
        <v>41859</v>
      </c>
      <c r="F1743" s="909" t="s">
        <v>620</v>
      </c>
      <c r="G1743" s="930" t="s">
        <v>619</v>
      </c>
      <c r="H1743" s="913" t="s">
        <v>1372</v>
      </c>
      <c r="I1743" s="249">
        <v>996</v>
      </c>
      <c r="J1743" s="249">
        <v>8081.3343612677691</v>
      </c>
      <c r="K1743" s="910">
        <f t="shared" si="446"/>
        <v>8049009</v>
      </c>
      <c r="L1743" s="890" t="s">
        <v>169</v>
      </c>
      <c r="M1743" s="929" t="s">
        <v>167</v>
      </c>
      <c r="N1743" s="52" t="str">
        <f>IF(AND('331-CT'!$E$7=TH!H1743,OR(L1743="331",M1743="331")),"331",IF(AND(OR(L1743="131",M1743="131"),H1743='131-CT'!$E$7),"131",""))</f>
        <v/>
      </c>
      <c r="O1743" s="89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8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8" t="s">
        <v>1379</v>
      </c>
      <c r="E1744" s="908">
        <v>41859</v>
      </c>
      <c r="F1744" s="909" t="s">
        <v>621</v>
      </c>
      <c r="G1744" s="930" t="s">
        <v>619</v>
      </c>
      <c r="H1744" s="913" t="s">
        <v>1372</v>
      </c>
      <c r="I1744" s="249">
        <v>650</v>
      </c>
      <c r="J1744" s="249">
        <v>13713.779522151366</v>
      </c>
      <c r="K1744" s="910">
        <f t="shared" si="446"/>
        <v>8913957</v>
      </c>
      <c r="L1744" s="890" t="s">
        <v>169</v>
      </c>
      <c r="M1744" s="929" t="s">
        <v>167</v>
      </c>
      <c r="N1744" s="52" t="str">
        <f>IF(AND('331-CT'!$E$7=TH!H1744,OR(L1744="331",M1744="331")),"331",IF(AND(OR(L1744="131",M1744="131"),H1744='131-CT'!$E$7),"131",""))</f>
        <v/>
      </c>
      <c r="O1744" s="89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8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8" t="s">
        <v>1379</v>
      </c>
      <c r="E1745" s="908">
        <v>41859</v>
      </c>
      <c r="F1745" s="909" t="s">
        <v>622</v>
      </c>
      <c r="G1745" s="930" t="s">
        <v>619</v>
      </c>
      <c r="H1745" s="913" t="s">
        <v>1372</v>
      </c>
      <c r="I1745" s="249">
        <v>1440</v>
      </c>
      <c r="J1745" s="249">
        <v>9224.1493214470484</v>
      </c>
      <c r="K1745" s="910">
        <f t="shared" si="446"/>
        <v>13282775</v>
      </c>
      <c r="L1745" s="890" t="s">
        <v>169</v>
      </c>
      <c r="M1745" s="929" t="s">
        <v>167</v>
      </c>
      <c r="N1745" s="52" t="str">
        <f>IF(AND('331-CT'!$E$7=TH!H1745,OR(L1745="331",M1745="331")),"331",IF(AND(OR(L1745="131",M1745="131"),H1745='131-CT'!$E$7),"131",""))</f>
        <v/>
      </c>
      <c r="O1745" s="89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8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8" t="s">
        <v>1379</v>
      </c>
      <c r="E1746" s="908">
        <v>41859</v>
      </c>
      <c r="F1746" s="909" t="s">
        <v>600</v>
      </c>
      <c r="G1746" s="930" t="s">
        <v>619</v>
      </c>
      <c r="H1746" s="913" t="s">
        <v>1372</v>
      </c>
      <c r="I1746" s="249">
        <v>160</v>
      </c>
      <c r="J1746" s="249">
        <v>10366.964281626329</v>
      </c>
      <c r="K1746" s="910">
        <f t="shared" si="446"/>
        <v>1658714</v>
      </c>
      <c r="L1746" s="890" t="s">
        <v>169</v>
      </c>
      <c r="M1746" s="929" t="s">
        <v>167</v>
      </c>
      <c r="N1746" s="52" t="str">
        <f>IF(AND('331-CT'!$E$7=TH!H1746,OR(L1746="331",M1746="331")),"331",IF(AND(OR(L1746="131",M1746="131"),H1746='131-CT'!$E$7),"131",""))</f>
        <v/>
      </c>
      <c r="O1746" s="89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8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8" t="s">
        <v>1379</v>
      </c>
      <c r="E1747" s="908">
        <v>41859</v>
      </c>
      <c r="F1747" s="909" t="s">
        <v>623</v>
      </c>
      <c r="G1747" s="930" t="s">
        <v>619</v>
      </c>
      <c r="H1747" s="913" t="s">
        <v>1372</v>
      </c>
      <c r="I1747" s="249">
        <v>4400</v>
      </c>
      <c r="J1747" s="249">
        <v>489.77784007683448</v>
      </c>
      <c r="K1747" s="910">
        <f t="shared" si="446"/>
        <v>2155022</v>
      </c>
      <c r="L1747" s="890" t="s">
        <v>169</v>
      </c>
      <c r="M1747" s="929" t="s">
        <v>167</v>
      </c>
      <c r="N1747" s="52" t="str">
        <f>IF(AND('331-CT'!$E$7=TH!H1747,OR(L1747="331",M1747="331")),"331",IF(AND(OR(L1747="131",M1747="131"),H1747='131-CT'!$E$7),"131",""))</f>
        <v/>
      </c>
      <c r="O1747" s="89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8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8" t="s">
        <v>1379</v>
      </c>
      <c r="E1748" s="908">
        <v>41863</v>
      </c>
      <c r="F1748" s="909" t="s">
        <v>459</v>
      </c>
      <c r="G1748" s="930" t="s">
        <v>624</v>
      </c>
      <c r="H1748" s="913" t="s">
        <v>1372</v>
      </c>
      <c r="I1748" s="249">
        <v>1043</v>
      </c>
      <c r="J1748" s="249">
        <v>7509.9268811781294</v>
      </c>
      <c r="K1748" s="910">
        <f t="shared" si="446"/>
        <v>7832854</v>
      </c>
      <c r="L1748" s="890" t="s">
        <v>169</v>
      </c>
      <c r="M1748" s="929" t="s">
        <v>167</v>
      </c>
      <c r="N1748" s="52" t="str">
        <f>IF(AND('331-CT'!$E$7=TH!H1748,OR(L1748="331",M1748="331")),"331",IF(AND(OR(L1748="131",M1748="131"),H1748='131-CT'!$E$7),"131",""))</f>
        <v/>
      </c>
      <c r="O1748" s="89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8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8" t="s">
        <v>1379</v>
      </c>
      <c r="E1749" s="908">
        <v>41864</v>
      </c>
      <c r="F1749" s="909" t="s">
        <v>436</v>
      </c>
      <c r="G1749" s="930" t="s">
        <v>625</v>
      </c>
      <c r="H1749" s="913" t="s">
        <v>1372</v>
      </c>
      <c r="I1749" s="249">
        <v>650</v>
      </c>
      <c r="J1749" s="249">
        <v>7754.8158012165459</v>
      </c>
      <c r="K1749" s="910">
        <f t="shared" si="446"/>
        <v>5040630</v>
      </c>
      <c r="L1749" s="890" t="s">
        <v>169</v>
      </c>
      <c r="M1749" s="929" t="s">
        <v>167</v>
      </c>
      <c r="N1749" s="52" t="str">
        <f>IF(AND('331-CT'!$E$7=TH!H1749,OR(L1749="331",M1749="331")),"331",IF(AND(OR(L1749="131",M1749="131"),H1749='131-CT'!$E$7),"131",""))</f>
        <v/>
      </c>
      <c r="O1749" s="89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8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8" t="s">
        <v>1379</v>
      </c>
      <c r="E1750" s="908">
        <v>41865</v>
      </c>
      <c r="F1750" s="909" t="s">
        <v>494</v>
      </c>
      <c r="G1750" s="930" t="s">
        <v>626</v>
      </c>
      <c r="H1750" s="913" t="s">
        <v>1372</v>
      </c>
      <c r="I1750" s="249">
        <v>208</v>
      </c>
      <c r="J1750" s="249">
        <v>7101.7786811141004</v>
      </c>
      <c r="K1750" s="910">
        <f t="shared" si="446"/>
        <v>1477170</v>
      </c>
      <c r="L1750" s="890" t="s">
        <v>169</v>
      </c>
      <c r="M1750" s="929" t="s">
        <v>167</v>
      </c>
      <c r="N1750" s="52" t="str">
        <f>IF(AND('331-CT'!$E$7=TH!H1750,OR(L1750="331",M1750="331")),"331",IF(AND(OR(L1750="131",M1750="131"),H1750='131-CT'!$E$7),"131",""))</f>
        <v/>
      </c>
      <c r="O1750" s="89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8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8" t="s">
        <v>1379</v>
      </c>
      <c r="E1751" s="908">
        <v>41865</v>
      </c>
      <c r="F1751" s="909" t="s">
        <v>512</v>
      </c>
      <c r="G1751" s="930" t="s">
        <v>626</v>
      </c>
      <c r="H1751" s="913" t="s">
        <v>1372</v>
      </c>
      <c r="I1751" s="249">
        <v>320</v>
      </c>
      <c r="J1751" s="249">
        <v>5714.0748008964019</v>
      </c>
      <c r="K1751" s="910">
        <f t="shared" si="446"/>
        <v>1828504</v>
      </c>
      <c r="L1751" s="890" t="s">
        <v>169</v>
      </c>
      <c r="M1751" s="929" t="s">
        <v>167</v>
      </c>
      <c r="N1751" s="52" t="str">
        <f>IF(AND('331-CT'!$E$7=TH!H1751,OR(L1751="331",M1751="331")),"331",IF(AND(OR(L1751="131",M1751="131"),H1751='131-CT'!$E$7),"131",""))</f>
        <v/>
      </c>
      <c r="O1751" s="89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8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8" t="s">
        <v>1379</v>
      </c>
      <c r="E1752" s="908">
        <v>41865</v>
      </c>
      <c r="F1752" s="909" t="s">
        <v>586</v>
      </c>
      <c r="G1752" s="930" t="s">
        <v>627</v>
      </c>
      <c r="H1752" s="913" t="s">
        <v>1372</v>
      </c>
      <c r="I1752" s="249">
        <v>740</v>
      </c>
      <c r="J1752" s="249">
        <v>10122.075361587913</v>
      </c>
      <c r="K1752" s="910">
        <f t="shared" si="446"/>
        <v>7490336</v>
      </c>
      <c r="L1752" s="890" t="s">
        <v>169</v>
      </c>
      <c r="M1752" s="929" t="s">
        <v>167</v>
      </c>
      <c r="N1752" s="52" t="str">
        <f>IF(AND('331-CT'!$E$7=TH!H1752,OR(L1752="331",M1752="331")),"331",IF(AND(OR(L1752="131",M1752="131"),H1752='131-CT'!$E$7),"131",""))</f>
        <v/>
      </c>
      <c r="O1752" s="89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8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8" t="s">
        <v>1379</v>
      </c>
      <c r="E1753" s="908">
        <v>41866</v>
      </c>
      <c r="F1753" s="909" t="s">
        <v>628</v>
      </c>
      <c r="G1753" s="930" t="s">
        <v>629</v>
      </c>
      <c r="H1753" s="913" t="s">
        <v>1372</v>
      </c>
      <c r="I1753" s="249">
        <v>100</v>
      </c>
      <c r="J1753" s="249">
        <v>4897.7784007683449</v>
      </c>
      <c r="K1753" s="910">
        <f t="shared" si="446"/>
        <v>489778</v>
      </c>
      <c r="L1753" s="890" t="s">
        <v>169</v>
      </c>
      <c r="M1753" s="929" t="s">
        <v>167</v>
      </c>
      <c r="N1753" s="52" t="str">
        <f>IF(AND('331-CT'!$E$7=TH!H1753,OR(L1753="331",M1753="331")),"331",IF(AND(OR(L1753="131",M1753="131"),H1753='131-CT'!$E$7),"131",""))</f>
        <v/>
      </c>
      <c r="O1753" s="89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8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8" t="s">
        <v>1379</v>
      </c>
      <c r="E1754" s="908">
        <v>41866</v>
      </c>
      <c r="F1754" s="909" t="s">
        <v>523</v>
      </c>
      <c r="G1754" s="930" t="s">
        <v>629</v>
      </c>
      <c r="H1754" s="913" t="s">
        <v>1372</v>
      </c>
      <c r="I1754" s="249">
        <v>120</v>
      </c>
      <c r="J1754" s="249">
        <v>4979.4080407811507</v>
      </c>
      <c r="K1754" s="910">
        <f t="shared" si="446"/>
        <v>597529</v>
      </c>
      <c r="L1754" s="890" t="s">
        <v>169</v>
      </c>
      <c r="M1754" s="929" t="s">
        <v>167</v>
      </c>
      <c r="N1754" s="52" t="str">
        <f>IF(AND('331-CT'!$E$7=TH!H1754,OR(L1754="331",M1754="331")),"331",IF(AND(OR(L1754="131",M1754="131"),H1754='131-CT'!$E$7),"131",""))</f>
        <v/>
      </c>
      <c r="O1754" s="89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8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8" t="s">
        <v>1379</v>
      </c>
      <c r="E1755" s="908">
        <v>41866</v>
      </c>
      <c r="F1755" s="909" t="s">
        <v>630</v>
      </c>
      <c r="G1755" s="930" t="s">
        <v>629</v>
      </c>
      <c r="H1755" s="913" t="s">
        <v>1372</v>
      </c>
      <c r="I1755" s="249">
        <v>470</v>
      </c>
      <c r="J1755" s="249">
        <v>3591.7041605634531</v>
      </c>
      <c r="K1755" s="910">
        <f t="shared" si="446"/>
        <v>1688101</v>
      </c>
      <c r="L1755" s="890" t="s">
        <v>169</v>
      </c>
      <c r="M1755" s="929" t="s">
        <v>167</v>
      </c>
      <c r="N1755" s="52" t="str">
        <f>IF(AND('331-CT'!$E$7=TH!H1755,OR(L1755="331",M1755="331")),"331",IF(AND(OR(L1755="131",M1755="131"),H1755='131-CT'!$E$7),"131",""))</f>
        <v/>
      </c>
      <c r="O1755" s="89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8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8" t="s">
        <v>1379</v>
      </c>
      <c r="E1756" s="908">
        <v>41866</v>
      </c>
      <c r="F1756" s="909" t="s">
        <v>631</v>
      </c>
      <c r="G1756" s="930" t="s">
        <v>629</v>
      </c>
      <c r="H1756" s="913" t="s">
        <v>1372</v>
      </c>
      <c r="I1756" s="249">
        <v>350</v>
      </c>
      <c r="J1756" s="249">
        <v>3836.59308060187</v>
      </c>
      <c r="K1756" s="910">
        <f t="shared" si="446"/>
        <v>1342808</v>
      </c>
      <c r="L1756" s="890" t="s">
        <v>169</v>
      </c>
      <c r="M1756" s="929" t="s">
        <v>167</v>
      </c>
      <c r="N1756" s="52" t="str">
        <f>IF(AND('331-CT'!$E$7=TH!H1756,OR(L1756="331",M1756="331")),"331",IF(AND(OR(L1756="131",M1756="131"),H1756='131-CT'!$E$7),"131",""))</f>
        <v/>
      </c>
      <c r="O1756" s="89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8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8" t="s">
        <v>1379</v>
      </c>
      <c r="E1757" s="908">
        <v>41866</v>
      </c>
      <c r="F1757" s="909" t="s">
        <v>632</v>
      </c>
      <c r="G1757" s="930" t="s">
        <v>629</v>
      </c>
      <c r="H1757" s="913" t="s">
        <v>1372</v>
      </c>
      <c r="I1757" s="249">
        <v>330</v>
      </c>
      <c r="J1757" s="249">
        <v>6285.4822809860425</v>
      </c>
      <c r="K1757" s="910">
        <f t="shared" si="446"/>
        <v>2074209</v>
      </c>
      <c r="L1757" s="890" t="s">
        <v>169</v>
      </c>
      <c r="M1757" s="929" t="s">
        <v>167</v>
      </c>
      <c r="N1757" s="52" t="str">
        <f>IF(AND('331-CT'!$E$7=TH!H1757,OR(L1757="331",M1757="331")),"331",IF(AND(OR(L1757="131",M1757="131"),H1757='131-CT'!$E$7),"131",""))</f>
        <v/>
      </c>
      <c r="O1757" s="89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8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8" t="s">
        <v>1379</v>
      </c>
      <c r="E1758" s="908">
        <v>41866</v>
      </c>
      <c r="F1758" s="909" t="s">
        <v>423</v>
      </c>
      <c r="G1758" s="930" t="s">
        <v>633</v>
      </c>
      <c r="H1758" s="913" t="s">
        <v>1372</v>
      </c>
      <c r="I1758" s="249">
        <v>488</v>
      </c>
      <c r="J1758" s="249">
        <v>7918.0750812421575</v>
      </c>
      <c r="K1758" s="910">
        <f t="shared" si="446"/>
        <v>3864021</v>
      </c>
      <c r="L1758" s="890" t="s">
        <v>169</v>
      </c>
      <c r="M1758" s="929" t="s">
        <v>167</v>
      </c>
      <c r="N1758" s="52" t="str">
        <f>IF(AND('331-CT'!$E$7=TH!H1758,OR(L1758="331",M1758="331")),"331",IF(AND(OR(L1758="131",M1758="131"),H1758='131-CT'!$E$7),"131",""))</f>
        <v/>
      </c>
      <c r="O1758" s="89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8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8" t="s">
        <v>1379</v>
      </c>
      <c r="E1759" s="908">
        <v>41869</v>
      </c>
      <c r="F1759" s="909" t="s">
        <v>634</v>
      </c>
      <c r="G1759" s="930" t="s">
        <v>635</v>
      </c>
      <c r="H1759" s="913" t="s">
        <v>1372</v>
      </c>
      <c r="I1759" s="249">
        <v>200</v>
      </c>
      <c r="J1759" s="249">
        <v>5714.0748008964019</v>
      </c>
      <c r="K1759" s="910">
        <f t="shared" si="446"/>
        <v>1142815</v>
      </c>
      <c r="L1759" s="890" t="s">
        <v>169</v>
      </c>
      <c r="M1759" s="929" t="s">
        <v>167</v>
      </c>
      <c r="N1759" s="52" t="str">
        <f>IF(AND('331-CT'!$E$7=TH!H1759,OR(L1759="331",M1759="331")),"331",IF(AND(OR(L1759="131",M1759="131"),H1759='131-CT'!$E$7),"131",""))</f>
        <v/>
      </c>
      <c r="O1759" s="89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8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8" t="s">
        <v>1379</v>
      </c>
      <c r="E1760" s="908">
        <v>41871</v>
      </c>
      <c r="F1760" s="909" t="s">
        <v>586</v>
      </c>
      <c r="G1760" s="930" t="s">
        <v>636</v>
      </c>
      <c r="H1760" s="913" t="s">
        <v>1372</v>
      </c>
      <c r="I1760" s="249">
        <v>350</v>
      </c>
      <c r="J1760" s="249">
        <v>10122.075361587913</v>
      </c>
      <c r="K1760" s="910">
        <f t="shared" si="446"/>
        <v>3542726</v>
      </c>
      <c r="L1760" s="890" t="s">
        <v>169</v>
      </c>
      <c r="M1760" s="929" t="s">
        <v>167</v>
      </c>
      <c r="N1760" s="52" t="str">
        <f>IF(AND('331-CT'!$E$7=TH!H1760,OR(L1760="331",M1760="331")),"331",IF(AND(OR(L1760="131",M1760="131"),H1760='131-CT'!$E$7),"131",""))</f>
        <v/>
      </c>
      <c r="O1760" s="89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8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8" t="s">
        <v>1379</v>
      </c>
      <c r="E1761" s="908">
        <v>41871</v>
      </c>
      <c r="F1761" s="909" t="s">
        <v>637</v>
      </c>
      <c r="G1761" s="930" t="s">
        <v>638</v>
      </c>
      <c r="H1761" s="913" t="s">
        <v>1372</v>
      </c>
      <c r="I1761" s="249">
        <v>500</v>
      </c>
      <c r="J1761" s="249">
        <v>8816.0011213830221</v>
      </c>
      <c r="K1761" s="910">
        <f t="shared" si="446"/>
        <v>4408001</v>
      </c>
      <c r="L1761" s="890" t="s">
        <v>169</v>
      </c>
      <c r="M1761" s="929" t="s">
        <v>167</v>
      </c>
      <c r="N1761" s="52" t="str">
        <f>IF(AND('331-CT'!$E$7=TH!H1761,OR(L1761="331",M1761="331")),"331",IF(AND(OR(L1761="131",M1761="131"),H1761='131-CT'!$E$7),"131",""))</f>
        <v/>
      </c>
      <c r="O1761" s="89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8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8" t="s">
        <v>1379</v>
      </c>
      <c r="E1762" s="908">
        <v>41871</v>
      </c>
      <c r="F1762" s="909" t="s">
        <v>639</v>
      </c>
      <c r="G1762" s="930" t="s">
        <v>640</v>
      </c>
      <c r="H1762" s="913" t="s">
        <v>1372</v>
      </c>
      <c r="I1762" s="249">
        <v>550</v>
      </c>
      <c r="J1762" s="249">
        <v>4163.1116406530937</v>
      </c>
      <c r="K1762" s="910">
        <f t="shared" si="446"/>
        <v>2289711</v>
      </c>
      <c r="L1762" s="890" t="s">
        <v>169</v>
      </c>
      <c r="M1762" s="929" t="s">
        <v>167</v>
      </c>
      <c r="N1762" s="52" t="str">
        <f>IF(AND('331-CT'!$E$7=TH!H1762,OR(L1762="331",M1762="331")),"331",IF(AND(OR(L1762="131",M1762="131"),H1762='131-CT'!$E$7),"131",""))</f>
        <v/>
      </c>
      <c r="O1762" s="89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8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8" t="s">
        <v>1379</v>
      </c>
      <c r="E1763" s="908">
        <v>41872</v>
      </c>
      <c r="F1763" s="909" t="s">
        <v>483</v>
      </c>
      <c r="G1763" s="930" t="s">
        <v>642</v>
      </c>
      <c r="H1763" s="913" t="s">
        <v>1372</v>
      </c>
      <c r="I1763" s="249">
        <v>196</v>
      </c>
      <c r="J1763" s="249">
        <v>10938.371761715971</v>
      </c>
      <c r="K1763" s="910">
        <f t="shared" si="446"/>
        <v>2143921</v>
      </c>
      <c r="L1763" s="890" t="s">
        <v>169</v>
      </c>
      <c r="M1763" s="929" t="s">
        <v>167</v>
      </c>
      <c r="N1763" s="52" t="str">
        <f>IF(AND('331-CT'!$E$7=TH!H1763,OR(L1763="331",M1763="331")),"331",IF(AND(OR(L1763="131",M1763="131"),H1763='131-CT'!$E$7),"131",""))</f>
        <v/>
      </c>
      <c r="O1763" s="89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8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8" t="s">
        <v>1379</v>
      </c>
      <c r="E1764" s="908">
        <v>41872</v>
      </c>
      <c r="F1764" s="909" t="s">
        <v>568</v>
      </c>
      <c r="G1764" s="930" t="s">
        <v>642</v>
      </c>
      <c r="H1764" s="913" t="s">
        <v>1372</v>
      </c>
      <c r="I1764" s="249">
        <v>200</v>
      </c>
      <c r="J1764" s="249">
        <v>7918.0750812421575</v>
      </c>
      <c r="K1764" s="910">
        <f t="shared" si="446"/>
        <v>1583615</v>
      </c>
      <c r="L1764" s="890" t="s">
        <v>169</v>
      </c>
      <c r="M1764" s="929" t="s">
        <v>167</v>
      </c>
      <c r="N1764" s="52" t="str">
        <f>IF(AND('331-CT'!$E$7=TH!H1764,OR(L1764="331",M1764="331")),"331",IF(AND(OR(L1764="131",M1764="131"),H1764='131-CT'!$E$7),"131",""))</f>
        <v/>
      </c>
      <c r="O1764" s="89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8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8" t="s">
        <v>1379</v>
      </c>
      <c r="E1765" s="908">
        <v>41873</v>
      </c>
      <c r="F1765" s="909" t="s">
        <v>466</v>
      </c>
      <c r="G1765" s="930" t="s">
        <v>643</v>
      </c>
      <c r="H1765" s="913" t="s">
        <v>1372</v>
      </c>
      <c r="I1765" s="249">
        <v>1480</v>
      </c>
      <c r="J1765" s="249">
        <v>4244.7412806658995</v>
      </c>
      <c r="K1765" s="910">
        <f t="shared" si="446"/>
        <v>6282217</v>
      </c>
      <c r="L1765" s="890" t="s">
        <v>169</v>
      </c>
      <c r="M1765" s="929" t="s">
        <v>167</v>
      </c>
      <c r="N1765" s="52" t="str">
        <f>IF(AND('331-CT'!$E$7=TH!H1765,OR(L1765="331",M1765="331")),"331",IF(AND(OR(L1765="131",M1765="131"),H1765='131-CT'!$E$7),"131",""))</f>
        <v/>
      </c>
      <c r="O1765" s="89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8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8" t="s">
        <v>1379</v>
      </c>
      <c r="E1766" s="908">
        <v>41873</v>
      </c>
      <c r="F1766" s="909" t="s">
        <v>644</v>
      </c>
      <c r="G1766" s="930" t="s">
        <v>645</v>
      </c>
      <c r="H1766" s="913" t="s">
        <v>1372</v>
      </c>
      <c r="I1766" s="249">
        <v>498</v>
      </c>
      <c r="J1766" s="249">
        <v>23590.965963700863</v>
      </c>
      <c r="K1766" s="910">
        <f t="shared" si="446"/>
        <v>11748301</v>
      </c>
      <c r="L1766" s="890" t="s">
        <v>169</v>
      </c>
      <c r="M1766" s="929" t="s">
        <v>167</v>
      </c>
      <c r="N1766" s="52" t="str">
        <f>IF(AND('331-CT'!$E$7=TH!H1766,OR(L1766="331",M1766="331")),"331",IF(AND(OR(L1766="131",M1766="131"),H1766='131-CT'!$E$7),"131",""))</f>
        <v/>
      </c>
      <c r="O1766" s="89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8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8" t="s">
        <v>1379</v>
      </c>
      <c r="E1767" s="908">
        <v>41873</v>
      </c>
      <c r="F1767" s="909" t="s">
        <v>647</v>
      </c>
      <c r="G1767" s="930" t="s">
        <v>645</v>
      </c>
      <c r="H1767" s="913" t="s">
        <v>1372</v>
      </c>
      <c r="I1767" s="249">
        <v>690</v>
      </c>
      <c r="J1767" s="249">
        <v>22693.039923559998</v>
      </c>
      <c r="K1767" s="910">
        <f t="shared" si="446"/>
        <v>15658198</v>
      </c>
      <c r="L1767" s="890" t="s">
        <v>169</v>
      </c>
      <c r="M1767" s="929" t="s">
        <v>167</v>
      </c>
      <c r="N1767" s="52" t="str">
        <f>IF(AND('331-CT'!$E$7=TH!H1767,OR(L1767="331",M1767="331")),"331",IF(AND(OR(L1767="131",M1767="131"),H1767='131-CT'!$E$7),"131",""))</f>
        <v/>
      </c>
      <c r="O1767" s="89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8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8" t="s">
        <v>1379</v>
      </c>
      <c r="E1768" s="908">
        <v>41873</v>
      </c>
      <c r="F1768" s="909" t="s">
        <v>647</v>
      </c>
      <c r="G1768" s="930" t="s">
        <v>645</v>
      </c>
      <c r="H1768" s="913" t="s">
        <v>1372</v>
      </c>
      <c r="I1768" s="249">
        <v>130</v>
      </c>
      <c r="J1768" s="249">
        <v>22693.039923559998</v>
      </c>
      <c r="K1768" s="910">
        <f t="shared" si="446"/>
        <v>2950095</v>
      </c>
      <c r="L1768" s="890" t="s">
        <v>169</v>
      </c>
      <c r="M1768" s="929" t="s">
        <v>167</v>
      </c>
      <c r="N1768" s="52" t="str">
        <f>IF(AND('331-CT'!$E$7=TH!H1768,OR(L1768="331",M1768="331")),"331",IF(AND(OR(L1768="131",M1768="131"),H1768='131-CT'!$E$7),"131",""))</f>
        <v/>
      </c>
      <c r="O1768" s="89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8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8" t="s">
        <v>1379</v>
      </c>
      <c r="E1769" s="908">
        <v>41873</v>
      </c>
      <c r="F1769" s="909" t="s">
        <v>648</v>
      </c>
      <c r="G1769" s="930" t="s">
        <v>645</v>
      </c>
      <c r="H1769" s="913" t="s">
        <v>1372</v>
      </c>
      <c r="I1769" s="249">
        <v>1000</v>
      </c>
      <c r="J1769" s="249">
        <v>14121.927722215394</v>
      </c>
      <c r="K1769" s="910">
        <f t="shared" si="446"/>
        <v>14121928</v>
      </c>
      <c r="L1769" s="890" t="s">
        <v>169</v>
      </c>
      <c r="M1769" s="929" t="s">
        <v>167</v>
      </c>
      <c r="N1769" s="52" t="str">
        <f>IF(AND('331-CT'!$E$7=TH!H1769,OR(L1769="331",M1769="331")),"331",IF(AND(OR(L1769="131",M1769="131"),H1769='131-CT'!$E$7),"131",""))</f>
        <v/>
      </c>
      <c r="O1769" s="89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8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8" t="s">
        <v>1379</v>
      </c>
      <c r="E1770" s="908">
        <v>41873</v>
      </c>
      <c r="F1770" s="909" t="s">
        <v>649</v>
      </c>
      <c r="G1770" s="930" t="s">
        <v>645</v>
      </c>
      <c r="H1770" s="913" t="s">
        <v>1372</v>
      </c>
      <c r="I1770" s="249">
        <v>425</v>
      </c>
      <c r="J1770" s="249">
        <v>22774.669563572803</v>
      </c>
      <c r="K1770" s="910">
        <f t="shared" si="446"/>
        <v>9679235</v>
      </c>
      <c r="L1770" s="890" t="s">
        <v>169</v>
      </c>
      <c r="M1770" s="929" t="s">
        <v>167</v>
      </c>
      <c r="N1770" s="52" t="str">
        <f>IF(AND('331-CT'!$E$7=TH!H1770,OR(L1770="331",M1770="331")),"331",IF(AND(OR(L1770="131",M1770="131"),H1770='131-CT'!$E$7),"131",""))</f>
        <v/>
      </c>
      <c r="O1770" s="89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8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8" t="s">
        <v>1379</v>
      </c>
      <c r="E1771" s="908">
        <v>41873</v>
      </c>
      <c r="F1771" s="909" t="s">
        <v>649</v>
      </c>
      <c r="G1771" s="930" t="s">
        <v>645</v>
      </c>
      <c r="H1771" s="913" t="s">
        <v>1372</v>
      </c>
      <c r="I1771" s="249">
        <v>322</v>
      </c>
      <c r="J1771" s="249">
        <v>22774.669563572803</v>
      </c>
      <c r="K1771" s="910">
        <f t="shared" si="446"/>
        <v>7333444</v>
      </c>
      <c r="L1771" s="890" t="s">
        <v>169</v>
      </c>
      <c r="M1771" s="929" t="s">
        <v>167</v>
      </c>
      <c r="N1771" s="52" t="str">
        <f>IF(AND('331-CT'!$E$7=TH!H1771,OR(L1771="331",M1771="331")),"331",IF(AND(OR(L1771="131",M1771="131"),H1771='131-CT'!$E$7),"131",""))</f>
        <v/>
      </c>
      <c r="O1771" s="89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8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8" t="s">
        <v>1379</v>
      </c>
      <c r="E1772" s="908">
        <v>41876</v>
      </c>
      <c r="F1772" s="909" t="s">
        <v>1207</v>
      </c>
      <c r="G1772" s="930" t="s">
        <v>651</v>
      </c>
      <c r="H1772" s="913" t="s">
        <v>1372</v>
      </c>
      <c r="I1772" s="249">
        <v>600</v>
      </c>
      <c r="J1772" s="249">
        <v>9305.7789614598551</v>
      </c>
      <c r="K1772" s="910">
        <f t="shared" si="446"/>
        <v>5583467</v>
      </c>
      <c r="L1772" s="890" t="s">
        <v>169</v>
      </c>
      <c r="M1772" s="929" t="s">
        <v>167</v>
      </c>
      <c r="N1772" s="52" t="str">
        <f>IF(AND('331-CT'!$E$7=TH!H1772,OR(L1772="331",M1772="331")),"331",IF(AND(OR(L1772="131",M1772="131"),H1772='131-CT'!$E$7),"131",""))</f>
        <v/>
      </c>
      <c r="O1772" s="89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8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8" t="s">
        <v>1379</v>
      </c>
      <c r="E1773" s="908">
        <v>41876</v>
      </c>
      <c r="F1773" s="909" t="s">
        <v>445</v>
      </c>
      <c r="G1773" s="930" t="s">
        <v>651</v>
      </c>
      <c r="H1773" s="913" t="s">
        <v>1372</v>
      </c>
      <c r="I1773" s="249">
        <v>1200</v>
      </c>
      <c r="J1773" s="249">
        <v>816.29640012805748</v>
      </c>
      <c r="K1773" s="910">
        <f t="shared" si="446"/>
        <v>979556</v>
      </c>
      <c r="L1773" s="890" t="s">
        <v>169</v>
      </c>
      <c r="M1773" s="929" t="s">
        <v>167</v>
      </c>
      <c r="N1773" s="52" t="str">
        <f>IF(AND('331-CT'!$E$7=TH!H1773,OR(L1773="331",M1773="331")),"331",IF(AND(OR(L1773="131",M1773="131"),H1773='131-CT'!$E$7),"131",""))</f>
        <v/>
      </c>
      <c r="O1773" s="89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8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8" t="s">
        <v>1379</v>
      </c>
      <c r="E1774" s="908">
        <v>41876</v>
      </c>
      <c r="F1774" s="909" t="s">
        <v>652</v>
      </c>
      <c r="G1774" s="930" t="s">
        <v>653</v>
      </c>
      <c r="H1774" s="913" t="s">
        <v>1372</v>
      </c>
      <c r="I1774" s="249">
        <v>8160</v>
      </c>
      <c r="J1774" s="249">
        <v>6040.5933609476251</v>
      </c>
      <c r="K1774" s="910">
        <f t="shared" si="446"/>
        <v>49291242</v>
      </c>
      <c r="L1774" s="890" t="s">
        <v>169</v>
      </c>
      <c r="M1774" s="929" t="s">
        <v>167</v>
      </c>
      <c r="N1774" s="52" t="str">
        <f>IF(AND('331-CT'!$E$7=TH!H1774,OR(L1774="331",M1774="331")),"331",IF(AND(OR(L1774="131",M1774="131"),H1774='131-CT'!$E$7),"131",""))</f>
        <v/>
      </c>
      <c r="O1774" s="89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8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8" t="s">
        <v>1379</v>
      </c>
      <c r="E1775" s="908">
        <v>41876</v>
      </c>
      <c r="F1775" s="909" t="s">
        <v>655</v>
      </c>
      <c r="G1775" s="930" t="s">
        <v>656</v>
      </c>
      <c r="H1775" s="913" t="s">
        <v>1372</v>
      </c>
      <c r="I1775" s="249">
        <v>626</v>
      </c>
      <c r="J1775" s="249">
        <v>11264.890321767192</v>
      </c>
      <c r="K1775" s="910">
        <f t="shared" ref="K1775:K1838" si="451">ROUND(I1775*J1775,0)</f>
        <v>7051821</v>
      </c>
      <c r="L1775" s="890" t="s">
        <v>169</v>
      </c>
      <c r="M1775" s="929" t="s">
        <v>167</v>
      </c>
      <c r="N1775" s="52" t="str">
        <f>IF(AND('331-CT'!$E$7=TH!H1775,OR(L1775="331",M1775="331")),"331",IF(AND(OR(L1775="131",M1775="131"),H1775='131-CT'!$E$7),"131",""))</f>
        <v/>
      </c>
      <c r="O1775" s="89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8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8" t="s">
        <v>1379</v>
      </c>
      <c r="E1776" s="908">
        <v>41876</v>
      </c>
      <c r="F1776" s="909" t="s">
        <v>657</v>
      </c>
      <c r="G1776" s="930" t="s">
        <v>656</v>
      </c>
      <c r="H1776" s="913" t="s">
        <v>1372</v>
      </c>
      <c r="I1776" s="249">
        <v>160</v>
      </c>
      <c r="J1776" s="249">
        <v>8244.5936412933806</v>
      </c>
      <c r="K1776" s="910">
        <f t="shared" si="451"/>
        <v>1319135</v>
      </c>
      <c r="L1776" s="890" t="s">
        <v>169</v>
      </c>
      <c r="M1776" s="929" t="s">
        <v>167</v>
      </c>
      <c r="N1776" s="52" t="str">
        <f>IF(AND('331-CT'!$E$7=TH!H1776,OR(L1776="331",M1776="331")),"331",IF(AND(OR(L1776="131",M1776="131"),H1776='131-CT'!$E$7),"131",""))</f>
        <v/>
      </c>
      <c r="O1776" s="89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8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8" t="s">
        <v>1379</v>
      </c>
      <c r="E1777" s="908">
        <v>41876</v>
      </c>
      <c r="F1777" s="909" t="s">
        <v>623</v>
      </c>
      <c r="G1777" s="930" t="s">
        <v>656</v>
      </c>
      <c r="H1777" s="913" t="s">
        <v>1372</v>
      </c>
      <c r="I1777" s="249">
        <v>1900</v>
      </c>
      <c r="J1777" s="249">
        <v>489.77784007683448</v>
      </c>
      <c r="K1777" s="910">
        <f t="shared" si="451"/>
        <v>930578</v>
      </c>
      <c r="L1777" s="890" t="s">
        <v>169</v>
      </c>
      <c r="M1777" s="929" t="s">
        <v>167</v>
      </c>
      <c r="N1777" s="52" t="str">
        <f>IF(AND('331-CT'!$E$7=TH!H1777,OR(L1777="331",M1777="331")),"331",IF(AND(OR(L1777="131",M1777="131"),H1777='131-CT'!$E$7),"131",""))</f>
        <v/>
      </c>
      <c r="O1777" s="89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8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8" t="s">
        <v>1379</v>
      </c>
      <c r="E1778" s="908">
        <v>41877</v>
      </c>
      <c r="F1778" s="909" t="s">
        <v>600</v>
      </c>
      <c r="G1778" s="930" t="s">
        <v>658</v>
      </c>
      <c r="H1778" s="913" t="s">
        <v>1372</v>
      </c>
      <c r="I1778" s="249">
        <v>612</v>
      </c>
      <c r="J1778" s="249">
        <v>10366.964281626329</v>
      </c>
      <c r="K1778" s="910">
        <f t="shared" si="451"/>
        <v>6344582</v>
      </c>
      <c r="L1778" s="890" t="s">
        <v>169</v>
      </c>
      <c r="M1778" s="929" t="s">
        <v>167</v>
      </c>
      <c r="N1778" s="52" t="str">
        <f>IF(AND('331-CT'!$E$7=TH!H1778,OR(L1778="331",M1778="331")),"331",IF(AND(OR(L1778="131",M1778="131"),H1778='131-CT'!$E$7),"131",""))</f>
        <v/>
      </c>
      <c r="O1778" s="89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8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8" t="s">
        <v>1379</v>
      </c>
      <c r="E1779" s="908">
        <v>41877</v>
      </c>
      <c r="F1779" s="909" t="s">
        <v>603</v>
      </c>
      <c r="G1779" s="930" t="s">
        <v>658</v>
      </c>
      <c r="H1779" s="913" t="s">
        <v>1372</v>
      </c>
      <c r="I1779" s="249">
        <v>267</v>
      </c>
      <c r="J1779" s="249">
        <v>9469.0382414854666</v>
      </c>
      <c r="K1779" s="910">
        <f t="shared" si="451"/>
        <v>2528233</v>
      </c>
      <c r="L1779" s="890" t="s">
        <v>169</v>
      </c>
      <c r="M1779" s="929" t="s">
        <v>167</v>
      </c>
      <c r="N1779" s="52" t="str">
        <f>IF(AND('331-CT'!$E$7=TH!H1779,OR(L1779="331",M1779="331")),"331",IF(AND(OR(L1779="131",M1779="131"),H1779='131-CT'!$E$7),"131",""))</f>
        <v/>
      </c>
      <c r="O1779" s="89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8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8" t="s">
        <v>1379</v>
      </c>
      <c r="E1780" s="908">
        <v>41877</v>
      </c>
      <c r="F1780" s="909" t="s">
        <v>600</v>
      </c>
      <c r="G1780" s="930" t="s">
        <v>658</v>
      </c>
      <c r="H1780" s="913" t="s">
        <v>1372</v>
      </c>
      <c r="I1780" s="249">
        <v>77</v>
      </c>
      <c r="J1780" s="249">
        <v>10366.964281626329</v>
      </c>
      <c r="K1780" s="910">
        <f t="shared" si="451"/>
        <v>798256</v>
      </c>
      <c r="L1780" s="890" t="s">
        <v>169</v>
      </c>
      <c r="M1780" s="929" t="s">
        <v>167</v>
      </c>
      <c r="N1780" s="52" t="str">
        <f>IF(AND('331-CT'!$E$7=TH!H1780,OR(L1780="331",M1780="331")),"331",IF(AND(OR(L1780="131",M1780="131"),H1780='131-CT'!$E$7),"131",""))</f>
        <v/>
      </c>
      <c r="O1780" s="89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8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8" t="s">
        <v>1379</v>
      </c>
      <c r="E1781" s="908">
        <v>41877</v>
      </c>
      <c r="F1781" s="909" t="s">
        <v>623</v>
      </c>
      <c r="G1781" s="930" t="s">
        <v>658</v>
      </c>
      <c r="H1781" s="913" t="s">
        <v>1372</v>
      </c>
      <c r="I1781" s="249">
        <v>2400</v>
      </c>
      <c r="J1781" s="249">
        <v>489.77784007683448</v>
      </c>
      <c r="K1781" s="910">
        <f t="shared" si="451"/>
        <v>1175467</v>
      </c>
      <c r="L1781" s="890" t="s">
        <v>169</v>
      </c>
      <c r="M1781" s="929" t="s">
        <v>167</v>
      </c>
      <c r="N1781" s="52" t="str">
        <f>IF(AND('331-CT'!$E$7=TH!H1781,OR(L1781="331",M1781="331")),"331",IF(AND(OR(L1781="131",M1781="131"),H1781='131-CT'!$E$7),"131",""))</f>
        <v/>
      </c>
      <c r="O1781" s="89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8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8" t="s">
        <v>1379</v>
      </c>
      <c r="E1782" s="908">
        <v>41878</v>
      </c>
      <c r="F1782" s="909" t="s">
        <v>515</v>
      </c>
      <c r="G1782" s="930" t="s">
        <v>659</v>
      </c>
      <c r="H1782" s="913" t="s">
        <v>1372</v>
      </c>
      <c r="I1782" s="249">
        <v>981</v>
      </c>
      <c r="J1782" s="249">
        <v>9387.4086014726599</v>
      </c>
      <c r="K1782" s="910">
        <f t="shared" si="451"/>
        <v>9209048</v>
      </c>
      <c r="L1782" s="890" t="s">
        <v>169</v>
      </c>
      <c r="M1782" s="929" t="s">
        <v>167</v>
      </c>
      <c r="N1782" s="52" t="str">
        <f>IF(AND('331-CT'!$E$7=TH!H1782,OR(L1782="331",M1782="331")),"331",IF(AND(OR(L1782="131",M1782="131"),H1782='131-CT'!$E$7),"131",""))</f>
        <v/>
      </c>
      <c r="O1782" s="89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8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8" t="s">
        <v>1379</v>
      </c>
      <c r="E1783" s="908">
        <v>41879</v>
      </c>
      <c r="F1783" s="909" t="s">
        <v>1200</v>
      </c>
      <c r="G1783" s="930" t="s">
        <v>660</v>
      </c>
      <c r="H1783" s="913" t="s">
        <v>1372</v>
      </c>
      <c r="I1783" s="249">
        <v>1200</v>
      </c>
      <c r="J1783" s="249">
        <v>1306.074240204892</v>
      </c>
      <c r="K1783" s="910">
        <f t="shared" si="451"/>
        <v>1567289</v>
      </c>
      <c r="L1783" s="890" t="s">
        <v>169</v>
      </c>
      <c r="M1783" s="929" t="s">
        <v>167</v>
      </c>
      <c r="N1783" s="52" t="str">
        <f>IF(AND('331-CT'!$E$7=TH!H1783,OR(L1783="331",M1783="331")),"331",IF(AND(OR(L1783="131",M1783="131"),H1783='131-CT'!$E$7),"131",""))</f>
        <v/>
      </c>
      <c r="O1783" s="89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8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8" t="s">
        <v>1379</v>
      </c>
      <c r="E1784" s="908">
        <v>41879</v>
      </c>
      <c r="F1784" s="909" t="s">
        <v>1201</v>
      </c>
      <c r="G1784" s="930" t="s">
        <v>660</v>
      </c>
      <c r="H1784" s="913" t="s">
        <v>1372</v>
      </c>
      <c r="I1784" s="249">
        <v>400</v>
      </c>
      <c r="J1784" s="249">
        <v>3836.59308060187</v>
      </c>
      <c r="K1784" s="910">
        <f t="shared" si="451"/>
        <v>1534637</v>
      </c>
      <c r="L1784" s="890" t="s">
        <v>169</v>
      </c>
      <c r="M1784" s="929" t="s">
        <v>167</v>
      </c>
      <c r="N1784" s="52" t="str">
        <f>IF(AND('331-CT'!$E$7=TH!H1784,OR(L1784="331",M1784="331")),"331",IF(AND(OR(L1784="131",M1784="131"),H1784='131-CT'!$E$7),"131",""))</f>
        <v/>
      </c>
      <c r="O1784" s="89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8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8" t="s">
        <v>1379</v>
      </c>
      <c r="E1785" s="908">
        <v>41883</v>
      </c>
      <c r="F1785" s="909" t="s">
        <v>664</v>
      </c>
      <c r="G1785" s="930" t="s">
        <v>665</v>
      </c>
      <c r="H1785" s="913" t="s">
        <v>1372</v>
      </c>
      <c r="I1785" s="249">
        <v>509</v>
      </c>
      <c r="J1785" s="249">
        <v>6367.1119209988483</v>
      </c>
      <c r="K1785" s="910">
        <f t="shared" si="451"/>
        <v>3240860</v>
      </c>
      <c r="L1785" s="890" t="s">
        <v>169</v>
      </c>
      <c r="M1785" s="929" t="s">
        <v>167</v>
      </c>
      <c r="N1785" s="52" t="str">
        <f>IF(AND('331-CT'!$E$7=TH!H1785,OR(L1785="331",M1785="331")),"331",IF(AND(OR(L1785="131",M1785="131"),H1785='131-CT'!$E$7),"131",""))</f>
        <v/>
      </c>
      <c r="O1785" s="89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8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8" t="s">
        <v>1379</v>
      </c>
      <c r="E1786" s="908">
        <v>41883</v>
      </c>
      <c r="F1786" s="909" t="s">
        <v>666</v>
      </c>
      <c r="G1786" s="930" t="s">
        <v>665</v>
      </c>
      <c r="H1786" s="913" t="s">
        <v>1372</v>
      </c>
      <c r="I1786" s="249">
        <v>210</v>
      </c>
      <c r="J1786" s="249">
        <v>6040.5933609476251</v>
      </c>
      <c r="K1786" s="910">
        <f t="shared" si="451"/>
        <v>1268525</v>
      </c>
      <c r="L1786" s="890" t="s">
        <v>169</v>
      </c>
      <c r="M1786" s="929" t="s">
        <v>167</v>
      </c>
      <c r="N1786" s="52" t="str">
        <f>IF(AND('331-CT'!$E$7=TH!H1786,OR(L1786="331",M1786="331")),"331",IF(AND(OR(L1786="131",M1786="131"),H1786='131-CT'!$E$7),"131",""))</f>
        <v/>
      </c>
      <c r="O1786" s="89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8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8" t="s">
        <v>1379</v>
      </c>
      <c r="E1787" s="908">
        <v>41883</v>
      </c>
      <c r="F1787" s="909" t="s">
        <v>600</v>
      </c>
      <c r="G1787" s="930" t="s">
        <v>667</v>
      </c>
      <c r="H1787" s="913" t="s">
        <v>1372</v>
      </c>
      <c r="I1787" s="249">
        <v>1116</v>
      </c>
      <c r="J1787" s="249">
        <v>10366.964281626329</v>
      </c>
      <c r="K1787" s="910">
        <f t="shared" si="451"/>
        <v>11569532</v>
      </c>
      <c r="L1787" s="890" t="s">
        <v>169</v>
      </c>
      <c r="M1787" s="929" t="s">
        <v>167</v>
      </c>
      <c r="N1787" s="52" t="str">
        <f>IF(AND('331-CT'!$E$7=TH!H1787,OR(L1787="331",M1787="331")),"331",IF(AND(OR(L1787="131",M1787="131"),H1787='131-CT'!$E$7),"131",""))</f>
        <v/>
      </c>
      <c r="O1787" s="89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8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8" t="s">
        <v>1379</v>
      </c>
      <c r="E1788" s="908">
        <v>41883</v>
      </c>
      <c r="F1788" s="909" t="s">
        <v>662</v>
      </c>
      <c r="G1788" s="930" t="s">
        <v>667</v>
      </c>
      <c r="H1788" s="913" t="s">
        <v>1372</v>
      </c>
      <c r="I1788" s="249">
        <v>1273</v>
      </c>
      <c r="J1788" s="249">
        <v>7836.4454412293517</v>
      </c>
      <c r="K1788" s="910">
        <f t="shared" si="451"/>
        <v>9975795</v>
      </c>
      <c r="L1788" s="890" t="s">
        <v>169</v>
      </c>
      <c r="M1788" s="929" t="s">
        <v>167</v>
      </c>
      <c r="N1788" s="52" t="str">
        <f>IF(AND('331-CT'!$E$7=TH!H1788,OR(L1788="331",M1788="331")),"331",IF(AND(OR(L1788="131",M1788="131"),H1788='131-CT'!$E$7),"131",""))</f>
        <v/>
      </c>
      <c r="O1788" s="89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8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8" t="s">
        <v>1379</v>
      </c>
      <c r="E1789" s="908">
        <v>41883</v>
      </c>
      <c r="F1789" s="909" t="s">
        <v>603</v>
      </c>
      <c r="G1789" s="930" t="s">
        <v>667</v>
      </c>
      <c r="H1789" s="913" t="s">
        <v>1372</v>
      </c>
      <c r="I1789" s="249">
        <v>373</v>
      </c>
      <c r="J1789" s="249">
        <v>9469.0382414854666</v>
      </c>
      <c r="K1789" s="910">
        <f t="shared" si="451"/>
        <v>3531951</v>
      </c>
      <c r="L1789" s="890" t="s">
        <v>169</v>
      </c>
      <c r="M1789" s="929" t="s">
        <v>167</v>
      </c>
      <c r="N1789" s="52" t="str">
        <f>IF(AND('331-CT'!$E$7=TH!H1789,OR(L1789="331",M1789="331")),"331",IF(AND(OR(L1789="131",M1789="131"),H1789='131-CT'!$E$7),"131",""))</f>
        <v/>
      </c>
      <c r="O1789" s="89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8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8" t="s">
        <v>1379</v>
      </c>
      <c r="E1790" s="908">
        <v>41883</v>
      </c>
      <c r="F1790" s="909" t="s">
        <v>663</v>
      </c>
      <c r="G1790" s="930" t="s">
        <v>667</v>
      </c>
      <c r="H1790" s="913" t="s">
        <v>1372</v>
      </c>
      <c r="I1790" s="249">
        <v>176</v>
      </c>
      <c r="J1790" s="249">
        <v>10856.742121703164</v>
      </c>
      <c r="K1790" s="910">
        <f t="shared" si="451"/>
        <v>1910787</v>
      </c>
      <c r="L1790" s="890" t="s">
        <v>169</v>
      </c>
      <c r="M1790" s="929" t="s">
        <v>167</v>
      </c>
      <c r="N1790" s="52" t="str">
        <f>IF(AND('331-CT'!$E$7=TH!H1790,OR(L1790="331",M1790="331")),"331",IF(AND(OR(L1790="131",M1790="131"),H1790='131-CT'!$E$7),"131",""))</f>
        <v/>
      </c>
      <c r="O1790" s="89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8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8" t="s">
        <v>1379</v>
      </c>
      <c r="E1791" s="908">
        <v>41883</v>
      </c>
      <c r="F1791" s="909" t="s">
        <v>623</v>
      </c>
      <c r="G1791" s="930" t="s">
        <v>667</v>
      </c>
      <c r="H1791" s="913" t="s">
        <v>1372</v>
      </c>
      <c r="I1791" s="249">
        <v>4500</v>
      </c>
      <c r="J1791" s="249">
        <v>489.77784007683448</v>
      </c>
      <c r="K1791" s="910">
        <f t="shared" si="451"/>
        <v>2204000</v>
      </c>
      <c r="L1791" s="890" t="s">
        <v>169</v>
      </c>
      <c r="M1791" s="929" t="s">
        <v>167</v>
      </c>
      <c r="N1791" s="52" t="str">
        <f>IF(AND('331-CT'!$E$7=TH!H1791,OR(L1791="331",M1791="331")),"331",IF(AND(OR(L1791="131",M1791="131"),H1791='131-CT'!$E$7),"131",""))</f>
        <v/>
      </c>
      <c r="O1791" s="89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8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8" t="s">
        <v>1379</v>
      </c>
      <c r="E1792" s="908">
        <v>41883</v>
      </c>
      <c r="F1792" s="909" t="s">
        <v>668</v>
      </c>
      <c r="G1792" s="930" t="s">
        <v>669</v>
      </c>
      <c r="H1792" s="913" t="s">
        <v>1372</v>
      </c>
      <c r="I1792" s="249">
        <v>500</v>
      </c>
      <c r="J1792" s="249">
        <v>5550.8155208707913</v>
      </c>
      <c r="K1792" s="910">
        <f t="shared" si="451"/>
        <v>2775408</v>
      </c>
      <c r="L1792" s="890" t="s">
        <v>169</v>
      </c>
      <c r="M1792" s="929" t="s">
        <v>167</v>
      </c>
      <c r="N1792" s="52" t="str">
        <f>IF(AND('331-CT'!$E$7=TH!H1792,OR(L1792="331",M1792="331")),"331",IF(AND(OR(L1792="131",M1792="131"),H1792='131-CT'!$E$7),"131",""))</f>
        <v/>
      </c>
      <c r="O1792" s="89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8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8" t="s">
        <v>1379</v>
      </c>
      <c r="E1793" s="908">
        <v>41886</v>
      </c>
      <c r="F1793" s="909" t="s">
        <v>670</v>
      </c>
      <c r="G1793" s="930" t="s">
        <v>671</v>
      </c>
      <c r="H1793" s="913" t="s">
        <v>1372</v>
      </c>
      <c r="I1793" s="249">
        <v>711</v>
      </c>
      <c r="J1793" s="249">
        <v>7346.6676011525178</v>
      </c>
      <c r="K1793" s="910">
        <f t="shared" si="451"/>
        <v>5223481</v>
      </c>
      <c r="L1793" s="890" t="s">
        <v>169</v>
      </c>
      <c r="M1793" s="929" t="s">
        <v>167</v>
      </c>
      <c r="N1793" s="52" t="str">
        <f>IF(AND('331-CT'!$E$7=TH!H1793,OR(L1793="331",M1793="331")),"331",IF(AND(OR(L1793="131",M1793="131"),H1793='131-CT'!$E$7),"131",""))</f>
        <v/>
      </c>
      <c r="O1793" s="89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8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8" t="s">
        <v>1379</v>
      </c>
      <c r="E1794" s="908">
        <v>41886</v>
      </c>
      <c r="F1794" s="909" t="s">
        <v>483</v>
      </c>
      <c r="G1794" s="930" t="s">
        <v>673</v>
      </c>
      <c r="H1794" s="913" t="s">
        <v>1372</v>
      </c>
      <c r="I1794" s="249">
        <v>197</v>
      </c>
      <c r="J1794" s="249">
        <v>10938.371761715971</v>
      </c>
      <c r="K1794" s="910">
        <f t="shared" si="451"/>
        <v>2154859</v>
      </c>
      <c r="L1794" s="890" t="s">
        <v>169</v>
      </c>
      <c r="M1794" s="929" t="s">
        <v>167</v>
      </c>
      <c r="N1794" s="52" t="str">
        <f>IF(AND('331-CT'!$E$7=TH!H1794,OR(L1794="331",M1794="331")),"331",IF(AND(OR(L1794="131",M1794="131"),H1794='131-CT'!$E$7),"131",""))</f>
        <v/>
      </c>
      <c r="O1794" s="89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8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8" t="s">
        <v>1379</v>
      </c>
      <c r="E1795" s="908">
        <v>41886</v>
      </c>
      <c r="F1795" s="909" t="s">
        <v>486</v>
      </c>
      <c r="G1795" s="930" t="s">
        <v>673</v>
      </c>
      <c r="H1795" s="913" t="s">
        <v>1372</v>
      </c>
      <c r="I1795" s="249">
        <v>307</v>
      </c>
      <c r="J1795" s="249">
        <v>7265.037961139712</v>
      </c>
      <c r="K1795" s="910">
        <f t="shared" si="451"/>
        <v>2230367</v>
      </c>
      <c r="L1795" s="890" t="s">
        <v>169</v>
      </c>
      <c r="M1795" s="929" t="s">
        <v>167</v>
      </c>
      <c r="N1795" s="52" t="str">
        <f>IF(AND('331-CT'!$E$7=TH!H1795,OR(L1795="331",M1795="331")),"331",IF(AND(OR(L1795="131",M1795="131"),H1795='131-CT'!$E$7),"131",""))</f>
        <v/>
      </c>
      <c r="O1795" s="89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8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8" t="s">
        <v>1379</v>
      </c>
      <c r="E1796" s="908">
        <v>41890</v>
      </c>
      <c r="F1796" s="909" t="s">
        <v>674</v>
      </c>
      <c r="G1796" s="930" t="s">
        <v>675</v>
      </c>
      <c r="H1796" s="913" t="s">
        <v>1372</v>
      </c>
      <c r="I1796" s="249">
        <v>860</v>
      </c>
      <c r="J1796" s="249">
        <v>14774.964842317841</v>
      </c>
      <c r="K1796" s="910">
        <f t="shared" si="451"/>
        <v>12706470</v>
      </c>
      <c r="L1796" s="890" t="s">
        <v>169</v>
      </c>
      <c r="M1796" s="929" t="s">
        <v>167</v>
      </c>
      <c r="N1796" s="52" t="str">
        <f>IF(AND('331-CT'!$E$7=TH!H1796,OR(L1796="331",M1796="331")),"331",IF(AND(OR(L1796="131",M1796="131"),H1796='131-CT'!$E$7),"131",""))</f>
        <v/>
      </c>
      <c r="O1796" s="89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8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8" t="s">
        <v>1379</v>
      </c>
      <c r="E1797" s="908">
        <v>41890</v>
      </c>
      <c r="F1797" s="909" t="s">
        <v>663</v>
      </c>
      <c r="G1797" s="930" t="s">
        <v>676</v>
      </c>
      <c r="H1797" s="913" t="s">
        <v>1372</v>
      </c>
      <c r="I1797" s="249">
        <v>2153</v>
      </c>
      <c r="J1797" s="249">
        <v>10856.742121703164</v>
      </c>
      <c r="K1797" s="910">
        <f t="shared" si="451"/>
        <v>23374566</v>
      </c>
      <c r="L1797" s="890" t="s">
        <v>169</v>
      </c>
      <c r="M1797" s="929" t="s">
        <v>167</v>
      </c>
      <c r="N1797" s="52" t="str">
        <f>IF(AND('331-CT'!$E$7=TH!H1797,OR(L1797="331",M1797="331")),"331",IF(AND(OR(L1797="131",M1797="131"),H1797='131-CT'!$E$7),"131",""))</f>
        <v/>
      </c>
      <c r="O1797" s="89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8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8" t="s">
        <v>1379</v>
      </c>
      <c r="E1798" s="908">
        <v>41890</v>
      </c>
      <c r="F1798" s="909" t="s">
        <v>623</v>
      </c>
      <c r="G1798" s="930" t="s">
        <v>676</v>
      </c>
      <c r="H1798" s="913" t="s">
        <v>1372</v>
      </c>
      <c r="I1798" s="249">
        <v>2000</v>
      </c>
      <c r="J1798" s="249">
        <v>489.77784007683448</v>
      </c>
      <c r="K1798" s="910">
        <f t="shared" si="451"/>
        <v>979556</v>
      </c>
      <c r="L1798" s="890" t="s">
        <v>169</v>
      </c>
      <c r="M1798" s="929" t="s">
        <v>167</v>
      </c>
      <c r="N1798" s="52" t="str">
        <f>IF(AND('331-CT'!$E$7=TH!H1798,OR(L1798="331",M1798="331")),"331",IF(AND(OR(L1798="131",M1798="131"),H1798='131-CT'!$E$7),"131",""))</f>
        <v/>
      </c>
      <c r="O1798" s="89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8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8" t="s">
        <v>1379</v>
      </c>
      <c r="E1799" s="908">
        <v>41890</v>
      </c>
      <c r="F1799" s="909" t="s">
        <v>1158</v>
      </c>
      <c r="G1799" s="930" t="s">
        <v>677</v>
      </c>
      <c r="H1799" s="913" t="s">
        <v>1372</v>
      </c>
      <c r="I1799" s="249">
        <v>1000</v>
      </c>
      <c r="J1799" s="249">
        <v>816.29640012805748</v>
      </c>
      <c r="K1799" s="910">
        <f t="shared" si="451"/>
        <v>816296</v>
      </c>
      <c r="L1799" s="890" t="s">
        <v>169</v>
      </c>
      <c r="M1799" s="929" t="s">
        <v>167</v>
      </c>
      <c r="N1799" s="52" t="str">
        <f>IF(AND('331-CT'!$E$7=TH!H1799,OR(L1799="331",M1799="331")),"331",IF(AND(OR(L1799="131",M1799="131"),H1799='131-CT'!$E$7),"131",""))</f>
        <v/>
      </c>
      <c r="O1799" s="89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8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8" t="s">
        <v>1379</v>
      </c>
      <c r="E1800" s="908">
        <v>41894</v>
      </c>
      <c r="F1800" s="909" t="s">
        <v>593</v>
      </c>
      <c r="G1800" s="930" t="s">
        <v>679</v>
      </c>
      <c r="H1800" s="913" t="s">
        <v>1372</v>
      </c>
      <c r="I1800" s="249">
        <v>210</v>
      </c>
      <c r="J1800" s="249">
        <v>24407.262363828919</v>
      </c>
      <c r="K1800" s="910">
        <f t="shared" si="451"/>
        <v>5125525</v>
      </c>
      <c r="L1800" s="890" t="s">
        <v>169</v>
      </c>
      <c r="M1800" s="929" t="s">
        <v>167</v>
      </c>
      <c r="N1800" s="52" t="str">
        <f>IF(AND('331-CT'!$E$7=TH!H1800,OR(L1800="331",M1800="331")),"331",IF(AND(OR(L1800="131",M1800="131"),H1800='131-CT'!$E$7),"131",""))</f>
        <v/>
      </c>
      <c r="O1800" s="89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8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8" t="s">
        <v>1379</v>
      </c>
      <c r="E1801" s="908">
        <v>41895</v>
      </c>
      <c r="F1801" s="909" t="s">
        <v>1207</v>
      </c>
      <c r="G1801" s="930" t="s">
        <v>680</v>
      </c>
      <c r="H1801" s="913" t="s">
        <v>1372</v>
      </c>
      <c r="I1801" s="249">
        <v>200</v>
      </c>
      <c r="J1801" s="249">
        <v>9305.7789614598551</v>
      </c>
      <c r="K1801" s="910">
        <f t="shared" si="451"/>
        <v>1861156</v>
      </c>
      <c r="L1801" s="890" t="s">
        <v>169</v>
      </c>
      <c r="M1801" s="929" t="s">
        <v>167</v>
      </c>
      <c r="N1801" s="52" t="str">
        <f>IF(AND('331-CT'!$E$7=TH!H1801,OR(L1801="331",M1801="331")),"331",IF(AND(OR(L1801="131",M1801="131"),H1801='131-CT'!$E$7),"131",""))</f>
        <v/>
      </c>
      <c r="O1801" s="89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8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8" t="s">
        <v>1379</v>
      </c>
      <c r="E1802" s="908">
        <v>41895</v>
      </c>
      <c r="F1802" s="909" t="s">
        <v>1207</v>
      </c>
      <c r="G1802" s="930" t="s">
        <v>680</v>
      </c>
      <c r="H1802" s="913" t="s">
        <v>1372</v>
      </c>
      <c r="I1802" s="249">
        <v>989</v>
      </c>
      <c r="J1802" s="249">
        <v>9305.7789614598551</v>
      </c>
      <c r="K1802" s="910">
        <f t="shared" si="451"/>
        <v>9203415</v>
      </c>
      <c r="L1802" s="890" t="s">
        <v>169</v>
      </c>
      <c r="M1802" s="929" t="s">
        <v>167</v>
      </c>
      <c r="N1802" s="52" t="str">
        <f>IF(AND('331-CT'!$E$7=TH!H1802,OR(L1802="331",M1802="331")),"331",IF(AND(OR(L1802="131",M1802="131"),H1802='131-CT'!$E$7),"131",""))</f>
        <v/>
      </c>
      <c r="O1802" s="89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8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8" t="s">
        <v>1379</v>
      </c>
      <c r="E1803" s="908">
        <v>41895</v>
      </c>
      <c r="F1803" s="909" t="s">
        <v>445</v>
      </c>
      <c r="G1803" s="930" t="s">
        <v>680</v>
      </c>
      <c r="H1803" s="913" t="s">
        <v>1372</v>
      </c>
      <c r="I1803" s="249">
        <v>2400</v>
      </c>
      <c r="J1803" s="249">
        <v>816.29640012805748</v>
      </c>
      <c r="K1803" s="910">
        <f t="shared" si="451"/>
        <v>1959111</v>
      </c>
      <c r="L1803" s="890" t="s">
        <v>169</v>
      </c>
      <c r="M1803" s="929" t="s">
        <v>167</v>
      </c>
      <c r="N1803" s="52" t="str">
        <f>IF(AND('331-CT'!$E$7=TH!H1803,OR(L1803="331",M1803="331")),"331",IF(AND(OR(L1803="131",M1803="131"),H1803='131-CT'!$E$7),"131",""))</f>
        <v/>
      </c>
      <c r="O1803" s="890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8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8" t="s">
        <v>1379</v>
      </c>
      <c r="E1804" s="908">
        <v>41897</v>
      </c>
      <c r="F1804" s="909" t="s">
        <v>436</v>
      </c>
      <c r="G1804" s="930" t="s">
        <v>681</v>
      </c>
      <c r="H1804" s="913" t="s">
        <v>1372</v>
      </c>
      <c r="I1804" s="249">
        <v>495</v>
      </c>
      <c r="J1804" s="249">
        <v>7754.8158012165459</v>
      </c>
      <c r="K1804" s="910">
        <f t="shared" si="451"/>
        <v>3838634</v>
      </c>
      <c r="L1804" s="890" t="s">
        <v>169</v>
      </c>
      <c r="M1804" s="929" t="s">
        <v>167</v>
      </c>
      <c r="N1804" s="52" t="str">
        <f>IF(AND('331-CT'!$E$7=TH!H1804,OR(L1804="331",M1804="331")),"331",IF(AND(OR(L1804="131",M1804="131"),H1804='131-CT'!$E$7),"131",""))</f>
        <v/>
      </c>
      <c r="O1804" s="89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8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8" t="s">
        <v>1379</v>
      </c>
      <c r="E1805" s="908">
        <v>41898</v>
      </c>
      <c r="F1805" s="909" t="s">
        <v>682</v>
      </c>
      <c r="G1805" s="930" t="s">
        <v>683</v>
      </c>
      <c r="H1805" s="913" t="s">
        <v>1372</v>
      </c>
      <c r="I1805" s="249">
        <v>451</v>
      </c>
      <c r="J1805" s="249">
        <v>24897.040203905752</v>
      </c>
      <c r="K1805" s="910">
        <f t="shared" si="451"/>
        <v>11228565</v>
      </c>
      <c r="L1805" s="890" t="s">
        <v>169</v>
      </c>
      <c r="M1805" s="929" t="s">
        <v>167</v>
      </c>
      <c r="N1805" s="52" t="str">
        <f>IF(AND('331-CT'!$E$7=TH!H1805,OR(L1805="331",M1805="331")),"331",IF(AND(OR(L1805="131",M1805="131"),H1805='131-CT'!$E$7),"131",""))</f>
        <v/>
      </c>
      <c r="O1805" s="89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8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8" t="s">
        <v>1379</v>
      </c>
      <c r="E1806" s="908">
        <v>41898</v>
      </c>
      <c r="F1806" s="909" t="s">
        <v>746</v>
      </c>
      <c r="G1806" s="930" t="s">
        <v>683</v>
      </c>
      <c r="H1806" s="913" t="s">
        <v>1372</v>
      </c>
      <c r="I1806" s="249">
        <v>902</v>
      </c>
      <c r="J1806" s="249">
        <v>1224.4446001920862</v>
      </c>
      <c r="K1806" s="910">
        <f t="shared" si="451"/>
        <v>1104449</v>
      </c>
      <c r="L1806" s="890" t="s">
        <v>169</v>
      </c>
      <c r="M1806" s="929" t="s">
        <v>167</v>
      </c>
      <c r="N1806" s="52" t="str">
        <f>IF(AND('331-CT'!$E$7=TH!H1806,OR(L1806="331",M1806="331")),"331",IF(AND(OR(L1806="131",M1806="131"),H1806='131-CT'!$E$7),"131",""))</f>
        <v/>
      </c>
      <c r="O1806" s="89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8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8" t="s">
        <v>1379</v>
      </c>
      <c r="E1807" s="908">
        <v>41898</v>
      </c>
      <c r="F1807" s="909" t="s">
        <v>663</v>
      </c>
      <c r="G1807" s="930" t="s">
        <v>685</v>
      </c>
      <c r="H1807" s="913" t="s">
        <v>1372</v>
      </c>
      <c r="I1807" s="249">
        <v>175</v>
      </c>
      <c r="J1807" s="249">
        <v>10856.742121703164</v>
      </c>
      <c r="K1807" s="910">
        <f t="shared" si="451"/>
        <v>1899930</v>
      </c>
      <c r="L1807" s="890" t="s">
        <v>169</v>
      </c>
      <c r="M1807" s="929" t="s">
        <v>167</v>
      </c>
      <c r="N1807" s="52" t="str">
        <f>IF(AND('331-CT'!$E$7=TH!H1807,OR(L1807="331",M1807="331")),"331",IF(AND(OR(L1807="131",M1807="131"),H1807='131-CT'!$E$7),"131",""))</f>
        <v/>
      </c>
      <c r="O1807" s="89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8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8" t="s">
        <v>1379</v>
      </c>
      <c r="E1808" s="908">
        <v>41898</v>
      </c>
      <c r="F1808" s="909" t="s">
        <v>663</v>
      </c>
      <c r="G1808" s="930" t="s">
        <v>685</v>
      </c>
      <c r="H1808" s="913" t="s">
        <v>1372</v>
      </c>
      <c r="I1808" s="249">
        <v>1686</v>
      </c>
      <c r="J1808" s="249">
        <v>10856.742121703164</v>
      </c>
      <c r="K1808" s="910">
        <f t="shared" si="451"/>
        <v>18304467</v>
      </c>
      <c r="L1808" s="890" t="s">
        <v>169</v>
      </c>
      <c r="M1808" s="929" t="s">
        <v>167</v>
      </c>
      <c r="N1808" s="52" t="str">
        <f>IF(AND('331-CT'!$E$7=TH!H1808,OR(L1808="331",M1808="331")),"331",IF(AND(OR(L1808="131",M1808="131"),H1808='131-CT'!$E$7),"131",""))</f>
        <v/>
      </c>
      <c r="O1808" s="89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8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8" t="s">
        <v>1379</v>
      </c>
      <c r="E1809" s="908">
        <v>41898</v>
      </c>
      <c r="F1809" s="909" t="s">
        <v>662</v>
      </c>
      <c r="G1809" s="930" t="s">
        <v>685</v>
      </c>
      <c r="H1809" s="913" t="s">
        <v>1372</v>
      </c>
      <c r="I1809" s="249">
        <v>827</v>
      </c>
      <c r="J1809" s="249">
        <v>7836.4454412293517</v>
      </c>
      <c r="K1809" s="910">
        <f t="shared" si="451"/>
        <v>6480740</v>
      </c>
      <c r="L1809" s="890" t="s">
        <v>169</v>
      </c>
      <c r="M1809" s="929" t="s">
        <v>167</v>
      </c>
      <c r="N1809" s="52" t="str">
        <f>IF(AND('331-CT'!$E$7=TH!H1809,OR(L1809="331",M1809="331")),"331",IF(AND(OR(L1809="131",M1809="131"),H1809='131-CT'!$E$7),"131",""))</f>
        <v/>
      </c>
      <c r="O1809" s="89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8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8" t="s">
        <v>1379</v>
      </c>
      <c r="E1810" s="908">
        <v>41898</v>
      </c>
      <c r="F1810" s="909" t="s">
        <v>662</v>
      </c>
      <c r="G1810" s="930" t="s">
        <v>685</v>
      </c>
      <c r="H1810" s="913" t="s">
        <v>1372</v>
      </c>
      <c r="I1810" s="249">
        <v>1700</v>
      </c>
      <c r="J1810" s="249">
        <v>7836.4454412293517</v>
      </c>
      <c r="K1810" s="910">
        <f t="shared" si="451"/>
        <v>13321957</v>
      </c>
      <c r="L1810" s="890" t="s">
        <v>169</v>
      </c>
      <c r="M1810" s="929" t="s">
        <v>167</v>
      </c>
      <c r="N1810" s="52" t="str">
        <f>IF(AND('331-CT'!$E$7=TH!H1810,OR(L1810="331",M1810="331")),"331",IF(AND(OR(L1810="131",M1810="131"),H1810='131-CT'!$E$7),"131",""))</f>
        <v/>
      </c>
      <c r="O1810" s="89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8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8" t="s">
        <v>1379</v>
      </c>
      <c r="E1811" s="908">
        <v>41898</v>
      </c>
      <c r="F1811" s="909" t="s">
        <v>623</v>
      </c>
      <c r="G1811" s="930" t="s">
        <v>685</v>
      </c>
      <c r="H1811" s="913" t="s">
        <v>1372</v>
      </c>
      <c r="I1811" s="249">
        <v>10500</v>
      </c>
      <c r="J1811" s="249">
        <v>489.77784007683448</v>
      </c>
      <c r="K1811" s="910">
        <f t="shared" si="451"/>
        <v>5142667</v>
      </c>
      <c r="L1811" s="890" t="s">
        <v>169</v>
      </c>
      <c r="M1811" s="929" t="s">
        <v>167</v>
      </c>
      <c r="N1811" s="52" t="str">
        <f>IF(AND('331-CT'!$E$7=TH!H1811,OR(L1811="331",M1811="331")),"331",IF(AND(OR(L1811="131",M1811="131"),H1811='131-CT'!$E$7),"131",""))</f>
        <v/>
      </c>
      <c r="O1811" s="89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8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8" t="s">
        <v>1379</v>
      </c>
      <c r="E1812" s="908">
        <v>41899</v>
      </c>
      <c r="F1812" s="909" t="s">
        <v>686</v>
      </c>
      <c r="G1812" s="930" t="s">
        <v>687</v>
      </c>
      <c r="H1812" s="913" t="s">
        <v>1372</v>
      </c>
      <c r="I1812" s="249">
        <v>833</v>
      </c>
      <c r="J1812" s="249">
        <v>19019.706122983738</v>
      </c>
      <c r="K1812" s="910">
        <f t="shared" si="451"/>
        <v>15843415</v>
      </c>
      <c r="L1812" s="890" t="s">
        <v>169</v>
      </c>
      <c r="M1812" s="929" t="s">
        <v>167</v>
      </c>
      <c r="N1812" s="52" t="str">
        <f>IF(AND('331-CT'!$E$7=TH!H1812,OR(L1812="331",M1812="331")),"331",IF(AND(OR(L1812="131",M1812="131"),H1812='131-CT'!$E$7),"131",""))</f>
        <v/>
      </c>
      <c r="O1812" s="89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8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8" t="s">
        <v>1379</v>
      </c>
      <c r="E1813" s="908">
        <v>41900</v>
      </c>
      <c r="F1813" s="909" t="s">
        <v>487</v>
      </c>
      <c r="G1813" s="930" t="s">
        <v>689</v>
      </c>
      <c r="H1813" s="913" t="s">
        <v>1372</v>
      </c>
      <c r="I1813" s="249">
        <v>195</v>
      </c>
      <c r="J1813" s="249">
        <v>7591.5565211909352</v>
      </c>
      <c r="K1813" s="910">
        <f t="shared" si="451"/>
        <v>1480354</v>
      </c>
      <c r="L1813" s="890" t="s">
        <v>169</v>
      </c>
      <c r="M1813" s="929" t="s">
        <v>167</v>
      </c>
      <c r="N1813" s="52" t="str">
        <f>IF(AND('331-CT'!$E$7=TH!H1813,OR(L1813="331",M1813="331")),"331",IF(AND(OR(L1813="131",M1813="131"),H1813='131-CT'!$E$7),"131",""))</f>
        <v/>
      </c>
      <c r="O1813" s="89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8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8" t="s">
        <v>1379</v>
      </c>
      <c r="E1814" s="908">
        <v>41900</v>
      </c>
      <c r="F1814" s="909" t="s">
        <v>494</v>
      </c>
      <c r="G1814" s="930" t="s">
        <v>689</v>
      </c>
      <c r="H1814" s="913" t="s">
        <v>1372</v>
      </c>
      <c r="I1814" s="249">
        <v>300</v>
      </c>
      <c r="J1814" s="249">
        <v>7101.7786811141004</v>
      </c>
      <c r="K1814" s="910">
        <f t="shared" si="451"/>
        <v>2130534</v>
      </c>
      <c r="L1814" s="890" t="s">
        <v>169</v>
      </c>
      <c r="M1814" s="929" t="s">
        <v>167</v>
      </c>
      <c r="N1814" s="52" t="str">
        <f>IF(AND('331-CT'!$E$7=TH!H1814,OR(L1814="331",M1814="331")),"331",IF(AND(OR(L1814="131",M1814="131"),H1814='131-CT'!$E$7),"131",""))</f>
        <v/>
      </c>
      <c r="O1814" s="89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8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8" t="s">
        <v>1379</v>
      </c>
      <c r="E1815" s="908">
        <v>41904</v>
      </c>
      <c r="F1815" s="909" t="s">
        <v>690</v>
      </c>
      <c r="G1815" s="930" t="s">
        <v>691</v>
      </c>
      <c r="H1815" s="913" t="s">
        <v>1372</v>
      </c>
      <c r="I1815" s="249">
        <v>314</v>
      </c>
      <c r="J1815" s="249">
        <v>5958.9637209348193</v>
      </c>
      <c r="K1815" s="910">
        <f t="shared" si="451"/>
        <v>1871115</v>
      </c>
      <c r="L1815" s="890" t="s">
        <v>169</v>
      </c>
      <c r="M1815" s="929" t="s">
        <v>167</v>
      </c>
      <c r="N1815" s="52" t="str">
        <f>IF(AND('331-CT'!$E$7=TH!H1815,OR(L1815="331",M1815="331")),"331",IF(AND(OR(L1815="131",M1815="131"),H1815='131-CT'!$E$7),"131",""))</f>
        <v/>
      </c>
      <c r="O1815" s="89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8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8" t="s">
        <v>1379</v>
      </c>
      <c r="E1816" s="908">
        <v>41904</v>
      </c>
      <c r="F1816" s="909" t="s">
        <v>692</v>
      </c>
      <c r="G1816" s="930" t="s">
        <v>691</v>
      </c>
      <c r="H1816" s="913" t="s">
        <v>1372</v>
      </c>
      <c r="I1816" s="249">
        <v>103</v>
      </c>
      <c r="J1816" s="249">
        <v>5305.9266008323739</v>
      </c>
      <c r="K1816" s="910">
        <f t="shared" si="451"/>
        <v>546510</v>
      </c>
      <c r="L1816" s="890" t="s">
        <v>169</v>
      </c>
      <c r="M1816" s="929" t="s">
        <v>167</v>
      </c>
      <c r="N1816" s="52" t="str">
        <f>IF(AND('331-CT'!$E$7=TH!H1816,OR(L1816="331",M1816="331")),"331",IF(AND(OR(L1816="131",M1816="131"),H1816='131-CT'!$E$7),"131",""))</f>
        <v/>
      </c>
      <c r="O1816" s="89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8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8" t="s">
        <v>1379</v>
      </c>
      <c r="E1817" s="908">
        <v>41904</v>
      </c>
      <c r="F1817" s="909" t="s">
        <v>693</v>
      </c>
      <c r="G1817" s="930" t="s">
        <v>691</v>
      </c>
      <c r="H1817" s="913" t="s">
        <v>1372</v>
      </c>
      <c r="I1817" s="249">
        <v>497</v>
      </c>
      <c r="J1817" s="249">
        <v>4408.0005606915111</v>
      </c>
      <c r="K1817" s="910">
        <f t="shared" si="451"/>
        <v>2190776</v>
      </c>
      <c r="L1817" s="890" t="s">
        <v>169</v>
      </c>
      <c r="M1817" s="929" t="s">
        <v>167</v>
      </c>
      <c r="N1817" s="52" t="str">
        <f>IF(AND('331-CT'!$E$7=TH!H1817,OR(L1817="331",M1817="331")),"331",IF(AND(OR(L1817="131",M1817="131"),H1817='131-CT'!$E$7),"131",""))</f>
        <v/>
      </c>
      <c r="O1817" s="89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8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8" t="s">
        <v>1379</v>
      </c>
      <c r="E1818" s="908">
        <v>41904</v>
      </c>
      <c r="F1818" s="909" t="s">
        <v>694</v>
      </c>
      <c r="G1818" s="930" t="s">
        <v>691</v>
      </c>
      <c r="H1818" s="913" t="s">
        <v>1372</v>
      </c>
      <c r="I1818" s="249">
        <v>300</v>
      </c>
      <c r="J1818" s="249">
        <v>3836.59308060187</v>
      </c>
      <c r="K1818" s="910">
        <f t="shared" si="451"/>
        <v>1150978</v>
      </c>
      <c r="L1818" s="890" t="s">
        <v>169</v>
      </c>
      <c r="M1818" s="929" t="s">
        <v>167</v>
      </c>
      <c r="N1818" s="52" t="str">
        <f>IF(AND('331-CT'!$E$7=TH!H1818,OR(L1818="331",M1818="331")),"331",IF(AND(OR(L1818="131",M1818="131"),H1818='131-CT'!$E$7),"131",""))</f>
        <v/>
      </c>
      <c r="O1818" s="89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8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8" t="s">
        <v>1379</v>
      </c>
      <c r="E1819" s="908">
        <v>41905</v>
      </c>
      <c r="F1819" s="909" t="s">
        <v>695</v>
      </c>
      <c r="G1819" s="930" t="s">
        <v>696</v>
      </c>
      <c r="H1819" s="913" t="s">
        <v>1372</v>
      </c>
      <c r="I1819" s="249">
        <v>184</v>
      </c>
      <c r="J1819" s="249">
        <v>19836.002523111798</v>
      </c>
      <c r="K1819" s="910">
        <f t="shared" si="451"/>
        <v>3649824</v>
      </c>
      <c r="L1819" s="890" t="s">
        <v>169</v>
      </c>
      <c r="M1819" s="929" t="s">
        <v>167</v>
      </c>
      <c r="N1819" s="52" t="str">
        <f>IF(AND('331-CT'!$E$7=TH!H1819,OR(L1819="331",M1819="331")),"331",IF(AND(OR(L1819="131",M1819="131"),H1819='131-CT'!$E$7),"131",""))</f>
        <v/>
      </c>
      <c r="O1819" s="89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8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8" t="s">
        <v>1379</v>
      </c>
      <c r="E1820" s="908">
        <v>41905</v>
      </c>
      <c r="F1820" s="909" t="s">
        <v>746</v>
      </c>
      <c r="G1820" s="930" t="s">
        <v>696</v>
      </c>
      <c r="H1820" s="913" t="s">
        <v>1372</v>
      </c>
      <c r="I1820" s="249">
        <v>368</v>
      </c>
      <c r="J1820" s="249">
        <v>1224.4446001920862</v>
      </c>
      <c r="K1820" s="910">
        <f t="shared" si="451"/>
        <v>450596</v>
      </c>
      <c r="L1820" s="890" t="s">
        <v>169</v>
      </c>
      <c r="M1820" s="929" t="s">
        <v>167</v>
      </c>
      <c r="N1820" s="52" t="str">
        <f>IF(AND('331-CT'!$E$7=TH!H1820,OR(L1820="331",M1820="331")),"331",IF(AND(OR(L1820="131",M1820="131"),H1820='131-CT'!$E$7),"131",""))</f>
        <v/>
      </c>
      <c r="O1820" s="89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8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8" t="s">
        <v>1379</v>
      </c>
      <c r="E1821" s="908">
        <v>41905</v>
      </c>
      <c r="F1821" s="909" t="s">
        <v>682</v>
      </c>
      <c r="G1821" s="930" t="s">
        <v>697</v>
      </c>
      <c r="H1821" s="913" t="s">
        <v>1372</v>
      </c>
      <c r="I1821" s="249">
        <v>13</v>
      </c>
      <c r="J1821" s="249">
        <v>24897.040203905752</v>
      </c>
      <c r="K1821" s="910">
        <f t="shared" si="451"/>
        <v>323662</v>
      </c>
      <c r="L1821" s="890" t="s">
        <v>169</v>
      </c>
      <c r="M1821" s="929" t="s">
        <v>167</v>
      </c>
      <c r="N1821" s="52" t="str">
        <f>IF(AND('331-CT'!$E$7=TH!H1821,OR(L1821="331",M1821="331")),"331",IF(AND(OR(L1821="131",M1821="131"),H1821='131-CT'!$E$7),"131",""))</f>
        <v/>
      </c>
      <c r="O1821" s="89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8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8" t="s">
        <v>1379</v>
      </c>
      <c r="E1822" s="908">
        <v>41907</v>
      </c>
      <c r="F1822" s="909" t="s">
        <v>515</v>
      </c>
      <c r="G1822" s="930" t="s">
        <v>698</v>
      </c>
      <c r="H1822" s="913" t="s">
        <v>1372</v>
      </c>
      <c r="I1822" s="249">
        <v>994</v>
      </c>
      <c r="J1822" s="249">
        <v>9387.4086014726599</v>
      </c>
      <c r="K1822" s="910">
        <f t="shared" si="451"/>
        <v>9331084</v>
      </c>
      <c r="L1822" s="890" t="s">
        <v>169</v>
      </c>
      <c r="M1822" s="929" t="s">
        <v>167</v>
      </c>
      <c r="N1822" s="52" t="str">
        <f>IF(AND('331-CT'!$E$7=TH!H1822,OR(L1822="331",M1822="331")),"331",IF(AND(OR(L1822="131",M1822="131"),H1822='131-CT'!$E$7),"131",""))</f>
        <v/>
      </c>
      <c r="O1822" s="89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8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8" t="s">
        <v>1379</v>
      </c>
      <c r="E1823" s="908">
        <v>41908</v>
      </c>
      <c r="F1823" s="909" t="s">
        <v>639</v>
      </c>
      <c r="G1823" s="930" t="s">
        <v>699</v>
      </c>
      <c r="H1823" s="913" t="s">
        <v>1372</v>
      </c>
      <c r="I1823" s="249">
        <v>1500</v>
      </c>
      <c r="J1823" s="249">
        <v>4163.1116406530937</v>
      </c>
      <c r="K1823" s="910">
        <f t="shared" si="451"/>
        <v>6244667</v>
      </c>
      <c r="L1823" s="890" t="s">
        <v>169</v>
      </c>
      <c r="M1823" s="929" t="s">
        <v>167</v>
      </c>
      <c r="N1823" s="52" t="str">
        <f>IF(AND('331-CT'!$E$7=TH!H1823,OR(L1823="331",M1823="331")),"331",IF(AND(OR(L1823="131",M1823="131"),H1823='131-CT'!$E$7),"131",""))</f>
        <v/>
      </c>
      <c r="O1823" s="89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8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8" t="s">
        <v>1379</v>
      </c>
      <c r="E1824" s="908">
        <v>41908</v>
      </c>
      <c r="F1824" s="909" t="s">
        <v>500</v>
      </c>
      <c r="G1824" s="930" t="s">
        <v>700</v>
      </c>
      <c r="H1824" s="913" t="s">
        <v>1372</v>
      </c>
      <c r="I1824" s="249">
        <v>399</v>
      </c>
      <c r="J1824" s="249">
        <v>6856.8897610756831</v>
      </c>
      <c r="K1824" s="910">
        <f t="shared" si="451"/>
        <v>2735899</v>
      </c>
      <c r="L1824" s="890" t="s">
        <v>169</v>
      </c>
      <c r="M1824" s="929" t="s">
        <v>167</v>
      </c>
      <c r="N1824" s="52" t="str">
        <f>IF(AND('331-CT'!$E$7=TH!H1824,OR(L1824="331",M1824="331")),"331",IF(AND(OR(L1824="131",M1824="131"),H1824='131-CT'!$E$7),"131",""))</f>
        <v/>
      </c>
      <c r="O1824" s="89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8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8" t="s">
        <v>1379</v>
      </c>
      <c r="E1825" s="908">
        <v>41908</v>
      </c>
      <c r="F1825" s="909" t="s">
        <v>503</v>
      </c>
      <c r="G1825" s="930" t="s">
        <v>700</v>
      </c>
      <c r="H1825" s="913" t="s">
        <v>1372</v>
      </c>
      <c r="I1825" s="249">
        <v>295</v>
      </c>
      <c r="J1825" s="249">
        <v>7346.6676011525178</v>
      </c>
      <c r="K1825" s="910">
        <f t="shared" si="451"/>
        <v>2167267</v>
      </c>
      <c r="L1825" s="890" t="s">
        <v>169</v>
      </c>
      <c r="M1825" s="929" t="s">
        <v>167</v>
      </c>
      <c r="N1825" s="52" t="str">
        <f>IF(AND('331-CT'!$E$7=TH!H1825,OR(L1825="331",M1825="331")),"331",IF(AND(OR(L1825="131",M1825="131"),H1825='131-CT'!$E$7),"131",""))</f>
        <v/>
      </c>
      <c r="O1825" s="89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8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8" t="s">
        <v>1379</v>
      </c>
      <c r="E1826" s="908">
        <v>41908</v>
      </c>
      <c r="F1826" s="909" t="s">
        <v>504</v>
      </c>
      <c r="G1826" s="930" t="s">
        <v>700</v>
      </c>
      <c r="H1826" s="913" t="s">
        <v>1372</v>
      </c>
      <c r="I1826" s="249">
        <v>200</v>
      </c>
      <c r="J1826" s="249">
        <v>7591.5565211909352</v>
      </c>
      <c r="K1826" s="910">
        <f t="shared" si="451"/>
        <v>1518311</v>
      </c>
      <c r="L1826" s="890" t="s">
        <v>169</v>
      </c>
      <c r="M1826" s="929" t="s">
        <v>167</v>
      </c>
      <c r="N1826" s="52" t="str">
        <f>IF(AND('331-CT'!$E$7=TH!H1826,OR(L1826="331",M1826="331")),"331",IF(AND(OR(L1826="131",M1826="131"),H1826='131-CT'!$E$7),"131",""))</f>
        <v/>
      </c>
      <c r="O1826" s="89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8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8" t="s">
        <v>1379</v>
      </c>
      <c r="E1827" s="908">
        <v>41908</v>
      </c>
      <c r="F1827" s="909" t="s">
        <v>406</v>
      </c>
      <c r="G1827" s="930" t="s">
        <v>700</v>
      </c>
      <c r="H1827" s="913" t="s">
        <v>1372</v>
      </c>
      <c r="I1827" s="249">
        <v>298</v>
      </c>
      <c r="J1827" s="249">
        <v>8326.2232813061873</v>
      </c>
      <c r="K1827" s="910">
        <f t="shared" si="451"/>
        <v>2481215</v>
      </c>
      <c r="L1827" s="890" t="s">
        <v>169</v>
      </c>
      <c r="M1827" s="929" t="s">
        <v>167</v>
      </c>
      <c r="N1827" s="52" t="str">
        <f>IF(AND('331-CT'!$E$7=TH!H1827,OR(L1827="331",M1827="331")),"331",IF(AND(OR(L1827="131",M1827="131"),H1827='131-CT'!$E$7),"131",""))</f>
        <v/>
      </c>
      <c r="O1827" s="89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8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8" t="s">
        <v>1379</v>
      </c>
      <c r="E1828" s="908">
        <v>41908</v>
      </c>
      <c r="F1828" s="909" t="s">
        <v>701</v>
      </c>
      <c r="G1828" s="930" t="s">
        <v>700</v>
      </c>
      <c r="H1828" s="913" t="s">
        <v>1372</v>
      </c>
      <c r="I1828" s="249">
        <v>360</v>
      </c>
      <c r="J1828" s="249">
        <v>5795.7044409092077</v>
      </c>
      <c r="K1828" s="910">
        <f t="shared" si="451"/>
        <v>2086454</v>
      </c>
      <c r="L1828" s="890" t="s">
        <v>169</v>
      </c>
      <c r="M1828" s="929" t="s">
        <v>167</v>
      </c>
      <c r="N1828" s="52" t="str">
        <f>IF(AND('331-CT'!$E$7=TH!H1828,OR(L1828="331",M1828="331")),"331",IF(AND(OR(L1828="131",M1828="131"),H1828='131-CT'!$E$7),"131",""))</f>
        <v/>
      </c>
      <c r="O1828" s="89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8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8" t="s">
        <v>1379</v>
      </c>
      <c r="E1829" s="908">
        <v>41908</v>
      </c>
      <c r="F1829" s="909" t="s">
        <v>436</v>
      </c>
      <c r="G1829" s="930" t="s">
        <v>702</v>
      </c>
      <c r="H1829" s="913" t="s">
        <v>1372</v>
      </c>
      <c r="I1829" s="249">
        <v>498</v>
      </c>
      <c r="J1829" s="249">
        <v>7754.8158012165459</v>
      </c>
      <c r="K1829" s="910">
        <f t="shared" si="451"/>
        <v>3861898</v>
      </c>
      <c r="L1829" s="890" t="s">
        <v>169</v>
      </c>
      <c r="M1829" s="929" t="s">
        <v>167</v>
      </c>
      <c r="N1829" s="52" t="str">
        <f>IF(AND('331-CT'!$E$7=TH!H1829,OR(L1829="331",M1829="331")),"331",IF(AND(OR(L1829="131",M1829="131"),H1829='131-CT'!$E$7),"131",""))</f>
        <v/>
      </c>
      <c r="O1829" s="890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8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8" t="s">
        <v>1379</v>
      </c>
      <c r="E1830" s="908">
        <v>41908</v>
      </c>
      <c r="F1830" s="909" t="s">
        <v>566</v>
      </c>
      <c r="G1830" s="930" t="s">
        <v>702</v>
      </c>
      <c r="H1830" s="913" t="s">
        <v>1372</v>
      </c>
      <c r="I1830" s="249">
        <v>493</v>
      </c>
      <c r="J1830" s="249">
        <v>7918.0750812421575</v>
      </c>
      <c r="K1830" s="910">
        <f t="shared" si="451"/>
        <v>3903611</v>
      </c>
      <c r="L1830" s="890" t="s">
        <v>169</v>
      </c>
      <c r="M1830" s="929" t="s">
        <v>167</v>
      </c>
      <c r="N1830" s="52" t="str">
        <f>IF(AND('331-CT'!$E$7=TH!H1830,OR(L1830="331",M1830="331")),"331",IF(AND(OR(L1830="131",M1830="131"),H1830='131-CT'!$E$7),"131",""))</f>
        <v/>
      </c>
      <c r="O1830" s="890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8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8" t="s">
        <v>1379</v>
      </c>
      <c r="E1831" s="908">
        <v>41908</v>
      </c>
      <c r="F1831" s="909" t="s">
        <v>703</v>
      </c>
      <c r="G1831" s="930" t="s">
        <v>704</v>
      </c>
      <c r="H1831" s="913" t="s">
        <v>1372</v>
      </c>
      <c r="I1831" s="249">
        <v>51</v>
      </c>
      <c r="J1831" s="249">
        <v>7509.9268811781294</v>
      </c>
      <c r="K1831" s="910">
        <f t="shared" si="451"/>
        <v>383006</v>
      </c>
      <c r="L1831" s="890" t="s">
        <v>169</v>
      </c>
      <c r="M1831" s="929" t="s">
        <v>167</v>
      </c>
      <c r="N1831" s="52" t="str">
        <f>IF(AND('331-CT'!$E$7=TH!H1831,OR(L1831="331",M1831="331")),"331",IF(AND(OR(L1831="131",M1831="131"),H1831='131-CT'!$E$7),"131",""))</f>
        <v/>
      </c>
      <c r="O1831" s="89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8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8" t="s">
        <v>1379</v>
      </c>
      <c r="E1832" s="908">
        <v>41908</v>
      </c>
      <c r="F1832" s="909" t="s">
        <v>705</v>
      </c>
      <c r="G1832" s="930" t="s">
        <v>704</v>
      </c>
      <c r="H1832" s="913" t="s">
        <v>1372</v>
      </c>
      <c r="I1832" s="249">
        <v>313</v>
      </c>
      <c r="J1832" s="249">
        <v>10530.223561651941</v>
      </c>
      <c r="K1832" s="910">
        <f t="shared" si="451"/>
        <v>3295960</v>
      </c>
      <c r="L1832" s="890" t="s">
        <v>169</v>
      </c>
      <c r="M1832" s="929" t="s">
        <v>167</v>
      </c>
      <c r="N1832" s="52" t="str">
        <f>IF(AND('331-CT'!$E$7=TH!H1832,OR(L1832="331",M1832="331")),"331",IF(AND(OR(L1832="131",M1832="131"),H1832='131-CT'!$E$7),"131",""))</f>
        <v/>
      </c>
      <c r="O1832" s="89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8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8" t="s">
        <v>1379</v>
      </c>
      <c r="E1833" s="908">
        <v>41908</v>
      </c>
      <c r="F1833" s="909" t="s">
        <v>706</v>
      </c>
      <c r="G1833" s="930" t="s">
        <v>704</v>
      </c>
      <c r="H1833" s="913" t="s">
        <v>1372</v>
      </c>
      <c r="I1833" s="249">
        <v>113</v>
      </c>
      <c r="J1833" s="249">
        <v>7918.0750812421575</v>
      </c>
      <c r="K1833" s="910">
        <f t="shared" si="451"/>
        <v>894742</v>
      </c>
      <c r="L1833" s="890" t="s">
        <v>169</v>
      </c>
      <c r="M1833" s="929" t="s">
        <v>167</v>
      </c>
      <c r="N1833" s="52" t="str">
        <f>IF(AND('331-CT'!$E$7=TH!H1833,OR(L1833="331",M1833="331")),"331",IF(AND(OR(L1833="131",M1833="131"),H1833='131-CT'!$E$7),"131",""))</f>
        <v/>
      </c>
      <c r="O1833" s="89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8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8" t="s">
        <v>1379</v>
      </c>
      <c r="E1834" s="908">
        <v>41908</v>
      </c>
      <c r="F1834" s="909" t="s">
        <v>707</v>
      </c>
      <c r="G1834" s="930" t="s">
        <v>704</v>
      </c>
      <c r="H1834" s="913" t="s">
        <v>1372</v>
      </c>
      <c r="I1834" s="249">
        <v>21</v>
      </c>
      <c r="J1834" s="249">
        <v>10530.223561651941</v>
      </c>
      <c r="K1834" s="910">
        <f t="shared" si="451"/>
        <v>221135</v>
      </c>
      <c r="L1834" s="890" t="s">
        <v>169</v>
      </c>
      <c r="M1834" s="929" t="s">
        <v>167</v>
      </c>
      <c r="N1834" s="52" t="str">
        <f>IF(AND('331-CT'!$E$7=TH!H1834,OR(L1834="331",M1834="331")),"331",IF(AND(OR(L1834="131",M1834="131"),H1834='131-CT'!$E$7),"131",""))</f>
        <v/>
      </c>
      <c r="O1834" s="89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8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8" t="s">
        <v>1379</v>
      </c>
      <c r="E1835" s="908">
        <v>41908</v>
      </c>
      <c r="F1835" s="909" t="s">
        <v>708</v>
      </c>
      <c r="G1835" s="930" t="s">
        <v>704</v>
      </c>
      <c r="H1835" s="913" t="s">
        <v>1372</v>
      </c>
      <c r="I1835" s="249">
        <v>35</v>
      </c>
      <c r="J1835" s="249">
        <v>9224.1493214470484</v>
      </c>
      <c r="K1835" s="910">
        <f t="shared" si="451"/>
        <v>322845</v>
      </c>
      <c r="L1835" s="890" t="s">
        <v>169</v>
      </c>
      <c r="M1835" s="929" t="s">
        <v>167</v>
      </c>
      <c r="N1835" s="52" t="str">
        <f>IF(AND('331-CT'!$E$7=TH!H1835,OR(L1835="331",M1835="331")),"331",IF(AND(OR(L1835="131",M1835="131"),H1835='131-CT'!$E$7),"131",""))</f>
        <v/>
      </c>
      <c r="O1835" s="89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8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8" t="s">
        <v>1379</v>
      </c>
      <c r="E1836" s="908">
        <v>41908</v>
      </c>
      <c r="F1836" s="909" t="s">
        <v>709</v>
      </c>
      <c r="G1836" s="930" t="s">
        <v>704</v>
      </c>
      <c r="H1836" s="913" t="s">
        <v>1372</v>
      </c>
      <c r="I1836" s="249">
        <v>33</v>
      </c>
      <c r="J1836" s="249">
        <v>9713.9271615238831</v>
      </c>
      <c r="K1836" s="910">
        <f t="shared" si="451"/>
        <v>320560</v>
      </c>
      <c r="L1836" s="890" t="s">
        <v>169</v>
      </c>
      <c r="M1836" s="929" t="s">
        <v>167</v>
      </c>
      <c r="N1836" s="52" t="str">
        <f>IF(AND('331-CT'!$E$7=TH!H1836,OR(L1836="331",M1836="331")),"331",IF(AND(OR(L1836="131",M1836="131"),H1836='131-CT'!$E$7),"131",""))</f>
        <v/>
      </c>
      <c r="O1836" s="89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8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8" t="s">
        <v>1379</v>
      </c>
      <c r="E1837" s="908">
        <v>41908</v>
      </c>
      <c r="F1837" s="909" t="s">
        <v>586</v>
      </c>
      <c r="G1837" s="930" t="s">
        <v>704</v>
      </c>
      <c r="H1837" s="913" t="s">
        <v>1372</v>
      </c>
      <c r="I1837" s="249">
        <v>762</v>
      </c>
      <c r="J1837" s="249">
        <v>10122.075361587913</v>
      </c>
      <c r="K1837" s="910">
        <f t="shared" si="451"/>
        <v>7713021</v>
      </c>
      <c r="L1837" s="890" t="s">
        <v>169</v>
      </c>
      <c r="M1837" s="929" t="s">
        <v>167</v>
      </c>
      <c r="N1837" s="52" t="str">
        <f>IF(AND('331-CT'!$E$7=TH!H1837,OR(L1837="331",M1837="331")),"331",IF(AND(OR(L1837="131",M1837="131"),H1837='131-CT'!$E$7),"131",""))</f>
        <v/>
      </c>
      <c r="O1837" s="89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8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8" t="s">
        <v>1379</v>
      </c>
      <c r="E1838" s="908">
        <v>41908</v>
      </c>
      <c r="F1838" s="909" t="s">
        <v>710</v>
      </c>
      <c r="G1838" s="930" t="s">
        <v>704</v>
      </c>
      <c r="H1838" s="913" t="s">
        <v>1372</v>
      </c>
      <c r="I1838" s="249">
        <v>145</v>
      </c>
      <c r="J1838" s="249">
        <v>10530.223561651941</v>
      </c>
      <c r="K1838" s="910">
        <f t="shared" si="451"/>
        <v>1526882</v>
      </c>
      <c r="L1838" s="890" t="s">
        <v>169</v>
      </c>
      <c r="M1838" s="929" t="s">
        <v>167</v>
      </c>
      <c r="N1838" s="52" t="str">
        <f>IF(AND('331-CT'!$E$7=TH!H1838,OR(L1838="331",M1838="331")),"331",IF(AND(OR(L1838="131",M1838="131"),H1838='131-CT'!$E$7),"131",""))</f>
        <v/>
      </c>
      <c r="O1838" s="89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8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8" t="s">
        <v>1379</v>
      </c>
      <c r="E1839" s="908">
        <v>41909</v>
      </c>
      <c r="F1839" s="909" t="s">
        <v>459</v>
      </c>
      <c r="G1839" s="930" t="s">
        <v>711</v>
      </c>
      <c r="H1839" s="913" t="s">
        <v>1372</v>
      </c>
      <c r="I1839" s="249">
        <v>1007</v>
      </c>
      <c r="J1839" s="249">
        <v>7509.9268811781294</v>
      </c>
      <c r="K1839" s="910">
        <f t="shared" ref="K1839:K1845" si="454">ROUND(I1839*J1839,0)</f>
        <v>7562496</v>
      </c>
      <c r="L1839" s="890" t="s">
        <v>169</v>
      </c>
      <c r="M1839" s="929" t="s">
        <v>167</v>
      </c>
      <c r="N1839" s="52" t="str">
        <f>IF(AND('331-CT'!$E$7=TH!H1839,OR(L1839="331",M1839="331")),"331",IF(AND(OR(L1839="131",M1839="131"),H1839='131-CT'!$E$7),"131",""))</f>
        <v/>
      </c>
      <c r="O1839" s="89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8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8" t="s">
        <v>1379</v>
      </c>
      <c r="E1840" s="908">
        <v>41912</v>
      </c>
      <c r="F1840" s="909" t="s">
        <v>712</v>
      </c>
      <c r="G1840" s="930" t="s">
        <v>713</v>
      </c>
      <c r="H1840" s="913" t="s">
        <v>1372</v>
      </c>
      <c r="I1840" s="249">
        <v>264</v>
      </c>
      <c r="J1840" s="249">
        <v>9877.1864415494947</v>
      </c>
      <c r="K1840" s="910">
        <f t="shared" si="454"/>
        <v>2607577</v>
      </c>
      <c r="L1840" s="890" t="s">
        <v>169</v>
      </c>
      <c r="M1840" s="929" t="s">
        <v>167</v>
      </c>
      <c r="N1840" s="52" t="str">
        <f>IF(AND('331-CT'!$E$7=TH!H1840,OR(L1840="331",M1840="331")),"331",IF(AND(OR(L1840="131",M1840="131"),H1840='131-CT'!$E$7),"131",""))</f>
        <v/>
      </c>
      <c r="O1840" s="89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8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8" t="s">
        <v>1379</v>
      </c>
      <c r="E1841" s="908">
        <v>41912</v>
      </c>
      <c r="F1841" s="909" t="s">
        <v>712</v>
      </c>
      <c r="G1841" s="930" t="s">
        <v>713</v>
      </c>
      <c r="H1841" s="913" t="s">
        <v>1372</v>
      </c>
      <c r="I1841" s="249">
        <v>169</v>
      </c>
      <c r="J1841" s="249">
        <v>9877.1864415494947</v>
      </c>
      <c r="K1841" s="910">
        <f t="shared" si="454"/>
        <v>1669245</v>
      </c>
      <c r="L1841" s="890" t="s">
        <v>169</v>
      </c>
      <c r="M1841" s="929" t="s">
        <v>167</v>
      </c>
      <c r="N1841" s="52" t="str">
        <f>IF(AND('331-CT'!$E$7=TH!H1841,OR(L1841="331",M1841="331")),"331",IF(AND(OR(L1841="131",M1841="131"),H1841='131-CT'!$E$7),"131",""))</f>
        <v/>
      </c>
      <c r="O1841" s="89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8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8" t="s">
        <v>1379</v>
      </c>
      <c r="E1842" s="908">
        <v>41912</v>
      </c>
      <c r="F1842" s="909" t="s">
        <v>670</v>
      </c>
      <c r="G1842" s="930" t="s">
        <v>715</v>
      </c>
      <c r="H1842" s="913" t="s">
        <v>1372</v>
      </c>
      <c r="I1842" s="249">
        <v>993</v>
      </c>
      <c r="J1842" s="249">
        <v>7346.6676011525178</v>
      </c>
      <c r="K1842" s="910">
        <f t="shared" si="454"/>
        <v>7295241</v>
      </c>
      <c r="L1842" s="890" t="s">
        <v>169</v>
      </c>
      <c r="M1842" s="929" t="s">
        <v>167</v>
      </c>
      <c r="N1842" s="52" t="str">
        <f>IF(AND('331-CT'!$E$7=TH!H1842,OR(L1842="331",M1842="331")),"331",IF(AND(OR(L1842="131",M1842="131"),H1842='131-CT'!$E$7),"131",""))</f>
        <v/>
      </c>
      <c r="O1842" s="89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8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8" t="s">
        <v>1379</v>
      </c>
      <c r="E1843" s="908">
        <v>41912</v>
      </c>
      <c r="F1843" s="909" t="s">
        <v>716</v>
      </c>
      <c r="G1843" s="930" t="s">
        <v>717</v>
      </c>
      <c r="H1843" s="913" t="s">
        <v>1372</v>
      </c>
      <c r="I1843" s="249">
        <v>247</v>
      </c>
      <c r="J1843" s="249">
        <v>21305.3360433423</v>
      </c>
      <c r="K1843" s="910">
        <f t="shared" si="454"/>
        <v>5262418</v>
      </c>
      <c r="L1843" s="890" t="s">
        <v>169</v>
      </c>
      <c r="M1843" s="929" t="s">
        <v>167</v>
      </c>
      <c r="N1843" s="52" t="str">
        <f>IF(AND('331-CT'!$E$7=TH!H1843,OR(L1843="331",M1843="331")),"331",IF(AND(OR(L1843="131",M1843="131"),H1843='131-CT'!$E$7),"131",""))</f>
        <v/>
      </c>
      <c r="O1843" s="89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8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8" t="s">
        <v>1379</v>
      </c>
      <c r="E1844" s="908">
        <v>41912</v>
      </c>
      <c r="F1844" s="909" t="s">
        <v>692</v>
      </c>
      <c r="G1844" s="930" t="s">
        <v>718</v>
      </c>
      <c r="H1844" s="913" t="s">
        <v>1372</v>
      </c>
      <c r="I1844" s="249">
        <v>498</v>
      </c>
      <c r="J1844" s="249">
        <v>5305.9266008323739</v>
      </c>
      <c r="K1844" s="910">
        <f t="shared" si="454"/>
        <v>2642351</v>
      </c>
      <c r="L1844" s="890" t="s">
        <v>169</v>
      </c>
      <c r="M1844" s="929" t="s">
        <v>167</v>
      </c>
      <c r="N1844" s="52" t="str">
        <f>IF(AND('331-CT'!$E$7=TH!H1844,OR(L1844="331",M1844="331")),"331",IF(AND(OR(L1844="131",M1844="131"),H1844='131-CT'!$E$7),"131",""))</f>
        <v/>
      </c>
      <c r="O1844" s="89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8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8" t="s">
        <v>1379</v>
      </c>
      <c r="E1845" s="908">
        <v>41912</v>
      </c>
      <c r="F1845" s="909" t="s">
        <v>693</v>
      </c>
      <c r="G1845" s="930" t="s">
        <v>718</v>
      </c>
      <c r="H1845" s="913" t="s">
        <v>1372</v>
      </c>
      <c r="I1845" s="249">
        <v>500</v>
      </c>
      <c r="J1845" s="249">
        <v>4408.0005606915111</v>
      </c>
      <c r="K1845" s="910">
        <f t="shared" si="454"/>
        <v>2204000</v>
      </c>
      <c r="L1845" s="890" t="s">
        <v>169</v>
      </c>
      <c r="M1845" s="929" t="s">
        <v>167</v>
      </c>
      <c r="N1845" s="52" t="str">
        <f>IF(AND('331-CT'!$E$7=TH!H1845,OR(L1845="331",M1845="331")),"331",IF(AND(OR(L1845="131",M1845="131"),H1845='131-CT'!$E$7),"131",""))</f>
        <v/>
      </c>
      <c r="O1845" s="89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8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8" t="s">
        <v>1379</v>
      </c>
      <c r="E1846" s="908">
        <v>41912</v>
      </c>
      <c r="F1846" s="909" t="s">
        <v>719</v>
      </c>
      <c r="G1846" s="930" t="s">
        <v>720</v>
      </c>
      <c r="H1846" s="913" t="s">
        <v>1372</v>
      </c>
      <c r="I1846" s="249">
        <v>1000</v>
      </c>
      <c r="J1846" s="249">
        <v>12734.223841997697</v>
      </c>
      <c r="K1846" s="910">
        <f t="shared" ref="K1846:K1909" si="456">ROUND(I1846*J1846,0)</f>
        <v>12734224</v>
      </c>
      <c r="L1846" s="890" t="s">
        <v>169</v>
      </c>
      <c r="M1846" s="929" t="s">
        <v>167</v>
      </c>
      <c r="N1846" s="52" t="str">
        <f>IF(AND('331-CT'!$E$7=TH!H1846,OR(L1846="331",M1846="331")),"331",IF(AND(OR(L1846="131",M1846="131"),H1846='131-CT'!$E$7),"131",""))</f>
        <v/>
      </c>
      <c r="O1846" s="89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8"/>
    </row>
    <row r="1847" spans="1:28" s="850" customFormat="1" ht="15.75" customHeight="1">
      <c r="A1847" s="838" t="str">
        <f>IF(B1847&lt;&gt;"",IF(AND(B1847&gt;=_TM1,B1847&lt;=_TM2,OR(TH!L1847="1111",TH!M1847="1111")),TH!D1847,""),"")</f>
        <v/>
      </c>
      <c r="B1847" s="839">
        <f t="shared" si="452"/>
        <v>10</v>
      </c>
      <c r="C1847" s="927">
        <f t="shared" si="455"/>
        <v>41918</v>
      </c>
      <c r="D1847" s="908" t="s">
        <v>1379</v>
      </c>
      <c r="E1847" s="841">
        <v>41918</v>
      </c>
      <c r="F1847" s="851" t="s">
        <v>722</v>
      </c>
      <c r="G1847" s="852" t="s">
        <v>723</v>
      </c>
      <c r="H1847" s="844" t="s">
        <v>1372</v>
      </c>
      <c r="I1847" s="845">
        <v>218</v>
      </c>
      <c r="J1847" s="845">
        <v>19576.720447858519</v>
      </c>
      <c r="K1847" s="846">
        <f t="shared" si="456"/>
        <v>4267725</v>
      </c>
      <c r="L1847" s="928" t="s">
        <v>169</v>
      </c>
      <c r="M1847" s="847" t="s">
        <v>167</v>
      </c>
      <c r="N1847" s="52" t="str">
        <f>IF(AND('331-CT'!$E$7=TH!H1847,OR(L1847="331",M1847="331")),"331",IF(AND(OR(L1847="131",M1847="131"),H1847='131-CT'!$E$7),"131",""))</f>
        <v/>
      </c>
      <c r="O1847" s="89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8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8" t="s">
        <v>1379</v>
      </c>
      <c r="E1848" s="908">
        <v>41918</v>
      </c>
      <c r="F1848" s="909" t="s">
        <v>746</v>
      </c>
      <c r="G1848" s="930" t="s">
        <v>723</v>
      </c>
      <c r="H1848" s="913" t="s">
        <v>1372</v>
      </c>
      <c r="I1848" s="249">
        <v>436</v>
      </c>
      <c r="J1848" s="249">
        <v>1233.8256880733945</v>
      </c>
      <c r="K1848" s="910">
        <f t="shared" si="456"/>
        <v>537948</v>
      </c>
      <c r="L1848" s="890" t="s">
        <v>169</v>
      </c>
      <c r="M1848" s="929" t="s">
        <v>167</v>
      </c>
      <c r="N1848" s="52" t="str">
        <f>IF(AND('331-CT'!$E$7=TH!H1848,OR(L1848="331",M1848="331")),"331",IF(AND(OR(L1848="131",M1848="131"),H1848='131-CT'!$E$7),"131",""))</f>
        <v/>
      </c>
      <c r="O1848" s="890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8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8" t="s">
        <v>1379</v>
      </c>
      <c r="E1849" s="908">
        <v>41918</v>
      </c>
      <c r="F1849" s="909" t="s">
        <v>724</v>
      </c>
      <c r="G1849" s="930" t="s">
        <v>725</v>
      </c>
      <c r="H1849" s="913" t="s">
        <v>1372</v>
      </c>
      <c r="I1849" s="249">
        <v>267</v>
      </c>
      <c r="J1849" s="249">
        <v>3948.2434456928841</v>
      </c>
      <c r="K1849" s="910">
        <f t="shared" si="456"/>
        <v>1054181</v>
      </c>
      <c r="L1849" s="890" t="s">
        <v>169</v>
      </c>
      <c r="M1849" s="929" t="s">
        <v>167</v>
      </c>
      <c r="N1849" s="52" t="str">
        <f>IF(AND('331-CT'!$E$7=TH!H1849,OR(L1849="331",M1849="331")),"331",IF(AND(OR(L1849="131",M1849="131"),H1849='131-CT'!$E$7),"131",""))</f>
        <v/>
      </c>
      <c r="O1849" s="89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8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8" t="s">
        <v>1379</v>
      </c>
      <c r="E1850" s="908">
        <v>41918</v>
      </c>
      <c r="F1850" s="909" t="s">
        <v>726</v>
      </c>
      <c r="G1850" s="930" t="s">
        <v>725</v>
      </c>
      <c r="H1850" s="913" t="s">
        <v>1372</v>
      </c>
      <c r="I1850" s="249">
        <v>120</v>
      </c>
      <c r="J1850" s="249">
        <v>6251.3833333333332</v>
      </c>
      <c r="K1850" s="910">
        <f t="shared" si="456"/>
        <v>750166</v>
      </c>
      <c r="L1850" s="890" t="s">
        <v>169</v>
      </c>
      <c r="M1850" s="929" t="s">
        <v>167</v>
      </c>
      <c r="N1850" s="52" t="str">
        <f>IF(AND('331-CT'!$E$7=TH!H1850,OR(L1850="331",M1850="331")),"331",IF(AND(OR(L1850="131",M1850="131"),H1850='131-CT'!$E$7),"131",""))</f>
        <v/>
      </c>
      <c r="O1850" s="89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8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8" t="s">
        <v>1379</v>
      </c>
      <c r="E1851" s="908">
        <v>41918</v>
      </c>
      <c r="F1851" s="909" t="s">
        <v>727</v>
      </c>
      <c r="G1851" s="930" t="s">
        <v>725</v>
      </c>
      <c r="H1851" s="913" t="s">
        <v>1372</v>
      </c>
      <c r="I1851" s="249">
        <v>230</v>
      </c>
      <c r="J1851" s="249">
        <v>5428.8347826086956</v>
      </c>
      <c r="K1851" s="910">
        <f t="shared" si="456"/>
        <v>1248632</v>
      </c>
      <c r="L1851" s="890" t="s">
        <v>169</v>
      </c>
      <c r="M1851" s="929" t="s">
        <v>167</v>
      </c>
      <c r="N1851" s="52" t="str">
        <f>IF(AND('331-CT'!$E$7=TH!H1851,OR(L1851="331",M1851="331")),"331",IF(AND(OR(L1851="131",M1851="131"),H1851='131-CT'!$E$7),"131",""))</f>
        <v/>
      </c>
      <c r="O1851" s="89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8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8" t="s">
        <v>1379</v>
      </c>
      <c r="E1852" s="908">
        <v>41918</v>
      </c>
      <c r="F1852" s="909" t="s">
        <v>728</v>
      </c>
      <c r="G1852" s="930" t="s">
        <v>725</v>
      </c>
      <c r="H1852" s="913" t="s">
        <v>1372</v>
      </c>
      <c r="I1852" s="249">
        <v>230</v>
      </c>
      <c r="J1852" s="249">
        <v>3865.9910128123965</v>
      </c>
      <c r="K1852" s="910">
        <f t="shared" si="456"/>
        <v>889178</v>
      </c>
      <c r="L1852" s="890" t="s">
        <v>169</v>
      </c>
      <c r="M1852" s="929" t="s">
        <v>167</v>
      </c>
      <c r="N1852" s="52" t="str">
        <f>IF(AND('331-CT'!$E$7=TH!H1852,OR(L1852="331",M1852="331")),"331",IF(AND(OR(L1852="131",M1852="131"),H1852='131-CT'!$E$7),"131",""))</f>
        <v/>
      </c>
      <c r="O1852" s="89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8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8" t="s">
        <v>1379</v>
      </c>
      <c r="E1853" s="908">
        <v>41922</v>
      </c>
      <c r="F1853" s="909" t="s">
        <v>515</v>
      </c>
      <c r="G1853" s="930" t="s">
        <v>730</v>
      </c>
      <c r="H1853" s="913" t="s">
        <v>1372</v>
      </c>
      <c r="I1853" s="249">
        <v>1996</v>
      </c>
      <c r="J1853" s="249">
        <v>9459.3397122005445</v>
      </c>
      <c r="K1853" s="910">
        <f t="shared" si="456"/>
        <v>18880842</v>
      </c>
      <c r="L1853" s="890" t="s">
        <v>169</v>
      </c>
      <c r="M1853" s="929" t="s">
        <v>167</v>
      </c>
      <c r="N1853" s="52" t="str">
        <f>IF(AND('331-CT'!$E$7=TH!H1853,OR(L1853="331",M1853="331")),"331",IF(AND(OR(L1853="131",M1853="131"),H1853='131-CT'!$E$7),"131",""))</f>
        <v/>
      </c>
      <c r="O1853" s="89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8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8" t="s">
        <v>1379</v>
      </c>
      <c r="E1854" s="908">
        <v>41922</v>
      </c>
      <c r="F1854" s="909" t="s">
        <v>731</v>
      </c>
      <c r="G1854" s="930" t="s">
        <v>732</v>
      </c>
      <c r="H1854" s="913" t="s">
        <v>1372</v>
      </c>
      <c r="I1854" s="249">
        <v>600</v>
      </c>
      <c r="J1854" s="249">
        <v>8225.5127932178657</v>
      </c>
      <c r="K1854" s="910">
        <f t="shared" si="456"/>
        <v>4935308</v>
      </c>
      <c r="L1854" s="890" t="s">
        <v>169</v>
      </c>
      <c r="M1854" s="929" t="s">
        <v>167</v>
      </c>
      <c r="N1854" s="52" t="str">
        <f>IF(AND('331-CT'!$E$7=TH!H1854,OR(L1854="331",M1854="331")),"331",IF(AND(OR(L1854="131",M1854="131"),H1854='131-CT'!$E$7),"131",""))</f>
        <v/>
      </c>
      <c r="O1854" s="89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8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8" t="s">
        <v>1379</v>
      </c>
      <c r="E1855" s="908">
        <v>41922</v>
      </c>
      <c r="F1855" s="909" t="s">
        <v>662</v>
      </c>
      <c r="G1855" s="930" t="s">
        <v>734</v>
      </c>
      <c r="H1855" s="913" t="s">
        <v>1372</v>
      </c>
      <c r="I1855" s="249">
        <v>1932</v>
      </c>
      <c r="J1855" s="249">
        <v>7896.4922814891506</v>
      </c>
      <c r="K1855" s="910">
        <f t="shared" si="456"/>
        <v>15256023</v>
      </c>
      <c r="L1855" s="890" t="s">
        <v>169</v>
      </c>
      <c r="M1855" s="929" t="s">
        <v>167</v>
      </c>
      <c r="N1855" s="52" t="str">
        <f>IF(AND('331-CT'!$E$7=TH!H1855,OR(L1855="331",M1855="331")),"331",IF(AND(OR(L1855="131",M1855="131"),H1855='131-CT'!$E$7),"131",""))</f>
        <v/>
      </c>
      <c r="O1855" s="89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8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8" t="s">
        <v>1379</v>
      </c>
      <c r="E1856" s="908">
        <v>41922</v>
      </c>
      <c r="F1856" s="909" t="s">
        <v>662</v>
      </c>
      <c r="G1856" s="930" t="s">
        <v>734</v>
      </c>
      <c r="H1856" s="913" t="s">
        <v>1372</v>
      </c>
      <c r="I1856" s="249">
        <v>593</v>
      </c>
      <c r="J1856" s="249">
        <v>7896.4922814891506</v>
      </c>
      <c r="K1856" s="910">
        <f t="shared" si="456"/>
        <v>4682620</v>
      </c>
      <c r="L1856" s="890" t="s">
        <v>169</v>
      </c>
      <c r="M1856" s="929" t="s">
        <v>167</v>
      </c>
      <c r="N1856" s="52" t="str">
        <f>IF(AND('331-CT'!$E$7=TH!H1856,OR(L1856="331",M1856="331")),"331",IF(AND(OR(L1856="131",M1856="131"),H1856='131-CT'!$E$7),"131",""))</f>
        <v/>
      </c>
      <c r="O1856" s="89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8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8" t="s">
        <v>1379</v>
      </c>
      <c r="E1857" s="908">
        <v>41922</v>
      </c>
      <c r="F1857" s="909" t="s">
        <v>735</v>
      </c>
      <c r="G1857" s="930" t="s">
        <v>734</v>
      </c>
      <c r="H1857" s="913" t="s">
        <v>1372</v>
      </c>
      <c r="I1857" s="249">
        <v>314</v>
      </c>
      <c r="J1857" s="249">
        <v>6662.6653625064719</v>
      </c>
      <c r="K1857" s="910">
        <f t="shared" si="456"/>
        <v>2092077</v>
      </c>
      <c r="L1857" s="890" t="s">
        <v>169</v>
      </c>
      <c r="M1857" s="929" t="s">
        <v>167</v>
      </c>
      <c r="N1857" s="52" t="str">
        <f>IF(AND('331-CT'!$E$7=TH!H1857,OR(L1857="331",M1857="331")),"331",IF(AND(OR(L1857="131",M1857="131"),H1857='131-CT'!$E$7),"131",""))</f>
        <v/>
      </c>
      <c r="O1857" s="89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8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8" t="s">
        <v>1379</v>
      </c>
      <c r="E1858" s="908">
        <v>41922</v>
      </c>
      <c r="F1858" s="909" t="s">
        <v>662</v>
      </c>
      <c r="G1858" s="930" t="s">
        <v>734</v>
      </c>
      <c r="H1858" s="913" t="s">
        <v>1372</v>
      </c>
      <c r="I1858" s="249">
        <v>173</v>
      </c>
      <c r="J1858" s="249">
        <v>7896.4922814891506</v>
      </c>
      <c r="K1858" s="910">
        <f t="shared" si="456"/>
        <v>1366093</v>
      </c>
      <c r="L1858" s="890" t="s">
        <v>169</v>
      </c>
      <c r="M1858" s="929" t="s">
        <v>167</v>
      </c>
      <c r="N1858" s="52" t="str">
        <f>IF(AND('331-CT'!$E$7=TH!H1858,OR(L1858="331",M1858="331")),"331",IF(AND(OR(L1858="131",M1858="131"),H1858='131-CT'!$E$7),"131",""))</f>
        <v/>
      </c>
      <c r="O1858" s="89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8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8" t="s">
        <v>1379</v>
      </c>
      <c r="E1859" s="908">
        <v>41922</v>
      </c>
      <c r="F1859" s="909" t="s">
        <v>662</v>
      </c>
      <c r="G1859" s="930" t="s">
        <v>734</v>
      </c>
      <c r="H1859" s="913" t="s">
        <v>1372</v>
      </c>
      <c r="I1859" s="249">
        <v>287</v>
      </c>
      <c r="J1859" s="249">
        <v>7896.4922814891506</v>
      </c>
      <c r="K1859" s="910">
        <f t="shared" si="456"/>
        <v>2266293</v>
      </c>
      <c r="L1859" s="890" t="s">
        <v>169</v>
      </c>
      <c r="M1859" s="929" t="s">
        <v>167</v>
      </c>
      <c r="N1859" s="52" t="str">
        <f>IF(AND('331-CT'!$E$7=TH!H1859,OR(L1859="331",M1859="331")),"331",IF(AND(OR(L1859="131",M1859="131"),H1859='131-CT'!$E$7),"131",""))</f>
        <v/>
      </c>
      <c r="O1859" s="89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8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8" t="s">
        <v>1379</v>
      </c>
      <c r="E1860" s="908">
        <v>41922</v>
      </c>
      <c r="F1860" s="909" t="s">
        <v>735</v>
      </c>
      <c r="G1860" s="930" t="s">
        <v>734</v>
      </c>
      <c r="H1860" s="913" t="s">
        <v>1372</v>
      </c>
      <c r="I1860" s="249">
        <v>454</v>
      </c>
      <c r="J1860" s="249">
        <v>6662.6653625064719</v>
      </c>
      <c r="K1860" s="910">
        <f t="shared" si="456"/>
        <v>3024850</v>
      </c>
      <c r="L1860" s="890" t="s">
        <v>169</v>
      </c>
      <c r="M1860" s="929" t="s">
        <v>167</v>
      </c>
      <c r="N1860" s="52" t="str">
        <f>IF(AND('331-CT'!$E$7=TH!H1860,OR(L1860="331",M1860="331")),"331",IF(AND(OR(L1860="131",M1860="131"),H1860='131-CT'!$E$7),"131",""))</f>
        <v/>
      </c>
      <c r="O1860" s="89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8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8" t="s">
        <v>1379</v>
      </c>
      <c r="E1861" s="908">
        <v>41922</v>
      </c>
      <c r="F1861" s="909" t="s">
        <v>735</v>
      </c>
      <c r="G1861" s="930" t="s">
        <v>734</v>
      </c>
      <c r="H1861" s="913" t="s">
        <v>1372</v>
      </c>
      <c r="I1861" s="249">
        <v>160</v>
      </c>
      <c r="J1861" s="249">
        <v>6662.6653625064719</v>
      </c>
      <c r="K1861" s="910">
        <f t="shared" si="456"/>
        <v>1066026</v>
      </c>
      <c r="L1861" s="890" t="s">
        <v>169</v>
      </c>
      <c r="M1861" s="929" t="s">
        <v>167</v>
      </c>
      <c r="N1861" s="52" t="str">
        <f>IF(AND('331-CT'!$E$7=TH!H1861,OR(L1861="331",M1861="331")),"331",IF(AND(OR(L1861="131",M1861="131"),H1861='131-CT'!$E$7),"131",""))</f>
        <v/>
      </c>
      <c r="O1861" s="89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8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8" t="s">
        <v>1379</v>
      </c>
      <c r="E1862" s="908">
        <v>41922</v>
      </c>
      <c r="F1862" s="909" t="s">
        <v>623</v>
      </c>
      <c r="G1862" s="930" t="s">
        <v>734</v>
      </c>
      <c r="H1862" s="913" t="s">
        <v>1372</v>
      </c>
      <c r="I1862" s="249">
        <v>4800</v>
      </c>
      <c r="J1862" s="249">
        <v>493.53076759307191</v>
      </c>
      <c r="K1862" s="910">
        <f t="shared" si="456"/>
        <v>2368948</v>
      </c>
      <c r="L1862" s="890" t="s">
        <v>169</v>
      </c>
      <c r="M1862" s="929" t="s">
        <v>167</v>
      </c>
      <c r="N1862" s="52" t="str">
        <f>IF(AND('331-CT'!$E$7=TH!H1862,OR(L1862="331",M1862="331")),"331",IF(AND(OR(L1862="131",M1862="131"),H1862='131-CT'!$E$7),"131",""))</f>
        <v/>
      </c>
      <c r="O1862" s="89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8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8" t="s">
        <v>1379</v>
      </c>
      <c r="E1863" s="908">
        <v>41926</v>
      </c>
      <c r="F1863" s="909" t="s">
        <v>706</v>
      </c>
      <c r="G1863" s="930" t="s">
        <v>736</v>
      </c>
      <c r="H1863" s="913" t="s">
        <v>1372</v>
      </c>
      <c r="I1863" s="249">
        <v>1635</v>
      </c>
      <c r="J1863" s="249">
        <v>7978.7474094213294</v>
      </c>
      <c r="K1863" s="910">
        <f t="shared" si="456"/>
        <v>13045252</v>
      </c>
      <c r="L1863" s="890" t="s">
        <v>169</v>
      </c>
      <c r="M1863" s="929" t="s">
        <v>167</v>
      </c>
      <c r="N1863" s="52" t="str">
        <f>IF(AND('331-CT'!$E$7=TH!H1863,OR(L1863="331",M1863="331")),"331",IF(AND(OR(L1863="131",M1863="131"),H1863='131-CT'!$E$7),"131",""))</f>
        <v/>
      </c>
      <c r="O1863" s="89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8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8" t="s">
        <v>1379</v>
      </c>
      <c r="E1864" s="908">
        <v>41926</v>
      </c>
      <c r="F1864" s="909" t="s">
        <v>494</v>
      </c>
      <c r="G1864" s="930" t="s">
        <v>737</v>
      </c>
      <c r="H1864" s="913" t="s">
        <v>1372</v>
      </c>
      <c r="I1864" s="249">
        <v>197</v>
      </c>
      <c r="J1864" s="249">
        <v>6744.9204904386497</v>
      </c>
      <c r="K1864" s="910">
        <f t="shared" si="456"/>
        <v>1328749</v>
      </c>
      <c r="L1864" s="890" t="s">
        <v>169</v>
      </c>
      <c r="M1864" s="929" t="s">
        <v>167</v>
      </c>
      <c r="N1864" s="52" t="str">
        <f>IF(AND('331-CT'!$E$7=TH!H1864,OR(L1864="331",M1864="331")),"331",IF(AND(OR(L1864="131",M1864="131"),H1864='131-CT'!$E$7),"131",""))</f>
        <v/>
      </c>
      <c r="O1864" s="89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8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8" t="s">
        <v>1379</v>
      </c>
      <c r="E1865" s="908">
        <v>41926</v>
      </c>
      <c r="F1865" s="909" t="s">
        <v>512</v>
      </c>
      <c r="G1865" s="930" t="s">
        <v>737</v>
      </c>
      <c r="H1865" s="913" t="s">
        <v>1372</v>
      </c>
      <c r="I1865" s="249">
        <v>300</v>
      </c>
      <c r="J1865" s="249">
        <v>5757.8589552525054</v>
      </c>
      <c r="K1865" s="910">
        <f t="shared" si="456"/>
        <v>1727358</v>
      </c>
      <c r="L1865" s="890" t="s">
        <v>169</v>
      </c>
      <c r="M1865" s="929" t="s">
        <v>167</v>
      </c>
      <c r="N1865" s="52" t="str">
        <f>IF(AND('331-CT'!$E$7=TH!H1865,OR(L1865="331",M1865="331")),"331",IF(AND(OR(L1865="131",M1865="131"),H1865='131-CT'!$E$7),"131",""))</f>
        <v/>
      </c>
      <c r="O1865" s="89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8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8" t="s">
        <v>1379</v>
      </c>
      <c r="E1866" s="908">
        <v>41926</v>
      </c>
      <c r="F1866" s="909" t="s">
        <v>738</v>
      </c>
      <c r="G1866" s="930" t="s">
        <v>737</v>
      </c>
      <c r="H1866" s="913" t="s">
        <v>1372</v>
      </c>
      <c r="I1866" s="249">
        <v>42</v>
      </c>
      <c r="J1866" s="249">
        <v>1151.5717910505014</v>
      </c>
      <c r="K1866" s="910">
        <f t="shared" si="456"/>
        <v>48366</v>
      </c>
      <c r="L1866" s="890" t="s">
        <v>169</v>
      </c>
      <c r="M1866" s="929" t="s">
        <v>167</v>
      </c>
      <c r="N1866" s="52" t="str">
        <f>IF(AND('331-CT'!$E$7=TH!H1866,OR(L1866="331",M1866="331")),"331",IF(AND(OR(L1866="131",M1866="131"),H1866='131-CT'!$E$7),"131",""))</f>
        <v/>
      </c>
      <c r="O1866" s="89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8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8" t="s">
        <v>1379</v>
      </c>
      <c r="E1867" s="908">
        <v>41926</v>
      </c>
      <c r="F1867" s="909" t="s">
        <v>486</v>
      </c>
      <c r="G1867" s="930" t="s">
        <v>737</v>
      </c>
      <c r="H1867" s="913" t="s">
        <v>1372</v>
      </c>
      <c r="I1867" s="249">
        <v>297</v>
      </c>
      <c r="J1867" s="249">
        <v>7320.7063859639002</v>
      </c>
      <c r="K1867" s="910">
        <f t="shared" si="456"/>
        <v>2174250</v>
      </c>
      <c r="L1867" s="890" t="s">
        <v>169</v>
      </c>
      <c r="M1867" s="929" t="s">
        <v>167</v>
      </c>
      <c r="N1867" s="52" t="str">
        <f>IF(AND('331-CT'!$E$7=TH!H1867,OR(L1867="331",M1867="331")),"331",IF(AND(OR(L1867="131",M1867="131"),H1867='131-CT'!$E$7),"131",""))</f>
        <v/>
      </c>
      <c r="O1867" s="89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8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8" t="s">
        <v>1379</v>
      </c>
      <c r="E1868" s="908">
        <v>41926</v>
      </c>
      <c r="F1868" s="909" t="s">
        <v>739</v>
      </c>
      <c r="G1868" s="930" t="s">
        <v>740</v>
      </c>
      <c r="H1868" s="913" t="s">
        <v>1372</v>
      </c>
      <c r="I1868" s="249">
        <v>135</v>
      </c>
      <c r="J1868" s="249">
        <v>8472.2781770144011</v>
      </c>
      <c r="K1868" s="910">
        <f t="shared" si="456"/>
        <v>1143758</v>
      </c>
      <c r="L1868" s="890" t="s">
        <v>169</v>
      </c>
      <c r="M1868" s="929" t="s">
        <v>167</v>
      </c>
      <c r="N1868" s="52" t="str">
        <f>IF(AND('331-CT'!$E$7=TH!H1868,OR(L1868="331",M1868="331")),"331",IF(AND(OR(L1868="131",M1868="131"),H1868='131-CT'!$E$7),"131",""))</f>
        <v/>
      </c>
      <c r="O1868" s="89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8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8" t="s">
        <v>1379</v>
      </c>
      <c r="E1869" s="908">
        <v>41926</v>
      </c>
      <c r="F1869" s="909" t="s">
        <v>739</v>
      </c>
      <c r="G1869" s="930" t="s">
        <v>740</v>
      </c>
      <c r="H1869" s="913" t="s">
        <v>1372</v>
      </c>
      <c r="I1869" s="249">
        <v>280</v>
      </c>
      <c r="J1869" s="249">
        <v>8472.2781770144011</v>
      </c>
      <c r="K1869" s="910">
        <f t="shared" si="456"/>
        <v>2372238</v>
      </c>
      <c r="L1869" s="890" t="s">
        <v>169</v>
      </c>
      <c r="M1869" s="929" t="s">
        <v>167</v>
      </c>
      <c r="N1869" s="52" t="str">
        <f>IF(AND('331-CT'!$E$7=TH!H1869,OR(L1869="331",M1869="331")),"331",IF(AND(OR(L1869="131",M1869="131"),H1869='131-CT'!$E$7),"131",""))</f>
        <v/>
      </c>
      <c r="O1869" s="89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8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8" t="s">
        <v>1379</v>
      </c>
      <c r="E1870" s="908">
        <v>41928</v>
      </c>
      <c r="F1870" s="909" t="s">
        <v>741</v>
      </c>
      <c r="G1870" s="930" t="s">
        <v>742</v>
      </c>
      <c r="H1870" s="913" t="s">
        <v>1372</v>
      </c>
      <c r="I1870" s="249">
        <v>2960</v>
      </c>
      <c r="J1870" s="249">
        <v>5593.3486993881488</v>
      </c>
      <c r="K1870" s="910">
        <f t="shared" si="456"/>
        <v>16556312</v>
      </c>
      <c r="L1870" s="890" t="s">
        <v>169</v>
      </c>
      <c r="M1870" s="929" t="s">
        <v>167</v>
      </c>
      <c r="N1870" s="52" t="str">
        <f>IF(AND('331-CT'!$E$7=TH!H1870,OR(L1870="331",M1870="331")),"331",IF(AND(OR(L1870="131",M1870="131"),H1870='131-CT'!$E$7),"131",""))</f>
        <v/>
      </c>
      <c r="O1870" s="89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8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8" t="s">
        <v>1379</v>
      </c>
      <c r="E1871" s="908">
        <v>41929</v>
      </c>
      <c r="F1871" s="909" t="s">
        <v>612</v>
      </c>
      <c r="G1871" s="930" t="s">
        <v>743</v>
      </c>
      <c r="H1871" s="913" t="s">
        <v>1372</v>
      </c>
      <c r="I1871" s="249">
        <v>500</v>
      </c>
      <c r="J1871" s="249">
        <v>4359.5217804054691</v>
      </c>
      <c r="K1871" s="910">
        <f t="shared" si="456"/>
        <v>2179761</v>
      </c>
      <c r="L1871" s="890" t="s">
        <v>169</v>
      </c>
      <c r="M1871" s="929" t="s">
        <v>167</v>
      </c>
      <c r="N1871" s="52" t="str">
        <f>IF(AND('331-CT'!$E$7=TH!H1871,OR(L1871="331",M1871="331")),"331",IF(AND(OR(L1871="131",M1871="131"),H1871='131-CT'!$E$7),"131",""))</f>
        <v/>
      </c>
      <c r="O1871" s="89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8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8" t="s">
        <v>1379</v>
      </c>
      <c r="E1872" s="908">
        <v>41934</v>
      </c>
      <c r="F1872" s="909" t="s">
        <v>744</v>
      </c>
      <c r="G1872" s="930" t="s">
        <v>745</v>
      </c>
      <c r="H1872" s="913" t="s">
        <v>1372</v>
      </c>
      <c r="I1872" s="249">
        <v>164</v>
      </c>
      <c r="J1872" s="249">
        <v>20975.057622705557</v>
      </c>
      <c r="K1872" s="910">
        <f t="shared" si="456"/>
        <v>3439909</v>
      </c>
      <c r="L1872" s="890" t="s">
        <v>169</v>
      </c>
      <c r="M1872" s="929" t="s">
        <v>167</v>
      </c>
      <c r="N1872" s="52" t="str">
        <f>IF(AND('331-CT'!$E$7=TH!H1872,OR(L1872="331",M1872="331")),"331",IF(AND(OR(L1872="131",M1872="131"),H1872='131-CT'!$E$7),"131",""))</f>
        <v/>
      </c>
      <c r="O1872" s="89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8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8" t="s">
        <v>1379</v>
      </c>
      <c r="E1873" s="908">
        <v>41934</v>
      </c>
      <c r="F1873" s="909" t="s">
        <v>746</v>
      </c>
      <c r="G1873" s="930" t="s">
        <v>745</v>
      </c>
      <c r="H1873" s="913" t="s">
        <v>1372</v>
      </c>
      <c r="I1873" s="249">
        <v>328</v>
      </c>
      <c r="J1873" s="249">
        <v>1233.8269189826799</v>
      </c>
      <c r="K1873" s="910">
        <f t="shared" si="456"/>
        <v>404695</v>
      </c>
      <c r="L1873" s="890" t="s">
        <v>169</v>
      </c>
      <c r="M1873" s="929" t="s">
        <v>167</v>
      </c>
      <c r="N1873" s="52" t="str">
        <f>IF(AND('331-CT'!$E$7=TH!H1873,OR(L1873="331",M1873="331")),"331",IF(AND(OR(L1873="131",M1873="131"),H1873='131-CT'!$E$7),"131",""))</f>
        <v/>
      </c>
      <c r="O1873" s="89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8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8" t="s">
        <v>1379</v>
      </c>
      <c r="E1874" s="908">
        <v>41934</v>
      </c>
      <c r="F1874" s="909" t="s">
        <v>747</v>
      </c>
      <c r="G1874" s="930" t="s">
        <v>748</v>
      </c>
      <c r="H1874" s="913" t="s">
        <v>1372</v>
      </c>
      <c r="I1874" s="249">
        <v>738</v>
      </c>
      <c r="J1874" s="249">
        <v>14641.4127719278</v>
      </c>
      <c r="K1874" s="910">
        <f t="shared" si="456"/>
        <v>10805363</v>
      </c>
      <c r="L1874" s="890" t="s">
        <v>169</v>
      </c>
      <c r="M1874" s="929" t="s">
        <v>167</v>
      </c>
      <c r="N1874" s="52" t="str">
        <f>IF(AND('331-CT'!$E$7=TH!H1874,OR(L1874="331",M1874="331")),"331",IF(AND(OR(L1874="131",M1874="131"),H1874='131-CT'!$E$7),"131",""))</f>
        <v/>
      </c>
      <c r="O1874" s="89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8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8" t="s">
        <v>1379</v>
      </c>
      <c r="E1875" s="908">
        <v>41934</v>
      </c>
      <c r="F1875" s="909" t="s">
        <v>712</v>
      </c>
      <c r="G1875" s="930" t="s">
        <v>748</v>
      </c>
      <c r="H1875" s="913" t="s">
        <v>1372</v>
      </c>
      <c r="I1875" s="249">
        <v>30</v>
      </c>
      <c r="J1875" s="249">
        <v>9952.8704797936171</v>
      </c>
      <c r="K1875" s="910">
        <f t="shared" si="456"/>
        <v>298586</v>
      </c>
      <c r="L1875" s="890" t="s">
        <v>169</v>
      </c>
      <c r="M1875" s="929" t="s">
        <v>167</v>
      </c>
      <c r="N1875" s="52" t="str">
        <f>IF(AND('331-CT'!$E$7=TH!H1875,OR(L1875="331",M1875="331")),"331",IF(AND(OR(L1875="131",M1875="131"),H1875='131-CT'!$E$7),"131",""))</f>
        <v/>
      </c>
      <c r="O1875" s="89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8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8" t="s">
        <v>1379</v>
      </c>
      <c r="E1876" s="908">
        <v>41935</v>
      </c>
      <c r="F1876" s="909" t="s">
        <v>652</v>
      </c>
      <c r="G1876" s="930" t="s">
        <v>749</v>
      </c>
      <c r="H1876" s="913" t="s">
        <v>1372</v>
      </c>
      <c r="I1876" s="249">
        <v>4080</v>
      </c>
      <c r="J1876" s="249">
        <v>6086.8794669812205</v>
      </c>
      <c r="K1876" s="910">
        <f t="shared" si="456"/>
        <v>24834468</v>
      </c>
      <c r="L1876" s="890" t="s">
        <v>169</v>
      </c>
      <c r="M1876" s="929" t="s">
        <v>167</v>
      </c>
      <c r="N1876" s="52" t="str">
        <f>IF(AND('331-CT'!$E$7=TH!H1876,OR(L1876="331",M1876="331")),"331",IF(AND(OR(L1876="131",M1876="131"),H1876='131-CT'!$E$7),"131",""))</f>
        <v/>
      </c>
      <c r="O1876" s="89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8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8" t="s">
        <v>1379</v>
      </c>
      <c r="E1877" s="908">
        <v>41937</v>
      </c>
      <c r="F1877" s="909" t="s">
        <v>436</v>
      </c>
      <c r="G1877" s="930" t="s">
        <v>750</v>
      </c>
      <c r="H1877" s="913" t="s">
        <v>1372</v>
      </c>
      <c r="I1877" s="249">
        <v>388</v>
      </c>
      <c r="J1877" s="249">
        <v>7814.2371535569719</v>
      </c>
      <c r="K1877" s="910">
        <f t="shared" si="456"/>
        <v>3031924</v>
      </c>
      <c r="L1877" s="890" t="s">
        <v>169</v>
      </c>
      <c r="M1877" s="929" t="s">
        <v>167</v>
      </c>
      <c r="N1877" s="52" t="str">
        <f>IF(AND('331-CT'!$E$7=TH!H1877,OR(L1877="331",M1877="331")),"331",IF(AND(OR(L1877="131",M1877="131"),H1877='131-CT'!$E$7),"131",""))</f>
        <v/>
      </c>
      <c r="O1877" s="89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8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8" t="s">
        <v>1379</v>
      </c>
      <c r="E1878" s="908">
        <v>41937</v>
      </c>
      <c r="F1878" s="909" t="s">
        <v>566</v>
      </c>
      <c r="G1878" s="930" t="s">
        <v>750</v>
      </c>
      <c r="H1878" s="913" t="s">
        <v>1372</v>
      </c>
      <c r="I1878" s="249">
        <v>405</v>
      </c>
      <c r="J1878" s="249">
        <v>7978.7474094213294</v>
      </c>
      <c r="K1878" s="910">
        <f t="shared" si="456"/>
        <v>3231393</v>
      </c>
      <c r="L1878" s="890" t="s">
        <v>169</v>
      </c>
      <c r="M1878" s="929" t="s">
        <v>167</v>
      </c>
      <c r="N1878" s="52" t="str">
        <f>IF(AND('331-CT'!$E$7=TH!H1878,OR(L1878="331",M1878="331")),"331",IF(AND(OR(L1878="131",M1878="131"),H1878='131-CT'!$E$7),"131",""))</f>
        <v/>
      </c>
      <c r="O1878" s="890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8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8" t="s">
        <v>1379</v>
      </c>
      <c r="E1879" s="908">
        <v>41940</v>
      </c>
      <c r="F1879" s="909" t="s">
        <v>751</v>
      </c>
      <c r="G1879" s="930" t="s">
        <v>752</v>
      </c>
      <c r="H1879" s="913" t="s">
        <v>1372</v>
      </c>
      <c r="I1879" s="249">
        <v>57</v>
      </c>
      <c r="J1879" s="249">
        <v>20892.802494773379</v>
      </c>
      <c r="K1879" s="910">
        <f t="shared" si="456"/>
        <v>1190890</v>
      </c>
      <c r="L1879" s="890" t="s">
        <v>169</v>
      </c>
      <c r="M1879" s="929" t="s">
        <v>167</v>
      </c>
      <c r="N1879" s="52" t="str">
        <f>IF(AND('331-CT'!$E$7=TH!H1879,OR(L1879="331",M1879="331")),"331",IF(AND(OR(L1879="131",M1879="131"),H1879='131-CT'!$E$7),"131",""))</f>
        <v/>
      </c>
      <c r="O1879" s="89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8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8" t="s">
        <v>1379</v>
      </c>
      <c r="E1880" s="908">
        <v>41940</v>
      </c>
      <c r="F1880" s="909" t="s">
        <v>753</v>
      </c>
      <c r="G1880" s="930" t="s">
        <v>752</v>
      </c>
      <c r="H1880" s="913" t="s">
        <v>1372</v>
      </c>
      <c r="I1880" s="249">
        <v>236</v>
      </c>
      <c r="J1880" s="249">
        <v>16862.301226096624</v>
      </c>
      <c r="K1880" s="910">
        <f t="shared" si="456"/>
        <v>3979503</v>
      </c>
      <c r="L1880" s="890" t="s">
        <v>169</v>
      </c>
      <c r="M1880" s="929" t="s">
        <v>167</v>
      </c>
      <c r="N1880" s="52" t="str">
        <f>IF(AND('331-CT'!$E$7=TH!H1880,OR(L1880="331",M1880="331")),"331",IF(AND(OR(L1880="131",M1880="131"),H1880='131-CT'!$E$7),"131",""))</f>
        <v/>
      </c>
      <c r="O1880" s="890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8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8" t="s">
        <v>1379</v>
      </c>
      <c r="E1881" s="908">
        <v>41940</v>
      </c>
      <c r="F1881" s="909" t="s">
        <v>746</v>
      </c>
      <c r="G1881" s="930" t="s">
        <v>752</v>
      </c>
      <c r="H1881" s="913" t="s">
        <v>1372</v>
      </c>
      <c r="I1881" s="249">
        <v>586</v>
      </c>
      <c r="J1881" s="249">
        <v>1233.8269189826799</v>
      </c>
      <c r="K1881" s="910">
        <f t="shared" si="456"/>
        <v>723023</v>
      </c>
      <c r="L1881" s="890" t="s">
        <v>169</v>
      </c>
      <c r="M1881" s="929" t="s">
        <v>167</v>
      </c>
      <c r="N1881" s="52" t="str">
        <f>IF(AND('331-CT'!$E$7=TH!H1881,OR(L1881="331",M1881="331")),"331",IF(AND(OR(L1881="131",M1881="131"),H1881='131-CT'!$E$7),"131",""))</f>
        <v/>
      </c>
      <c r="O1881" s="89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8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8" t="s">
        <v>1379</v>
      </c>
      <c r="E1882" s="908">
        <v>41940</v>
      </c>
      <c r="F1882" s="909" t="s">
        <v>754</v>
      </c>
      <c r="G1882" s="930" t="s">
        <v>755</v>
      </c>
      <c r="H1882" s="913" t="s">
        <v>1372</v>
      </c>
      <c r="I1882" s="249">
        <v>1028</v>
      </c>
      <c r="J1882" s="249">
        <v>5264.3281876594338</v>
      </c>
      <c r="K1882" s="910">
        <f t="shared" si="456"/>
        <v>5411729</v>
      </c>
      <c r="L1882" s="890" t="s">
        <v>169</v>
      </c>
      <c r="M1882" s="929" t="s">
        <v>167</v>
      </c>
      <c r="N1882" s="52" t="str">
        <f>IF(AND('331-CT'!$E$7=TH!H1882,OR(L1882="331",M1882="331")),"331",IF(AND(OR(L1882="131",M1882="131"),H1882='131-CT'!$E$7),"131",""))</f>
        <v/>
      </c>
      <c r="O1882" s="89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8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8" t="s">
        <v>1379</v>
      </c>
      <c r="E1883" s="908">
        <v>41941</v>
      </c>
      <c r="F1883" s="909" t="s">
        <v>1204</v>
      </c>
      <c r="G1883" s="930" t="s">
        <v>756</v>
      </c>
      <c r="H1883" s="913" t="s">
        <v>1372</v>
      </c>
      <c r="I1883" s="249">
        <v>500</v>
      </c>
      <c r="J1883" s="249">
        <v>658.04102345742922</v>
      </c>
      <c r="K1883" s="910">
        <f t="shared" si="456"/>
        <v>329021</v>
      </c>
      <c r="L1883" s="890" t="s">
        <v>169</v>
      </c>
      <c r="M1883" s="929" t="s">
        <v>167</v>
      </c>
      <c r="N1883" s="52" t="str">
        <f>IF(AND('331-CT'!$E$7=TH!H1883,OR(L1883="331",M1883="331")),"331",IF(AND(OR(L1883="131",M1883="131"),H1883='131-CT'!$E$7),"131",""))</f>
        <v/>
      </c>
      <c r="O1883" s="890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8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8" t="s">
        <v>1379</v>
      </c>
      <c r="E1884" s="908">
        <v>41941</v>
      </c>
      <c r="F1884" s="909" t="s">
        <v>1205</v>
      </c>
      <c r="G1884" s="930" t="s">
        <v>756</v>
      </c>
      <c r="H1884" s="913" t="s">
        <v>1372</v>
      </c>
      <c r="I1884" s="249">
        <v>500</v>
      </c>
      <c r="J1884" s="249">
        <v>493.53076759307191</v>
      </c>
      <c r="K1884" s="910">
        <f t="shared" si="456"/>
        <v>246765</v>
      </c>
      <c r="L1884" s="890" t="s">
        <v>169</v>
      </c>
      <c r="M1884" s="929" t="s">
        <v>167</v>
      </c>
      <c r="N1884" s="52" t="str">
        <f>IF(AND('331-CT'!$E$7=TH!H1884,OR(L1884="331",M1884="331")),"331",IF(AND(OR(L1884="131",M1884="131"),H1884='131-CT'!$E$7),"131",""))</f>
        <v/>
      </c>
      <c r="O1884" s="890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8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8" t="s">
        <v>1379</v>
      </c>
      <c r="E1885" s="908">
        <v>41941</v>
      </c>
      <c r="F1885" s="909" t="s">
        <v>1206</v>
      </c>
      <c r="G1885" s="930" t="s">
        <v>756</v>
      </c>
      <c r="H1885" s="913" t="s">
        <v>1372</v>
      </c>
      <c r="I1885" s="249">
        <v>500</v>
      </c>
      <c r="J1885" s="249">
        <v>1398.3371748470372</v>
      </c>
      <c r="K1885" s="910">
        <f t="shared" si="456"/>
        <v>699169</v>
      </c>
      <c r="L1885" s="890" t="s">
        <v>169</v>
      </c>
      <c r="M1885" s="929" t="s">
        <v>167</v>
      </c>
      <c r="N1885" s="52" t="str">
        <f>IF(AND('331-CT'!$E$7=TH!H1885,OR(L1885="331",M1885="331")),"331",IF(AND(OR(L1885="131",M1885="131"),H1885='131-CT'!$E$7),"131",""))</f>
        <v/>
      </c>
      <c r="O1885" s="89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8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8" t="s">
        <v>1379</v>
      </c>
      <c r="E1886" s="908">
        <v>41942</v>
      </c>
      <c r="F1886" s="909" t="s">
        <v>1207</v>
      </c>
      <c r="G1886" s="930" t="s">
        <v>757</v>
      </c>
      <c r="H1886" s="913" t="s">
        <v>1372</v>
      </c>
      <c r="I1886" s="249">
        <v>595</v>
      </c>
      <c r="J1886" s="249">
        <v>9377.0845842683666</v>
      </c>
      <c r="K1886" s="910">
        <f t="shared" si="456"/>
        <v>5579365</v>
      </c>
      <c r="L1886" s="890" t="s">
        <v>169</v>
      </c>
      <c r="M1886" s="929" t="s">
        <v>167</v>
      </c>
      <c r="N1886" s="52" t="str">
        <f>IF(AND('331-CT'!$E$7=TH!H1886,OR(L1886="331",M1886="331")),"331",IF(AND(OR(L1886="131",M1886="131"),H1886='131-CT'!$E$7),"131",""))</f>
        <v/>
      </c>
      <c r="O1886" s="890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8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8" t="s">
        <v>1379</v>
      </c>
      <c r="E1887" s="908">
        <v>41942</v>
      </c>
      <c r="F1887" s="909" t="s">
        <v>445</v>
      </c>
      <c r="G1887" s="930" t="s">
        <v>757</v>
      </c>
      <c r="H1887" s="913" t="s">
        <v>1372</v>
      </c>
      <c r="I1887" s="249">
        <v>1190</v>
      </c>
      <c r="J1887" s="249">
        <v>822.55127932178664</v>
      </c>
      <c r="K1887" s="910">
        <f t="shared" si="456"/>
        <v>978836</v>
      </c>
      <c r="L1887" s="890" t="s">
        <v>169</v>
      </c>
      <c r="M1887" s="929" t="s">
        <v>167</v>
      </c>
      <c r="N1887" s="52" t="str">
        <f>IF(AND('331-CT'!$E$7=TH!H1887,OR(L1887="331",M1887="331")),"331",IF(AND(OR(L1887="131",M1887="131"),H1887='131-CT'!$E$7),"131",""))</f>
        <v/>
      </c>
      <c r="O1887" s="89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8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8" t="s">
        <v>1379</v>
      </c>
      <c r="E1888" s="908">
        <v>41942</v>
      </c>
      <c r="F1888" s="909" t="s">
        <v>459</v>
      </c>
      <c r="G1888" s="930" t="s">
        <v>758</v>
      </c>
      <c r="H1888" s="913" t="s">
        <v>1372</v>
      </c>
      <c r="I1888" s="249">
        <v>1005</v>
      </c>
      <c r="J1888" s="249">
        <v>7567.4717697604365</v>
      </c>
      <c r="K1888" s="910">
        <f t="shared" si="456"/>
        <v>7605309</v>
      </c>
      <c r="L1888" s="890" t="s">
        <v>169</v>
      </c>
      <c r="M1888" s="929" t="s">
        <v>167</v>
      </c>
      <c r="N1888" s="52" t="str">
        <f>IF(AND('331-CT'!$E$7=TH!H1888,OR(L1888="331",M1888="331")),"331",IF(AND(OR(L1888="131",M1888="131"),H1888='131-CT'!$E$7),"131",""))</f>
        <v/>
      </c>
      <c r="O1888" s="890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8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8" t="s">
        <v>1379</v>
      </c>
      <c r="E1889" s="908">
        <v>41947</v>
      </c>
      <c r="F1889" s="909" t="s">
        <v>512</v>
      </c>
      <c r="G1889" s="930" t="s">
        <v>759</v>
      </c>
      <c r="H1889" s="913" t="s">
        <v>1372</v>
      </c>
      <c r="I1889" s="249">
        <v>300</v>
      </c>
      <c r="J1889" s="249">
        <v>5757.8589552525054</v>
      </c>
      <c r="K1889" s="910">
        <f t="shared" si="456"/>
        <v>1727358</v>
      </c>
      <c r="L1889" s="890" t="s">
        <v>169</v>
      </c>
      <c r="M1889" s="929" t="s">
        <v>167</v>
      </c>
      <c r="N1889" s="52" t="str">
        <f>IF(AND('331-CT'!$E$7=TH!H1889,OR(L1889="331",M1889="331")),"331",IF(AND(OR(L1889="131",M1889="131"),H1889='131-CT'!$E$7),"131",""))</f>
        <v/>
      </c>
      <c r="O1889" s="890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8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8" t="s">
        <v>1379</v>
      </c>
      <c r="E1890" s="908">
        <v>41947</v>
      </c>
      <c r="F1890" s="909" t="s">
        <v>486</v>
      </c>
      <c r="G1890" s="930" t="s">
        <v>759</v>
      </c>
      <c r="H1890" s="913" t="s">
        <v>1372</v>
      </c>
      <c r="I1890" s="249">
        <v>300</v>
      </c>
      <c r="J1890" s="249">
        <v>7320.7063859639002</v>
      </c>
      <c r="K1890" s="910">
        <f t="shared" si="456"/>
        <v>2196212</v>
      </c>
      <c r="L1890" s="890" t="s">
        <v>169</v>
      </c>
      <c r="M1890" s="929" t="s">
        <v>167</v>
      </c>
      <c r="N1890" s="52" t="str">
        <f>IF(AND('331-CT'!$E$7=TH!H1890,OR(L1890="331",M1890="331")),"331",IF(AND(OR(L1890="131",M1890="131"),H1890='131-CT'!$E$7),"131",""))</f>
        <v/>
      </c>
      <c r="O1890" s="890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8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8" t="s">
        <v>1379</v>
      </c>
      <c r="E1891" s="908">
        <v>41947</v>
      </c>
      <c r="F1891" s="909" t="s">
        <v>760</v>
      </c>
      <c r="G1891" s="930" t="s">
        <v>761</v>
      </c>
      <c r="H1891" s="913" t="s">
        <v>1372</v>
      </c>
      <c r="I1891" s="249">
        <v>224</v>
      </c>
      <c r="J1891" s="249">
        <v>19165.444808197626</v>
      </c>
      <c r="K1891" s="910">
        <f t="shared" si="456"/>
        <v>4293060</v>
      </c>
      <c r="L1891" s="890" t="s">
        <v>169</v>
      </c>
      <c r="M1891" s="929" t="s">
        <v>167</v>
      </c>
      <c r="N1891" s="52" t="str">
        <f>IF(AND('331-CT'!$E$7=TH!H1891,OR(L1891="331",M1891="331")),"331",IF(AND(OR(L1891="131",M1891="131"),H1891='131-CT'!$E$7),"131",""))</f>
        <v/>
      </c>
      <c r="O1891" s="890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8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8" t="s">
        <v>1379</v>
      </c>
      <c r="E1892" s="908">
        <v>41947</v>
      </c>
      <c r="F1892" s="909" t="s">
        <v>746</v>
      </c>
      <c r="G1892" s="930" t="s">
        <v>761</v>
      </c>
      <c r="H1892" s="913" t="s">
        <v>1372</v>
      </c>
      <c r="I1892" s="249">
        <v>448</v>
      </c>
      <c r="J1892" s="249">
        <v>1233.8269189826799</v>
      </c>
      <c r="K1892" s="910">
        <f t="shared" si="456"/>
        <v>552754</v>
      </c>
      <c r="L1892" s="890" t="s">
        <v>169</v>
      </c>
      <c r="M1892" s="929" t="s">
        <v>167</v>
      </c>
      <c r="N1892" s="52" t="str">
        <f>IF(AND('331-CT'!$E$7=TH!H1892,OR(L1892="331",M1892="331")),"331",IF(AND(OR(L1892="131",M1892="131"),H1892='131-CT'!$E$7),"131",""))</f>
        <v/>
      </c>
      <c r="O1892" s="89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8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8" t="s">
        <v>1379</v>
      </c>
      <c r="E1893" s="908">
        <v>41947</v>
      </c>
      <c r="F1893" s="909" t="s">
        <v>466</v>
      </c>
      <c r="G1893" s="930" t="s">
        <v>762</v>
      </c>
      <c r="H1893" s="913" t="s">
        <v>1372</v>
      </c>
      <c r="I1893" s="249">
        <v>1529</v>
      </c>
      <c r="J1893" s="249">
        <v>4277.2666524732904</v>
      </c>
      <c r="K1893" s="910">
        <f t="shared" si="456"/>
        <v>6539941</v>
      </c>
      <c r="L1893" s="890" t="s">
        <v>169</v>
      </c>
      <c r="M1893" s="929" t="s">
        <v>167</v>
      </c>
      <c r="N1893" s="52" t="str">
        <f>IF(AND('331-CT'!$E$7=TH!H1893,OR(L1893="331",M1893="331")),"331",IF(AND(OR(L1893="131",M1893="131"),H1893='131-CT'!$E$7),"131",""))</f>
        <v/>
      </c>
      <c r="O1893" s="890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8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8" t="s">
        <v>1379</v>
      </c>
      <c r="E1894" s="908">
        <v>41948</v>
      </c>
      <c r="F1894" s="909" t="s">
        <v>583</v>
      </c>
      <c r="G1894" s="930" t="s">
        <v>763</v>
      </c>
      <c r="H1894" s="913" t="s">
        <v>1372</v>
      </c>
      <c r="I1894" s="249">
        <v>11</v>
      </c>
      <c r="J1894" s="249">
        <v>14230.137132266907</v>
      </c>
      <c r="K1894" s="910">
        <f t="shared" si="456"/>
        <v>156532</v>
      </c>
      <c r="L1894" s="890" t="s">
        <v>169</v>
      </c>
      <c r="M1894" s="929" t="s">
        <v>167</v>
      </c>
      <c r="N1894" s="52" t="str">
        <f>IF(AND('331-CT'!$E$7=TH!H1894,OR(L1894="331",M1894="331")),"331",IF(AND(OR(L1894="131",M1894="131"),H1894='131-CT'!$E$7),"131",""))</f>
        <v/>
      </c>
      <c r="O1894" s="890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8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8" t="s">
        <v>1379</v>
      </c>
      <c r="E1895" s="908">
        <v>41948</v>
      </c>
      <c r="F1895" s="909" t="s">
        <v>707</v>
      </c>
      <c r="G1895" s="930" t="s">
        <v>763</v>
      </c>
      <c r="H1895" s="913" t="s">
        <v>1372</v>
      </c>
      <c r="I1895" s="249">
        <v>126</v>
      </c>
      <c r="J1895" s="249">
        <v>10610.911503251047</v>
      </c>
      <c r="K1895" s="910">
        <f t="shared" si="456"/>
        <v>1336975</v>
      </c>
      <c r="L1895" s="890" t="s">
        <v>169</v>
      </c>
      <c r="M1895" s="929" t="s">
        <v>167</v>
      </c>
      <c r="N1895" s="52" t="str">
        <f>IF(AND('331-CT'!$E$7=TH!H1895,OR(L1895="331",M1895="331")),"331",IF(AND(OR(L1895="131",M1895="131"),H1895='131-CT'!$E$7),"131",""))</f>
        <v/>
      </c>
      <c r="O1895" s="89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8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8" t="s">
        <v>1379</v>
      </c>
      <c r="E1896" s="908">
        <v>41948</v>
      </c>
      <c r="F1896" s="909" t="s">
        <v>606</v>
      </c>
      <c r="G1896" s="930" t="s">
        <v>763</v>
      </c>
      <c r="H1896" s="913" t="s">
        <v>1372</v>
      </c>
      <c r="I1896" s="249">
        <v>150</v>
      </c>
      <c r="J1896" s="249">
        <v>9788.3602239292595</v>
      </c>
      <c r="K1896" s="910">
        <f t="shared" si="456"/>
        <v>1468254</v>
      </c>
      <c r="L1896" s="890" t="s">
        <v>169</v>
      </c>
      <c r="M1896" s="929" t="s">
        <v>167</v>
      </c>
      <c r="N1896" s="52" t="str">
        <f>IF(AND('331-CT'!$E$7=TH!H1896,OR(L1896="331",M1896="331")),"331",IF(AND(OR(L1896="131",M1896="131"),H1896='131-CT'!$E$7),"131",""))</f>
        <v/>
      </c>
      <c r="O1896" s="89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8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8" t="s">
        <v>1379</v>
      </c>
      <c r="E1897" s="908">
        <v>41948</v>
      </c>
      <c r="F1897" s="909" t="s">
        <v>707</v>
      </c>
      <c r="G1897" s="930" t="s">
        <v>763</v>
      </c>
      <c r="H1897" s="913" t="s">
        <v>1372</v>
      </c>
      <c r="I1897" s="249">
        <v>221</v>
      </c>
      <c r="J1897" s="249">
        <v>10610.911503251047</v>
      </c>
      <c r="K1897" s="910">
        <f t="shared" si="456"/>
        <v>2345011</v>
      </c>
      <c r="L1897" s="890" t="s">
        <v>169</v>
      </c>
      <c r="M1897" s="929" t="s">
        <v>167</v>
      </c>
      <c r="N1897" s="52" t="str">
        <f>IF(AND('331-CT'!$E$7=TH!H1897,OR(L1897="331",M1897="331")),"331",IF(AND(OR(L1897="131",M1897="131"),H1897='131-CT'!$E$7),"131",""))</f>
        <v/>
      </c>
      <c r="O1897" s="89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8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8" t="s">
        <v>1379</v>
      </c>
      <c r="E1898" s="908">
        <v>41948</v>
      </c>
      <c r="F1898" s="909" t="s">
        <v>583</v>
      </c>
      <c r="G1898" s="930" t="s">
        <v>763</v>
      </c>
      <c r="H1898" s="913" t="s">
        <v>1372</v>
      </c>
      <c r="I1898" s="249">
        <v>25</v>
      </c>
      <c r="J1898" s="249">
        <v>14230.137132266907</v>
      </c>
      <c r="K1898" s="910">
        <f t="shared" si="456"/>
        <v>355753</v>
      </c>
      <c r="L1898" s="890" t="s">
        <v>169</v>
      </c>
      <c r="M1898" s="929" t="s">
        <v>167</v>
      </c>
      <c r="N1898" s="52" t="str">
        <f>IF(AND('331-CT'!$E$7=TH!H1898,OR(L1898="331",M1898="331")),"331",IF(AND(OR(L1898="131",M1898="131"),H1898='131-CT'!$E$7),"131",""))</f>
        <v/>
      </c>
      <c r="O1898" s="89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8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8" t="s">
        <v>1379</v>
      </c>
      <c r="E1899" s="908">
        <v>41948</v>
      </c>
      <c r="F1899" s="909" t="s">
        <v>608</v>
      </c>
      <c r="G1899" s="930" t="s">
        <v>763</v>
      </c>
      <c r="H1899" s="913" t="s">
        <v>1372</v>
      </c>
      <c r="I1899" s="249">
        <v>55</v>
      </c>
      <c r="J1899" s="249">
        <v>12667.289701555514</v>
      </c>
      <c r="K1899" s="910">
        <f t="shared" si="456"/>
        <v>696701</v>
      </c>
      <c r="L1899" s="890" t="s">
        <v>169</v>
      </c>
      <c r="M1899" s="929" t="s">
        <v>167</v>
      </c>
      <c r="N1899" s="52" t="str">
        <f>IF(AND('331-CT'!$E$7=TH!H1899,OR(L1899="331",M1899="331")),"331",IF(AND(OR(L1899="131",M1899="131"),H1899='131-CT'!$E$7),"131",""))</f>
        <v/>
      </c>
      <c r="O1899" s="89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8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8" t="s">
        <v>1379</v>
      </c>
      <c r="E1900" s="908">
        <v>41948</v>
      </c>
      <c r="F1900" s="909" t="s">
        <v>707</v>
      </c>
      <c r="G1900" s="930" t="s">
        <v>763</v>
      </c>
      <c r="H1900" s="913" t="s">
        <v>1372</v>
      </c>
      <c r="I1900" s="249">
        <v>70</v>
      </c>
      <c r="J1900" s="249">
        <v>10610.911503251047</v>
      </c>
      <c r="K1900" s="910">
        <f t="shared" si="456"/>
        <v>742764</v>
      </c>
      <c r="L1900" s="890" t="s">
        <v>169</v>
      </c>
      <c r="M1900" s="929" t="s">
        <v>167</v>
      </c>
      <c r="N1900" s="52" t="str">
        <f>IF(AND('331-CT'!$E$7=TH!H1900,OR(L1900="331",M1900="331")),"331",IF(AND(OR(L1900="131",M1900="131"),H1900='131-CT'!$E$7),"131",""))</f>
        <v/>
      </c>
      <c r="O1900" s="89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8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8" t="s">
        <v>1379</v>
      </c>
      <c r="E1901" s="908">
        <v>41948</v>
      </c>
      <c r="F1901" s="909" t="s">
        <v>708</v>
      </c>
      <c r="G1901" s="930" t="s">
        <v>763</v>
      </c>
      <c r="H1901" s="913" t="s">
        <v>1372</v>
      </c>
      <c r="I1901" s="249">
        <v>101</v>
      </c>
      <c r="J1901" s="249">
        <v>9294.8294563361869</v>
      </c>
      <c r="K1901" s="910">
        <f t="shared" si="456"/>
        <v>938778</v>
      </c>
      <c r="L1901" s="890" t="s">
        <v>169</v>
      </c>
      <c r="M1901" s="929" t="s">
        <v>167</v>
      </c>
      <c r="N1901" s="52" t="str">
        <f>IF(AND('331-CT'!$E$7=TH!H1901,OR(L1901="331",M1901="331")),"331",IF(AND(OR(L1901="131",M1901="131"),H1901='131-CT'!$E$7),"131",""))</f>
        <v/>
      </c>
      <c r="O1901" s="89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8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8" t="s">
        <v>1379</v>
      </c>
      <c r="E1902" s="908">
        <v>41948</v>
      </c>
      <c r="F1902" s="909" t="s">
        <v>789</v>
      </c>
      <c r="G1902" s="930" t="s">
        <v>763</v>
      </c>
      <c r="H1902" s="913" t="s">
        <v>1372</v>
      </c>
      <c r="I1902" s="249">
        <v>3030</v>
      </c>
      <c r="J1902" s="249">
        <v>8061.0025373535082</v>
      </c>
      <c r="K1902" s="910">
        <f t="shared" si="456"/>
        <v>24424838</v>
      </c>
      <c r="L1902" s="890" t="s">
        <v>169</v>
      </c>
      <c r="M1902" s="929" t="s">
        <v>167</v>
      </c>
      <c r="N1902" s="52" t="str">
        <f>IF(AND('331-CT'!$E$7=TH!H1902,OR(L1902="331",M1902="331")),"331",IF(AND(OR(L1902="131",M1902="131"),H1902='131-CT'!$E$7),"131",""))</f>
        <v/>
      </c>
      <c r="O1902" s="89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8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8" t="s">
        <v>1379</v>
      </c>
      <c r="E1903" s="908">
        <v>41950</v>
      </c>
      <c r="F1903" s="909" t="s">
        <v>764</v>
      </c>
      <c r="G1903" s="930" t="s">
        <v>765</v>
      </c>
      <c r="H1903" s="913" t="s">
        <v>1372</v>
      </c>
      <c r="I1903" s="249">
        <v>100</v>
      </c>
      <c r="J1903" s="249">
        <v>1974.1230703722877</v>
      </c>
      <c r="K1903" s="910">
        <f t="shared" si="456"/>
        <v>197412</v>
      </c>
      <c r="L1903" s="890" t="s">
        <v>169</v>
      </c>
      <c r="M1903" s="929" t="s">
        <v>167</v>
      </c>
      <c r="N1903" s="52" t="str">
        <f>IF(AND('331-CT'!$E$7=TH!H1903,OR(L1903="331",M1903="331")),"331",IF(AND(OR(L1903="131",M1903="131"),H1903='131-CT'!$E$7),"131",""))</f>
        <v/>
      </c>
      <c r="O1903" s="89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8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8" t="s">
        <v>1379</v>
      </c>
      <c r="E1904" s="908">
        <v>41950</v>
      </c>
      <c r="F1904" s="909" t="s">
        <v>766</v>
      </c>
      <c r="G1904" s="930" t="s">
        <v>765</v>
      </c>
      <c r="H1904" s="913" t="s">
        <v>1372</v>
      </c>
      <c r="I1904" s="249">
        <v>100</v>
      </c>
      <c r="J1904" s="249">
        <v>13078.565341216407</v>
      </c>
      <c r="K1904" s="910">
        <f t="shared" si="456"/>
        <v>1307857</v>
      </c>
      <c r="L1904" s="890" t="s">
        <v>169</v>
      </c>
      <c r="M1904" s="929" t="s">
        <v>167</v>
      </c>
      <c r="N1904" s="52" t="str">
        <f>IF(AND('331-CT'!$E$7=TH!H1904,OR(L1904="331",M1904="331")),"331",IF(AND(OR(L1904="131",M1904="131"),H1904='131-CT'!$E$7),"131",""))</f>
        <v/>
      </c>
      <c r="O1904" s="89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8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8" t="s">
        <v>1379</v>
      </c>
      <c r="E1905" s="908">
        <v>41950</v>
      </c>
      <c r="F1905" s="909" t="s">
        <v>767</v>
      </c>
      <c r="G1905" s="930" t="s">
        <v>765</v>
      </c>
      <c r="H1905" s="913" t="s">
        <v>1372</v>
      </c>
      <c r="I1905" s="249">
        <v>209</v>
      </c>
      <c r="J1905" s="249">
        <v>6004.6243390490417</v>
      </c>
      <c r="K1905" s="910">
        <f t="shared" si="456"/>
        <v>1254966</v>
      </c>
      <c r="L1905" s="890" t="s">
        <v>169</v>
      </c>
      <c r="M1905" s="929" t="s">
        <v>167</v>
      </c>
      <c r="N1905" s="52" t="str">
        <f>IF(AND('331-CT'!$E$7=TH!H1905,OR(L1905="331",M1905="331")),"331",IF(AND(OR(L1905="131",M1905="131"),H1905='131-CT'!$E$7),"131",""))</f>
        <v/>
      </c>
      <c r="O1905" s="89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8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8" t="s">
        <v>1379</v>
      </c>
      <c r="E1906" s="908">
        <v>41950</v>
      </c>
      <c r="F1906" s="909" t="s">
        <v>593</v>
      </c>
      <c r="G1906" s="930" t="s">
        <v>768</v>
      </c>
      <c r="H1906" s="913" t="s">
        <v>1372</v>
      </c>
      <c r="I1906" s="249">
        <v>206</v>
      </c>
      <c r="J1906" s="249">
        <v>24594.283251721419</v>
      </c>
      <c r="K1906" s="910">
        <f t="shared" si="456"/>
        <v>5066422</v>
      </c>
      <c r="L1906" s="890" t="s">
        <v>169</v>
      </c>
      <c r="M1906" s="929" t="s">
        <v>167</v>
      </c>
      <c r="N1906" s="52" t="str">
        <f>IF(AND('331-CT'!$E$7=TH!H1906,OR(L1906="331",M1906="331")),"331",IF(AND(OR(L1906="131",M1906="131"),H1906='131-CT'!$E$7),"131",""))</f>
        <v/>
      </c>
      <c r="O1906" s="89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8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8" t="s">
        <v>1379</v>
      </c>
      <c r="E1907" s="908">
        <v>41955</v>
      </c>
      <c r="F1907" s="909" t="s">
        <v>436</v>
      </c>
      <c r="G1907" s="930" t="s">
        <v>769</v>
      </c>
      <c r="H1907" s="913" t="s">
        <v>1372</v>
      </c>
      <c r="I1907" s="249">
        <v>504</v>
      </c>
      <c r="J1907" s="249">
        <v>7814.2371535569719</v>
      </c>
      <c r="K1907" s="910">
        <f t="shared" si="456"/>
        <v>3938376</v>
      </c>
      <c r="L1907" s="890" t="s">
        <v>169</v>
      </c>
      <c r="M1907" s="929" t="s">
        <v>167</v>
      </c>
      <c r="N1907" s="52" t="str">
        <f>IF(AND('331-CT'!$E$7=TH!H1907,OR(L1907="331",M1907="331")),"331",IF(AND(OR(L1907="131",M1907="131"),H1907='131-CT'!$E$7),"131",""))</f>
        <v/>
      </c>
      <c r="O1907" s="89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8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8" t="s">
        <v>1379</v>
      </c>
      <c r="E1908" s="908">
        <v>41955</v>
      </c>
      <c r="F1908" s="909" t="s">
        <v>436</v>
      </c>
      <c r="G1908" s="930" t="s">
        <v>769</v>
      </c>
      <c r="H1908" s="913" t="s">
        <v>1372</v>
      </c>
      <c r="I1908" s="249">
        <v>318</v>
      </c>
      <c r="J1908" s="249">
        <v>7814.2371535569719</v>
      </c>
      <c r="K1908" s="910">
        <f t="shared" si="456"/>
        <v>2484927</v>
      </c>
      <c r="L1908" s="890" t="s">
        <v>169</v>
      </c>
      <c r="M1908" s="929" t="s">
        <v>167</v>
      </c>
      <c r="N1908" s="52" t="str">
        <f>IF(AND('331-CT'!$E$7=TH!H1908,OR(L1908="331",M1908="331")),"331",IF(AND(OR(L1908="131",M1908="131"),H1908='131-CT'!$E$7),"131",""))</f>
        <v/>
      </c>
      <c r="O1908" s="89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8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8" t="s">
        <v>1379</v>
      </c>
      <c r="E1909" s="908">
        <v>41955</v>
      </c>
      <c r="F1909" s="909" t="s">
        <v>771</v>
      </c>
      <c r="G1909" s="930" t="s">
        <v>770</v>
      </c>
      <c r="H1909" s="913" t="s">
        <v>1372</v>
      </c>
      <c r="I1909" s="249">
        <v>347</v>
      </c>
      <c r="J1909" s="249">
        <v>19000.93455233327</v>
      </c>
      <c r="K1909" s="910">
        <f t="shared" si="456"/>
        <v>6593324</v>
      </c>
      <c r="L1909" s="890" t="s">
        <v>169</v>
      </c>
      <c r="M1909" s="929" t="s">
        <v>167</v>
      </c>
      <c r="N1909" s="52" t="str">
        <f>IF(AND('331-CT'!$E$7=TH!H1909,OR(L1909="331",M1909="331")),"331",IF(AND(OR(L1909="131",M1909="131"),H1909='131-CT'!$E$7),"131",""))</f>
        <v/>
      </c>
      <c r="O1909" s="89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8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8" t="s">
        <v>1379</v>
      </c>
      <c r="E1910" s="908">
        <v>41955</v>
      </c>
      <c r="F1910" s="909" t="s">
        <v>772</v>
      </c>
      <c r="G1910" s="930" t="s">
        <v>770</v>
      </c>
      <c r="H1910" s="913" t="s">
        <v>1372</v>
      </c>
      <c r="I1910" s="249">
        <v>593</v>
      </c>
      <c r="J1910" s="249">
        <v>25170.069147246668</v>
      </c>
      <c r="K1910" s="910">
        <f t="shared" ref="K1910:K1973" si="459">ROUND(I1910*J1910,0)</f>
        <v>14925851</v>
      </c>
      <c r="L1910" s="890" t="s">
        <v>169</v>
      </c>
      <c r="M1910" s="929" t="s">
        <v>167</v>
      </c>
      <c r="N1910" s="52" t="str">
        <f>IF(AND('331-CT'!$E$7=TH!H1910,OR(L1910="331",M1910="331")),"331",IF(AND(OR(L1910="131",M1910="131"),H1910='131-CT'!$E$7),"131",""))</f>
        <v/>
      </c>
      <c r="O1910" s="89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8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8" t="s">
        <v>1379</v>
      </c>
      <c r="E1911" s="908">
        <v>41955</v>
      </c>
      <c r="F1911" s="909" t="s">
        <v>746</v>
      </c>
      <c r="G1911" s="930" t="s">
        <v>770</v>
      </c>
      <c r="H1911" s="913" t="s">
        <v>1372</v>
      </c>
      <c r="I1911" s="249">
        <v>1880</v>
      </c>
      <c r="J1911" s="249">
        <v>1233.8269189826799</v>
      </c>
      <c r="K1911" s="910">
        <f t="shared" si="459"/>
        <v>2319595</v>
      </c>
      <c r="L1911" s="890" t="s">
        <v>169</v>
      </c>
      <c r="M1911" s="929" t="s">
        <v>167</v>
      </c>
      <c r="N1911" s="52" t="str">
        <f>IF(AND('331-CT'!$E$7=TH!H1911,OR(L1911="331",M1911="331")),"331",IF(AND(OR(L1911="131",M1911="131"),H1911='131-CT'!$E$7),"131",""))</f>
        <v/>
      </c>
      <c r="O1911" s="89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8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8" t="s">
        <v>1379</v>
      </c>
      <c r="E1912" s="908">
        <v>41956</v>
      </c>
      <c r="F1912" s="909" t="s">
        <v>670</v>
      </c>
      <c r="G1912" s="930" t="s">
        <v>773</v>
      </c>
      <c r="H1912" s="913" t="s">
        <v>1372</v>
      </c>
      <c r="I1912" s="249">
        <v>1010</v>
      </c>
      <c r="J1912" s="249">
        <v>7402.9615138960789</v>
      </c>
      <c r="K1912" s="910">
        <f t="shared" si="459"/>
        <v>7476991</v>
      </c>
      <c r="L1912" s="890" t="s">
        <v>169</v>
      </c>
      <c r="M1912" s="929" t="s">
        <v>167</v>
      </c>
      <c r="N1912" s="52" t="str">
        <f>IF(AND('331-CT'!$E$7=TH!H1912,OR(L1912="331",M1912="331")),"331",IF(AND(OR(L1912="131",M1912="131"),H1912='131-CT'!$E$7),"131",""))</f>
        <v/>
      </c>
      <c r="O1912" s="89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8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8" t="s">
        <v>1379</v>
      </c>
      <c r="E1913" s="908">
        <v>41958</v>
      </c>
      <c r="F1913" s="909" t="s">
        <v>515</v>
      </c>
      <c r="G1913" s="930" t="s">
        <v>774</v>
      </c>
      <c r="H1913" s="913" t="s">
        <v>1372</v>
      </c>
      <c r="I1913" s="249">
        <v>1012</v>
      </c>
      <c r="J1913" s="249">
        <v>7073.9410021673648</v>
      </c>
      <c r="K1913" s="910">
        <f t="shared" si="459"/>
        <v>7158828</v>
      </c>
      <c r="L1913" s="890" t="s">
        <v>169</v>
      </c>
      <c r="M1913" s="929" t="s">
        <v>167</v>
      </c>
      <c r="N1913" s="52" t="str">
        <f>IF(AND('331-CT'!$E$7=TH!H1913,OR(L1913="331",M1913="331")),"331",IF(AND(OR(L1913="131",M1913="131"),H1913='131-CT'!$E$7),"131",""))</f>
        <v/>
      </c>
      <c r="O1913" s="89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8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8" t="s">
        <v>1379</v>
      </c>
      <c r="E1914" s="908">
        <v>41960</v>
      </c>
      <c r="F1914" s="909" t="s">
        <v>775</v>
      </c>
      <c r="G1914" s="930" t="s">
        <v>776</v>
      </c>
      <c r="H1914" s="913" t="s">
        <v>1372</v>
      </c>
      <c r="I1914" s="249">
        <v>1990</v>
      </c>
      <c r="J1914" s="249">
        <v>7402.9615138960789</v>
      </c>
      <c r="K1914" s="910">
        <f t="shared" si="459"/>
        <v>14731893</v>
      </c>
      <c r="L1914" s="890" t="s">
        <v>169</v>
      </c>
      <c r="M1914" s="929" t="s">
        <v>167</v>
      </c>
      <c r="N1914" s="52" t="str">
        <f>IF(AND('331-CT'!$E$7=TH!H1914,OR(L1914="331",M1914="331")),"331",IF(AND(OR(L1914="131",M1914="131"),H1914='131-CT'!$E$7),"131",""))</f>
        <v/>
      </c>
      <c r="O1914" s="89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8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8" t="s">
        <v>1379</v>
      </c>
      <c r="E1915" s="908">
        <v>41962</v>
      </c>
      <c r="F1915" s="909" t="s">
        <v>503</v>
      </c>
      <c r="G1915" s="930" t="s">
        <v>778</v>
      </c>
      <c r="H1915" s="913" t="s">
        <v>1372</v>
      </c>
      <c r="I1915" s="249">
        <v>609</v>
      </c>
      <c r="J1915" s="249">
        <v>7402.9615138960789</v>
      </c>
      <c r="K1915" s="910">
        <f t="shared" si="459"/>
        <v>4508404</v>
      </c>
      <c r="L1915" s="890" t="s">
        <v>169</v>
      </c>
      <c r="M1915" s="929" t="s">
        <v>167</v>
      </c>
      <c r="N1915" s="52" t="str">
        <f>IF(AND('331-CT'!$E$7=TH!H1915,OR(L1915="331",M1915="331")),"331",IF(AND(OR(L1915="131",M1915="131"),H1915='131-CT'!$E$7),"131",""))</f>
        <v/>
      </c>
      <c r="O1915" s="89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8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8" t="s">
        <v>1379</v>
      </c>
      <c r="E1916" s="908">
        <v>41962</v>
      </c>
      <c r="F1916" s="909" t="s">
        <v>504</v>
      </c>
      <c r="G1916" s="930" t="s">
        <v>778</v>
      </c>
      <c r="H1916" s="913" t="s">
        <v>1372</v>
      </c>
      <c r="I1916" s="249">
        <v>213</v>
      </c>
      <c r="J1916" s="249">
        <v>7814.2371535569719</v>
      </c>
      <c r="K1916" s="910">
        <f t="shared" si="459"/>
        <v>1664433</v>
      </c>
      <c r="L1916" s="890" t="s">
        <v>169</v>
      </c>
      <c r="M1916" s="929" t="s">
        <v>167</v>
      </c>
      <c r="N1916" s="52" t="str">
        <f>IF(AND('331-CT'!$E$7=TH!H1916,OR(L1916="331",M1916="331")),"331",IF(AND(OR(L1916="131",M1916="131"),H1916='131-CT'!$E$7),"131",""))</f>
        <v/>
      </c>
      <c r="O1916" s="89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8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8" t="s">
        <v>1379</v>
      </c>
      <c r="E1917" s="908">
        <v>41962</v>
      </c>
      <c r="F1917" s="909" t="s">
        <v>779</v>
      </c>
      <c r="G1917" s="930" t="s">
        <v>778</v>
      </c>
      <c r="H1917" s="913" t="s">
        <v>1372</v>
      </c>
      <c r="I1917" s="249">
        <v>796</v>
      </c>
      <c r="J1917" s="249">
        <v>6991.685874235186</v>
      </c>
      <c r="K1917" s="910">
        <f t="shared" si="459"/>
        <v>5565382</v>
      </c>
      <c r="L1917" s="890" t="s">
        <v>169</v>
      </c>
      <c r="M1917" s="929" t="s">
        <v>167</v>
      </c>
      <c r="N1917" s="52" t="str">
        <f>IF(AND('331-CT'!$E$7=TH!H1917,OR(L1917="331",M1917="331")),"331",IF(AND(OR(L1917="131",M1917="131"),H1917='131-CT'!$E$7),"131",""))</f>
        <v/>
      </c>
      <c r="O1917" s="89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8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8" t="s">
        <v>1379</v>
      </c>
      <c r="E1918" s="908">
        <v>41962</v>
      </c>
      <c r="F1918" s="909" t="s">
        <v>406</v>
      </c>
      <c r="G1918" s="930" t="s">
        <v>778</v>
      </c>
      <c r="H1918" s="913" t="s">
        <v>1372</v>
      </c>
      <c r="I1918" s="249">
        <v>402</v>
      </c>
      <c r="J1918" s="249">
        <v>8143.2576652856869</v>
      </c>
      <c r="K1918" s="910">
        <f t="shared" si="459"/>
        <v>3273590</v>
      </c>
      <c r="L1918" s="890" t="s">
        <v>169</v>
      </c>
      <c r="M1918" s="929" t="s">
        <v>167</v>
      </c>
      <c r="N1918" s="52" t="str">
        <f>IF(AND('331-CT'!$E$7=TH!H1918,OR(L1918="331",M1918="331")),"331",IF(AND(OR(L1918="131",M1918="131"),H1918='131-CT'!$E$7),"131",""))</f>
        <v/>
      </c>
      <c r="O1918" s="89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8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8" t="s">
        <v>1379</v>
      </c>
      <c r="E1919" s="908">
        <v>41962</v>
      </c>
      <c r="F1919" s="909" t="s">
        <v>780</v>
      </c>
      <c r="G1919" s="930" t="s">
        <v>781</v>
      </c>
      <c r="H1919" s="913" t="s">
        <v>1372</v>
      </c>
      <c r="I1919" s="249">
        <v>975</v>
      </c>
      <c r="J1919" s="249">
        <v>4524.0320362698267</v>
      </c>
      <c r="K1919" s="910">
        <f t="shared" si="459"/>
        <v>4410931</v>
      </c>
      <c r="L1919" s="890" t="s">
        <v>169</v>
      </c>
      <c r="M1919" s="929" t="s">
        <v>167</v>
      </c>
      <c r="N1919" s="52" t="str">
        <f>IF(AND('331-CT'!$E$7=TH!H1919,OR(L1919="331",M1919="331")),"331",IF(AND(OR(L1919="131",M1919="131"),H1919='131-CT'!$E$7),"131",""))</f>
        <v/>
      </c>
      <c r="O1919" s="89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8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8" t="s">
        <v>1379</v>
      </c>
      <c r="E1920" s="908">
        <v>41962</v>
      </c>
      <c r="F1920" s="909" t="s">
        <v>783</v>
      </c>
      <c r="G1920" s="930" t="s">
        <v>781</v>
      </c>
      <c r="H1920" s="913" t="s">
        <v>1372</v>
      </c>
      <c r="I1920" s="249">
        <v>1000</v>
      </c>
      <c r="J1920" s="249">
        <v>658.04102345742922</v>
      </c>
      <c r="K1920" s="910">
        <f t="shared" si="459"/>
        <v>658041</v>
      </c>
      <c r="L1920" s="890" t="s">
        <v>169</v>
      </c>
      <c r="M1920" s="929" t="s">
        <v>167</v>
      </c>
      <c r="N1920" s="52" t="str">
        <f>IF(AND('331-CT'!$E$7=TH!H1920,OR(L1920="331",M1920="331")),"331",IF(AND(OR(L1920="131",M1920="131"),H1920='131-CT'!$E$7),"131",""))</f>
        <v/>
      </c>
      <c r="O1920" s="89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8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8" t="s">
        <v>1379</v>
      </c>
      <c r="E1921" s="908">
        <v>41962</v>
      </c>
      <c r="F1921" s="909" t="s">
        <v>784</v>
      </c>
      <c r="G1921" s="930" t="s">
        <v>781</v>
      </c>
      <c r="H1921" s="913" t="s">
        <v>1372</v>
      </c>
      <c r="I1921" s="249">
        <v>1000</v>
      </c>
      <c r="J1921" s="249">
        <v>493.53076759307191</v>
      </c>
      <c r="K1921" s="910">
        <f t="shared" si="459"/>
        <v>493531</v>
      </c>
      <c r="L1921" s="890" t="s">
        <v>169</v>
      </c>
      <c r="M1921" s="929" t="s">
        <v>167</v>
      </c>
      <c r="N1921" s="52" t="str">
        <f>IF(AND('331-CT'!$E$7=TH!H1921,OR(L1921="331",M1921="331")),"331",IF(AND(OR(L1921="131",M1921="131"),H1921='131-CT'!$E$7),"131",""))</f>
        <v/>
      </c>
      <c r="O1921" s="89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8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8" t="s">
        <v>1379</v>
      </c>
      <c r="E1922" s="908">
        <v>41962</v>
      </c>
      <c r="F1922" s="909" t="s">
        <v>785</v>
      </c>
      <c r="G1922" s="930" t="s">
        <v>781</v>
      </c>
      <c r="H1922" s="913" t="s">
        <v>1372</v>
      </c>
      <c r="I1922" s="249">
        <v>978</v>
      </c>
      <c r="J1922" s="249">
        <v>3372.4602452193249</v>
      </c>
      <c r="K1922" s="910">
        <f t="shared" si="459"/>
        <v>3298266</v>
      </c>
      <c r="L1922" s="890" t="s">
        <v>169</v>
      </c>
      <c r="M1922" s="929" t="s">
        <v>167</v>
      </c>
      <c r="N1922" s="52" t="str">
        <f>IF(AND('331-CT'!$E$7=TH!H1922,OR(L1922="331",M1922="331")),"331",IF(AND(OR(L1922="131",M1922="131"),H1922='131-CT'!$E$7),"131",""))</f>
        <v/>
      </c>
      <c r="O1922" s="89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8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8" t="s">
        <v>1379</v>
      </c>
      <c r="E1923" s="908">
        <v>41962</v>
      </c>
      <c r="F1923" s="909" t="s">
        <v>786</v>
      </c>
      <c r="G1923" s="930" t="s">
        <v>781</v>
      </c>
      <c r="H1923" s="913" t="s">
        <v>1372</v>
      </c>
      <c r="I1923" s="249">
        <v>1000</v>
      </c>
      <c r="J1923" s="249">
        <v>575.78589552525068</v>
      </c>
      <c r="K1923" s="910">
        <f t="shared" si="459"/>
        <v>575786</v>
      </c>
      <c r="L1923" s="890" t="s">
        <v>169</v>
      </c>
      <c r="M1923" s="929" t="s">
        <v>167</v>
      </c>
      <c r="N1923" s="52" t="str">
        <f>IF(AND('331-CT'!$E$7=TH!H1923,OR(L1923="331",M1923="331")),"331",IF(AND(OR(L1923="131",M1923="131"),H1923='131-CT'!$E$7),"131",""))</f>
        <v/>
      </c>
      <c r="O1923" s="89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8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8" t="s">
        <v>1379</v>
      </c>
      <c r="E1924" s="908">
        <v>41962</v>
      </c>
      <c r="F1924" s="909" t="s">
        <v>787</v>
      </c>
      <c r="G1924" s="930" t="s">
        <v>781</v>
      </c>
      <c r="H1924" s="913" t="s">
        <v>1372</v>
      </c>
      <c r="I1924" s="249">
        <v>1000</v>
      </c>
      <c r="J1924" s="249">
        <v>329.02051172871461</v>
      </c>
      <c r="K1924" s="910">
        <f t="shared" si="459"/>
        <v>329021</v>
      </c>
      <c r="L1924" s="890" t="s">
        <v>169</v>
      </c>
      <c r="M1924" s="929" t="s">
        <v>167</v>
      </c>
      <c r="N1924" s="52" t="str">
        <f>IF(AND('331-CT'!$E$7=TH!H1924,OR(L1924="331",M1924="331")),"331",IF(AND(OR(L1924="131",M1924="131"),H1924='131-CT'!$E$7),"131",""))</f>
        <v/>
      </c>
      <c r="O1924" s="89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8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8" t="s">
        <v>1379</v>
      </c>
      <c r="E1925" s="908">
        <v>41963</v>
      </c>
      <c r="F1925" s="909" t="s">
        <v>459</v>
      </c>
      <c r="G1925" s="930" t="s">
        <v>788</v>
      </c>
      <c r="H1925" s="913" t="s">
        <v>1372</v>
      </c>
      <c r="I1925" s="249">
        <v>993</v>
      </c>
      <c r="J1925" s="249">
        <v>7567.4717697604365</v>
      </c>
      <c r="K1925" s="910">
        <f t="shared" si="459"/>
        <v>7514499</v>
      </c>
      <c r="L1925" s="890" t="s">
        <v>169</v>
      </c>
      <c r="M1925" s="929" t="s">
        <v>167</v>
      </c>
      <c r="N1925" s="52" t="str">
        <f>IF(AND('331-CT'!$E$7=TH!H1925,OR(L1925="331",M1925="331")),"331",IF(AND(OR(L1925="131",M1925="131"),H1925='131-CT'!$E$7),"131",""))</f>
        <v/>
      </c>
      <c r="O1925" s="89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8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8" t="s">
        <v>1379</v>
      </c>
      <c r="E1926" s="908">
        <v>41963</v>
      </c>
      <c r="F1926" s="909" t="s">
        <v>789</v>
      </c>
      <c r="G1926" s="930" t="s">
        <v>790</v>
      </c>
      <c r="H1926" s="913" t="s">
        <v>1372</v>
      </c>
      <c r="I1926" s="249">
        <v>3030</v>
      </c>
      <c r="J1926" s="249">
        <v>8061.0025373535082</v>
      </c>
      <c r="K1926" s="910">
        <f t="shared" si="459"/>
        <v>24424838</v>
      </c>
      <c r="L1926" s="890" t="s">
        <v>169</v>
      </c>
      <c r="M1926" s="929" t="s">
        <v>167</v>
      </c>
      <c r="N1926" s="52" t="str">
        <f>IF(AND('331-CT'!$E$7=TH!H1926,OR(L1926="331",M1926="331")),"331",IF(AND(OR(L1926="131",M1926="131"),H1926='131-CT'!$E$7),"131",""))</f>
        <v/>
      </c>
      <c r="O1926" s="89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8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8" t="s">
        <v>1379</v>
      </c>
      <c r="E1927" s="908">
        <v>41963</v>
      </c>
      <c r="F1927" s="909" t="s">
        <v>789</v>
      </c>
      <c r="G1927" s="930" t="s">
        <v>790</v>
      </c>
      <c r="H1927" s="913" t="s">
        <v>1372</v>
      </c>
      <c r="I1927" s="249">
        <v>219</v>
      </c>
      <c r="J1927" s="249">
        <v>8061.0025373535082</v>
      </c>
      <c r="K1927" s="910">
        <f t="shared" si="459"/>
        <v>1765360</v>
      </c>
      <c r="L1927" s="890" t="s">
        <v>169</v>
      </c>
      <c r="M1927" s="929" t="s">
        <v>167</v>
      </c>
      <c r="N1927" s="52" t="str">
        <f>IF(AND('331-CT'!$E$7=TH!H1927,OR(L1927="331",M1927="331")),"331",IF(AND(OR(L1927="131",M1927="131"),H1927='131-CT'!$E$7),"131",""))</f>
        <v/>
      </c>
      <c r="O1927" s="89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8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8" t="s">
        <v>1379</v>
      </c>
      <c r="E1928" s="908">
        <v>41963</v>
      </c>
      <c r="F1928" s="909" t="s">
        <v>789</v>
      </c>
      <c r="G1928" s="930" t="s">
        <v>790</v>
      </c>
      <c r="H1928" s="913" t="s">
        <v>1372</v>
      </c>
      <c r="I1928" s="249">
        <v>3167</v>
      </c>
      <c r="J1928" s="249">
        <v>8061.0025373535082</v>
      </c>
      <c r="K1928" s="910">
        <f t="shared" si="459"/>
        <v>25529195</v>
      </c>
      <c r="L1928" s="890" t="s">
        <v>169</v>
      </c>
      <c r="M1928" s="929" t="s">
        <v>167</v>
      </c>
      <c r="N1928" s="52" t="str">
        <f>IF(AND('331-CT'!$E$7=TH!H1928,OR(L1928="331",M1928="331")),"331",IF(AND(OR(L1928="131",M1928="131"),H1928='131-CT'!$E$7),"131",""))</f>
        <v/>
      </c>
      <c r="O1928" s="89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8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8" t="s">
        <v>1379</v>
      </c>
      <c r="E1929" s="908">
        <v>41964</v>
      </c>
      <c r="F1929" s="909" t="s">
        <v>1207</v>
      </c>
      <c r="G1929" s="930" t="s">
        <v>791</v>
      </c>
      <c r="H1929" s="913" t="s">
        <v>1372</v>
      </c>
      <c r="I1929" s="249">
        <v>780</v>
      </c>
      <c r="J1929" s="249">
        <v>9377.0845842683666</v>
      </c>
      <c r="K1929" s="910">
        <f t="shared" si="459"/>
        <v>7314126</v>
      </c>
      <c r="L1929" s="890" t="s">
        <v>169</v>
      </c>
      <c r="M1929" s="929" t="s">
        <v>167</v>
      </c>
      <c r="N1929" s="52" t="str">
        <f>IF(AND('331-CT'!$E$7=TH!H1929,OR(L1929="331",M1929="331")),"331",IF(AND(OR(L1929="131",M1929="131"),H1929='131-CT'!$E$7),"131",""))</f>
        <v/>
      </c>
      <c r="O1929" s="89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8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8" t="s">
        <v>1379</v>
      </c>
      <c r="E1930" s="908">
        <v>41964</v>
      </c>
      <c r="F1930" s="909" t="s">
        <v>445</v>
      </c>
      <c r="G1930" s="930" t="s">
        <v>791</v>
      </c>
      <c r="H1930" s="913" t="s">
        <v>1372</v>
      </c>
      <c r="I1930" s="249">
        <v>1600</v>
      </c>
      <c r="J1930" s="249">
        <v>822.55127932178664</v>
      </c>
      <c r="K1930" s="910">
        <f t="shared" si="459"/>
        <v>1316082</v>
      </c>
      <c r="L1930" s="890" t="s">
        <v>169</v>
      </c>
      <c r="M1930" s="929" t="s">
        <v>167</v>
      </c>
      <c r="N1930" s="52" t="str">
        <f>IF(AND('331-CT'!$E$7=TH!H1930,OR(L1930="331",M1930="331")),"331",IF(AND(OR(L1930="131",M1930="131"),H1930='131-CT'!$E$7),"131",""))</f>
        <v/>
      </c>
      <c r="O1930" s="89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8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8" t="s">
        <v>1379</v>
      </c>
      <c r="E1931" s="908">
        <v>41967</v>
      </c>
      <c r="F1931" s="909" t="s">
        <v>566</v>
      </c>
      <c r="G1931" s="930" t="s">
        <v>792</v>
      </c>
      <c r="H1931" s="913" t="s">
        <v>1372</v>
      </c>
      <c r="I1931" s="249">
        <v>511</v>
      </c>
      <c r="J1931" s="249">
        <v>7978.7474094213294</v>
      </c>
      <c r="K1931" s="910">
        <f t="shared" si="459"/>
        <v>4077140</v>
      </c>
      <c r="L1931" s="890" t="s">
        <v>169</v>
      </c>
      <c r="M1931" s="929" t="s">
        <v>167</v>
      </c>
      <c r="N1931" s="52" t="str">
        <f>IF(AND('331-CT'!$E$7=TH!H1931,OR(L1931="331",M1931="331")),"331",IF(AND(OR(L1931="131",M1931="131"),H1931='131-CT'!$E$7),"131",""))</f>
        <v/>
      </c>
      <c r="O1931" s="89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8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8" t="s">
        <v>1379</v>
      </c>
      <c r="E1932" s="908">
        <v>41968</v>
      </c>
      <c r="F1932" s="909" t="s">
        <v>793</v>
      </c>
      <c r="G1932" s="930" t="s">
        <v>794</v>
      </c>
      <c r="H1932" s="913" t="s">
        <v>1372</v>
      </c>
      <c r="I1932" s="249">
        <v>3160</v>
      </c>
      <c r="J1932" s="249">
        <v>8143.2576652856869</v>
      </c>
      <c r="K1932" s="910">
        <f t="shared" si="459"/>
        <v>25732694</v>
      </c>
      <c r="L1932" s="890" t="s">
        <v>169</v>
      </c>
      <c r="M1932" s="929" t="s">
        <v>167</v>
      </c>
      <c r="N1932" s="52" t="str">
        <f>IF(AND('331-CT'!$E$7=TH!H1932,OR(L1932="331",M1932="331")),"331",IF(AND(OR(L1932="131",M1932="131"),H1932='131-CT'!$E$7),"131",""))</f>
        <v/>
      </c>
      <c r="O1932" s="89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8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8" t="s">
        <v>1379</v>
      </c>
      <c r="E1933" s="908">
        <v>41968</v>
      </c>
      <c r="F1933" s="909" t="s">
        <v>722</v>
      </c>
      <c r="G1933" s="930" t="s">
        <v>795</v>
      </c>
      <c r="H1933" s="913" t="s">
        <v>1372</v>
      </c>
      <c r="I1933" s="249">
        <v>33</v>
      </c>
      <c r="J1933" s="249">
        <v>19576.720447858519</v>
      </c>
      <c r="K1933" s="910">
        <f t="shared" si="459"/>
        <v>646032</v>
      </c>
      <c r="L1933" s="890" t="s">
        <v>169</v>
      </c>
      <c r="M1933" s="929" t="s">
        <v>167</v>
      </c>
      <c r="N1933" s="52" t="str">
        <f>IF(AND('331-CT'!$E$7=TH!H1933,OR(L1933="331",M1933="331")),"331",IF(AND(OR(L1933="131",M1933="131"),H1933='131-CT'!$E$7),"131",""))</f>
        <v/>
      </c>
      <c r="O1933" s="89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8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8" t="s">
        <v>1379</v>
      </c>
      <c r="E1934" s="908">
        <v>41968</v>
      </c>
      <c r="F1934" s="909" t="s">
        <v>771</v>
      </c>
      <c r="G1934" s="930" t="s">
        <v>795</v>
      </c>
      <c r="H1934" s="913" t="s">
        <v>1372</v>
      </c>
      <c r="I1934" s="249">
        <v>56</v>
      </c>
      <c r="J1934" s="249">
        <v>19000.93455233327</v>
      </c>
      <c r="K1934" s="910">
        <f t="shared" si="459"/>
        <v>1064052</v>
      </c>
      <c r="L1934" s="890" t="s">
        <v>169</v>
      </c>
      <c r="M1934" s="929" t="s">
        <v>167</v>
      </c>
      <c r="N1934" s="52" t="str">
        <f>IF(AND('331-CT'!$E$7=TH!H1934,OR(L1934="331",M1934="331")),"331",IF(AND(OR(L1934="131",M1934="131"),H1934='131-CT'!$E$7),"131",""))</f>
        <v/>
      </c>
      <c r="O1934" s="89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8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8" t="s">
        <v>1379</v>
      </c>
      <c r="E1935" s="908">
        <v>41968</v>
      </c>
      <c r="F1935" s="909" t="s">
        <v>746</v>
      </c>
      <c r="G1935" s="930" t="s">
        <v>795</v>
      </c>
      <c r="H1935" s="913" t="s">
        <v>1372</v>
      </c>
      <c r="I1935" s="249">
        <v>178</v>
      </c>
      <c r="J1935" s="249">
        <v>1233.8269189826799</v>
      </c>
      <c r="K1935" s="910">
        <f t="shared" si="459"/>
        <v>219621</v>
      </c>
      <c r="L1935" s="890" t="s">
        <v>169</v>
      </c>
      <c r="M1935" s="929" t="s">
        <v>167</v>
      </c>
      <c r="N1935" s="52" t="str">
        <f>IF(AND('331-CT'!$E$7=TH!H1935,OR(L1935="331",M1935="331")),"331",IF(AND(OR(L1935="131",M1935="131"),H1935='131-CT'!$E$7),"131",""))</f>
        <v/>
      </c>
      <c r="O1935" s="89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8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8" t="s">
        <v>1379</v>
      </c>
      <c r="E1936" s="908">
        <v>41970</v>
      </c>
      <c r="F1936" s="909" t="s">
        <v>796</v>
      </c>
      <c r="G1936" s="930" t="s">
        <v>797</v>
      </c>
      <c r="H1936" s="913" t="s">
        <v>1372</v>
      </c>
      <c r="I1936" s="249">
        <v>100</v>
      </c>
      <c r="J1936" s="249">
        <v>14476.902516063443</v>
      </c>
      <c r="K1936" s="910">
        <f t="shared" si="459"/>
        <v>1447690</v>
      </c>
      <c r="L1936" s="890" t="s">
        <v>169</v>
      </c>
      <c r="M1936" s="929" t="s">
        <v>167</v>
      </c>
      <c r="N1936" s="52" t="str">
        <f>IF(AND('331-CT'!$E$7=TH!H1936,OR(L1936="331",M1936="331")),"331",IF(AND(OR(L1936="131",M1936="131"),H1936='131-CT'!$E$7),"131",""))</f>
        <v/>
      </c>
      <c r="O1936" s="89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8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8" t="s">
        <v>1379</v>
      </c>
      <c r="E1937" s="908">
        <v>41970</v>
      </c>
      <c r="F1937" s="909" t="s">
        <v>508</v>
      </c>
      <c r="G1937" s="930" t="s">
        <v>799</v>
      </c>
      <c r="H1937" s="913" t="s">
        <v>1372</v>
      </c>
      <c r="I1937" s="249">
        <v>333</v>
      </c>
      <c r="J1937" s="249">
        <v>7731.9820256247931</v>
      </c>
      <c r="K1937" s="910">
        <f t="shared" si="459"/>
        <v>2574750</v>
      </c>
      <c r="L1937" s="890" t="s">
        <v>169</v>
      </c>
      <c r="M1937" s="929" t="s">
        <v>167</v>
      </c>
      <c r="N1937" s="52" t="str">
        <f>IF(AND('331-CT'!$E$7=TH!H1937,OR(L1937="331",M1937="331")),"331",IF(AND(OR(L1937="131",M1937="131"),H1937='131-CT'!$E$7),"131",""))</f>
        <v/>
      </c>
      <c r="O1937" s="89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8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8" t="s">
        <v>1379</v>
      </c>
      <c r="E1938" s="908">
        <v>41970</v>
      </c>
      <c r="F1938" s="909" t="s">
        <v>487</v>
      </c>
      <c r="G1938" s="930" t="s">
        <v>799</v>
      </c>
      <c r="H1938" s="913" t="s">
        <v>1372</v>
      </c>
      <c r="I1938" s="249">
        <v>219</v>
      </c>
      <c r="J1938" s="249">
        <v>7649.7268976926152</v>
      </c>
      <c r="K1938" s="910">
        <f t="shared" si="459"/>
        <v>1675290</v>
      </c>
      <c r="L1938" s="890" t="s">
        <v>169</v>
      </c>
      <c r="M1938" s="929" t="s">
        <v>167</v>
      </c>
      <c r="N1938" s="52" t="str">
        <f>IF(AND('331-CT'!$E$7=TH!H1938,OR(L1938="331",M1938="331")),"331",IF(AND(OR(L1938="131",M1938="131"),H1938='131-CT'!$E$7),"131",""))</f>
        <v/>
      </c>
      <c r="O1938" s="89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8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8" t="s">
        <v>1379</v>
      </c>
      <c r="E1939" s="908">
        <v>41970</v>
      </c>
      <c r="F1939" s="909" t="s">
        <v>486</v>
      </c>
      <c r="G1939" s="930" t="s">
        <v>799</v>
      </c>
      <c r="H1939" s="913" t="s">
        <v>1372</v>
      </c>
      <c r="I1939" s="249">
        <v>112</v>
      </c>
      <c r="J1939" s="249">
        <v>7320.7063859639002</v>
      </c>
      <c r="K1939" s="910">
        <f t="shared" si="459"/>
        <v>819919</v>
      </c>
      <c r="L1939" s="890" t="s">
        <v>169</v>
      </c>
      <c r="M1939" s="929" t="s">
        <v>167</v>
      </c>
      <c r="N1939" s="52" t="str">
        <f>IF(AND('331-CT'!$E$7=TH!H1939,OR(L1939="331",M1939="331")),"331",IF(AND(OR(L1939="131",M1939="131"),H1939='131-CT'!$E$7),"131",""))</f>
        <v/>
      </c>
      <c r="O1939" s="89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8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8" t="s">
        <v>1379</v>
      </c>
      <c r="E1940" s="908">
        <v>41970</v>
      </c>
      <c r="F1940" s="909" t="s">
        <v>630</v>
      </c>
      <c r="G1940" s="930" t="s">
        <v>800</v>
      </c>
      <c r="H1940" s="913" t="s">
        <v>1372</v>
      </c>
      <c r="I1940" s="249">
        <v>110</v>
      </c>
      <c r="J1940" s="249">
        <v>3619.2256290158607</v>
      </c>
      <c r="K1940" s="910">
        <f t="shared" si="459"/>
        <v>398115</v>
      </c>
      <c r="L1940" s="890" t="s">
        <v>169</v>
      </c>
      <c r="M1940" s="929" t="s">
        <v>167</v>
      </c>
      <c r="N1940" s="52" t="str">
        <f>IF(AND('331-CT'!$E$7=TH!H1940,OR(L1940="331",M1940="331")),"331",IF(AND(OR(L1940="131",M1940="131"),H1940='131-CT'!$E$7),"131",""))</f>
        <v/>
      </c>
      <c r="O1940" s="89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8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8" t="s">
        <v>1379</v>
      </c>
      <c r="E1941" s="908">
        <v>41970</v>
      </c>
      <c r="F1941" s="909" t="s">
        <v>632</v>
      </c>
      <c r="G1941" s="930" t="s">
        <v>800</v>
      </c>
      <c r="H1941" s="913" t="s">
        <v>1372</v>
      </c>
      <c r="I1941" s="249">
        <v>260</v>
      </c>
      <c r="J1941" s="249">
        <v>6333.6448507777568</v>
      </c>
      <c r="K1941" s="910">
        <f t="shared" si="459"/>
        <v>1646748</v>
      </c>
      <c r="L1941" s="890" t="s">
        <v>169</v>
      </c>
      <c r="M1941" s="929" t="s">
        <v>167</v>
      </c>
      <c r="N1941" s="52" t="str">
        <f>IF(AND('331-CT'!$E$7=TH!H1941,OR(L1941="331",M1941="331")),"331",IF(AND(OR(L1941="131",M1941="131"),H1941='131-CT'!$E$7),"131",""))</f>
        <v/>
      </c>
      <c r="O1941" s="89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8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8" t="s">
        <v>1379</v>
      </c>
      <c r="E1942" s="908">
        <v>41970</v>
      </c>
      <c r="F1942" s="909" t="s">
        <v>631</v>
      </c>
      <c r="G1942" s="930" t="s">
        <v>800</v>
      </c>
      <c r="H1942" s="913" t="s">
        <v>1372</v>
      </c>
      <c r="I1942" s="249">
        <v>450</v>
      </c>
      <c r="J1942" s="249">
        <v>3865.9910128123965</v>
      </c>
      <c r="K1942" s="910">
        <f t="shared" si="459"/>
        <v>1739696</v>
      </c>
      <c r="L1942" s="890" t="s">
        <v>169</v>
      </c>
      <c r="M1942" s="929" t="s">
        <v>167</v>
      </c>
      <c r="N1942" s="52" t="str">
        <f>IF(AND('331-CT'!$E$7=TH!H1942,OR(L1942="331",M1942="331")),"331",IF(AND(OR(L1942="131",M1942="131"),H1942='131-CT'!$E$7),"131",""))</f>
        <v/>
      </c>
      <c r="O1942" s="89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8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8" t="s">
        <v>1379</v>
      </c>
      <c r="E1943" s="908">
        <v>41972</v>
      </c>
      <c r="F1943" s="909" t="s">
        <v>670</v>
      </c>
      <c r="G1943" s="930" t="s">
        <v>801</v>
      </c>
      <c r="H1943" s="913" t="s">
        <v>1372</v>
      </c>
      <c r="I1943" s="249">
        <v>1000</v>
      </c>
      <c r="J1943" s="249">
        <v>7402.9615138960789</v>
      </c>
      <c r="K1943" s="910">
        <f t="shared" si="459"/>
        <v>7402962</v>
      </c>
      <c r="L1943" s="890" t="s">
        <v>169</v>
      </c>
      <c r="M1943" s="929" t="s">
        <v>167</v>
      </c>
      <c r="N1943" s="52" t="str">
        <f>IF(AND('331-CT'!$E$7=TH!H1943,OR(L1943="331",M1943="331")),"331",IF(AND(OR(L1943="131",M1943="131"),H1943='131-CT'!$E$7),"131",""))</f>
        <v/>
      </c>
      <c r="O1943" s="89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8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8" t="s">
        <v>1379</v>
      </c>
      <c r="E1944" s="908">
        <v>41973</v>
      </c>
      <c r="F1944" s="909" t="s">
        <v>670</v>
      </c>
      <c r="G1944" s="930" t="s">
        <v>802</v>
      </c>
      <c r="H1944" s="913" t="s">
        <v>1372</v>
      </c>
      <c r="I1944" s="249">
        <v>987</v>
      </c>
      <c r="J1944" s="249">
        <v>7402.9615138960789</v>
      </c>
      <c r="K1944" s="910">
        <f t="shared" si="459"/>
        <v>7306723</v>
      </c>
      <c r="L1944" s="890" t="s">
        <v>169</v>
      </c>
      <c r="M1944" s="929" t="s">
        <v>167</v>
      </c>
      <c r="N1944" s="52" t="str">
        <f>IF(AND('331-CT'!$E$7=TH!H1944,OR(L1944="331",M1944="331")),"331",IF(AND(OR(L1944="131",M1944="131"),H1944='131-CT'!$E$7),"131",""))</f>
        <v/>
      </c>
      <c r="O1944" s="89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8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8" t="s">
        <v>1379</v>
      </c>
      <c r="E1945" s="908">
        <v>41973</v>
      </c>
      <c r="F1945" s="909" t="s">
        <v>670</v>
      </c>
      <c r="G1945" s="930" t="s">
        <v>802</v>
      </c>
      <c r="H1945" s="913" t="s">
        <v>1372</v>
      </c>
      <c r="I1945" s="249">
        <v>226</v>
      </c>
      <c r="J1945" s="249">
        <v>7402.9615138960789</v>
      </c>
      <c r="K1945" s="910">
        <f t="shared" si="459"/>
        <v>1673069</v>
      </c>
      <c r="L1945" s="890" t="s">
        <v>169</v>
      </c>
      <c r="M1945" s="929" t="s">
        <v>167</v>
      </c>
      <c r="N1945" s="52" t="str">
        <f>IF(AND('331-CT'!$E$7=TH!H1945,OR(L1945="331",M1945="331")),"331",IF(AND(OR(L1945="131",M1945="131"),H1945='131-CT'!$E$7),"131",""))</f>
        <v/>
      </c>
      <c r="O1945" s="89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8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8" t="s">
        <v>1379</v>
      </c>
      <c r="E1946" s="908">
        <v>41973</v>
      </c>
      <c r="F1946" s="909" t="s">
        <v>775</v>
      </c>
      <c r="G1946" s="930" t="s">
        <v>803</v>
      </c>
      <c r="H1946" s="913" t="s">
        <v>1372</v>
      </c>
      <c r="I1946" s="249">
        <v>1980</v>
      </c>
      <c r="J1946" s="249">
        <v>7402.9615138960789</v>
      </c>
      <c r="K1946" s="910">
        <f t="shared" si="459"/>
        <v>14657864</v>
      </c>
      <c r="L1946" s="890" t="s">
        <v>169</v>
      </c>
      <c r="M1946" s="929" t="s">
        <v>167</v>
      </c>
      <c r="N1946" s="52" t="str">
        <f>IF(AND('331-CT'!$E$7=TH!H1946,OR(L1946="331",M1946="331")),"331",IF(AND(OR(L1946="131",M1946="131"),H1946='131-CT'!$E$7),"131",""))</f>
        <v/>
      </c>
      <c r="O1946" s="89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8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8" t="s">
        <v>1379</v>
      </c>
      <c r="E1947" s="908">
        <v>41975</v>
      </c>
      <c r="F1947" s="909" t="s">
        <v>741</v>
      </c>
      <c r="G1947" s="930" t="s">
        <v>804</v>
      </c>
      <c r="H1947" s="913" t="s">
        <v>1372</v>
      </c>
      <c r="I1947" s="249">
        <v>1059</v>
      </c>
      <c r="J1947" s="249">
        <v>5593.3486993881488</v>
      </c>
      <c r="K1947" s="910">
        <f t="shared" si="459"/>
        <v>5923356</v>
      </c>
      <c r="L1947" s="890" t="s">
        <v>169</v>
      </c>
      <c r="M1947" s="929" t="s">
        <v>167</v>
      </c>
      <c r="N1947" s="52" t="str">
        <f>IF(AND('331-CT'!$E$7=TH!H1947,OR(L1947="331",M1947="331")),"331",IF(AND(OR(L1947="131",M1947="131"),H1947='131-CT'!$E$7),"131",""))</f>
        <v/>
      </c>
      <c r="O1947" s="89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8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8" t="s">
        <v>1379</v>
      </c>
      <c r="E1948" s="908">
        <v>41979</v>
      </c>
      <c r="F1948" s="909" t="s">
        <v>805</v>
      </c>
      <c r="G1948" s="930" t="s">
        <v>806</v>
      </c>
      <c r="H1948" s="913" t="s">
        <v>1372</v>
      </c>
      <c r="I1948" s="249">
        <v>106</v>
      </c>
      <c r="J1948" s="249">
        <v>7238.4512580317214</v>
      </c>
      <c r="K1948" s="910">
        <f t="shared" si="459"/>
        <v>767276</v>
      </c>
      <c r="L1948" s="890" t="s">
        <v>169</v>
      </c>
      <c r="M1948" s="929" t="s">
        <v>167</v>
      </c>
      <c r="N1948" s="52" t="str">
        <f>IF(AND('331-CT'!$E$7=TH!H1948,OR(L1948="331",M1948="331")),"331",IF(AND(OR(L1948="131",M1948="131"),H1948='131-CT'!$E$7),"131",""))</f>
        <v/>
      </c>
      <c r="O1948" s="89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8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8" t="s">
        <v>1379</v>
      </c>
      <c r="E1949" s="908">
        <v>41979</v>
      </c>
      <c r="F1949" s="909" t="s">
        <v>754</v>
      </c>
      <c r="G1949" s="930" t="s">
        <v>806</v>
      </c>
      <c r="H1949" s="913" t="s">
        <v>1372</v>
      </c>
      <c r="I1949" s="249">
        <v>493</v>
      </c>
      <c r="J1949" s="249">
        <v>5264.3281876594338</v>
      </c>
      <c r="K1949" s="910">
        <f t="shared" si="459"/>
        <v>2595314</v>
      </c>
      <c r="L1949" s="890" t="s">
        <v>169</v>
      </c>
      <c r="M1949" s="929" t="s">
        <v>167</v>
      </c>
      <c r="N1949" s="52" t="str">
        <f>IF(AND('331-CT'!$E$7=TH!H1949,OR(L1949="331",M1949="331")),"331",IF(AND(OR(L1949="131",M1949="131"),H1949='131-CT'!$E$7),"131",""))</f>
        <v/>
      </c>
      <c r="O1949" s="89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8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8" t="s">
        <v>1379</v>
      </c>
      <c r="E1950" s="908">
        <v>41979</v>
      </c>
      <c r="F1950" s="909" t="s">
        <v>807</v>
      </c>
      <c r="G1950" s="930" t="s">
        <v>806</v>
      </c>
      <c r="H1950" s="913" t="s">
        <v>1372</v>
      </c>
      <c r="I1950" s="249">
        <v>512</v>
      </c>
      <c r="J1950" s="249">
        <v>3372.4602452193249</v>
      </c>
      <c r="K1950" s="910">
        <f t="shared" si="459"/>
        <v>1726700</v>
      </c>
      <c r="L1950" s="890" t="s">
        <v>169</v>
      </c>
      <c r="M1950" s="929" t="s">
        <v>167</v>
      </c>
      <c r="N1950" s="52" t="str">
        <f>IF(AND('331-CT'!$E$7=TH!H1950,OR(L1950="331",M1950="331")),"331",IF(AND(OR(L1950="131",M1950="131"),H1950='131-CT'!$E$7),"131",""))</f>
        <v/>
      </c>
      <c r="O1950" s="89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8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8" t="s">
        <v>1379</v>
      </c>
      <c r="E1951" s="908">
        <v>41979</v>
      </c>
      <c r="F1951" s="909" t="s">
        <v>690</v>
      </c>
      <c r="G1951" s="930" t="s">
        <v>806</v>
      </c>
      <c r="H1951" s="913" t="s">
        <v>1372</v>
      </c>
      <c r="I1951" s="249">
        <v>208</v>
      </c>
      <c r="J1951" s="249">
        <v>6004.6243390490417</v>
      </c>
      <c r="K1951" s="910">
        <f t="shared" si="459"/>
        <v>1248962</v>
      </c>
      <c r="L1951" s="890" t="s">
        <v>169</v>
      </c>
      <c r="M1951" s="929" t="s">
        <v>167</v>
      </c>
      <c r="N1951" s="52" t="str">
        <f>IF(AND('331-CT'!$E$7=TH!H1951,OR(L1951="331",M1951="331")),"331",IF(AND(OR(L1951="131",M1951="131"),H1951='131-CT'!$E$7),"131",""))</f>
        <v/>
      </c>
      <c r="O1951" s="89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8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8" t="s">
        <v>1379</v>
      </c>
      <c r="E1952" s="908">
        <v>41979</v>
      </c>
      <c r="F1952" s="909" t="s">
        <v>639</v>
      </c>
      <c r="G1952" s="930" t="s">
        <v>806</v>
      </c>
      <c r="H1952" s="913" t="s">
        <v>1372</v>
      </c>
      <c r="I1952" s="249">
        <v>1016</v>
      </c>
      <c r="J1952" s="249">
        <v>4195.0115245411116</v>
      </c>
      <c r="K1952" s="910">
        <f t="shared" si="459"/>
        <v>4262132</v>
      </c>
      <c r="L1952" s="890" t="s">
        <v>169</v>
      </c>
      <c r="M1952" s="929" t="s">
        <v>167</v>
      </c>
      <c r="N1952" s="52" t="str">
        <f>IF(AND('331-CT'!$E$7=TH!H1952,OR(L1952="331",M1952="331")),"331",IF(AND(OR(L1952="131",M1952="131"),H1952='131-CT'!$E$7),"131",""))</f>
        <v/>
      </c>
      <c r="O1952" s="89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8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8" t="s">
        <v>1379</v>
      </c>
      <c r="E1953" s="908">
        <v>41981</v>
      </c>
      <c r="F1953" s="909" t="s">
        <v>515</v>
      </c>
      <c r="G1953" s="930" t="s">
        <v>808</v>
      </c>
      <c r="H1953" s="913" t="s">
        <v>1372</v>
      </c>
      <c r="I1953" s="249">
        <v>1015</v>
      </c>
      <c r="J1953" s="249">
        <v>9459.3397122005445</v>
      </c>
      <c r="K1953" s="910">
        <f t="shared" si="459"/>
        <v>9601230</v>
      </c>
      <c r="L1953" s="890" t="s">
        <v>169</v>
      </c>
      <c r="M1953" s="929" t="s">
        <v>167</v>
      </c>
      <c r="N1953" s="52" t="str">
        <f>IF(AND('331-CT'!$E$7=TH!H1953,OR(L1953="331",M1953="331")),"331",IF(AND(OR(L1953="131",M1953="131"),H1953='131-CT'!$E$7),"131",""))</f>
        <v/>
      </c>
      <c r="O1953" s="89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8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8" t="s">
        <v>1379</v>
      </c>
      <c r="E1954" s="908">
        <v>41982</v>
      </c>
      <c r="F1954" s="909" t="s">
        <v>436</v>
      </c>
      <c r="G1954" s="930" t="s">
        <v>809</v>
      </c>
      <c r="H1954" s="913" t="s">
        <v>1372</v>
      </c>
      <c r="I1954" s="249">
        <v>440</v>
      </c>
      <c r="J1954" s="249">
        <v>7814.2371535569719</v>
      </c>
      <c r="K1954" s="910">
        <f t="shared" si="459"/>
        <v>3438264</v>
      </c>
      <c r="L1954" s="890" t="s">
        <v>169</v>
      </c>
      <c r="M1954" s="929" t="s">
        <v>167</v>
      </c>
      <c r="N1954" s="52" t="str">
        <f>IF(AND('331-CT'!$E$7=TH!H1954,OR(L1954="331",M1954="331")),"331",IF(AND(OR(L1954="131",M1954="131"),H1954='131-CT'!$E$7),"131",""))</f>
        <v/>
      </c>
      <c r="O1954" s="89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8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8" t="s">
        <v>1379</v>
      </c>
      <c r="E1955" s="908">
        <v>41982</v>
      </c>
      <c r="F1955" s="909" t="s">
        <v>810</v>
      </c>
      <c r="G1955" s="930" t="s">
        <v>809</v>
      </c>
      <c r="H1955" s="913" t="s">
        <v>1372</v>
      </c>
      <c r="I1955" s="249">
        <v>403</v>
      </c>
      <c r="J1955" s="249">
        <v>4770.7974200663621</v>
      </c>
      <c r="K1955" s="910">
        <f t="shared" si="459"/>
        <v>1922631</v>
      </c>
      <c r="L1955" s="890" t="s">
        <v>169</v>
      </c>
      <c r="M1955" s="929" t="s">
        <v>167</v>
      </c>
      <c r="N1955" s="52" t="str">
        <f>IF(AND('331-CT'!$E$7=TH!H1955,OR(L1955="331",M1955="331")),"331",IF(AND(OR(L1955="131",M1955="131"),H1955='131-CT'!$E$7),"131",""))</f>
        <v/>
      </c>
      <c r="O1955" s="89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8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8" t="s">
        <v>1379</v>
      </c>
      <c r="E1956" s="908">
        <v>41982</v>
      </c>
      <c r="F1956" s="909" t="s">
        <v>436</v>
      </c>
      <c r="G1956" s="930" t="s">
        <v>811</v>
      </c>
      <c r="H1956" s="913" t="s">
        <v>1372</v>
      </c>
      <c r="I1956" s="249">
        <v>440</v>
      </c>
      <c r="J1956" s="249">
        <v>7814.2371535569719</v>
      </c>
      <c r="K1956" s="910">
        <f t="shared" si="459"/>
        <v>3438264</v>
      </c>
      <c r="L1956" s="890" t="s">
        <v>169</v>
      </c>
      <c r="M1956" s="929" t="s">
        <v>167</v>
      </c>
      <c r="N1956" s="52" t="str">
        <f>IF(AND('331-CT'!$E$7=TH!H1956,OR(L1956="331",M1956="331")),"331",IF(AND(OR(L1956="131",M1956="131"),H1956='131-CT'!$E$7),"131",""))</f>
        <v/>
      </c>
      <c r="O1956" s="89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8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8" t="s">
        <v>1379</v>
      </c>
      <c r="E1957" s="908">
        <v>41985</v>
      </c>
      <c r="F1957" s="909" t="s">
        <v>483</v>
      </c>
      <c r="G1957" s="930" t="s">
        <v>812</v>
      </c>
      <c r="H1957" s="913" t="s">
        <v>1372</v>
      </c>
      <c r="I1957" s="249">
        <v>411</v>
      </c>
      <c r="J1957" s="249">
        <v>11022.18714291194</v>
      </c>
      <c r="K1957" s="910">
        <f t="shared" si="459"/>
        <v>4530119</v>
      </c>
      <c r="L1957" s="890" t="s">
        <v>169</v>
      </c>
      <c r="M1957" s="929" t="s">
        <v>167</v>
      </c>
      <c r="N1957" s="52" t="str">
        <f>IF(AND('331-CT'!$E$7=TH!H1957,OR(L1957="331",M1957="331")),"331",IF(AND(OR(L1957="131",M1957="131"),H1957='131-CT'!$E$7),"131",""))</f>
        <v/>
      </c>
      <c r="O1957" s="89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8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8" t="s">
        <v>1379</v>
      </c>
      <c r="E1958" s="908">
        <v>41985</v>
      </c>
      <c r="F1958" s="909" t="s">
        <v>813</v>
      </c>
      <c r="G1958" s="930" t="s">
        <v>814</v>
      </c>
      <c r="H1958" s="913" t="s">
        <v>1372</v>
      </c>
      <c r="I1958" s="249">
        <v>89</v>
      </c>
      <c r="J1958" s="249">
        <v>20810.547366841198</v>
      </c>
      <c r="K1958" s="910">
        <f t="shared" si="459"/>
        <v>1852139</v>
      </c>
      <c r="L1958" s="890" t="s">
        <v>169</v>
      </c>
      <c r="M1958" s="929" t="s">
        <v>167</v>
      </c>
      <c r="N1958" s="52" t="str">
        <f>IF(AND('331-CT'!$E$7=TH!H1958,OR(L1958="331",M1958="331")),"331",IF(AND(OR(L1958="131",M1958="131"),H1958='131-CT'!$E$7),"131",""))</f>
        <v/>
      </c>
      <c r="O1958" s="89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8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8" t="s">
        <v>1379</v>
      </c>
      <c r="E1959" s="908">
        <v>41985</v>
      </c>
      <c r="F1959" s="909" t="s">
        <v>815</v>
      </c>
      <c r="G1959" s="930" t="s">
        <v>816</v>
      </c>
      <c r="H1959" s="913" t="s">
        <v>1372</v>
      </c>
      <c r="I1959" s="249">
        <v>350</v>
      </c>
      <c r="J1959" s="249">
        <v>59634.967750829528</v>
      </c>
      <c r="K1959" s="910">
        <f t="shared" si="459"/>
        <v>20872239</v>
      </c>
      <c r="L1959" s="890" t="s">
        <v>169</v>
      </c>
      <c r="M1959" s="929" t="s">
        <v>167</v>
      </c>
      <c r="N1959" s="52" t="str">
        <f>IF(AND('331-CT'!$E$7=TH!H1959,OR(L1959="331",M1959="331")),"331",IF(AND(OR(L1959="131",M1959="131"),H1959='131-CT'!$E$7),"131",""))</f>
        <v/>
      </c>
      <c r="O1959" s="89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8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8" t="s">
        <v>1379</v>
      </c>
      <c r="E1960" s="908">
        <v>41986</v>
      </c>
      <c r="F1960" s="909" t="s">
        <v>817</v>
      </c>
      <c r="G1960" s="930" t="s">
        <v>818</v>
      </c>
      <c r="H1960" s="913" t="s">
        <v>1372</v>
      </c>
      <c r="I1960" s="249">
        <v>223</v>
      </c>
      <c r="J1960" s="249">
        <v>7567.4717697604365</v>
      </c>
      <c r="K1960" s="910">
        <f t="shared" si="459"/>
        <v>1687546</v>
      </c>
      <c r="L1960" s="890" t="s">
        <v>169</v>
      </c>
      <c r="M1960" s="929" t="s">
        <v>167</v>
      </c>
      <c r="N1960" s="52" t="str">
        <f>IF(AND('331-CT'!$E$7=TH!H1960,OR(L1960="331",M1960="331")),"331",IF(AND(OR(L1960="131",M1960="131"),H1960='131-CT'!$E$7),"131",""))</f>
        <v/>
      </c>
      <c r="O1960" s="89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8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8" t="s">
        <v>1379</v>
      </c>
      <c r="E1961" s="908">
        <v>41986</v>
      </c>
      <c r="F1961" s="909" t="s">
        <v>819</v>
      </c>
      <c r="G1961" s="930" t="s">
        <v>820</v>
      </c>
      <c r="H1961" s="913" t="s">
        <v>1372</v>
      </c>
      <c r="I1961" s="249">
        <v>200</v>
      </c>
      <c r="J1961" s="249">
        <v>61280.0703094731</v>
      </c>
      <c r="K1961" s="910">
        <f t="shared" si="459"/>
        <v>12256014</v>
      </c>
      <c r="L1961" s="890" t="s">
        <v>169</v>
      </c>
      <c r="M1961" s="929" t="s">
        <v>167</v>
      </c>
      <c r="N1961" s="52" t="str">
        <f>IF(AND('331-CT'!$E$7=TH!H1961,OR(L1961="331",M1961="331")),"331",IF(AND(OR(L1961="131",M1961="131"),H1961='131-CT'!$E$7),"131",""))</f>
        <v/>
      </c>
      <c r="O1961" s="89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8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8" t="s">
        <v>1379</v>
      </c>
      <c r="E1962" s="908">
        <v>41986</v>
      </c>
      <c r="F1962" s="909" t="s">
        <v>703</v>
      </c>
      <c r="G1962" s="930" t="s">
        <v>821</v>
      </c>
      <c r="H1962" s="913" t="s">
        <v>1372</v>
      </c>
      <c r="I1962" s="249">
        <v>3160</v>
      </c>
      <c r="J1962" s="249">
        <v>7567.4717697604365</v>
      </c>
      <c r="K1962" s="910">
        <f t="shared" si="459"/>
        <v>23913211</v>
      </c>
      <c r="L1962" s="890" t="s">
        <v>169</v>
      </c>
      <c r="M1962" s="929" t="s">
        <v>167</v>
      </c>
      <c r="N1962" s="52" t="str">
        <f>IF(AND('331-CT'!$E$7=TH!H1962,OR(L1962="331",M1962="331")),"331",IF(AND(OR(L1962="131",M1962="131"),H1962='131-CT'!$E$7),"131",""))</f>
        <v/>
      </c>
      <c r="O1962" s="89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8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8" t="s">
        <v>1379</v>
      </c>
      <c r="E1963" s="908">
        <v>41986</v>
      </c>
      <c r="F1963" s="909" t="s">
        <v>708</v>
      </c>
      <c r="G1963" s="930" t="s">
        <v>821</v>
      </c>
      <c r="H1963" s="913" t="s">
        <v>1372</v>
      </c>
      <c r="I1963" s="249">
        <v>301</v>
      </c>
      <c r="J1963" s="249">
        <v>9294.8294563361869</v>
      </c>
      <c r="K1963" s="910">
        <f t="shared" si="459"/>
        <v>2797744</v>
      </c>
      <c r="L1963" s="890" t="s">
        <v>169</v>
      </c>
      <c r="M1963" s="929" t="s">
        <v>167</v>
      </c>
      <c r="N1963" s="52" t="str">
        <f>IF(AND('331-CT'!$E$7=TH!H1963,OR(L1963="331",M1963="331")),"331",IF(AND(OR(L1963="131",M1963="131"),H1963='131-CT'!$E$7),"131",""))</f>
        <v/>
      </c>
      <c r="O1963" s="89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8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8" t="s">
        <v>1379</v>
      </c>
      <c r="E1964" s="908">
        <v>41986</v>
      </c>
      <c r="F1964" s="909" t="s">
        <v>712</v>
      </c>
      <c r="G1964" s="930" t="s">
        <v>822</v>
      </c>
      <c r="H1964" s="913" t="s">
        <v>1372</v>
      </c>
      <c r="I1964" s="249">
        <v>20</v>
      </c>
      <c r="J1964" s="249">
        <v>9952.8704797936171</v>
      </c>
      <c r="K1964" s="910">
        <f t="shared" si="459"/>
        <v>199057</v>
      </c>
      <c r="L1964" s="890" t="s">
        <v>169</v>
      </c>
      <c r="M1964" s="929" t="s">
        <v>167</v>
      </c>
      <c r="N1964" s="52" t="str">
        <f>IF(AND('331-CT'!$E$7=TH!H1964,OR(L1964="331",M1964="331")),"331",IF(AND(OR(L1964="131",M1964="131"),H1964='131-CT'!$E$7),"131",""))</f>
        <v/>
      </c>
      <c r="O1964" s="89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8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8" t="s">
        <v>1379</v>
      </c>
      <c r="E1965" s="908">
        <v>41986</v>
      </c>
      <c r="F1965" s="909" t="s">
        <v>823</v>
      </c>
      <c r="G1965" s="930" t="s">
        <v>822</v>
      </c>
      <c r="H1965" s="913" t="s">
        <v>1372</v>
      </c>
      <c r="I1965" s="249">
        <v>47</v>
      </c>
      <c r="J1965" s="249">
        <v>10035.125607725797</v>
      </c>
      <c r="K1965" s="910">
        <f t="shared" si="459"/>
        <v>471651</v>
      </c>
      <c r="L1965" s="890" t="s">
        <v>169</v>
      </c>
      <c r="M1965" s="929" t="s">
        <v>167</v>
      </c>
      <c r="N1965" s="52" t="str">
        <f>IF(AND('331-CT'!$E$7=TH!H1965,OR(L1965="331",M1965="331")),"331",IF(AND(OR(L1965="131",M1965="131"),H1965='131-CT'!$E$7),"131",""))</f>
        <v/>
      </c>
      <c r="O1965" s="89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8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8" t="s">
        <v>1379</v>
      </c>
      <c r="E1966" s="908">
        <v>41986</v>
      </c>
      <c r="F1966" s="909" t="s">
        <v>824</v>
      </c>
      <c r="G1966" s="930" t="s">
        <v>822</v>
      </c>
      <c r="H1966" s="913" t="s">
        <v>1372</v>
      </c>
      <c r="I1966" s="249">
        <v>902</v>
      </c>
      <c r="J1966" s="249">
        <v>15052.688411588695</v>
      </c>
      <c r="K1966" s="910">
        <f t="shared" si="459"/>
        <v>13577525</v>
      </c>
      <c r="L1966" s="890" t="s">
        <v>169</v>
      </c>
      <c r="M1966" s="929" t="s">
        <v>167</v>
      </c>
      <c r="N1966" s="52" t="str">
        <f>IF(AND('331-CT'!$E$7=TH!H1966,OR(L1966="331",M1966="331")),"331",IF(AND(OR(L1966="131",M1966="131"),H1966='131-CT'!$E$7),"131",""))</f>
        <v/>
      </c>
      <c r="O1966" s="89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8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8" t="s">
        <v>1379</v>
      </c>
      <c r="E1967" s="908">
        <v>41988</v>
      </c>
      <c r="F1967" s="909" t="s">
        <v>825</v>
      </c>
      <c r="G1967" s="930" t="s">
        <v>826</v>
      </c>
      <c r="H1967" s="913" t="s">
        <v>1372</v>
      </c>
      <c r="I1967" s="249">
        <v>352</v>
      </c>
      <c r="J1967" s="249">
        <v>10775.421759115405</v>
      </c>
      <c r="K1967" s="910">
        <f t="shared" si="459"/>
        <v>3792948</v>
      </c>
      <c r="L1967" s="890" t="s">
        <v>169</v>
      </c>
      <c r="M1967" s="929" t="s">
        <v>167</v>
      </c>
      <c r="N1967" s="52" t="str">
        <f>IF(AND('331-CT'!$E$7=TH!H1967,OR(L1967="331",M1967="331")),"331",IF(AND(OR(L1967="131",M1967="131"),H1967='131-CT'!$E$7),"131",""))</f>
        <v/>
      </c>
      <c r="O1967" s="89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8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8" t="s">
        <v>1379</v>
      </c>
      <c r="E1968" s="908">
        <v>41988</v>
      </c>
      <c r="F1968" s="909" t="s">
        <v>827</v>
      </c>
      <c r="G1968" s="930" t="s">
        <v>826</v>
      </c>
      <c r="H1968" s="913" t="s">
        <v>1372</v>
      </c>
      <c r="I1968" s="249">
        <v>52</v>
      </c>
      <c r="J1968" s="249">
        <v>13983.371748470372</v>
      </c>
      <c r="K1968" s="910">
        <f t="shared" si="459"/>
        <v>727135</v>
      </c>
      <c r="L1968" s="890" t="s">
        <v>169</v>
      </c>
      <c r="M1968" s="929" t="s">
        <v>167</v>
      </c>
      <c r="N1968" s="52" t="str">
        <f>IF(AND('331-CT'!$E$7=TH!H1968,OR(L1968="331",M1968="331")),"331",IF(AND(OR(L1968="131",M1968="131"),H1968='131-CT'!$E$7),"131",""))</f>
        <v/>
      </c>
      <c r="O1968" s="89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8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8" t="s">
        <v>1379</v>
      </c>
      <c r="E1969" s="908">
        <v>41988</v>
      </c>
      <c r="F1969" s="909" t="s">
        <v>828</v>
      </c>
      <c r="G1969" s="930" t="s">
        <v>826</v>
      </c>
      <c r="H1969" s="913" t="s">
        <v>1372</v>
      </c>
      <c r="I1969" s="249">
        <v>52</v>
      </c>
      <c r="J1969" s="249">
        <v>16204.260202639196</v>
      </c>
      <c r="K1969" s="910">
        <f t="shared" si="459"/>
        <v>842622</v>
      </c>
      <c r="L1969" s="890" t="s">
        <v>169</v>
      </c>
      <c r="M1969" s="929" t="s">
        <v>167</v>
      </c>
      <c r="N1969" s="52" t="str">
        <f>IF(AND('331-CT'!$E$7=TH!H1969,OR(L1969="331",M1969="331")),"331",IF(AND(OR(L1969="131",M1969="131"),H1969='131-CT'!$E$7),"131",""))</f>
        <v/>
      </c>
      <c r="O1969" s="89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8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8" t="s">
        <v>1379</v>
      </c>
      <c r="E1970" s="908">
        <v>41991</v>
      </c>
      <c r="F1970" s="909" t="s">
        <v>436</v>
      </c>
      <c r="G1970" s="930" t="s">
        <v>829</v>
      </c>
      <c r="H1970" s="913" t="s">
        <v>1372</v>
      </c>
      <c r="I1970" s="249">
        <v>522</v>
      </c>
      <c r="J1970" s="249">
        <v>7814.2371535569719</v>
      </c>
      <c r="K1970" s="910">
        <f t="shared" si="459"/>
        <v>4079032</v>
      </c>
      <c r="L1970" s="890" t="s">
        <v>169</v>
      </c>
      <c r="M1970" s="929" t="s">
        <v>167</v>
      </c>
      <c r="N1970" s="52" t="str">
        <f>IF(AND('331-CT'!$E$7=TH!H1970,OR(L1970="331",M1970="331")),"331",IF(AND(OR(L1970="131",M1970="131"),H1970='131-CT'!$E$7),"131",""))</f>
        <v/>
      </c>
      <c r="O1970" s="89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8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8" t="s">
        <v>1379</v>
      </c>
      <c r="E1971" s="908">
        <v>41992</v>
      </c>
      <c r="F1971" s="909" t="s">
        <v>830</v>
      </c>
      <c r="G1971" s="930" t="s">
        <v>831</v>
      </c>
      <c r="H1971" s="913" t="s">
        <v>1372</v>
      </c>
      <c r="I1971" s="249">
        <v>2500</v>
      </c>
      <c r="J1971" s="249">
        <v>2796.6743496940744</v>
      </c>
      <c r="K1971" s="910">
        <f t="shared" si="459"/>
        <v>6991686</v>
      </c>
      <c r="L1971" s="890" t="s">
        <v>169</v>
      </c>
      <c r="M1971" s="929" t="s">
        <v>167</v>
      </c>
      <c r="N1971" s="52" t="str">
        <f>IF(AND('331-CT'!$E$7=TH!H1971,OR(L1971="331",M1971="331")),"331",IF(AND(OR(L1971="131",M1971="131"),H1971='131-CT'!$E$7),"131",""))</f>
        <v/>
      </c>
      <c r="O1971" s="89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8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8" t="s">
        <v>1379</v>
      </c>
      <c r="E1972" s="908">
        <v>41992</v>
      </c>
      <c r="F1972" s="909" t="s">
        <v>833</v>
      </c>
      <c r="G1972" s="930" t="s">
        <v>831</v>
      </c>
      <c r="H1972" s="913" t="s">
        <v>1372</v>
      </c>
      <c r="I1972" s="249">
        <v>2200</v>
      </c>
      <c r="J1972" s="249">
        <v>5017.5628038628984</v>
      </c>
      <c r="K1972" s="910">
        <f t="shared" si="459"/>
        <v>11038638</v>
      </c>
      <c r="L1972" s="890" t="s">
        <v>169</v>
      </c>
      <c r="M1972" s="929" t="s">
        <v>167</v>
      </c>
      <c r="N1972" s="52" t="str">
        <f>IF(AND('331-CT'!$E$7=TH!H1972,OR(L1972="331",M1972="331")),"331",IF(AND(OR(L1972="131",M1972="131"),H1972='131-CT'!$E$7),"131",""))</f>
        <v/>
      </c>
      <c r="O1972" s="89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8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8" t="s">
        <v>1379</v>
      </c>
      <c r="E1973" s="908">
        <v>41993</v>
      </c>
      <c r="F1973" s="909" t="s">
        <v>834</v>
      </c>
      <c r="G1973" s="930" t="s">
        <v>835</v>
      </c>
      <c r="H1973" s="913" t="s">
        <v>1372</v>
      </c>
      <c r="I1973" s="249">
        <v>500</v>
      </c>
      <c r="J1973" s="249">
        <v>18178.383273011485</v>
      </c>
      <c r="K1973" s="910">
        <f t="shared" si="459"/>
        <v>9089192</v>
      </c>
      <c r="L1973" s="890" t="s">
        <v>169</v>
      </c>
      <c r="M1973" s="929" t="s">
        <v>167</v>
      </c>
      <c r="N1973" s="52" t="str">
        <f>IF(AND('331-CT'!$E$7=TH!H1973,OR(L1973="331",M1973="331")),"331",IF(AND(OR(L1973="131",M1973="131"),H1973='131-CT'!$E$7),"131",""))</f>
        <v/>
      </c>
      <c r="O1973" s="89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8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8" t="s">
        <v>1379</v>
      </c>
      <c r="E1974" s="908">
        <v>41993</v>
      </c>
      <c r="F1974" s="909" t="s">
        <v>836</v>
      </c>
      <c r="G1974" s="930" t="s">
        <v>837</v>
      </c>
      <c r="H1974" s="913" t="s">
        <v>1372</v>
      </c>
      <c r="I1974" s="249">
        <v>213</v>
      </c>
      <c r="J1974" s="249">
        <v>10528.656375318868</v>
      </c>
      <c r="K1974" s="910">
        <f t="shared" ref="K1974:K2015" si="462">ROUND(I1974*J1974,0)</f>
        <v>2242604</v>
      </c>
      <c r="L1974" s="890" t="s">
        <v>169</v>
      </c>
      <c r="M1974" s="929" t="s">
        <v>167</v>
      </c>
      <c r="N1974" s="52" t="str">
        <f>IF(AND('331-CT'!$E$7=TH!H1974,OR(L1974="331",M1974="331")),"331",IF(AND(OR(L1974="131",M1974="131"),H1974='131-CT'!$E$7),"131",""))</f>
        <v/>
      </c>
      <c r="O1974" s="89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8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8" t="s">
        <v>1379</v>
      </c>
      <c r="E1975" s="908">
        <v>41995</v>
      </c>
      <c r="F1975" s="909" t="s">
        <v>1207</v>
      </c>
      <c r="G1975" s="930" t="s">
        <v>839</v>
      </c>
      <c r="H1975" s="913" t="s">
        <v>1372</v>
      </c>
      <c r="I1975" s="249">
        <v>819</v>
      </c>
      <c r="J1975" s="249">
        <v>9377.0845842683666</v>
      </c>
      <c r="K1975" s="910">
        <f t="shared" si="462"/>
        <v>7679832</v>
      </c>
      <c r="L1975" s="890" t="s">
        <v>169</v>
      </c>
      <c r="M1975" s="929" t="s">
        <v>167</v>
      </c>
      <c r="N1975" s="52" t="str">
        <f>IF(AND('331-CT'!$E$7=TH!H1975,OR(L1975="331",M1975="331")),"331",IF(AND(OR(L1975="131",M1975="131"),H1975='131-CT'!$E$7),"131",""))</f>
        <v/>
      </c>
      <c r="O1975" s="89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8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8" t="s">
        <v>1379</v>
      </c>
      <c r="E1976" s="908">
        <v>41995</v>
      </c>
      <c r="F1976" s="909" t="s">
        <v>445</v>
      </c>
      <c r="G1976" s="930" t="s">
        <v>839</v>
      </c>
      <c r="H1976" s="913" t="s">
        <v>1372</v>
      </c>
      <c r="I1976" s="249">
        <v>1638</v>
      </c>
      <c r="J1976" s="249">
        <v>822.55127932178664</v>
      </c>
      <c r="K1976" s="910">
        <f t="shared" si="462"/>
        <v>1347339</v>
      </c>
      <c r="L1976" s="890" t="s">
        <v>169</v>
      </c>
      <c r="M1976" s="929" t="s">
        <v>167</v>
      </c>
      <c r="N1976" s="52" t="str">
        <f>IF(AND('331-CT'!$E$7=TH!H1976,OR(L1976="331",M1976="331")),"331",IF(AND(OR(L1976="131",M1976="131"),H1976='131-CT'!$E$7),"131",""))</f>
        <v/>
      </c>
      <c r="O1976" s="89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8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8" t="s">
        <v>1379</v>
      </c>
      <c r="E1977" s="908">
        <v>41997</v>
      </c>
      <c r="F1977" s="909" t="s">
        <v>741</v>
      </c>
      <c r="G1977" s="930" t="s">
        <v>840</v>
      </c>
      <c r="H1977" s="913" t="s">
        <v>1372</v>
      </c>
      <c r="I1977" s="249">
        <v>517</v>
      </c>
      <c r="J1977" s="249">
        <v>5593.3486993881488</v>
      </c>
      <c r="K1977" s="910">
        <f t="shared" si="462"/>
        <v>2891761</v>
      </c>
      <c r="L1977" s="890" t="s">
        <v>169</v>
      </c>
      <c r="M1977" s="929" t="s">
        <v>167</v>
      </c>
      <c r="N1977" s="52" t="str">
        <f>IF(AND('331-CT'!$E$7=TH!H1977,OR(L1977="331",M1977="331")),"331",IF(AND(OR(L1977="131",M1977="131"),H1977='131-CT'!$E$7),"131",""))</f>
        <v/>
      </c>
      <c r="O1977" s="89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8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8" t="s">
        <v>1379</v>
      </c>
      <c r="E1978" s="908">
        <v>41997</v>
      </c>
      <c r="F1978" s="909" t="s">
        <v>841</v>
      </c>
      <c r="G1978" s="930" t="s">
        <v>842</v>
      </c>
      <c r="H1978" s="913" t="s">
        <v>1372</v>
      </c>
      <c r="I1978" s="249">
        <v>701</v>
      </c>
      <c r="J1978" s="249">
        <v>7978.7474094213294</v>
      </c>
      <c r="K1978" s="910">
        <f t="shared" si="462"/>
        <v>5593102</v>
      </c>
      <c r="L1978" s="890" t="s">
        <v>169</v>
      </c>
      <c r="M1978" s="929" t="s">
        <v>167</v>
      </c>
      <c r="N1978" s="52" t="str">
        <f>IF(AND('331-CT'!$E$7=TH!H1978,OR(L1978="331",M1978="331")),"331",IF(AND(OR(L1978="131",M1978="131"),H1978='131-CT'!$E$7),"131",""))</f>
        <v/>
      </c>
      <c r="O1978" s="89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8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8" t="s">
        <v>1379</v>
      </c>
      <c r="E1979" s="908">
        <v>41997</v>
      </c>
      <c r="F1979" s="909" t="s">
        <v>843</v>
      </c>
      <c r="G1979" s="930" t="s">
        <v>842</v>
      </c>
      <c r="H1979" s="913" t="s">
        <v>1372</v>
      </c>
      <c r="I1979" s="249">
        <v>59</v>
      </c>
      <c r="J1979" s="249">
        <v>16533.280714367909</v>
      </c>
      <c r="K1979" s="910">
        <f t="shared" si="462"/>
        <v>975464</v>
      </c>
      <c r="L1979" s="890" t="s">
        <v>169</v>
      </c>
      <c r="M1979" s="929" t="s">
        <v>167</v>
      </c>
      <c r="N1979" s="52" t="str">
        <f>IF(AND('331-CT'!$E$7=TH!H1979,OR(L1979="331",M1979="331")),"331",IF(AND(OR(L1979="131",M1979="131"),H1979='131-CT'!$E$7),"131",""))</f>
        <v/>
      </c>
      <c r="O1979" s="89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8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8" t="s">
        <v>1379</v>
      </c>
      <c r="E1980" s="908">
        <v>41997</v>
      </c>
      <c r="F1980" s="909" t="s">
        <v>1202</v>
      </c>
      <c r="G1980" s="930" t="s">
        <v>842</v>
      </c>
      <c r="H1980" s="913" t="s">
        <v>1372</v>
      </c>
      <c r="I1980" s="249">
        <v>1402</v>
      </c>
      <c r="J1980" s="249">
        <v>904.80640725396518</v>
      </c>
      <c r="K1980" s="910">
        <f t="shared" si="462"/>
        <v>1268539</v>
      </c>
      <c r="L1980" s="890" t="s">
        <v>169</v>
      </c>
      <c r="M1980" s="929" t="s">
        <v>167</v>
      </c>
      <c r="N1980" s="52" t="str">
        <f>IF(AND('331-CT'!$E$7=TH!H1980,OR(L1980="331",M1980="331")),"331",IF(AND(OR(L1980="131",M1980="131"),H1980='131-CT'!$E$7),"131",""))</f>
        <v/>
      </c>
      <c r="O1980" s="89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8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8" t="s">
        <v>1379</v>
      </c>
      <c r="E1981" s="908">
        <v>41997</v>
      </c>
      <c r="F1981" s="909" t="s">
        <v>1203</v>
      </c>
      <c r="G1981" s="930" t="s">
        <v>842</v>
      </c>
      <c r="H1981" s="913" t="s">
        <v>1372</v>
      </c>
      <c r="I1981" s="249">
        <v>118</v>
      </c>
      <c r="J1981" s="249">
        <v>1974.1230703722877</v>
      </c>
      <c r="K1981" s="910">
        <f t="shared" si="462"/>
        <v>232947</v>
      </c>
      <c r="L1981" s="890" t="s">
        <v>169</v>
      </c>
      <c r="M1981" s="929" t="s">
        <v>167</v>
      </c>
      <c r="N1981" s="52" t="str">
        <f>IF(AND('331-CT'!$E$7=TH!H1981,OR(L1981="331",M1981="331")),"331",IF(AND(OR(L1981="131",M1981="131"),H1981='131-CT'!$E$7),"131",""))</f>
        <v/>
      </c>
      <c r="O1981" s="89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8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8" t="s">
        <v>1379</v>
      </c>
      <c r="E1982" s="908">
        <v>41997</v>
      </c>
      <c r="F1982" s="909" t="s">
        <v>844</v>
      </c>
      <c r="G1982" s="930" t="s">
        <v>845</v>
      </c>
      <c r="H1982" s="913" t="s">
        <v>1372</v>
      </c>
      <c r="I1982" s="249">
        <v>42</v>
      </c>
      <c r="J1982" s="249">
        <v>5511.0935714559701</v>
      </c>
      <c r="K1982" s="910">
        <f t="shared" si="462"/>
        <v>231466</v>
      </c>
      <c r="L1982" s="890" t="s">
        <v>169</v>
      </c>
      <c r="M1982" s="929" t="s">
        <v>167</v>
      </c>
      <c r="N1982" s="52" t="str">
        <f>IF(AND('331-CT'!$E$7=TH!H1982,OR(L1982="331",M1982="331")),"331",IF(AND(OR(L1982="131",M1982="131"),H1982='131-CT'!$E$7),"131",""))</f>
        <v/>
      </c>
      <c r="O1982" s="89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8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8" t="s">
        <v>1379</v>
      </c>
      <c r="E1983" s="908">
        <v>41997</v>
      </c>
      <c r="F1983" s="909" t="s">
        <v>847</v>
      </c>
      <c r="G1983" s="930" t="s">
        <v>845</v>
      </c>
      <c r="H1983" s="913" t="s">
        <v>1372</v>
      </c>
      <c r="I1983" s="249">
        <v>137</v>
      </c>
      <c r="J1983" s="249">
        <v>6991.685874235186</v>
      </c>
      <c r="K1983" s="910">
        <f t="shared" si="462"/>
        <v>957861</v>
      </c>
      <c r="L1983" s="890" t="s">
        <v>169</v>
      </c>
      <c r="M1983" s="929" t="s">
        <v>167</v>
      </c>
      <c r="N1983" s="52" t="str">
        <f>IF(AND('331-CT'!$E$7=TH!H1983,OR(L1983="331",M1983="331")),"331",IF(AND(OR(L1983="131",M1983="131"),H1983='131-CT'!$E$7),"131",""))</f>
        <v/>
      </c>
      <c r="O1983" s="89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8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8" t="s">
        <v>1379</v>
      </c>
      <c r="E1984" s="908">
        <v>41997</v>
      </c>
      <c r="F1984" s="909" t="s">
        <v>848</v>
      </c>
      <c r="G1984" s="930" t="s">
        <v>845</v>
      </c>
      <c r="H1984" s="913" t="s">
        <v>1372</v>
      </c>
      <c r="I1984" s="249">
        <v>44</v>
      </c>
      <c r="J1984" s="249">
        <v>7238.4512580317214</v>
      </c>
      <c r="K1984" s="910">
        <f t="shared" si="462"/>
        <v>318492</v>
      </c>
      <c r="L1984" s="890" t="s">
        <v>169</v>
      </c>
      <c r="M1984" s="929" t="s">
        <v>167</v>
      </c>
      <c r="N1984" s="52" t="str">
        <f>IF(AND('331-CT'!$E$7=TH!H1984,OR(L1984="331",M1984="331")),"331",IF(AND(OR(L1984="131",M1984="131"),H1984='131-CT'!$E$7),"131",""))</f>
        <v/>
      </c>
      <c r="O1984" s="89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8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8" t="s">
        <v>1379</v>
      </c>
      <c r="E1985" s="908">
        <v>41997</v>
      </c>
      <c r="F1985" s="909" t="s">
        <v>849</v>
      </c>
      <c r="G1985" s="930" t="s">
        <v>845</v>
      </c>
      <c r="H1985" s="913" t="s">
        <v>1372</v>
      </c>
      <c r="I1985" s="249">
        <v>966</v>
      </c>
      <c r="J1985" s="249">
        <v>7485.2166418282577</v>
      </c>
      <c r="K1985" s="910">
        <f t="shared" si="462"/>
        <v>7230719</v>
      </c>
      <c r="L1985" s="890" t="s">
        <v>169</v>
      </c>
      <c r="M1985" s="929" t="s">
        <v>167</v>
      </c>
      <c r="N1985" s="52" t="str">
        <f>IF(AND('331-CT'!$E$7=TH!H1985,OR(L1985="331",M1985="331")),"331",IF(AND(OR(L1985="131",M1985="131"),H1985='131-CT'!$E$7),"131",""))</f>
        <v/>
      </c>
      <c r="O1985" s="89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8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8" t="s">
        <v>1379</v>
      </c>
      <c r="E1986" s="908">
        <v>41997</v>
      </c>
      <c r="F1986" s="909" t="s">
        <v>850</v>
      </c>
      <c r="G1986" s="930" t="s">
        <v>845</v>
      </c>
      <c r="H1986" s="913" t="s">
        <v>1372</v>
      </c>
      <c r="I1986" s="249">
        <v>105</v>
      </c>
      <c r="J1986" s="249">
        <v>9377.0845842683666</v>
      </c>
      <c r="K1986" s="910">
        <f t="shared" si="462"/>
        <v>984594</v>
      </c>
      <c r="L1986" s="890" t="s">
        <v>169</v>
      </c>
      <c r="M1986" s="929" t="s">
        <v>167</v>
      </c>
      <c r="N1986" s="52" t="str">
        <f>IF(AND('331-CT'!$E$7=TH!H1986,OR(L1986="331",M1986="331")),"331",IF(AND(OR(L1986="131",M1986="131"),H1986='131-CT'!$E$7),"131",""))</f>
        <v/>
      </c>
      <c r="O1986" s="89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8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8" t="s">
        <v>1379</v>
      </c>
      <c r="E1987" s="908">
        <v>41997</v>
      </c>
      <c r="F1987" s="909" t="s">
        <v>851</v>
      </c>
      <c r="G1987" s="930" t="s">
        <v>845</v>
      </c>
      <c r="H1987" s="913" t="s">
        <v>1372</v>
      </c>
      <c r="I1987" s="249">
        <v>25</v>
      </c>
      <c r="J1987" s="249">
        <v>9541.5948401327241</v>
      </c>
      <c r="K1987" s="910">
        <f t="shared" si="462"/>
        <v>238540</v>
      </c>
      <c r="L1987" s="890" t="s">
        <v>169</v>
      </c>
      <c r="M1987" s="929" t="s">
        <v>167</v>
      </c>
      <c r="N1987" s="52" t="str">
        <f>IF(AND('331-CT'!$E$7=TH!H1987,OR(L1987="331",M1987="331")),"331",IF(AND(OR(L1987="131",M1987="131"),H1987='131-CT'!$E$7),"131",""))</f>
        <v/>
      </c>
      <c r="O1987" s="89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8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8" t="s">
        <v>1379</v>
      </c>
      <c r="E1988" s="908">
        <v>41997</v>
      </c>
      <c r="F1988" s="909" t="s">
        <v>852</v>
      </c>
      <c r="G1988" s="930" t="s">
        <v>845</v>
      </c>
      <c r="H1988" s="913" t="s">
        <v>1372</v>
      </c>
      <c r="I1988" s="249">
        <v>104</v>
      </c>
      <c r="J1988" s="249">
        <v>10528.656375318868</v>
      </c>
      <c r="K1988" s="910">
        <f t="shared" si="462"/>
        <v>1094980</v>
      </c>
      <c r="L1988" s="890" t="s">
        <v>169</v>
      </c>
      <c r="M1988" s="929" t="s">
        <v>167</v>
      </c>
      <c r="N1988" s="52" t="str">
        <f>IF(AND('331-CT'!$E$7=TH!H1988,OR(L1988="331",M1988="331")),"331",IF(AND(OR(L1988="131",M1988="131"),H1988='131-CT'!$E$7),"131",""))</f>
        <v/>
      </c>
      <c r="O1988" s="89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8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8" t="s">
        <v>1379</v>
      </c>
      <c r="E1989" s="908">
        <v>41997</v>
      </c>
      <c r="F1989" s="909" t="s">
        <v>853</v>
      </c>
      <c r="G1989" s="930" t="s">
        <v>845</v>
      </c>
      <c r="H1989" s="913" t="s">
        <v>1372</v>
      </c>
      <c r="I1989" s="249">
        <v>108</v>
      </c>
      <c r="J1989" s="249">
        <v>10857.676887047583</v>
      </c>
      <c r="K1989" s="910">
        <f t="shared" si="462"/>
        <v>1172629</v>
      </c>
      <c r="L1989" s="890" t="s">
        <v>169</v>
      </c>
      <c r="M1989" s="929" t="s">
        <v>167</v>
      </c>
      <c r="N1989" s="52" t="str">
        <f>IF(AND('331-CT'!$E$7=TH!H1989,OR(L1989="331",M1989="331")),"331",IF(AND(OR(L1989="131",M1989="131"),H1989='131-CT'!$E$7),"131",""))</f>
        <v/>
      </c>
      <c r="O1989" s="89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8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8" t="s">
        <v>1379</v>
      </c>
      <c r="E1990" s="908">
        <v>41997</v>
      </c>
      <c r="F1990" s="909" t="s">
        <v>854</v>
      </c>
      <c r="G1990" s="930" t="s">
        <v>845</v>
      </c>
      <c r="H1990" s="913" t="s">
        <v>1372</v>
      </c>
      <c r="I1990" s="249">
        <v>32</v>
      </c>
      <c r="J1990" s="249">
        <v>12502.779445691156</v>
      </c>
      <c r="K1990" s="910">
        <f t="shared" si="462"/>
        <v>400089</v>
      </c>
      <c r="L1990" s="890" t="s">
        <v>169</v>
      </c>
      <c r="M1990" s="929" t="s">
        <v>167</v>
      </c>
      <c r="N1990" s="52" t="str">
        <f>IF(AND('331-CT'!$E$7=TH!H1990,OR(L1990="331",M1990="331")),"331",IF(AND(OR(L1990="131",M1990="131"),H1990='131-CT'!$E$7),"131",""))</f>
        <v/>
      </c>
      <c r="O1990" s="89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8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8" t="s">
        <v>1379</v>
      </c>
      <c r="E1991" s="908">
        <v>41997</v>
      </c>
      <c r="F1991" s="909" t="s">
        <v>855</v>
      </c>
      <c r="G1991" s="930" t="s">
        <v>845</v>
      </c>
      <c r="H1991" s="913" t="s">
        <v>1372</v>
      </c>
      <c r="I1991" s="249">
        <v>63</v>
      </c>
      <c r="J1991" s="249">
        <v>13572.096108809477</v>
      </c>
      <c r="K1991" s="910">
        <f t="shared" si="462"/>
        <v>855042</v>
      </c>
      <c r="L1991" s="890" t="s">
        <v>169</v>
      </c>
      <c r="M1991" s="929" t="s">
        <v>167</v>
      </c>
      <c r="N1991" s="52" t="str">
        <f>IF(AND('331-CT'!$E$7=TH!H1991,OR(L1991="331",M1991="331")),"331",IF(AND(OR(L1991="131",M1991="131"),H1991='131-CT'!$E$7),"131",""))</f>
        <v/>
      </c>
      <c r="O1991" s="89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8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8" t="s">
        <v>1379</v>
      </c>
      <c r="E1992" s="908">
        <v>41998</v>
      </c>
      <c r="F1992" s="909" t="s">
        <v>436</v>
      </c>
      <c r="G1992" s="930" t="s">
        <v>856</v>
      </c>
      <c r="H1992" s="913" t="s">
        <v>1372</v>
      </c>
      <c r="I1992" s="249">
        <v>500</v>
      </c>
      <c r="J1992" s="249">
        <v>7814.2371535569719</v>
      </c>
      <c r="K1992" s="910">
        <f t="shared" si="462"/>
        <v>3907119</v>
      </c>
      <c r="L1992" s="890" t="s">
        <v>169</v>
      </c>
      <c r="M1992" s="929" t="s">
        <v>167</v>
      </c>
      <c r="N1992" s="52" t="str">
        <f>IF(AND('331-CT'!$E$7=TH!H1992,OR(L1992="331",M1992="331")),"331",IF(AND(OR(L1992="131",M1992="131"),H1992='131-CT'!$E$7),"131",""))</f>
        <v/>
      </c>
      <c r="O1992" s="89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8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8" t="s">
        <v>1379</v>
      </c>
      <c r="E1993" s="908">
        <v>41998</v>
      </c>
      <c r="F1993" s="909" t="s">
        <v>459</v>
      </c>
      <c r="G1993" s="930" t="s">
        <v>857</v>
      </c>
      <c r="H1993" s="913" t="s">
        <v>1372</v>
      </c>
      <c r="I1993" s="249">
        <v>1000</v>
      </c>
      <c r="J1993" s="249">
        <v>7567.4717697604365</v>
      </c>
      <c r="K1993" s="910">
        <f t="shared" si="462"/>
        <v>7567472</v>
      </c>
      <c r="L1993" s="890" t="s">
        <v>169</v>
      </c>
      <c r="M1993" s="929" t="s">
        <v>167</v>
      </c>
      <c r="N1993" s="52" t="str">
        <f>IF(AND('331-CT'!$E$7=TH!H1993,OR(L1993="331",M1993="331")),"331",IF(AND(OR(L1993="131",M1993="131"),H1993='131-CT'!$E$7),"131",""))</f>
        <v/>
      </c>
      <c r="O1993" s="89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8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8" t="s">
        <v>1379</v>
      </c>
      <c r="E1994" s="908">
        <v>41998</v>
      </c>
      <c r="F1994" s="909" t="s">
        <v>858</v>
      </c>
      <c r="G1994" s="930" t="s">
        <v>859</v>
      </c>
      <c r="H1994" s="913" t="s">
        <v>1372</v>
      </c>
      <c r="I1994" s="249">
        <v>45</v>
      </c>
      <c r="J1994" s="249">
        <v>20234.761471315949</v>
      </c>
      <c r="K1994" s="910">
        <f t="shared" si="462"/>
        <v>910564</v>
      </c>
      <c r="L1994" s="890" t="s">
        <v>169</v>
      </c>
      <c r="M1994" s="929" t="s">
        <v>167</v>
      </c>
      <c r="N1994" s="52" t="str">
        <f>IF(AND('331-CT'!$E$7=TH!H1994,OR(L1994="331",M1994="331")),"331",IF(AND(OR(L1994="131",M1994="131"),H1994='131-CT'!$E$7),"131",""))</f>
        <v/>
      </c>
      <c r="O1994" s="89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8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8" t="s">
        <v>1379</v>
      </c>
      <c r="E1995" s="908">
        <v>41998</v>
      </c>
      <c r="F1995" s="909" t="s">
        <v>746</v>
      </c>
      <c r="G1995" s="930" t="s">
        <v>859</v>
      </c>
      <c r="H1995" s="913" t="s">
        <v>1372</v>
      </c>
      <c r="I1995" s="249">
        <v>90</v>
      </c>
      <c r="J1995" s="249">
        <v>1233.8269189826799</v>
      </c>
      <c r="K1995" s="910">
        <f t="shared" si="462"/>
        <v>111044</v>
      </c>
      <c r="L1995" s="890" t="s">
        <v>169</v>
      </c>
      <c r="M1995" s="929" t="s">
        <v>167</v>
      </c>
      <c r="N1995" s="52" t="str">
        <f>IF(AND('331-CT'!$E$7=TH!H1995,OR(L1995="331",M1995="331")),"331",IF(AND(OR(L1995="131",M1995="131"),H1995='131-CT'!$E$7),"131",""))</f>
        <v/>
      </c>
      <c r="O1995" s="89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8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8" t="s">
        <v>1379</v>
      </c>
      <c r="E1996" s="908">
        <v>41999</v>
      </c>
      <c r="F1996" s="909" t="s">
        <v>860</v>
      </c>
      <c r="G1996" s="930" t="s">
        <v>861</v>
      </c>
      <c r="H1996" s="913" t="s">
        <v>1372</v>
      </c>
      <c r="I1996" s="249">
        <v>305</v>
      </c>
      <c r="J1996" s="249">
        <v>15792.984562978301</v>
      </c>
      <c r="K1996" s="910">
        <f t="shared" si="462"/>
        <v>4816860</v>
      </c>
      <c r="L1996" s="890" t="s">
        <v>169</v>
      </c>
      <c r="M1996" s="929" t="s">
        <v>167</v>
      </c>
      <c r="N1996" s="52" t="str">
        <f>IF(AND('331-CT'!$E$7=TH!H1996,OR(L1996="331",M1996="331")),"331",IF(AND(OR(L1996="131",M1996="131"),H1996='131-CT'!$E$7),"131",""))</f>
        <v/>
      </c>
      <c r="O1996" s="89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8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8" t="s">
        <v>1379</v>
      </c>
      <c r="E1997" s="908">
        <v>41999</v>
      </c>
      <c r="F1997" s="909" t="s">
        <v>863</v>
      </c>
      <c r="G1997" s="930" t="s">
        <v>861</v>
      </c>
      <c r="H1997" s="913" t="s">
        <v>1372</v>
      </c>
      <c r="I1997" s="249">
        <v>615</v>
      </c>
      <c r="J1997" s="249">
        <v>7485.2166418282577</v>
      </c>
      <c r="K1997" s="910">
        <f t="shared" si="462"/>
        <v>4603408</v>
      </c>
      <c r="L1997" s="890" t="s">
        <v>169</v>
      </c>
      <c r="M1997" s="929" t="s">
        <v>167</v>
      </c>
      <c r="N1997" s="52" t="str">
        <f>IF(AND('331-CT'!$E$7=TH!H1997,OR(L1997="331",M1997="331")),"331",IF(AND(OR(L1997="131",M1997="131"),H1997='131-CT'!$E$7),"131",""))</f>
        <v/>
      </c>
      <c r="O1997" s="89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8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8" t="s">
        <v>1379</v>
      </c>
      <c r="E1998" s="908">
        <v>41999</v>
      </c>
      <c r="F1998" s="909" t="s">
        <v>864</v>
      </c>
      <c r="G1998" s="930" t="s">
        <v>861</v>
      </c>
      <c r="H1998" s="913" t="s">
        <v>1372</v>
      </c>
      <c r="I1998" s="249">
        <v>953</v>
      </c>
      <c r="J1998" s="249">
        <v>6744.9204904386497</v>
      </c>
      <c r="K1998" s="910">
        <f t="shared" si="462"/>
        <v>6427909</v>
      </c>
      <c r="L1998" s="890" t="s">
        <v>169</v>
      </c>
      <c r="M1998" s="929" t="s">
        <v>167</v>
      </c>
      <c r="N1998" s="52" t="str">
        <f>IF(AND('331-CT'!$E$7=TH!H1998,OR(L1998="331",M1998="331")),"331",IF(AND(OR(L1998="131",M1998="131"),H1998='131-CT'!$E$7),"131",""))</f>
        <v/>
      </c>
      <c r="O1998" s="89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8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8" t="s">
        <v>1379</v>
      </c>
      <c r="E1999" s="908">
        <v>41999</v>
      </c>
      <c r="F1999" s="909" t="s">
        <v>865</v>
      </c>
      <c r="G1999" s="930" t="s">
        <v>861</v>
      </c>
      <c r="H1999" s="913" t="s">
        <v>1372</v>
      </c>
      <c r="I1999" s="249">
        <v>300</v>
      </c>
      <c r="J1999" s="249">
        <v>6909.4307463030073</v>
      </c>
      <c r="K1999" s="910">
        <f t="shared" si="462"/>
        <v>2072829</v>
      </c>
      <c r="L1999" s="890" t="s">
        <v>169</v>
      </c>
      <c r="M1999" s="929" t="s">
        <v>167</v>
      </c>
      <c r="N1999" s="52" t="str">
        <f>IF(AND('331-CT'!$E$7=TH!H1999,OR(L1999="331",M1999="331")),"331",IF(AND(OR(L1999="131",M1999="131"),H1999='131-CT'!$E$7),"131",""))</f>
        <v/>
      </c>
      <c r="O1999" s="89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8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8" t="s">
        <v>1379</v>
      </c>
      <c r="E2000" s="908">
        <v>41999</v>
      </c>
      <c r="F2000" s="909" t="s">
        <v>866</v>
      </c>
      <c r="G2000" s="930" t="s">
        <v>867</v>
      </c>
      <c r="H2000" s="913" t="s">
        <v>1372</v>
      </c>
      <c r="I2000" s="249">
        <v>416</v>
      </c>
      <c r="J2000" s="249">
        <v>5428.8384435237913</v>
      </c>
      <c r="K2000" s="910">
        <f t="shared" si="462"/>
        <v>2258397</v>
      </c>
      <c r="L2000" s="890" t="s">
        <v>169</v>
      </c>
      <c r="M2000" s="929" t="s">
        <v>167</v>
      </c>
      <c r="N2000" s="52" t="str">
        <f>IF(AND('331-CT'!$E$7=TH!H2000,OR(L2000="331",M2000="331")),"331",IF(AND(OR(L2000="131",M2000="131"),H2000='131-CT'!$E$7),"131",""))</f>
        <v/>
      </c>
      <c r="O2000" s="89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8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8" t="s">
        <v>1379</v>
      </c>
      <c r="E2001" s="908">
        <v>41999</v>
      </c>
      <c r="F2001" s="909" t="s">
        <v>866</v>
      </c>
      <c r="G2001" s="930" t="s">
        <v>867</v>
      </c>
      <c r="H2001" s="913" t="s">
        <v>1372</v>
      </c>
      <c r="I2001" s="249">
        <v>602</v>
      </c>
      <c r="J2001" s="249">
        <v>5428.8384435237913</v>
      </c>
      <c r="K2001" s="910">
        <f t="shared" si="462"/>
        <v>3268161</v>
      </c>
      <c r="L2001" s="890" t="s">
        <v>169</v>
      </c>
      <c r="M2001" s="929" t="s">
        <v>167</v>
      </c>
      <c r="N2001" s="52" t="str">
        <f>IF(AND('331-CT'!$E$7=TH!H2001,OR(L2001="331",M2001="331")),"331",IF(AND(OR(L2001="131",M2001="131"),H2001='131-CT'!$E$7),"131",""))</f>
        <v/>
      </c>
      <c r="O2001" s="89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8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8" t="s">
        <v>1379</v>
      </c>
      <c r="E2002" s="908">
        <v>41999</v>
      </c>
      <c r="F2002" s="909" t="s">
        <v>868</v>
      </c>
      <c r="G2002" s="930" t="s">
        <v>867</v>
      </c>
      <c r="H2002" s="913" t="s">
        <v>1372</v>
      </c>
      <c r="I2002" s="249">
        <v>413</v>
      </c>
      <c r="J2002" s="249">
        <v>4770.7974200663621</v>
      </c>
      <c r="K2002" s="910">
        <f t="shared" si="462"/>
        <v>1970339</v>
      </c>
      <c r="L2002" s="890" t="s">
        <v>169</v>
      </c>
      <c r="M2002" s="929" t="s">
        <v>167</v>
      </c>
      <c r="N2002" s="52" t="str">
        <f>IF(AND('331-CT'!$E$7=TH!H2002,OR(L2002="331",M2002="331")),"331",IF(AND(OR(L2002="131",M2002="131"),H2002='131-CT'!$E$7),"131",""))</f>
        <v/>
      </c>
      <c r="O2002" s="89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8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8" t="s">
        <v>1379</v>
      </c>
      <c r="E2003" s="908">
        <v>42000</v>
      </c>
      <c r="F2003" s="909" t="s">
        <v>670</v>
      </c>
      <c r="G2003" s="930" t="s">
        <v>869</v>
      </c>
      <c r="H2003" s="913" t="s">
        <v>1372</v>
      </c>
      <c r="I2003" s="249">
        <v>1528</v>
      </c>
      <c r="J2003" s="249">
        <v>7402.9615138960789</v>
      </c>
      <c r="K2003" s="910">
        <f t="shared" si="462"/>
        <v>11311725</v>
      </c>
      <c r="L2003" s="890" t="s">
        <v>169</v>
      </c>
      <c r="M2003" s="929" t="s">
        <v>167</v>
      </c>
      <c r="N2003" s="52" t="str">
        <f>IF(AND('331-CT'!$E$7=TH!H2003,OR(L2003="331",M2003="331")),"331",IF(AND(OR(L2003="131",M2003="131"),H2003='131-CT'!$E$7),"131",""))</f>
        <v/>
      </c>
      <c r="O2003" s="89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8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8" t="s">
        <v>1379</v>
      </c>
      <c r="E2004" s="908">
        <v>42000</v>
      </c>
      <c r="F2004" s="909" t="s">
        <v>515</v>
      </c>
      <c r="G2004" s="930" t="s">
        <v>870</v>
      </c>
      <c r="H2004" s="913" t="s">
        <v>1372</v>
      </c>
      <c r="I2004" s="249">
        <v>1010</v>
      </c>
      <c r="J2004" s="249">
        <v>9459.3397122005445</v>
      </c>
      <c r="K2004" s="910">
        <f t="shared" si="462"/>
        <v>9553933</v>
      </c>
      <c r="L2004" s="890" t="s">
        <v>169</v>
      </c>
      <c r="M2004" s="929" t="s">
        <v>167</v>
      </c>
      <c r="N2004" s="52" t="str">
        <f>IF(AND('331-CT'!$E$7=TH!H2004,OR(L2004="331",M2004="331")),"331",IF(AND(OR(L2004="131",M2004="131"),H2004='131-CT'!$E$7),"131",""))</f>
        <v/>
      </c>
      <c r="O2004" s="89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8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8" t="s">
        <v>1379</v>
      </c>
      <c r="E2005" s="908">
        <v>42003</v>
      </c>
      <c r="F2005" s="909" t="s">
        <v>871</v>
      </c>
      <c r="G2005" s="930" t="s">
        <v>872</v>
      </c>
      <c r="H2005" s="913" t="s">
        <v>1372</v>
      </c>
      <c r="I2005" s="249">
        <v>310</v>
      </c>
      <c r="J2005" s="249">
        <v>7731.9820256247931</v>
      </c>
      <c r="K2005" s="910">
        <f t="shared" si="462"/>
        <v>2396914</v>
      </c>
      <c r="L2005" s="890" t="s">
        <v>169</v>
      </c>
      <c r="M2005" s="929" t="s">
        <v>167</v>
      </c>
      <c r="N2005" s="52" t="str">
        <f>IF(AND('331-CT'!$E$7=TH!H2005,OR(L2005="331",M2005="331")),"331",IF(AND(OR(L2005="131",M2005="131"),H2005='131-CT'!$E$7),"131",""))</f>
        <v/>
      </c>
      <c r="O2005" s="89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8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8" t="s">
        <v>1379</v>
      </c>
      <c r="E2006" s="908">
        <v>42003</v>
      </c>
      <c r="F2006" s="909" t="s">
        <v>873</v>
      </c>
      <c r="G2006" s="930" t="s">
        <v>872</v>
      </c>
      <c r="H2006" s="913" t="s">
        <v>1372</v>
      </c>
      <c r="I2006" s="249">
        <v>219</v>
      </c>
      <c r="J2006" s="249">
        <v>7978.7474094213294</v>
      </c>
      <c r="K2006" s="910">
        <f t="shared" si="462"/>
        <v>1747346</v>
      </c>
      <c r="L2006" s="890" t="s">
        <v>169</v>
      </c>
      <c r="M2006" s="929" t="s">
        <v>167</v>
      </c>
      <c r="N2006" s="52" t="str">
        <f>IF(AND('331-CT'!$E$7=TH!H2006,OR(L2006="331",M2006="331")),"331",IF(AND(OR(L2006="131",M2006="131"),H2006='131-CT'!$E$7),"131",""))</f>
        <v/>
      </c>
      <c r="O2006" s="89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8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8" t="s">
        <v>1379</v>
      </c>
      <c r="E2007" s="908">
        <v>42003</v>
      </c>
      <c r="F2007" s="909" t="s">
        <v>874</v>
      </c>
      <c r="G2007" s="930" t="s">
        <v>875</v>
      </c>
      <c r="H2007" s="913" t="s">
        <v>1372</v>
      </c>
      <c r="I2007" s="249">
        <v>30</v>
      </c>
      <c r="J2007" s="249">
        <v>21633.098646162987</v>
      </c>
      <c r="K2007" s="910">
        <f t="shared" si="462"/>
        <v>648993</v>
      </c>
      <c r="L2007" s="890" t="s">
        <v>169</v>
      </c>
      <c r="M2007" s="929" t="s">
        <v>167</v>
      </c>
      <c r="N2007" s="52" t="str">
        <f>IF(AND('331-CT'!$E$7=TH!H2007,OR(L2007="331",M2007="331")),"331",IF(AND(OR(L2007="131",M2007="131"),H2007='131-CT'!$E$7),"131",""))</f>
        <v/>
      </c>
      <c r="O2007" s="89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8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8" t="s">
        <v>1379</v>
      </c>
      <c r="E2008" s="908">
        <v>42003</v>
      </c>
      <c r="F2008" s="909" t="s">
        <v>746</v>
      </c>
      <c r="G2008" s="930" t="s">
        <v>875</v>
      </c>
      <c r="H2008" s="913" t="s">
        <v>1372</v>
      </c>
      <c r="I2008" s="249">
        <v>60</v>
      </c>
      <c r="J2008" s="249">
        <v>1233.8269189826799</v>
      </c>
      <c r="K2008" s="910">
        <f t="shared" si="462"/>
        <v>74030</v>
      </c>
      <c r="L2008" s="890" t="s">
        <v>169</v>
      </c>
      <c r="M2008" s="929" t="s">
        <v>167</v>
      </c>
      <c r="N2008" s="52" t="str">
        <f>IF(AND('331-CT'!$E$7=TH!H2008,OR(L2008="331",M2008="331")),"331",IF(AND(OR(L2008="131",M2008="131"),H2008='131-CT'!$E$7),"131",""))</f>
        <v/>
      </c>
      <c r="O2008" s="89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8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8" t="s">
        <v>1379</v>
      </c>
      <c r="E2009" s="908">
        <v>42003</v>
      </c>
      <c r="F2009" s="909" t="s">
        <v>554</v>
      </c>
      <c r="G2009" s="930" t="s">
        <v>876</v>
      </c>
      <c r="H2009" s="913" t="s">
        <v>1372</v>
      </c>
      <c r="I2009" s="249">
        <v>650</v>
      </c>
      <c r="J2009" s="249">
        <v>20646.037110976842</v>
      </c>
      <c r="K2009" s="910">
        <f t="shared" si="462"/>
        <v>13419924</v>
      </c>
      <c r="L2009" s="890" t="s">
        <v>169</v>
      </c>
      <c r="M2009" s="929" t="s">
        <v>167</v>
      </c>
      <c r="N2009" s="52" t="str">
        <f>IF(AND('331-CT'!$E$7=TH!H2009,OR(L2009="331",M2009="331")),"331",IF(AND(OR(L2009="131",M2009="131"),H2009='131-CT'!$E$7),"131",""))</f>
        <v/>
      </c>
      <c r="O2009" s="89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8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8" t="s">
        <v>1379</v>
      </c>
      <c r="E2010" s="908">
        <v>42004</v>
      </c>
      <c r="F2010" s="909" t="s">
        <v>512</v>
      </c>
      <c r="G2010" s="930" t="s">
        <v>877</v>
      </c>
      <c r="H2010" s="913" t="s">
        <v>1372</v>
      </c>
      <c r="I2010" s="249">
        <v>307</v>
      </c>
      <c r="J2010" s="249">
        <v>5757.8589552525054</v>
      </c>
      <c r="K2010" s="910">
        <f t="shared" si="462"/>
        <v>1767663</v>
      </c>
      <c r="L2010" s="890" t="s">
        <v>169</v>
      </c>
      <c r="M2010" s="929" t="s">
        <v>167</v>
      </c>
      <c r="N2010" s="52" t="str">
        <f>IF(AND('331-CT'!$E$7=TH!H2010,OR(L2010="331",M2010="331")),"331",IF(AND(OR(L2010="131",M2010="131"),H2010='131-CT'!$E$7),"131",""))</f>
        <v/>
      </c>
      <c r="O2010" s="89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8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8" t="s">
        <v>1379</v>
      </c>
      <c r="E2011" s="908">
        <v>42004</v>
      </c>
      <c r="F2011" s="909" t="s">
        <v>486</v>
      </c>
      <c r="G2011" s="930" t="s">
        <v>877</v>
      </c>
      <c r="H2011" s="913" t="s">
        <v>1372</v>
      </c>
      <c r="I2011" s="249">
        <v>200</v>
      </c>
      <c r="J2011" s="249">
        <v>7320.7063859639002</v>
      </c>
      <c r="K2011" s="910">
        <f t="shared" si="462"/>
        <v>1464141</v>
      </c>
      <c r="L2011" s="890" t="s">
        <v>169</v>
      </c>
      <c r="M2011" s="929" t="s">
        <v>167</v>
      </c>
      <c r="N2011" s="52" t="str">
        <f>IF(AND('331-CT'!$E$7=TH!H2011,OR(L2011="331",M2011="331")),"331",IF(AND(OR(L2011="131",M2011="131"),H2011='131-CT'!$E$7),"131",""))</f>
        <v/>
      </c>
      <c r="O2011" s="89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8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8" t="s">
        <v>1379</v>
      </c>
      <c r="E2012" s="908">
        <v>42004</v>
      </c>
      <c r="F2012" s="909" t="s">
        <v>775</v>
      </c>
      <c r="G2012" s="930" t="s">
        <v>878</v>
      </c>
      <c r="H2012" s="913" t="s">
        <v>1372</v>
      </c>
      <c r="I2012" s="249">
        <v>2500</v>
      </c>
      <c r="J2012" s="249">
        <v>7402.9615138960789</v>
      </c>
      <c r="K2012" s="910">
        <f t="shared" si="462"/>
        <v>18507404</v>
      </c>
      <c r="L2012" s="890" t="s">
        <v>169</v>
      </c>
      <c r="M2012" s="929" t="s">
        <v>167</v>
      </c>
      <c r="N2012" s="52" t="str">
        <f>IF(AND('331-CT'!$E$7=TH!H2012,OR(L2012="331",M2012="331")),"331",IF(AND(OR(L2012="131",M2012="131"),H2012='131-CT'!$E$7),"131",""))</f>
        <v/>
      </c>
      <c r="O2012" s="89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8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8" t="s">
        <v>1379</v>
      </c>
      <c r="E2013" s="908">
        <v>42004</v>
      </c>
      <c r="F2013" s="909" t="s">
        <v>879</v>
      </c>
      <c r="G2013" s="930" t="s">
        <v>880</v>
      </c>
      <c r="H2013" s="913" t="s">
        <v>1372</v>
      </c>
      <c r="I2013" s="249">
        <v>2050</v>
      </c>
      <c r="J2013" s="249">
        <v>3454.7153731515036</v>
      </c>
      <c r="K2013" s="910">
        <f t="shared" si="462"/>
        <v>7082167</v>
      </c>
      <c r="L2013" s="890" t="s">
        <v>169</v>
      </c>
      <c r="M2013" s="929" t="s">
        <v>167</v>
      </c>
      <c r="N2013" s="52" t="str">
        <f>IF(AND('331-CT'!$E$7=TH!H2013,OR(L2013="331",M2013="331")),"331",IF(AND(OR(L2013="131",M2013="131"),H2013='131-CT'!$E$7),"131",""))</f>
        <v/>
      </c>
      <c r="O2013" s="89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8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8" t="s">
        <v>1379</v>
      </c>
      <c r="E2014" s="908">
        <v>42004</v>
      </c>
      <c r="F2014" s="909" t="s">
        <v>881</v>
      </c>
      <c r="G2014" s="930" t="s">
        <v>880</v>
      </c>
      <c r="H2014" s="913" t="s">
        <v>1372</v>
      </c>
      <c r="I2014" s="249">
        <v>210</v>
      </c>
      <c r="J2014" s="249">
        <v>5182.073059727255</v>
      </c>
      <c r="K2014" s="910">
        <f t="shared" si="462"/>
        <v>1088235</v>
      </c>
      <c r="L2014" s="890" t="s">
        <v>169</v>
      </c>
      <c r="M2014" s="929" t="s">
        <v>167</v>
      </c>
      <c r="N2014" s="52" t="str">
        <f>IF(AND('331-CT'!$E$7=TH!H2014,OR(L2014="331",M2014="331")),"331",IF(AND(OR(L2014="131",M2014="131"),H2014='131-CT'!$E$7),"131",""))</f>
        <v/>
      </c>
      <c r="O2014" s="89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8"/>
    </row>
    <row r="2015" spans="1:28" s="911" customFormat="1" ht="15.75" customHeight="1">
      <c r="A2015" s="906" t="str">
        <f>IF(B2015&lt;&gt;"",IF(AND(B2015&gt;=_TM1,B2015&lt;=_TM2,OR(TH!L2015="1111",TH!M2015="1111")),TH!D2015,""),"")</f>
        <v/>
      </c>
      <c r="B2015" s="907">
        <f t="shared" si="460"/>
        <v>12</v>
      </c>
      <c r="C2015" s="48">
        <f t="shared" si="461"/>
        <v>42004</v>
      </c>
      <c r="D2015" s="908" t="s">
        <v>1379</v>
      </c>
      <c r="E2015" s="908">
        <v>42004</v>
      </c>
      <c r="F2015" s="909" t="s">
        <v>882</v>
      </c>
      <c r="G2015" s="930" t="s">
        <v>880</v>
      </c>
      <c r="H2015" s="913" t="s">
        <v>1372</v>
      </c>
      <c r="I2015" s="249">
        <v>130</v>
      </c>
      <c r="J2015" s="249">
        <v>5346.5833155916125</v>
      </c>
      <c r="K2015" s="910">
        <f t="shared" si="462"/>
        <v>695056</v>
      </c>
      <c r="L2015" s="890" t="s">
        <v>169</v>
      </c>
      <c r="M2015" s="929" t="s">
        <v>167</v>
      </c>
      <c r="N2015" s="52" t="str">
        <f>IF(AND('331-CT'!$E$7=TH!H2015,OR(L2015="331",M2015="331")),"331",IF(AND(OR(L2015="131",M2015="131"),H2015='131-CT'!$E$7),"131",""))</f>
        <v/>
      </c>
      <c r="O2015" s="89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8"/>
    </row>
    <row r="2016" spans="1:28" s="911" customFormat="1" ht="15.75" customHeight="1">
      <c r="A2016" s="906" t="str">
        <f>IF(B2016&lt;&gt;"",IF(AND(B2016&gt;=_TM1,B2016&lt;=_TM2,OR(TH!L2016="1111",TH!M2016="1111")),TH!D2016,""),"")</f>
        <v/>
      </c>
      <c r="B2016" s="907">
        <f t="shared" si="460"/>
        <v>12</v>
      </c>
      <c r="C2016" s="48">
        <f t="shared" ref="C2016:C2023" si="463">E2016</f>
        <v>42004</v>
      </c>
      <c r="D2016" s="908" t="s">
        <v>1379</v>
      </c>
      <c r="E2016" s="48">
        <v>42004</v>
      </c>
      <c r="F2016" s="931" t="s">
        <v>883</v>
      </c>
      <c r="G2016" s="49" t="s">
        <v>880</v>
      </c>
      <c r="H2016" s="913" t="s">
        <v>1372</v>
      </c>
      <c r="I2016" s="249">
        <v>170</v>
      </c>
      <c r="J2016" s="249">
        <v>4688.5422921341833</v>
      </c>
      <c r="K2016" s="910">
        <f t="shared" ref="K2016:K2022" si="464">ROUND(I2016*J2016,0)</f>
        <v>797052</v>
      </c>
      <c r="L2016" s="890" t="s">
        <v>169</v>
      </c>
      <c r="M2016" s="929" t="s">
        <v>167</v>
      </c>
      <c r="N2016" s="52" t="str">
        <f>IF(AND('331-CT'!$E$7=TH!H2016,OR(L2016="331",M2016="331")),"331",IF(AND(OR(L2016="131",M2016="131"),H2016='131-CT'!$E$7),"131",""))</f>
        <v/>
      </c>
      <c r="O2016" s="89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8"/>
    </row>
    <row r="2017" spans="1:28" s="911" customFormat="1" ht="15.75" customHeight="1">
      <c r="A2017" s="906" t="str">
        <f>IF(B2017&lt;&gt;"",IF(AND(B2017&gt;=_TM1,B2017&lt;=_TM2,OR(TH!L2017="1111",TH!M2017="1111")),TH!D2017,""),"")</f>
        <v/>
      </c>
      <c r="B2017" s="907">
        <f t="shared" si="460"/>
        <v>12</v>
      </c>
      <c r="C2017" s="48">
        <f t="shared" si="463"/>
        <v>42004</v>
      </c>
      <c r="D2017" s="908" t="s">
        <v>1379</v>
      </c>
      <c r="E2017" s="48">
        <v>42004</v>
      </c>
      <c r="F2017" s="931" t="s">
        <v>884</v>
      </c>
      <c r="G2017" s="49" t="s">
        <v>885</v>
      </c>
      <c r="H2017" s="913" t="s">
        <v>1372</v>
      </c>
      <c r="I2017" s="249">
        <v>200</v>
      </c>
      <c r="J2017" s="249">
        <v>9212.5743284040109</v>
      </c>
      <c r="K2017" s="910">
        <f t="shared" si="464"/>
        <v>1842515</v>
      </c>
      <c r="L2017" s="890" t="s">
        <v>169</v>
      </c>
      <c r="M2017" s="929" t="s">
        <v>167</v>
      </c>
      <c r="N2017" s="52" t="str">
        <f>IF(AND('331-CT'!$E$7=TH!H2017,OR(L2017="331",M2017="331")),"331",IF(AND(OR(L2017="131",M2017="131"),H2017='131-CT'!$E$7),"131",""))</f>
        <v/>
      </c>
      <c r="O2017" s="89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8"/>
    </row>
    <row r="2018" spans="1:28" s="911" customFormat="1" ht="15.75" customHeight="1">
      <c r="A2018" s="906" t="str">
        <f>IF(B2018&lt;&gt;"",IF(AND(B2018&gt;=_TM1,B2018&lt;=_TM2,OR(TH!L2018="1111",TH!M2018="1111")),TH!D2018,""),"")</f>
        <v/>
      </c>
      <c r="B2018" s="907">
        <f t="shared" si="460"/>
        <v>12</v>
      </c>
      <c r="C2018" s="48">
        <f t="shared" si="463"/>
        <v>42004</v>
      </c>
      <c r="D2018" s="908" t="s">
        <v>1379</v>
      </c>
      <c r="E2018" s="48">
        <v>42004</v>
      </c>
      <c r="F2018" s="931" t="s">
        <v>887</v>
      </c>
      <c r="G2018" s="49" t="s">
        <v>885</v>
      </c>
      <c r="H2018" s="913" t="s">
        <v>1372</v>
      </c>
      <c r="I2018" s="249">
        <v>100</v>
      </c>
      <c r="J2018" s="249">
        <v>32984.306300803641</v>
      </c>
      <c r="K2018" s="910">
        <f t="shared" si="464"/>
        <v>3298431</v>
      </c>
      <c r="L2018" s="890" t="s">
        <v>169</v>
      </c>
      <c r="M2018" s="929" t="s">
        <v>167</v>
      </c>
      <c r="N2018" s="52" t="str">
        <f>IF(AND('331-CT'!$E$7=TH!H2018,OR(L2018="331",M2018="331")),"331",IF(AND(OR(L2018="131",M2018="131"),H2018='131-CT'!$E$7),"131",""))</f>
        <v/>
      </c>
      <c r="O2018" s="89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8"/>
    </row>
    <row r="2019" spans="1:28" s="911" customFormat="1" ht="15.75" customHeight="1">
      <c r="A2019" s="906" t="str">
        <f>IF(B2019&lt;&gt;"",IF(AND(B2019&gt;=_TM1,B2019&lt;=_TM2,OR(TH!L2019="1111",TH!M2019="1111")),TH!D2019,""),"")</f>
        <v/>
      </c>
      <c r="B2019" s="907">
        <f t="shared" si="460"/>
        <v>12</v>
      </c>
      <c r="C2019" s="48">
        <f t="shared" si="463"/>
        <v>42004</v>
      </c>
      <c r="D2019" s="908" t="s">
        <v>1379</v>
      </c>
      <c r="E2019" s="48">
        <v>42004</v>
      </c>
      <c r="F2019" s="931" t="s">
        <v>888</v>
      </c>
      <c r="G2019" s="49" t="s">
        <v>885</v>
      </c>
      <c r="H2019" s="913" t="s">
        <v>1372</v>
      </c>
      <c r="I2019" s="249">
        <v>100</v>
      </c>
      <c r="J2019" s="249">
        <v>34300.388347718501</v>
      </c>
      <c r="K2019" s="910">
        <f t="shared" si="464"/>
        <v>3430039</v>
      </c>
      <c r="L2019" s="890" t="s">
        <v>169</v>
      </c>
      <c r="M2019" s="929" t="s">
        <v>167</v>
      </c>
      <c r="N2019" s="52" t="str">
        <f>IF(AND('331-CT'!$E$7=TH!H2019,OR(L2019="331",M2019="331")),"331",IF(AND(OR(L2019="131",M2019="131"),H2019='131-CT'!$E$7),"131",""))</f>
        <v/>
      </c>
      <c r="O2019" s="89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8"/>
    </row>
    <row r="2020" spans="1:28" s="911" customFormat="1" ht="15.75" customHeight="1">
      <c r="A2020" s="906" t="str">
        <f>IF(B2020&lt;&gt;"",IF(AND(B2020&gt;=_TM1,B2020&lt;=_TM2,OR(TH!L2020="1111",TH!M2020="1111")),TH!D2020,""),"")</f>
        <v/>
      </c>
      <c r="B2020" s="907">
        <f t="shared" si="460"/>
        <v>12</v>
      </c>
      <c r="C2020" s="48">
        <f t="shared" si="463"/>
        <v>42004</v>
      </c>
      <c r="D2020" s="908" t="s">
        <v>1379</v>
      </c>
      <c r="E2020" s="48">
        <v>42004</v>
      </c>
      <c r="F2020" s="909" t="s">
        <v>889</v>
      </c>
      <c r="G2020" s="930" t="s">
        <v>885</v>
      </c>
      <c r="H2020" s="913" t="s">
        <v>1372</v>
      </c>
      <c r="I2020" s="249">
        <v>150</v>
      </c>
      <c r="J2020" s="249">
        <v>28871.549904194708</v>
      </c>
      <c r="K2020" s="910">
        <f t="shared" si="464"/>
        <v>4330732</v>
      </c>
      <c r="L2020" s="890" t="s">
        <v>169</v>
      </c>
      <c r="M2020" s="929" t="s">
        <v>167</v>
      </c>
      <c r="N2020" s="52" t="str">
        <f>IF(AND('331-CT'!$E$7=TH!H2020,OR(L2020="331",M2020="331")),"331",IF(AND(OR(L2020="131",M2020="131"),H2020='131-CT'!$E$7),"131",""))</f>
        <v/>
      </c>
      <c r="O2020" s="89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8"/>
    </row>
    <row r="2021" spans="1:28" s="911" customFormat="1" ht="15.75" customHeight="1">
      <c r="A2021" s="906" t="str">
        <f>IF(B2021&lt;&gt;"",IF(AND(B2021&gt;=_TM1,B2021&lt;=_TM2,OR(TH!L2021="1111",TH!M2021="1111")),TH!D2021,""),"")</f>
        <v/>
      </c>
      <c r="B2021" s="907">
        <f t="shared" si="460"/>
        <v>12</v>
      </c>
      <c r="C2021" s="48">
        <f t="shared" si="463"/>
        <v>42004</v>
      </c>
      <c r="D2021" s="908" t="s">
        <v>1379</v>
      </c>
      <c r="E2021" s="48">
        <v>42004</v>
      </c>
      <c r="F2021" s="909" t="s">
        <v>890</v>
      </c>
      <c r="G2021" s="930" t="s">
        <v>891</v>
      </c>
      <c r="H2021" s="913" t="s">
        <v>1372</v>
      </c>
      <c r="I2021" s="249">
        <v>1280</v>
      </c>
      <c r="J2021" s="249">
        <v>13489.840980877299</v>
      </c>
      <c r="K2021" s="910">
        <f t="shared" si="464"/>
        <v>17266996</v>
      </c>
      <c r="L2021" s="890" t="s">
        <v>169</v>
      </c>
      <c r="M2021" s="929" t="s">
        <v>167</v>
      </c>
      <c r="N2021" s="52" t="str">
        <f>IF(AND('331-CT'!$E$7=TH!H2021,OR(L2021="331",M2021="331")),"331",IF(AND(OR(L2021="131",M2021="131"),H2021='131-CT'!$E$7),"131",""))</f>
        <v/>
      </c>
      <c r="O2021" s="89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8"/>
    </row>
    <row r="2022" spans="1:28" s="850" customFormat="1" ht="15.75" customHeight="1">
      <c r="A2022" s="838" t="str">
        <f>IF(B2022&lt;&gt;"",IF(AND(B2022&gt;=_TM1,B2022&lt;=_TM2,OR(TH!L2022="1111",TH!M2022="1111")),TH!D2022,""),"")</f>
        <v/>
      </c>
      <c r="B2022" s="839">
        <f t="shared" si="460"/>
        <v>1</v>
      </c>
      <c r="C2022" s="927">
        <f t="shared" si="463"/>
        <v>41645</v>
      </c>
      <c r="D2022" s="927" t="s">
        <v>1380</v>
      </c>
      <c r="E2022" s="927">
        <v>41645</v>
      </c>
      <c r="F2022" s="851" t="s">
        <v>417</v>
      </c>
      <c r="G2022" s="852" t="s">
        <v>418</v>
      </c>
      <c r="H2022" s="844" t="s">
        <v>1373</v>
      </c>
      <c r="I2022" s="845">
        <v>2110</v>
      </c>
      <c r="J2022" s="845">
        <v>5680.7204068749725</v>
      </c>
      <c r="K2022" s="846">
        <f t="shared" si="464"/>
        <v>11986320</v>
      </c>
      <c r="L2022" s="928" t="s">
        <v>175</v>
      </c>
      <c r="M2022" s="928" t="s">
        <v>169</v>
      </c>
      <c r="N2022" s="52" t="str">
        <f>IF(AND('331-CT'!$E$7=TH!H2022,OR(L2022="331",M2022="331")),"331",IF(AND(OR(L2022="131",M2022="131"),H2022='131-CT'!$E$7),"131",""))</f>
        <v/>
      </c>
      <c r="O2022" s="89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8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1380</v>
      </c>
      <c r="E2023" s="37">
        <v>41645</v>
      </c>
      <c r="F2023" s="192" t="s">
        <v>421</v>
      </c>
      <c r="G2023" s="463" t="s">
        <v>422</v>
      </c>
      <c r="H2023" s="7" t="s">
        <v>1373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8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1380</v>
      </c>
      <c r="E2024" s="37">
        <v>41645</v>
      </c>
      <c r="F2024" s="192" t="s">
        <v>445</v>
      </c>
      <c r="G2024" s="463" t="s">
        <v>422</v>
      </c>
      <c r="H2024" s="7" t="s">
        <v>1373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8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1380</v>
      </c>
      <c r="E2025" s="37">
        <v>41664</v>
      </c>
      <c r="F2025" s="192" t="s">
        <v>423</v>
      </c>
      <c r="G2025" s="463" t="s">
        <v>424</v>
      </c>
      <c r="H2025" s="7" t="s">
        <v>1373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8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1380</v>
      </c>
      <c r="E2026" s="37">
        <v>41664</v>
      </c>
      <c r="F2026" s="192" t="s">
        <v>426</v>
      </c>
      <c r="G2026" s="463" t="s">
        <v>427</v>
      </c>
      <c r="H2026" s="7" t="s">
        <v>1373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8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1380</v>
      </c>
      <c r="E2027" s="37">
        <v>41664</v>
      </c>
      <c r="F2027" s="192" t="s">
        <v>428</v>
      </c>
      <c r="G2027" s="463" t="s">
        <v>427</v>
      </c>
      <c r="H2027" s="7" t="s">
        <v>1373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8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1380</v>
      </c>
      <c r="E2028" s="37">
        <v>41664</v>
      </c>
      <c r="F2028" s="192" t="s">
        <v>429</v>
      </c>
      <c r="G2028" s="463" t="s">
        <v>427</v>
      </c>
      <c r="H2028" s="7" t="s">
        <v>1373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8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1380</v>
      </c>
      <c r="E2029" s="37">
        <v>41664</v>
      </c>
      <c r="F2029" s="192" t="s">
        <v>430</v>
      </c>
      <c r="G2029" s="463" t="s">
        <v>427</v>
      </c>
      <c r="H2029" s="7" t="s">
        <v>1373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8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1380</v>
      </c>
      <c r="E2030" s="37">
        <v>41664</v>
      </c>
      <c r="F2030" s="192" t="s">
        <v>431</v>
      </c>
      <c r="G2030" s="463" t="s">
        <v>432</v>
      </c>
      <c r="H2030" s="7" t="s">
        <v>1373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8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1380</v>
      </c>
      <c r="E2031" s="37">
        <v>41664</v>
      </c>
      <c r="F2031" s="192" t="s">
        <v>433</v>
      </c>
      <c r="G2031" s="463" t="s">
        <v>434</v>
      </c>
      <c r="H2031" s="7" t="s">
        <v>1373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8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1380</v>
      </c>
      <c r="E2032" s="37">
        <v>41684</v>
      </c>
      <c r="F2032" s="192" t="s">
        <v>436</v>
      </c>
      <c r="G2032" s="463" t="s">
        <v>437</v>
      </c>
      <c r="H2032" s="7" t="s">
        <v>1373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8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1380</v>
      </c>
      <c r="E2033" s="37">
        <v>41684</v>
      </c>
      <c r="F2033" s="192" t="s">
        <v>436</v>
      </c>
      <c r="G2033" s="463" t="s">
        <v>437</v>
      </c>
      <c r="H2033" s="7" t="s">
        <v>1373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8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1380</v>
      </c>
      <c r="E2034" s="191">
        <v>41689</v>
      </c>
      <c r="F2034" s="192" t="s">
        <v>439</v>
      </c>
      <c r="G2034" s="463" t="s">
        <v>440</v>
      </c>
      <c r="H2034" s="7" t="s">
        <v>1373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8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1380</v>
      </c>
      <c r="E2035" s="191">
        <v>41690</v>
      </c>
      <c r="F2035" s="192" t="s">
        <v>423</v>
      </c>
      <c r="G2035" s="463" t="s">
        <v>442</v>
      </c>
      <c r="H2035" s="7" t="s">
        <v>1373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8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1380</v>
      </c>
      <c r="E2036" s="191">
        <v>41691</v>
      </c>
      <c r="F2036" s="192" t="s">
        <v>436</v>
      </c>
      <c r="G2036" s="463" t="s">
        <v>443</v>
      </c>
      <c r="H2036" s="7" t="s">
        <v>1373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8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1380</v>
      </c>
      <c r="E2037" s="191">
        <v>41691</v>
      </c>
      <c r="F2037" s="192" t="s">
        <v>436</v>
      </c>
      <c r="G2037" s="463" t="s">
        <v>443</v>
      </c>
      <c r="H2037" s="7" t="s">
        <v>1373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8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1380</v>
      </c>
      <c r="E2038" s="191">
        <v>41694</v>
      </c>
      <c r="F2038" s="192" t="s">
        <v>421</v>
      </c>
      <c r="G2038" s="463" t="s">
        <v>444</v>
      </c>
      <c r="H2038" s="7" t="s">
        <v>1373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8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1380</v>
      </c>
      <c r="E2039" s="191">
        <v>41694</v>
      </c>
      <c r="F2039" s="192" t="s">
        <v>445</v>
      </c>
      <c r="G2039" s="463" t="s">
        <v>444</v>
      </c>
      <c r="H2039" s="7" t="s">
        <v>1373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8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1380</v>
      </c>
      <c r="E2040" s="191">
        <v>41697</v>
      </c>
      <c r="F2040" s="192" t="s">
        <v>446</v>
      </c>
      <c r="G2040" s="463" t="s">
        <v>447</v>
      </c>
      <c r="H2040" s="7" t="s">
        <v>1373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8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1380</v>
      </c>
      <c r="E2041" s="191">
        <v>41698</v>
      </c>
      <c r="F2041" s="192" t="s">
        <v>448</v>
      </c>
      <c r="G2041" s="463" t="s">
        <v>449</v>
      </c>
      <c r="H2041" s="7" t="s">
        <v>1373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8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1380</v>
      </c>
      <c r="E2042" s="191">
        <v>41698</v>
      </c>
      <c r="F2042" s="192" t="s">
        <v>430</v>
      </c>
      <c r="G2042" s="463" t="s">
        <v>449</v>
      </c>
      <c r="H2042" s="7" t="s">
        <v>1373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8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1380</v>
      </c>
      <c r="E2043" s="191">
        <v>41698</v>
      </c>
      <c r="F2043" s="192" t="s">
        <v>450</v>
      </c>
      <c r="G2043" s="463" t="s">
        <v>449</v>
      </c>
      <c r="H2043" s="7" t="s">
        <v>1373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8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1380</v>
      </c>
      <c r="E2044" s="191">
        <v>41698</v>
      </c>
      <c r="F2044" s="192" t="s">
        <v>451</v>
      </c>
      <c r="G2044" s="463" t="s">
        <v>449</v>
      </c>
      <c r="H2044" s="7" t="s">
        <v>1373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8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1380</v>
      </c>
      <c r="E2045" s="37">
        <v>41698</v>
      </c>
      <c r="F2045" s="291" t="s">
        <v>452</v>
      </c>
      <c r="G2045" s="40" t="s">
        <v>453</v>
      </c>
      <c r="H2045" s="7" t="s">
        <v>1373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8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1380</v>
      </c>
      <c r="E2046" s="37">
        <v>41698</v>
      </c>
      <c r="F2046" s="291" t="s">
        <v>455</v>
      </c>
      <c r="G2046" s="40" t="s">
        <v>453</v>
      </c>
      <c r="H2046" s="7" t="s">
        <v>1373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8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1380</v>
      </c>
      <c r="E2047" s="37">
        <v>41698</v>
      </c>
      <c r="F2047" s="291" t="s">
        <v>456</v>
      </c>
      <c r="G2047" s="40" t="s">
        <v>453</v>
      </c>
      <c r="H2047" s="7" t="s">
        <v>1373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8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1380</v>
      </c>
      <c r="E2048" s="37">
        <v>41698</v>
      </c>
      <c r="F2048" s="291" t="s">
        <v>446</v>
      </c>
      <c r="G2048" s="40" t="s">
        <v>457</v>
      </c>
      <c r="H2048" s="7" t="s">
        <v>1373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8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1380</v>
      </c>
      <c r="E2049" s="37">
        <v>41702</v>
      </c>
      <c r="F2049" s="192" t="s">
        <v>459</v>
      </c>
      <c r="G2049" s="40" t="s">
        <v>460</v>
      </c>
      <c r="H2049" s="7" t="s">
        <v>1373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8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1380</v>
      </c>
      <c r="E2050" s="37">
        <v>41704</v>
      </c>
      <c r="F2050" s="291" t="s">
        <v>423</v>
      </c>
      <c r="G2050" s="40" t="s">
        <v>462</v>
      </c>
      <c r="H2050" s="7" t="s">
        <v>1373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8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1380</v>
      </c>
      <c r="E2051" s="37">
        <v>41704</v>
      </c>
      <c r="F2051" s="291" t="s">
        <v>463</v>
      </c>
      <c r="G2051" s="40" t="s">
        <v>462</v>
      </c>
      <c r="H2051" s="7" t="s">
        <v>1373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8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1380</v>
      </c>
      <c r="E2052" s="37">
        <v>41704</v>
      </c>
      <c r="F2052" s="291" t="s">
        <v>446</v>
      </c>
      <c r="G2052" s="40" t="s">
        <v>464</v>
      </c>
      <c r="H2052" s="7" t="s">
        <v>1373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8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1380</v>
      </c>
      <c r="E2053" s="37">
        <v>41710</v>
      </c>
      <c r="F2053" s="291" t="s">
        <v>466</v>
      </c>
      <c r="G2053" s="40" t="s">
        <v>467</v>
      </c>
      <c r="H2053" s="7" t="s">
        <v>1373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8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1380</v>
      </c>
      <c r="E2054" s="37">
        <v>41718</v>
      </c>
      <c r="F2054" s="291" t="s">
        <v>446</v>
      </c>
      <c r="G2054" s="40" t="s">
        <v>468</v>
      </c>
      <c r="H2054" s="7" t="s">
        <v>1373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8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1380</v>
      </c>
      <c r="E2055" s="37">
        <v>41718</v>
      </c>
      <c r="F2055" s="192" t="s">
        <v>470</v>
      </c>
      <c r="G2055" s="463" t="s">
        <v>468</v>
      </c>
      <c r="H2055" s="7" t="s">
        <v>1373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8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1380</v>
      </c>
      <c r="E2056" s="37">
        <v>41720</v>
      </c>
      <c r="F2056" s="192" t="s">
        <v>446</v>
      </c>
      <c r="G2056" s="463" t="s">
        <v>471</v>
      </c>
      <c r="H2056" s="7" t="s">
        <v>1373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8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1380</v>
      </c>
      <c r="E2057" s="37">
        <v>41724</v>
      </c>
      <c r="F2057" s="192" t="s">
        <v>473</v>
      </c>
      <c r="G2057" s="463" t="s">
        <v>474</v>
      </c>
      <c r="H2057" s="7" t="s">
        <v>1373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8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1380</v>
      </c>
      <c r="E2058" s="37">
        <v>41728</v>
      </c>
      <c r="F2058" s="192" t="s">
        <v>475</v>
      </c>
      <c r="G2058" s="463" t="s">
        <v>476</v>
      </c>
      <c r="H2058" s="7" t="s">
        <v>1373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8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1380</v>
      </c>
      <c r="E2059" s="37">
        <v>41728</v>
      </c>
      <c r="F2059" s="192" t="s">
        <v>478</v>
      </c>
      <c r="G2059" s="463" t="s">
        <v>476</v>
      </c>
      <c r="H2059" s="7" t="s">
        <v>1373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8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1380</v>
      </c>
      <c r="E2060" s="37">
        <v>41728</v>
      </c>
      <c r="F2060" s="192" t="s">
        <v>479</v>
      </c>
      <c r="G2060" s="463" t="s">
        <v>476</v>
      </c>
      <c r="H2060" s="7" t="s">
        <v>1373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8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1380</v>
      </c>
      <c r="E2061" s="37">
        <v>41728</v>
      </c>
      <c r="F2061" s="192" t="s">
        <v>480</v>
      </c>
      <c r="G2061" s="463" t="s">
        <v>476</v>
      </c>
      <c r="H2061" s="7" t="s">
        <v>1373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8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1380</v>
      </c>
      <c r="E2062" s="37">
        <v>41728</v>
      </c>
      <c r="F2062" s="192" t="s">
        <v>481</v>
      </c>
      <c r="G2062" s="463" t="s">
        <v>482</v>
      </c>
      <c r="H2062" s="7" t="s">
        <v>1373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8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1380</v>
      </c>
      <c r="E2063" s="37">
        <v>41728</v>
      </c>
      <c r="F2063" s="192" t="s">
        <v>445</v>
      </c>
      <c r="G2063" s="463" t="s">
        <v>482</v>
      </c>
      <c r="H2063" s="7" t="s">
        <v>1373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8"/>
    </row>
    <row r="2064" spans="1:28" s="850" customFormat="1" ht="15.75" customHeight="1">
      <c r="A2064" s="838" t="str">
        <f>IF(B2064&lt;&gt;"",IF(AND(B2064&gt;=_TM1,B2064&lt;=_TM2,OR(TH!L2064="1111",TH!M2064="1111")),TH!D2064,""),"")</f>
        <v/>
      </c>
      <c r="B2064" s="839">
        <f t="shared" si="465"/>
        <v>4</v>
      </c>
      <c r="C2064" s="927">
        <f t="shared" si="467"/>
        <v>41730</v>
      </c>
      <c r="D2064" s="37" t="s">
        <v>1380</v>
      </c>
      <c r="E2064" s="927">
        <v>41730</v>
      </c>
      <c r="F2064" s="851" t="s">
        <v>483</v>
      </c>
      <c r="G2064" s="852" t="s">
        <v>484</v>
      </c>
      <c r="H2064" s="844" t="s">
        <v>1373</v>
      </c>
      <c r="I2064" s="845">
        <v>302</v>
      </c>
      <c r="J2064" s="845">
        <v>12611.745371492716</v>
      </c>
      <c r="K2064" s="846">
        <f t="shared" si="466"/>
        <v>3808747</v>
      </c>
      <c r="L2064" s="928" t="s">
        <v>175</v>
      </c>
      <c r="M2064" s="928" t="s">
        <v>169</v>
      </c>
      <c r="N2064" s="52" t="str">
        <f>IF(AND('331-CT'!$E$7=TH!H2064,OR(L2064="331",M2064="331")),"331",IF(AND(OR(L2064="131",M2064="131"),H2064='131-CT'!$E$7),"131",""))</f>
        <v/>
      </c>
      <c r="O2064" s="89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8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1380</v>
      </c>
      <c r="E2065" s="191">
        <v>41730</v>
      </c>
      <c r="F2065" s="192" t="s">
        <v>485</v>
      </c>
      <c r="G2065" s="463" t="s">
        <v>484</v>
      </c>
      <c r="H2065" s="7" t="s">
        <v>1373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8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1380</v>
      </c>
      <c r="E2066" s="191">
        <v>41730</v>
      </c>
      <c r="F2066" s="192" t="s">
        <v>486</v>
      </c>
      <c r="G2066" s="463" t="s">
        <v>484</v>
      </c>
      <c r="H2066" s="7" t="s">
        <v>1373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8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1380</v>
      </c>
      <c r="E2067" s="191">
        <v>41730</v>
      </c>
      <c r="F2067" s="192" t="s">
        <v>487</v>
      </c>
      <c r="G2067" s="463" t="s">
        <v>484</v>
      </c>
      <c r="H2067" s="7" t="s">
        <v>1373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8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1380</v>
      </c>
      <c r="E2068" s="191">
        <v>41730</v>
      </c>
      <c r="F2068" s="192" t="s">
        <v>488</v>
      </c>
      <c r="G2068" s="463" t="s">
        <v>489</v>
      </c>
      <c r="H2068" s="7" t="s">
        <v>1373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8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1380</v>
      </c>
      <c r="E2069" s="191">
        <v>41730</v>
      </c>
      <c r="F2069" s="192" t="s">
        <v>491</v>
      </c>
      <c r="G2069" s="463" t="s">
        <v>489</v>
      </c>
      <c r="H2069" s="7" t="s">
        <v>1373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8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1380</v>
      </c>
      <c r="E2070" s="191">
        <v>41733</v>
      </c>
      <c r="F2070" s="192" t="s">
        <v>492</v>
      </c>
      <c r="G2070" s="463" t="s">
        <v>493</v>
      </c>
      <c r="H2070" s="7" t="s">
        <v>1373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8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1380</v>
      </c>
      <c r="E2071" s="191">
        <v>41733</v>
      </c>
      <c r="F2071" s="192" t="s">
        <v>494</v>
      </c>
      <c r="G2071" s="463" t="s">
        <v>493</v>
      </c>
      <c r="H2071" s="7" t="s">
        <v>1373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8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1380</v>
      </c>
      <c r="E2072" s="191">
        <v>41740</v>
      </c>
      <c r="F2072" s="192" t="s">
        <v>436</v>
      </c>
      <c r="G2072" s="463" t="s">
        <v>495</v>
      </c>
      <c r="H2072" s="7" t="s">
        <v>1373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8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1380</v>
      </c>
      <c r="E2073" s="191">
        <v>41740</v>
      </c>
      <c r="F2073" s="192" t="s">
        <v>496</v>
      </c>
      <c r="G2073" s="463" t="s">
        <v>495</v>
      </c>
      <c r="H2073" s="7" t="s">
        <v>1373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8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1380</v>
      </c>
      <c r="E2074" s="37">
        <v>41744</v>
      </c>
      <c r="F2074" s="291" t="s">
        <v>497</v>
      </c>
      <c r="G2074" s="40" t="s">
        <v>498</v>
      </c>
      <c r="H2074" s="7" t="s">
        <v>1373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8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1380</v>
      </c>
      <c r="E2075" s="37">
        <v>41746</v>
      </c>
      <c r="F2075" s="291" t="s">
        <v>459</v>
      </c>
      <c r="G2075" s="40" t="s">
        <v>499</v>
      </c>
      <c r="H2075" s="7" t="s">
        <v>1373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8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1380</v>
      </c>
      <c r="E2076" s="37">
        <v>41746</v>
      </c>
      <c r="F2076" s="291" t="s">
        <v>500</v>
      </c>
      <c r="G2076" s="40" t="s">
        <v>501</v>
      </c>
      <c r="H2076" s="7" t="s">
        <v>1373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8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1380</v>
      </c>
      <c r="E2077" s="37">
        <v>41746</v>
      </c>
      <c r="F2077" s="291" t="s">
        <v>503</v>
      </c>
      <c r="G2077" s="40" t="s">
        <v>501</v>
      </c>
      <c r="H2077" s="7" t="s">
        <v>1373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8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1380</v>
      </c>
      <c r="E2078" s="37">
        <v>41746</v>
      </c>
      <c r="F2078" s="291" t="s">
        <v>504</v>
      </c>
      <c r="G2078" s="40" t="s">
        <v>501</v>
      </c>
      <c r="H2078" s="7" t="s">
        <v>1373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8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1380</v>
      </c>
      <c r="E2079" s="37">
        <v>41746</v>
      </c>
      <c r="F2079" s="291" t="s">
        <v>406</v>
      </c>
      <c r="G2079" s="40" t="s">
        <v>501</v>
      </c>
      <c r="H2079" s="7" t="s">
        <v>1373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8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1380</v>
      </c>
      <c r="E2080" s="37">
        <v>41748</v>
      </c>
      <c r="F2080" s="291" t="s">
        <v>417</v>
      </c>
      <c r="G2080" s="40" t="s">
        <v>505</v>
      </c>
      <c r="H2080" s="7" t="s">
        <v>1373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8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1380</v>
      </c>
      <c r="E2081" s="37">
        <v>41750</v>
      </c>
      <c r="F2081" s="291" t="s">
        <v>421</v>
      </c>
      <c r="G2081" s="40" t="s">
        <v>506</v>
      </c>
      <c r="H2081" s="7" t="s">
        <v>1373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8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1380</v>
      </c>
      <c r="E2082" s="37">
        <v>41750</v>
      </c>
      <c r="F2082" s="192" t="s">
        <v>445</v>
      </c>
      <c r="G2082" s="463" t="s">
        <v>506</v>
      </c>
      <c r="H2082" s="7" t="s">
        <v>1373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8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1380</v>
      </c>
      <c r="E2083" s="37">
        <v>41752</v>
      </c>
      <c r="F2083" s="192" t="s">
        <v>423</v>
      </c>
      <c r="G2083" s="463" t="s">
        <v>507</v>
      </c>
      <c r="H2083" s="7" t="s">
        <v>1373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8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1380</v>
      </c>
      <c r="E2084" s="37">
        <v>41752</v>
      </c>
      <c r="F2084" s="192" t="s">
        <v>423</v>
      </c>
      <c r="G2084" s="463" t="s">
        <v>507</v>
      </c>
      <c r="H2084" s="7" t="s">
        <v>1373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8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1380</v>
      </c>
      <c r="E2085" s="37">
        <v>41755</v>
      </c>
      <c r="F2085" s="192" t="s">
        <v>508</v>
      </c>
      <c r="G2085" s="463" t="s">
        <v>509</v>
      </c>
      <c r="H2085" s="7" t="s">
        <v>1373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8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1380</v>
      </c>
      <c r="E2086" s="37">
        <v>41755</v>
      </c>
      <c r="F2086" s="192" t="s">
        <v>494</v>
      </c>
      <c r="G2086" s="463" t="s">
        <v>509</v>
      </c>
      <c r="H2086" s="7" t="s">
        <v>1373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8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1380</v>
      </c>
      <c r="E2087" s="37">
        <v>41762</v>
      </c>
      <c r="F2087" s="192" t="s">
        <v>421</v>
      </c>
      <c r="G2087" s="463" t="s">
        <v>510</v>
      </c>
      <c r="H2087" s="7" t="s">
        <v>1373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8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1380</v>
      </c>
      <c r="E2088" s="37">
        <v>41762</v>
      </c>
      <c r="F2088" s="192" t="s">
        <v>445</v>
      </c>
      <c r="G2088" s="463" t="s">
        <v>510</v>
      </c>
      <c r="H2088" s="7" t="s">
        <v>1373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8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1380</v>
      </c>
      <c r="E2089" s="37">
        <v>41765</v>
      </c>
      <c r="F2089" s="192" t="s">
        <v>494</v>
      </c>
      <c r="G2089" s="463" t="s">
        <v>511</v>
      </c>
      <c r="H2089" s="7" t="s">
        <v>1373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8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1380</v>
      </c>
      <c r="E2090" s="191">
        <v>41765</v>
      </c>
      <c r="F2090" s="192" t="s">
        <v>512</v>
      </c>
      <c r="G2090" s="463" t="s">
        <v>511</v>
      </c>
      <c r="H2090" s="7" t="s">
        <v>1373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8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1380</v>
      </c>
      <c r="E2091" s="191">
        <v>41772</v>
      </c>
      <c r="F2091" s="192" t="s">
        <v>446</v>
      </c>
      <c r="G2091" s="463" t="s">
        <v>513</v>
      </c>
      <c r="H2091" s="7" t="s">
        <v>1373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8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1380</v>
      </c>
      <c r="E2092" s="191">
        <v>41774</v>
      </c>
      <c r="F2092" s="192" t="s">
        <v>436</v>
      </c>
      <c r="G2092" s="463" t="s">
        <v>514</v>
      </c>
      <c r="H2092" s="7" t="s">
        <v>1373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8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1380</v>
      </c>
      <c r="E2093" s="37">
        <v>41774</v>
      </c>
      <c r="F2093" s="291" t="s">
        <v>515</v>
      </c>
      <c r="G2093" s="40" t="s">
        <v>516</v>
      </c>
      <c r="H2093" s="7" t="s">
        <v>1373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8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1380</v>
      </c>
      <c r="E2094" s="37">
        <v>41774</v>
      </c>
      <c r="F2094" s="291" t="s">
        <v>517</v>
      </c>
      <c r="G2094" s="40" t="s">
        <v>518</v>
      </c>
      <c r="H2094" s="7" t="s">
        <v>1373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8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1380</v>
      </c>
      <c r="E2095" s="37">
        <v>41774</v>
      </c>
      <c r="F2095" s="192" t="s">
        <v>519</v>
      </c>
      <c r="G2095" s="463" t="s">
        <v>518</v>
      </c>
      <c r="H2095" s="7" t="s">
        <v>1373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8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1380</v>
      </c>
      <c r="E2096" s="37">
        <v>41778</v>
      </c>
      <c r="F2096" s="192" t="s">
        <v>483</v>
      </c>
      <c r="G2096" s="463" t="s">
        <v>520</v>
      </c>
      <c r="H2096" s="7" t="s">
        <v>1373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8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1380</v>
      </c>
      <c r="E2097" s="184">
        <v>41778</v>
      </c>
      <c r="F2097" s="189" t="s">
        <v>487</v>
      </c>
      <c r="G2097" s="565" t="s">
        <v>520</v>
      </c>
      <c r="H2097" s="7" t="s">
        <v>1373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8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1380</v>
      </c>
      <c r="E2098" s="184">
        <v>41778</v>
      </c>
      <c r="F2098" s="189" t="s">
        <v>486</v>
      </c>
      <c r="G2098" s="565" t="s">
        <v>520</v>
      </c>
      <c r="H2098" s="7" t="s">
        <v>1373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8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1380</v>
      </c>
      <c r="E2099" s="191">
        <v>41778</v>
      </c>
      <c r="F2099" s="192" t="s">
        <v>494</v>
      </c>
      <c r="G2099" s="463" t="s">
        <v>520</v>
      </c>
      <c r="H2099" s="7" t="s">
        <v>1373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8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1380</v>
      </c>
      <c r="E2100" s="191">
        <v>41779</v>
      </c>
      <c r="F2100" s="192" t="s">
        <v>521</v>
      </c>
      <c r="G2100" s="463" t="s">
        <v>522</v>
      </c>
      <c r="H2100" s="7" t="s">
        <v>1373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8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1380</v>
      </c>
      <c r="E2101" s="191">
        <v>41779</v>
      </c>
      <c r="F2101" s="189" t="s">
        <v>523</v>
      </c>
      <c r="G2101" s="565" t="s">
        <v>522</v>
      </c>
      <c r="H2101" s="7" t="s">
        <v>1373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8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1380</v>
      </c>
      <c r="E2102" s="191">
        <v>41780</v>
      </c>
      <c r="F2102" s="189" t="s">
        <v>524</v>
      </c>
      <c r="G2102" s="565" t="s">
        <v>525</v>
      </c>
      <c r="H2102" s="7" t="s">
        <v>1373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8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1380</v>
      </c>
      <c r="E2103" s="191">
        <v>41780</v>
      </c>
      <c r="F2103" s="189" t="s">
        <v>466</v>
      </c>
      <c r="G2103" s="565" t="s">
        <v>526</v>
      </c>
      <c r="H2103" s="7" t="s">
        <v>1373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8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1380</v>
      </c>
      <c r="E2104" s="191">
        <v>41781</v>
      </c>
      <c r="F2104" s="189" t="s">
        <v>527</v>
      </c>
      <c r="G2104" s="463" t="s">
        <v>528</v>
      </c>
      <c r="H2104" s="7" t="s">
        <v>1373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8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1380</v>
      </c>
      <c r="E2105" s="191">
        <v>41786</v>
      </c>
      <c r="F2105" s="189" t="s">
        <v>463</v>
      </c>
      <c r="G2105" s="463" t="s">
        <v>529</v>
      </c>
      <c r="H2105" s="7" t="s">
        <v>1373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8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1380</v>
      </c>
      <c r="E2106" s="191">
        <v>41788</v>
      </c>
      <c r="F2106" s="192" t="s">
        <v>436</v>
      </c>
      <c r="G2106" s="463" t="s">
        <v>530</v>
      </c>
      <c r="H2106" s="7" t="s">
        <v>1373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8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1380</v>
      </c>
      <c r="E2107" s="724">
        <v>41788</v>
      </c>
      <c r="F2107" s="438" t="s">
        <v>508</v>
      </c>
      <c r="G2107" s="40" t="s">
        <v>531</v>
      </c>
      <c r="H2107" s="7" t="s">
        <v>1373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8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1380</v>
      </c>
      <c r="E2108" s="191">
        <v>41788</v>
      </c>
      <c r="F2108" s="192" t="s">
        <v>532</v>
      </c>
      <c r="G2108" s="463" t="s">
        <v>531</v>
      </c>
      <c r="H2108" s="7" t="s">
        <v>1373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8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1380</v>
      </c>
      <c r="E2109" s="191">
        <v>41788</v>
      </c>
      <c r="F2109" s="192" t="s">
        <v>494</v>
      </c>
      <c r="G2109" s="463" t="s">
        <v>531</v>
      </c>
      <c r="H2109" s="7" t="s">
        <v>1373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8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1380</v>
      </c>
      <c r="E2110" s="191">
        <v>41788</v>
      </c>
      <c r="F2110" s="192" t="s">
        <v>533</v>
      </c>
      <c r="G2110" s="463" t="s">
        <v>534</v>
      </c>
      <c r="H2110" s="7" t="s">
        <v>1373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8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1380</v>
      </c>
      <c r="E2111" s="191">
        <v>41789</v>
      </c>
      <c r="F2111" s="192" t="s">
        <v>417</v>
      </c>
      <c r="G2111" s="463" t="s">
        <v>536</v>
      </c>
      <c r="H2111" s="7" t="s">
        <v>1373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8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1380</v>
      </c>
      <c r="E2112" s="724">
        <v>41789</v>
      </c>
      <c r="F2112" s="189" t="s">
        <v>537</v>
      </c>
      <c r="G2112" s="40" t="s">
        <v>538</v>
      </c>
      <c r="H2112" s="7" t="s">
        <v>1373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8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1380</v>
      </c>
      <c r="E2113" s="724">
        <v>41792</v>
      </c>
      <c r="F2113" s="40" t="s">
        <v>421</v>
      </c>
      <c r="G2113" s="40" t="s">
        <v>539</v>
      </c>
      <c r="H2113" s="7" t="s">
        <v>1373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8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1380</v>
      </c>
      <c r="E2114" s="724">
        <v>41792</v>
      </c>
      <c r="F2114" s="189" t="s">
        <v>540</v>
      </c>
      <c r="G2114" s="40" t="s">
        <v>541</v>
      </c>
      <c r="H2114" s="7" t="s">
        <v>1373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8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1380</v>
      </c>
      <c r="E2115" s="724">
        <v>41792</v>
      </c>
      <c r="F2115" s="189" t="s">
        <v>445</v>
      </c>
      <c r="G2115" s="40" t="s">
        <v>542</v>
      </c>
      <c r="H2115" s="7" t="s">
        <v>1373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8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1380</v>
      </c>
      <c r="E2116" s="724">
        <v>41794</v>
      </c>
      <c r="F2116" s="189" t="s">
        <v>500</v>
      </c>
      <c r="G2116" s="40" t="s">
        <v>543</v>
      </c>
      <c r="H2116" s="7" t="s">
        <v>1373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8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1380</v>
      </c>
      <c r="E2117" s="724">
        <v>41794</v>
      </c>
      <c r="F2117" s="40" t="s">
        <v>503</v>
      </c>
      <c r="G2117" s="40" t="s">
        <v>543</v>
      </c>
      <c r="H2117" s="7" t="s">
        <v>1373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8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1380</v>
      </c>
      <c r="E2118" s="724">
        <v>41794</v>
      </c>
      <c r="F2118" s="40" t="s">
        <v>504</v>
      </c>
      <c r="G2118" s="40" t="s">
        <v>543</v>
      </c>
      <c r="H2118" s="7" t="s">
        <v>1373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8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1380</v>
      </c>
      <c r="E2119" s="724">
        <v>41794</v>
      </c>
      <c r="F2119" s="189" t="s">
        <v>406</v>
      </c>
      <c r="G2119" s="40" t="s">
        <v>543</v>
      </c>
      <c r="H2119" s="7" t="s">
        <v>1373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8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1380</v>
      </c>
      <c r="E2120" s="724">
        <v>41795</v>
      </c>
      <c r="F2120" s="40" t="s">
        <v>544</v>
      </c>
      <c r="G2120" s="40" t="s">
        <v>545</v>
      </c>
      <c r="H2120" s="7" t="s">
        <v>1373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8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1380</v>
      </c>
      <c r="E2121" s="724">
        <v>41795</v>
      </c>
      <c r="F2121" s="192" t="s">
        <v>547</v>
      </c>
      <c r="G2121" s="463" t="s">
        <v>545</v>
      </c>
      <c r="H2121" s="7" t="s">
        <v>1373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8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1380</v>
      </c>
      <c r="E2122" s="191">
        <v>41795</v>
      </c>
      <c r="F2122" s="192" t="s">
        <v>548</v>
      </c>
      <c r="G2122" s="460" t="s">
        <v>549</v>
      </c>
      <c r="H2122" s="7" t="s">
        <v>1373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8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1380</v>
      </c>
      <c r="E2123" s="191">
        <v>41795</v>
      </c>
      <c r="F2123" s="192" t="s">
        <v>551</v>
      </c>
      <c r="G2123" s="460" t="s">
        <v>549</v>
      </c>
      <c r="H2123" s="7" t="s">
        <v>1373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8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1380</v>
      </c>
      <c r="E2124" s="724">
        <v>41799</v>
      </c>
      <c r="F2124" s="189" t="s">
        <v>552</v>
      </c>
      <c r="G2124" s="40" t="s">
        <v>553</v>
      </c>
      <c r="H2124" s="7" t="s">
        <v>1373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8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1380</v>
      </c>
      <c r="E2125" s="724">
        <v>41806</v>
      </c>
      <c r="F2125" s="189" t="s">
        <v>554</v>
      </c>
      <c r="G2125" s="40" t="s">
        <v>555</v>
      </c>
      <c r="H2125" s="7" t="s">
        <v>1373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8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1380</v>
      </c>
      <c r="E2126" s="724">
        <v>41807</v>
      </c>
      <c r="F2126" s="40" t="s">
        <v>552</v>
      </c>
      <c r="G2126" s="40" t="s">
        <v>556</v>
      </c>
      <c r="H2126" s="7" t="s">
        <v>1373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8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1380</v>
      </c>
      <c r="E2127" s="724">
        <v>41810</v>
      </c>
      <c r="F2127" s="40" t="s">
        <v>494</v>
      </c>
      <c r="G2127" s="40" t="s">
        <v>557</v>
      </c>
      <c r="H2127" s="7" t="s">
        <v>1373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8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1380</v>
      </c>
      <c r="E2128" s="724">
        <v>41813</v>
      </c>
      <c r="F2128" s="438" t="s">
        <v>459</v>
      </c>
      <c r="G2128" s="40" t="s">
        <v>558</v>
      </c>
      <c r="H2128" s="7" t="s">
        <v>1373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8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1380</v>
      </c>
      <c r="E2129" s="724">
        <v>41814</v>
      </c>
      <c r="F2129" s="189" t="s">
        <v>559</v>
      </c>
      <c r="G2129" s="40" t="s">
        <v>560</v>
      </c>
      <c r="H2129" s="7" t="s">
        <v>1373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8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1380</v>
      </c>
      <c r="E2130" s="724">
        <v>41814</v>
      </c>
      <c r="F2130" s="40" t="s">
        <v>562</v>
      </c>
      <c r="G2130" s="40" t="s">
        <v>560</v>
      </c>
      <c r="H2130" s="7" t="s">
        <v>1373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8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1380</v>
      </c>
      <c r="E2131" s="724">
        <v>41815</v>
      </c>
      <c r="F2131" s="189" t="s">
        <v>563</v>
      </c>
      <c r="G2131" s="40" t="s">
        <v>564</v>
      </c>
      <c r="H2131" s="7" t="s">
        <v>1373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8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1380</v>
      </c>
      <c r="E2132" s="724">
        <v>41818</v>
      </c>
      <c r="F2132" s="40" t="s">
        <v>417</v>
      </c>
      <c r="G2132" s="40" t="s">
        <v>565</v>
      </c>
      <c r="H2132" s="7" t="s">
        <v>1373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8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1380</v>
      </c>
      <c r="E2133" s="724">
        <v>41820</v>
      </c>
      <c r="F2133" s="40" t="s">
        <v>566</v>
      </c>
      <c r="G2133" s="40" t="s">
        <v>567</v>
      </c>
      <c r="H2133" s="7" t="s">
        <v>1373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8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1380</v>
      </c>
      <c r="E2134" s="724">
        <v>41820</v>
      </c>
      <c r="F2134" s="189" t="s">
        <v>436</v>
      </c>
      <c r="G2134" s="40" t="s">
        <v>567</v>
      </c>
      <c r="H2134" s="7" t="s">
        <v>1373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8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1380</v>
      </c>
      <c r="E2135" s="724">
        <v>41820</v>
      </c>
      <c r="F2135" s="40" t="s">
        <v>568</v>
      </c>
      <c r="G2135" s="40" t="s">
        <v>569</v>
      </c>
      <c r="H2135" s="7" t="s">
        <v>1373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8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1380</v>
      </c>
      <c r="E2136" s="724">
        <v>41820</v>
      </c>
      <c r="F2136" s="189" t="s">
        <v>487</v>
      </c>
      <c r="G2136" s="40" t="s">
        <v>569</v>
      </c>
      <c r="H2136" s="7" t="s">
        <v>1373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8"/>
    </row>
    <row r="2137" spans="1:28" s="850" customFormat="1" ht="15.75" customHeight="1">
      <c r="A2137" s="838" t="str">
        <f>IF(B2137&lt;&gt;"",IF(AND(B2137&gt;=_TM1,B2137&lt;=_TM2,OR(TH!L2137="1111",TH!M2137="1111")),TH!D2137,""),"")</f>
        <v/>
      </c>
      <c r="B2137" s="839">
        <f t="shared" si="468"/>
        <v>7</v>
      </c>
      <c r="C2137" s="927">
        <f t="shared" si="470"/>
        <v>41831</v>
      </c>
      <c r="D2137" s="37" t="s">
        <v>1380</v>
      </c>
      <c r="E2137" s="932">
        <v>41831</v>
      </c>
      <c r="F2137" s="842" t="s">
        <v>515</v>
      </c>
      <c r="G2137" s="933" t="s">
        <v>570</v>
      </c>
      <c r="H2137" s="844" t="s">
        <v>1373</v>
      </c>
      <c r="I2137" s="845">
        <v>570</v>
      </c>
      <c r="J2137" s="845">
        <v>9387.4086014726599</v>
      </c>
      <c r="K2137" s="846">
        <f t="shared" si="469"/>
        <v>5350823</v>
      </c>
      <c r="L2137" s="928" t="s">
        <v>175</v>
      </c>
      <c r="M2137" s="928" t="s">
        <v>169</v>
      </c>
      <c r="N2137" s="52" t="str">
        <f>IF(AND('331-CT'!$E$7=TH!H2137,OR(L2137="331",M2137="331")),"331",IF(AND(OR(L2137="131",M2137="131"),H2137='131-CT'!$E$7),"131",""))</f>
        <v/>
      </c>
      <c r="O2137" s="890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8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1380</v>
      </c>
      <c r="E2138" s="724">
        <v>41831</v>
      </c>
      <c r="F2138" s="189" t="s">
        <v>515</v>
      </c>
      <c r="G2138" s="40" t="s">
        <v>570</v>
      </c>
      <c r="H2138" s="7" t="s">
        <v>1373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0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8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1380</v>
      </c>
      <c r="E2139" s="724">
        <v>41832</v>
      </c>
      <c r="F2139" s="40" t="s">
        <v>571</v>
      </c>
      <c r="G2139" s="40" t="s">
        <v>572</v>
      </c>
      <c r="H2139" s="7" t="s">
        <v>1373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8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1380</v>
      </c>
      <c r="E2140" s="724">
        <v>41832</v>
      </c>
      <c r="F2140" s="189" t="s">
        <v>573</v>
      </c>
      <c r="G2140" s="40" t="s">
        <v>572</v>
      </c>
      <c r="H2140" s="7" t="s">
        <v>1373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8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1380</v>
      </c>
      <c r="E2141" s="724">
        <v>41832</v>
      </c>
      <c r="F2141" s="189" t="s">
        <v>574</v>
      </c>
      <c r="G2141" s="40" t="s">
        <v>572</v>
      </c>
      <c r="H2141" s="7" t="s">
        <v>1373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0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8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1380</v>
      </c>
      <c r="E2142" s="184">
        <v>41834</v>
      </c>
      <c r="F2142" s="189" t="s">
        <v>575</v>
      </c>
      <c r="G2142" s="565" t="s">
        <v>576</v>
      </c>
      <c r="H2142" s="7" t="s">
        <v>1373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8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1380</v>
      </c>
      <c r="E2143" s="184">
        <v>41834</v>
      </c>
      <c r="F2143" s="189" t="s">
        <v>577</v>
      </c>
      <c r="G2143" s="565" t="s">
        <v>576</v>
      </c>
      <c r="H2143" s="7" t="s">
        <v>1373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8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1380</v>
      </c>
      <c r="E2144" s="191">
        <v>41834</v>
      </c>
      <c r="F2144" s="192" t="s">
        <v>436</v>
      </c>
      <c r="G2144" s="463" t="s">
        <v>578</v>
      </c>
      <c r="H2144" s="7" t="s">
        <v>1373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8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1380</v>
      </c>
      <c r="E2145" s="191">
        <v>41834</v>
      </c>
      <c r="F2145" s="192" t="s">
        <v>574</v>
      </c>
      <c r="G2145" s="463" t="s">
        <v>578</v>
      </c>
      <c r="H2145" s="7" t="s">
        <v>1373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8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1380</v>
      </c>
      <c r="E2146" s="191">
        <v>41834</v>
      </c>
      <c r="F2146" s="192" t="s">
        <v>508</v>
      </c>
      <c r="G2146" s="463" t="s">
        <v>579</v>
      </c>
      <c r="H2146" s="7" t="s">
        <v>1373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8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1380</v>
      </c>
      <c r="E2147" s="191">
        <v>41834</v>
      </c>
      <c r="F2147" s="192" t="s">
        <v>486</v>
      </c>
      <c r="G2147" s="463" t="s">
        <v>579</v>
      </c>
      <c r="H2147" s="7" t="s">
        <v>1373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8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1380</v>
      </c>
      <c r="E2148" s="191">
        <v>41837</v>
      </c>
      <c r="F2148" s="192" t="s">
        <v>580</v>
      </c>
      <c r="G2148" s="463" t="s">
        <v>581</v>
      </c>
      <c r="H2148" s="7" t="s">
        <v>1373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0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8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1380</v>
      </c>
      <c r="E2149" s="191">
        <v>41837</v>
      </c>
      <c r="F2149" s="192" t="s">
        <v>583</v>
      </c>
      <c r="G2149" s="463" t="s">
        <v>581</v>
      </c>
      <c r="H2149" s="7" t="s">
        <v>1373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0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8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1380</v>
      </c>
      <c r="E2150" s="191">
        <v>41837</v>
      </c>
      <c r="F2150" s="192" t="s">
        <v>584</v>
      </c>
      <c r="G2150" s="463" t="s">
        <v>581</v>
      </c>
      <c r="H2150" s="7" t="s">
        <v>1373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8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1380</v>
      </c>
      <c r="E2151" s="191">
        <v>41837</v>
      </c>
      <c r="F2151" s="192" t="s">
        <v>585</v>
      </c>
      <c r="G2151" s="463" t="s">
        <v>581</v>
      </c>
      <c r="H2151" s="7" t="s">
        <v>1373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8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1380</v>
      </c>
      <c r="E2152" s="191">
        <v>41837</v>
      </c>
      <c r="F2152" s="192" t="s">
        <v>586</v>
      </c>
      <c r="G2152" s="463" t="s">
        <v>581</v>
      </c>
      <c r="H2152" s="7" t="s">
        <v>1373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8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1380</v>
      </c>
      <c r="E2153" s="191">
        <v>41837</v>
      </c>
      <c r="F2153" s="192" t="s">
        <v>494</v>
      </c>
      <c r="G2153" s="463" t="s">
        <v>587</v>
      </c>
      <c r="H2153" s="7" t="s">
        <v>1373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8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1380</v>
      </c>
      <c r="E2154" s="191">
        <v>41837</v>
      </c>
      <c r="F2154" s="192" t="s">
        <v>512</v>
      </c>
      <c r="G2154" s="463" t="s">
        <v>587</v>
      </c>
      <c r="H2154" s="7" t="s">
        <v>1373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8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1380</v>
      </c>
      <c r="E2155" s="191">
        <v>41837</v>
      </c>
      <c r="F2155" s="192" t="s">
        <v>483</v>
      </c>
      <c r="G2155" s="463" t="s">
        <v>587</v>
      </c>
      <c r="H2155" s="7" t="s">
        <v>1373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8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1380</v>
      </c>
      <c r="E2156" s="191">
        <v>41842</v>
      </c>
      <c r="F2156" s="192" t="s">
        <v>421</v>
      </c>
      <c r="G2156" s="463" t="s">
        <v>588</v>
      </c>
      <c r="H2156" s="7" t="s">
        <v>1373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8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1380</v>
      </c>
      <c r="E2157" s="191">
        <v>41842</v>
      </c>
      <c r="F2157" s="192" t="s">
        <v>445</v>
      </c>
      <c r="G2157" s="463" t="s">
        <v>588</v>
      </c>
      <c r="H2157" s="7" t="s">
        <v>1373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8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1380</v>
      </c>
      <c r="E2158" s="191">
        <v>41842</v>
      </c>
      <c r="F2158" s="192" t="s">
        <v>480</v>
      </c>
      <c r="G2158" s="463" t="s">
        <v>589</v>
      </c>
      <c r="H2158" s="7" t="s">
        <v>1373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8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1380</v>
      </c>
      <c r="E2159" s="191">
        <v>41843</v>
      </c>
      <c r="F2159" s="192" t="s">
        <v>500</v>
      </c>
      <c r="G2159" s="463" t="s">
        <v>590</v>
      </c>
      <c r="H2159" s="7" t="s">
        <v>1373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8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1380</v>
      </c>
      <c r="E2160" s="191">
        <v>41843</v>
      </c>
      <c r="F2160" s="192" t="s">
        <v>503</v>
      </c>
      <c r="G2160" s="463" t="s">
        <v>590</v>
      </c>
      <c r="H2160" s="7" t="s">
        <v>1373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8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1380</v>
      </c>
      <c r="E2161" s="724">
        <v>41843</v>
      </c>
      <c r="F2161" s="438" t="s">
        <v>406</v>
      </c>
      <c r="G2161" s="40" t="s">
        <v>590</v>
      </c>
      <c r="H2161" s="7" t="s">
        <v>1373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0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8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1380</v>
      </c>
      <c r="E2162" s="724">
        <v>41843</v>
      </c>
      <c r="F2162" s="40" t="s">
        <v>504</v>
      </c>
      <c r="G2162" s="40" t="s">
        <v>590</v>
      </c>
      <c r="H2162" s="7" t="s">
        <v>1373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8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1380</v>
      </c>
      <c r="E2163" s="724">
        <v>41843</v>
      </c>
      <c r="F2163" s="40" t="s">
        <v>591</v>
      </c>
      <c r="G2163" s="40" t="s">
        <v>592</v>
      </c>
      <c r="H2163" s="7" t="s">
        <v>1373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8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1380</v>
      </c>
      <c r="E2164" s="724">
        <v>41843</v>
      </c>
      <c r="F2164" s="40" t="s">
        <v>593</v>
      </c>
      <c r="G2164" s="40" t="s">
        <v>594</v>
      </c>
      <c r="H2164" s="7" t="s">
        <v>1373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8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1380</v>
      </c>
      <c r="E2165" s="724">
        <v>41843</v>
      </c>
      <c r="F2165" s="40" t="s">
        <v>595</v>
      </c>
      <c r="G2165" s="40" t="s">
        <v>596</v>
      </c>
      <c r="H2165" s="7" t="s">
        <v>1373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8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1380</v>
      </c>
      <c r="E2166" s="724">
        <v>41843</v>
      </c>
      <c r="F2166" s="40" t="s">
        <v>597</v>
      </c>
      <c r="G2166" s="40" t="s">
        <v>596</v>
      </c>
      <c r="H2166" s="7" t="s">
        <v>1373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8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1380</v>
      </c>
      <c r="E2167" s="724">
        <v>41845</v>
      </c>
      <c r="F2167" s="40" t="s">
        <v>598</v>
      </c>
      <c r="G2167" s="40" t="s">
        <v>599</v>
      </c>
      <c r="H2167" s="7" t="s">
        <v>1373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0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8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1380</v>
      </c>
      <c r="E2168" s="724">
        <v>41845</v>
      </c>
      <c r="F2168" s="40" t="s">
        <v>600</v>
      </c>
      <c r="G2168" s="40" t="s">
        <v>601</v>
      </c>
      <c r="H2168" s="7" t="s">
        <v>1373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8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1380</v>
      </c>
      <c r="E2169" s="724">
        <v>41845</v>
      </c>
      <c r="F2169" s="40" t="s">
        <v>603</v>
      </c>
      <c r="G2169" s="40" t="s">
        <v>601</v>
      </c>
      <c r="H2169" s="7" t="s">
        <v>1373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8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1380</v>
      </c>
      <c r="E2170" s="724">
        <v>41845</v>
      </c>
      <c r="F2170" s="40" t="s">
        <v>623</v>
      </c>
      <c r="G2170" s="40" t="s">
        <v>601</v>
      </c>
      <c r="H2170" s="7" t="s">
        <v>1373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8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1380</v>
      </c>
      <c r="E2171" s="724">
        <v>41845</v>
      </c>
      <c r="F2171" s="40" t="s">
        <v>604</v>
      </c>
      <c r="G2171" s="40" t="s">
        <v>605</v>
      </c>
      <c r="H2171" s="7" t="s">
        <v>1373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8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1380</v>
      </c>
      <c r="E2172" s="724">
        <v>41849</v>
      </c>
      <c r="F2172" s="40" t="s">
        <v>606</v>
      </c>
      <c r="G2172" s="40" t="s">
        <v>607</v>
      </c>
      <c r="H2172" s="7" t="s">
        <v>1373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0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8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1380</v>
      </c>
      <c r="E2173" s="724">
        <v>41849</v>
      </c>
      <c r="F2173" s="40" t="s">
        <v>608</v>
      </c>
      <c r="G2173" s="40" t="s">
        <v>607</v>
      </c>
      <c r="H2173" s="7" t="s">
        <v>1373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0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8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1380</v>
      </c>
      <c r="E2174" s="724">
        <v>41849</v>
      </c>
      <c r="F2174" s="40" t="s">
        <v>566</v>
      </c>
      <c r="G2174" s="40" t="s">
        <v>609</v>
      </c>
      <c r="H2174" s="7" t="s">
        <v>1373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8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1380</v>
      </c>
      <c r="E2175" s="724">
        <v>41849</v>
      </c>
      <c r="F2175" s="40" t="s">
        <v>610</v>
      </c>
      <c r="G2175" s="40" t="s">
        <v>609</v>
      </c>
      <c r="H2175" s="7" t="s">
        <v>1373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8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1380</v>
      </c>
      <c r="E2176" s="724">
        <v>41850</v>
      </c>
      <c r="F2176" s="40" t="s">
        <v>417</v>
      </c>
      <c r="G2176" s="40" t="s">
        <v>611</v>
      </c>
      <c r="H2176" s="7" t="s">
        <v>1373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0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8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1380</v>
      </c>
      <c r="E2177" s="724">
        <v>41850</v>
      </c>
      <c r="F2177" s="192" t="s">
        <v>612</v>
      </c>
      <c r="G2177" s="463" t="s">
        <v>611</v>
      </c>
      <c r="H2177" s="7" t="s">
        <v>1373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8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1380</v>
      </c>
      <c r="E2178" s="724">
        <v>41857</v>
      </c>
      <c r="F2178" s="192" t="s">
        <v>421</v>
      </c>
      <c r="G2178" s="463" t="s">
        <v>613</v>
      </c>
      <c r="H2178" s="7" t="s">
        <v>1373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8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1380</v>
      </c>
      <c r="E2179" s="724">
        <v>41858</v>
      </c>
      <c r="F2179" s="192" t="s">
        <v>445</v>
      </c>
      <c r="G2179" s="463" t="s">
        <v>613</v>
      </c>
      <c r="H2179" s="7" t="s">
        <v>1373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0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8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1380</v>
      </c>
      <c r="E2180" s="724">
        <v>41859</v>
      </c>
      <c r="F2180" s="192" t="s">
        <v>494</v>
      </c>
      <c r="G2180" s="463" t="s">
        <v>614</v>
      </c>
      <c r="H2180" s="7" t="s">
        <v>1373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8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1380</v>
      </c>
      <c r="E2181" s="724">
        <v>41859</v>
      </c>
      <c r="F2181" s="192" t="s">
        <v>615</v>
      </c>
      <c r="G2181" s="463" t="s">
        <v>616</v>
      </c>
      <c r="H2181" s="7" t="s">
        <v>1373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8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1380</v>
      </c>
      <c r="E2182" s="724">
        <v>41859</v>
      </c>
      <c r="F2182" s="192" t="s">
        <v>618</v>
      </c>
      <c r="G2182" s="463" t="s">
        <v>619</v>
      </c>
      <c r="H2182" s="7" t="s">
        <v>1373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0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8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1380</v>
      </c>
      <c r="E2183" s="724">
        <v>41859</v>
      </c>
      <c r="F2183" s="192" t="s">
        <v>620</v>
      </c>
      <c r="G2183" s="463" t="s">
        <v>619</v>
      </c>
      <c r="H2183" s="7" t="s">
        <v>1373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8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1380</v>
      </c>
      <c r="E2184" s="724">
        <v>41859</v>
      </c>
      <c r="F2184" s="192" t="s">
        <v>621</v>
      </c>
      <c r="G2184" s="463" t="s">
        <v>619</v>
      </c>
      <c r="H2184" s="7" t="s">
        <v>1373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8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1380</v>
      </c>
      <c r="E2185" s="724">
        <v>41859</v>
      </c>
      <c r="F2185" s="192" t="s">
        <v>622</v>
      </c>
      <c r="G2185" s="463" t="s">
        <v>619</v>
      </c>
      <c r="H2185" s="7" t="s">
        <v>1373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8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1380</v>
      </c>
      <c r="E2186" s="724">
        <v>41859</v>
      </c>
      <c r="F2186" s="192" t="s">
        <v>600</v>
      </c>
      <c r="G2186" s="463" t="s">
        <v>619</v>
      </c>
      <c r="H2186" s="7" t="s">
        <v>1373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8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1380</v>
      </c>
      <c r="E2187" s="724">
        <v>41859</v>
      </c>
      <c r="F2187" s="192" t="s">
        <v>623</v>
      </c>
      <c r="G2187" s="463" t="s">
        <v>619</v>
      </c>
      <c r="H2187" s="7" t="s">
        <v>1373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8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1380</v>
      </c>
      <c r="E2188" s="724">
        <v>41863</v>
      </c>
      <c r="F2188" s="192" t="s">
        <v>459</v>
      </c>
      <c r="G2188" s="463" t="s">
        <v>624</v>
      </c>
      <c r="H2188" s="7" t="s">
        <v>1373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0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8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1380</v>
      </c>
      <c r="E2189" s="724">
        <v>41864</v>
      </c>
      <c r="F2189" s="192" t="s">
        <v>436</v>
      </c>
      <c r="G2189" s="463" t="s">
        <v>625</v>
      </c>
      <c r="H2189" s="7" t="s">
        <v>1373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8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1380</v>
      </c>
      <c r="E2190" s="724">
        <v>41865</v>
      </c>
      <c r="F2190" s="192" t="s">
        <v>494</v>
      </c>
      <c r="G2190" s="463" t="s">
        <v>626</v>
      </c>
      <c r="H2190" s="7" t="s">
        <v>1373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8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1380</v>
      </c>
      <c r="E2191" s="724">
        <v>41865</v>
      </c>
      <c r="F2191" s="192" t="s">
        <v>512</v>
      </c>
      <c r="G2191" s="463" t="s">
        <v>626</v>
      </c>
      <c r="H2191" s="7" t="s">
        <v>1373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0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8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1380</v>
      </c>
      <c r="E2192" s="724">
        <v>41865</v>
      </c>
      <c r="F2192" s="192" t="s">
        <v>586</v>
      </c>
      <c r="G2192" s="463" t="s">
        <v>627</v>
      </c>
      <c r="H2192" s="7" t="s">
        <v>1373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8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1380</v>
      </c>
      <c r="E2193" s="724">
        <v>41866</v>
      </c>
      <c r="F2193" s="189" t="s">
        <v>628</v>
      </c>
      <c r="G2193" s="40" t="s">
        <v>629</v>
      </c>
      <c r="H2193" s="7" t="s">
        <v>1373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8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1380</v>
      </c>
      <c r="E2194" s="724">
        <v>41866</v>
      </c>
      <c r="F2194" s="40" t="s">
        <v>523</v>
      </c>
      <c r="G2194" s="40" t="s">
        <v>629</v>
      </c>
      <c r="H2194" s="7" t="s">
        <v>1373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0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8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1380</v>
      </c>
      <c r="E2195" s="724">
        <v>41866</v>
      </c>
      <c r="F2195" s="40" t="s">
        <v>630</v>
      </c>
      <c r="G2195" s="40" t="s">
        <v>629</v>
      </c>
      <c r="H2195" s="7" t="s">
        <v>1373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8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1380</v>
      </c>
      <c r="E2196" s="724">
        <v>41866</v>
      </c>
      <c r="F2196" s="438" t="s">
        <v>631</v>
      </c>
      <c r="G2196" s="40" t="s">
        <v>629</v>
      </c>
      <c r="H2196" s="7" t="s">
        <v>1373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8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1380</v>
      </c>
      <c r="E2197" s="724">
        <v>41866</v>
      </c>
      <c r="F2197" s="40" t="s">
        <v>632</v>
      </c>
      <c r="G2197" s="40" t="s">
        <v>629</v>
      </c>
      <c r="H2197" s="7" t="s">
        <v>1373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0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8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1380</v>
      </c>
      <c r="E2198" s="724">
        <v>41866</v>
      </c>
      <c r="F2198" s="40" t="s">
        <v>423</v>
      </c>
      <c r="G2198" s="40" t="s">
        <v>633</v>
      </c>
      <c r="H2198" s="7" t="s">
        <v>1373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8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1380</v>
      </c>
      <c r="E2199" s="724">
        <v>41869</v>
      </c>
      <c r="F2199" s="40" t="s">
        <v>634</v>
      </c>
      <c r="G2199" s="40" t="s">
        <v>635</v>
      </c>
      <c r="H2199" s="7" t="s">
        <v>1373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8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1380</v>
      </c>
      <c r="E2200" s="724">
        <v>41871</v>
      </c>
      <c r="F2200" s="291" t="s">
        <v>586</v>
      </c>
      <c r="G2200" s="40" t="s">
        <v>636</v>
      </c>
      <c r="H2200" s="7" t="s">
        <v>1373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0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8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1380</v>
      </c>
      <c r="E2201" s="724">
        <v>41871</v>
      </c>
      <c r="F2201" s="189" t="s">
        <v>637</v>
      </c>
      <c r="G2201" s="40" t="s">
        <v>638</v>
      </c>
      <c r="H2201" s="7" t="s">
        <v>1373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8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1380</v>
      </c>
      <c r="E2202" s="191">
        <v>41871</v>
      </c>
      <c r="F2202" s="192" t="s">
        <v>639</v>
      </c>
      <c r="G2202" s="463" t="s">
        <v>640</v>
      </c>
      <c r="H2202" s="7" t="s">
        <v>1373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8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1380</v>
      </c>
      <c r="E2203" s="191">
        <v>41872</v>
      </c>
      <c r="F2203" s="192" t="s">
        <v>483</v>
      </c>
      <c r="G2203" s="463" t="s">
        <v>642</v>
      </c>
      <c r="H2203" s="7" t="s">
        <v>1373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8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1380</v>
      </c>
      <c r="E2204" s="191">
        <v>41872</v>
      </c>
      <c r="F2204" s="192" t="s">
        <v>568</v>
      </c>
      <c r="G2204" s="463" t="s">
        <v>642</v>
      </c>
      <c r="H2204" s="7" t="s">
        <v>1373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8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1380</v>
      </c>
      <c r="E2205" s="191">
        <v>41873</v>
      </c>
      <c r="F2205" s="192" t="s">
        <v>466</v>
      </c>
      <c r="G2205" s="463" t="s">
        <v>643</v>
      </c>
      <c r="H2205" s="7" t="s">
        <v>1373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8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1380</v>
      </c>
      <c r="E2206" s="191">
        <v>41873</v>
      </c>
      <c r="F2206" s="192" t="s">
        <v>644</v>
      </c>
      <c r="G2206" s="463" t="s">
        <v>645</v>
      </c>
      <c r="H2206" s="7" t="s">
        <v>1373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8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1380</v>
      </c>
      <c r="E2207" s="191">
        <v>41873</v>
      </c>
      <c r="F2207" s="192" t="s">
        <v>647</v>
      </c>
      <c r="G2207" s="463" t="s">
        <v>645</v>
      </c>
      <c r="H2207" s="7" t="s">
        <v>1373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8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1380</v>
      </c>
      <c r="E2208" s="191">
        <v>41873</v>
      </c>
      <c r="F2208" s="192" t="s">
        <v>647</v>
      </c>
      <c r="G2208" s="463" t="s">
        <v>645</v>
      </c>
      <c r="H2208" s="7" t="s">
        <v>1373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0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8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1380</v>
      </c>
      <c r="E2209" s="191">
        <v>41873</v>
      </c>
      <c r="F2209" s="192" t="s">
        <v>648</v>
      </c>
      <c r="G2209" s="463" t="s">
        <v>645</v>
      </c>
      <c r="H2209" s="7" t="s">
        <v>1373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8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1380</v>
      </c>
      <c r="E2210" s="191">
        <v>41873</v>
      </c>
      <c r="F2210" s="192" t="s">
        <v>649</v>
      </c>
      <c r="G2210" s="463" t="s">
        <v>645</v>
      </c>
      <c r="H2210" s="7" t="s">
        <v>1373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8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1380</v>
      </c>
      <c r="E2211" s="191">
        <v>41873</v>
      </c>
      <c r="F2211" s="192" t="s">
        <v>649</v>
      </c>
      <c r="G2211" s="463" t="s">
        <v>645</v>
      </c>
      <c r="H2211" s="7" t="s">
        <v>1373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8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1380</v>
      </c>
      <c r="E2212" s="191">
        <v>41876</v>
      </c>
      <c r="F2212" s="192" t="s">
        <v>1207</v>
      </c>
      <c r="G2212" s="463" t="s">
        <v>651</v>
      </c>
      <c r="H2212" s="7" t="s">
        <v>1373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8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1380</v>
      </c>
      <c r="E2213" s="191">
        <v>41876</v>
      </c>
      <c r="F2213" s="192" t="s">
        <v>445</v>
      </c>
      <c r="G2213" s="463" t="s">
        <v>651</v>
      </c>
      <c r="H2213" s="7" t="s">
        <v>1373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8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1380</v>
      </c>
      <c r="E2214" s="191">
        <v>41876</v>
      </c>
      <c r="F2214" s="192" t="s">
        <v>652</v>
      </c>
      <c r="G2214" s="463" t="s">
        <v>653</v>
      </c>
      <c r="H2214" s="7" t="s">
        <v>1373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0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8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1380</v>
      </c>
      <c r="E2215" s="191">
        <v>41876</v>
      </c>
      <c r="F2215" s="192" t="s">
        <v>655</v>
      </c>
      <c r="G2215" s="463" t="s">
        <v>656</v>
      </c>
      <c r="H2215" s="7" t="s">
        <v>1373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8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1380</v>
      </c>
      <c r="E2216" s="191">
        <v>41876</v>
      </c>
      <c r="F2216" s="192" t="s">
        <v>657</v>
      </c>
      <c r="G2216" s="463" t="s">
        <v>656</v>
      </c>
      <c r="H2216" s="7" t="s">
        <v>1373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8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1380</v>
      </c>
      <c r="E2217" s="191">
        <v>41876</v>
      </c>
      <c r="F2217" s="192" t="s">
        <v>623</v>
      </c>
      <c r="G2217" s="463" t="s">
        <v>656</v>
      </c>
      <c r="H2217" s="7" t="s">
        <v>1373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0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8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1380</v>
      </c>
      <c r="E2218" s="191">
        <v>41877</v>
      </c>
      <c r="F2218" s="192" t="s">
        <v>600</v>
      </c>
      <c r="G2218" s="463" t="s">
        <v>658</v>
      </c>
      <c r="H2218" s="7" t="s">
        <v>1373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8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1380</v>
      </c>
      <c r="E2219" s="191">
        <v>41877</v>
      </c>
      <c r="F2219" s="192" t="s">
        <v>603</v>
      </c>
      <c r="G2219" s="463" t="s">
        <v>658</v>
      </c>
      <c r="H2219" s="7" t="s">
        <v>1373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8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1380</v>
      </c>
      <c r="E2220" s="191">
        <v>41877</v>
      </c>
      <c r="F2220" s="192" t="s">
        <v>600</v>
      </c>
      <c r="G2220" s="463" t="s">
        <v>658</v>
      </c>
      <c r="H2220" s="7" t="s">
        <v>1373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0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8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1380</v>
      </c>
      <c r="E2221" s="724">
        <v>41877</v>
      </c>
      <c r="F2221" s="40" t="s">
        <v>623</v>
      </c>
      <c r="G2221" s="40" t="s">
        <v>658</v>
      </c>
      <c r="H2221" s="7" t="s">
        <v>1373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8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1380</v>
      </c>
      <c r="E2222" s="724">
        <v>41878</v>
      </c>
      <c r="F2222" s="40" t="s">
        <v>515</v>
      </c>
      <c r="G2222" s="40" t="s">
        <v>659</v>
      </c>
      <c r="H2222" s="7" t="s">
        <v>1373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8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1380</v>
      </c>
      <c r="E2223" s="724">
        <v>41879</v>
      </c>
      <c r="F2223" s="40" t="s">
        <v>1200</v>
      </c>
      <c r="G2223" s="40" t="s">
        <v>660</v>
      </c>
      <c r="H2223" s="7" t="s">
        <v>1373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0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8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1380</v>
      </c>
      <c r="E2224" s="724">
        <v>41879</v>
      </c>
      <c r="F2224" s="40" t="s">
        <v>1201</v>
      </c>
      <c r="G2224" s="40" t="s">
        <v>660</v>
      </c>
      <c r="H2224" s="7" t="s">
        <v>1373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8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1380</v>
      </c>
      <c r="E2225" s="724">
        <v>41883</v>
      </c>
      <c r="F2225" s="40" t="s">
        <v>664</v>
      </c>
      <c r="G2225" s="40" t="s">
        <v>665</v>
      </c>
      <c r="H2225" s="7" t="s">
        <v>1373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8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1380</v>
      </c>
      <c r="E2226" s="724">
        <v>41883</v>
      </c>
      <c r="F2226" s="40" t="s">
        <v>666</v>
      </c>
      <c r="G2226" s="40" t="s">
        <v>665</v>
      </c>
      <c r="H2226" s="7" t="s">
        <v>1373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0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8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1380</v>
      </c>
      <c r="E2227" s="724">
        <v>41883</v>
      </c>
      <c r="F2227" s="40" t="s">
        <v>600</v>
      </c>
      <c r="G2227" s="40" t="s">
        <v>667</v>
      </c>
      <c r="H2227" s="7" t="s">
        <v>1373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8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1380</v>
      </c>
      <c r="E2228" s="724">
        <v>41883</v>
      </c>
      <c r="F2228" s="40" t="s">
        <v>662</v>
      </c>
      <c r="G2228" s="40" t="s">
        <v>667</v>
      </c>
      <c r="H2228" s="7" t="s">
        <v>1373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8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1380</v>
      </c>
      <c r="E2229" s="724">
        <v>41883</v>
      </c>
      <c r="F2229" s="40" t="s">
        <v>603</v>
      </c>
      <c r="G2229" s="40" t="s">
        <v>667</v>
      </c>
      <c r="H2229" s="7" t="s">
        <v>1373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0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8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1380</v>
      </c>
      <c r="E2230" s="724">
        <v>41883</v>
      </c>
      <c r="F2230" s="40" t="s">
        <v>663</v>
      </c>
      <c r="G2230" s="40" t="s">
        <v>667</v>
      </c>
      <c r="H2230" s="7" t="s">
        <v>1373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8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1380</v>
      </c>
      <c r="E2231" s="724">
        <v>41883</v>
      </c>
      <c r="F2231" s="40" t="s">
        <v>623</v>
      </c>
      <c r="G2231" s="40" t="s">
        <v>667</v>
      </c>
      <c r="H2231" s="7" t="s">
        <v>1373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8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1380</v>
      </c>
      <c r="E2232" s="724">
        <v>41883</v>
      </c>
      <c r="F2232" s="40" t="s">
        <v>668</v>
      </c>
      <c r="G2232" s="40" t="s">
        <v>669</v>
      </c>
      <c r="H2232" s="7" t="s">
        <v>1373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0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8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1380</v>
      </c>
      <c r="E2233" s="724">
        <v>41886</v>
      </c>
      <c r="F2233" s="40" t="s">
        <v>670</v>
      </c>
      <c r="G2233" s="40" t="s">
        <v>671</v>
      </c>
      <c r="H2233" s="7" t="s">
        <v>1373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8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1380</v>
      </c>
      <c r="E2234" s="724">
        <v>41886</v>
      </c>
      <c r="F2234" s="40" t="s">
        <v>483</v>
      </c>
      <c r="G2234" s="40" t="s">
        <v>673</v>
      </c>
      <c r="H2234" s="7" t="s">
        <v>1373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8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1380</v>
      </c>
      <c r="E2235" s="724">
        <v>41886</v>
      </c>
      <c r="F2235" s="40" t="s">
        <v>486</v>
      </c>
      <c r="G2235" s="40" t="s">
        <v>673</v>
      </c>
      <c r="H2235" s="7" t="s">
        <v>1373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0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8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1380</v>
      </c>
      <c r="E2236" s="724">
        <v>41890</v>
      </c>
      <c r="F2236" s="40" t="s">
        <v>674</v>
      </c>
      <c r="G2236" s="40" t="s">
        <v>675</v>
      </c>
      <c r="H2236" s="7" t="s">
        <v>1373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8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1380</v>
      </c>
      <c r="E2237" s="724">
        <v>41890</v>
      </c>
      <c r="F2237" s="40" t="s">
        <v>663</v>
      </c>
      <c r="G2237" s="40" t="s">
        <v>676</v>
      </c>
      <c r="H2237" s="7" t="s">
        <v>1373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8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1380</v>
      </c>
      <c r="E2238" s="724">
        <v>41890</v>
      </c>
      <c r="F2238" s="40" t="s">
        <v>623</v>
      </c>
      <c r="G2238" s="40" t="s">
        <v>676</v>
      </c>
      <c r="H2238" s="7" t="s">
        <v>1373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0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8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1380</v>
      </c>
      <c r="E2239" s="724">
        <v>41890</v>
      </c>
      <c r="F2239" s="192" t="s">
        <v>1158</v>
      </c>
      <c r="G2239" s="463" t="s">
        <v>677</v>
      </c>
      <c r="H2239" s="7" t="s">
        <v>1373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8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1380</v>
      </c>
      <c r="E2240" s="722">
        <v>41894</v>
      </c>
      <c r="F2240" s="774" t="s">
        <v>593</v>
      </c>
      <c r="G2240" s="463" t="s">
        <v>679</v>
      </c>
      <c r="H2240" s="7" t="s">
        <v>1373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8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1380</v>
      </c>
      <c r="E2241" s="722">
        <v>41895</v>
      </c>
      <c r="F2241" s="774" t="s">
        <v>1207</v>
      </c>
      <c r="G2241" s="463" t="s">
        <v>680</v>
      </c>
      <c r="H2241" s="7" t="s">
        <v>1373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0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8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1380</v>
      </c>
      <c r="E2242" s="722">
        <v>41895</v>
      </c>
      <c r="F2242" s="192" t="s">
        <v>1207</v>
      </c>
      <c r="G2242" s="463" t="s">
        <v>680</v>
      </c>
      <c r="H2242" s="7" t="s">
        <v>1373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8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1380</v>
      </c>
      <c r="E2243" s="722">
        <v>41895</v>
      </c>
      <c r="F2243" s="192" t="s">
        <v>445</v>
      </c>
      <c r="G2243" s="463" t="s">
        <v>680</v>
      </c>
      <c r="H2243" s="7" t="s">
        <v>1373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8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1380</v>
      </c>
      <c r="E2244" s="724">
        <v>41897</v>
      </c>
      <c r="F2244" s="192" t="s">
        <v>436</v>
      </c>
      <c r="G2244" s="463" t="s">
        <v>681</v>
      </c>
      <c r="H2244" s="7" t="s">
        <v>1373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0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8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1380</v>
      </c>
      <c r="E2245" s="724">
        <v>41898</v>
      </c>
      <c r="F2245" s="192" t="s">
        <v>682</v>
      </c>
      <c r="G2245" s="463" t="s">
        <v>683</v>
      </c>
      <c r="H2245" s="7" t="s">
        <v>1373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8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1380</v>
      </c>
      <c r="E2246" s="724">
        <v>41898</v>
      </c>
      <c r="F2246" s="192" t="s">
        <v>746</v>
      </c>
      <c r="G2246" s="463" t="s">
        <v>683</v>
      </c>
      <c r="H2246" s="7" t="s">
        <v>1373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8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1380</v>
      </c>
      <c r="E2247" s="724">
        <v>41898</v>
      </c>
      <c r="F2247" s="192" t="s">
        <v>663</v>
      </c>
      <c r="G2247" s="463" t="s">
        <v>685</v>
      </c>
      <c r="H2247" s="7" t="s">
        <v>1373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0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8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1380</v>
      </c>
      <c r="E2248" s="724">
        <v>41898</v>
      </c>
      <c r="F2248" s="774" t="s">
        <v>663</v>
      </c>
      <c r="G2248" s="463" t="s">
        <v>685</v>
      </c>
      <c r="H2248" s="7" t="s">
        <v>1373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0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8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1380</v>
      </c>
      <c r="E2249" s="724">
        <v>41898</v>
      </c>
      <c r="F2249" s="192" t="s">
        <v>662</v>
      </c>
      <c r="G2249" s="463" t="s">
        <v>685</v>
      </c>
      <c r="H2249" s="7" t="s">
        <v>1373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0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8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1380</v>
      </c>
      <c r="E2250" s="724">
        <v>41898</v>
      </c>
      <c r="F2250" s="192" t="s">
        <v>662</v>
      </c>
      <c r="G2250" s="463" t="s">
        <v>685</v>
      </c>
      <c r="H2250" s="7" t="s">
        <v>1373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8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1380</v>
      </c>
      <c r="E2251" s="724">
        <v>41898</v>
      </c>
      <c r="F2251" s="192" t="s">
        <v>623</v>
      </c>
      <c r="G2251" s="463" t="s">
        <v>685</v>
      </c>
      <c r="H2251" s="7" t="s">
        <v>1373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8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1380</v>
      </c>
      <c r="E2252" s="724">
        <v>41899</v>
      </c>
      <c r="F2252" s="192" t="s">
        <v>686</v>
      </c>
      <c r="G2252" s="463" t="s">
        <v>687</v>
      </c>
      <c r="H2252" s="7" t="s">
        <v>1373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8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1380</v>
      </c>
      <c r="E2253" s="724">
        <v>41900</v>
      </c>
      <c r="F2253" s="192" t="s">
        <v>487</v>
      </c>
      <c r="G2253" s="463" t="s">
        <v>689</v>
      </c>
      <c r="H2253" s="7" t="s">
        <v>1373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8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1380</v>
      </c>
      <c r="E2254" s="724">
        <v>41900</v>
      </c>
      <c r="F2254" s="192" t="s">
        <v>494</v>
      </c>
      <c r="G2254" s="463" t="s">
        <v>689</v>
      </c>
      <c r="H2254" s="7" t="s">
        <v>1373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8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1380</v>
      </c>
      <c r="E2255" s="724">
        <v>41904</v>
      </c>
      <c r="F2255" s="192" t="s">
        <v>690</v>
      </c>
      <c r="G2255" s="463" t="s">
        <v>691</v>
      </c>
      <c r="H2255" s="7" t="s">
        <v>1373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8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1380</v>
      </c>
      <c r="E2256" s="724">
        <v>41904</v>
      </c>
      <c r="F2256" s="192" t="s">
        <v>692</v>
      </c>
      <c r="G2256" s="463" t="s">
        <v>691</v>
      </c>
      <c r="H2256" s="7" t="s">
        <v>1373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8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1380</v>
      </c>
      <c r="E2257" s="184">
        <v>41904</v>
      </c>
      <c r="F2257" s="189" t="s">
        <v>693</v>
      </c>
      <c r="G2257" s="565" t="s">
        <v>691</v>
      </c>
      <c r="H2257" s="7" t="s">
        <v>1373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8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1380</v>
      </c>
      <c r="E2258" s="191">
        <v>41904</v>
      </c>
      <c r="F2258" s="192" t="s">
        <v>694</v>
      </c>
      <c r="G2258" s="463" t="s">
        <v>691</v>
      </c>
      <c r="H2258" s="7" t="s">
        <v>1373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8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1380</v>
      </c>
      <c r="E2259" s="191">
        <v>41905</v>
      </c>
      <c r="F2259" s="192" t="s">
        <v>695</v>
      </c>
      <c r="G2259" s="463" t="s">
        <v>696</v>
      </c>
      <c r="H2259" s="7" t="s">
        <v>1373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8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1380</v>
      </c>
      <c r="E2260" s="724">
        <v>41905</v>
      </c>
      <c r="F2260" s="40" t="s">
        <v>746</v>
      </c>
      <c r="G2260" s="40" t="s">
        <v>696</v>
      </c>
      <c r="H2260" s="7" t="s">
        <v>1373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8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1380</v>
      </c>
      <c r="E2261" s="724">
        <v>41905</v>
      </c>
      <c r="F2261" s="40" t="s">
        <v>682</v>
      </c>
      <c r="G2261" s="40" t="s">
        <v>697</v>
      </c>
      <c r="H2261" s="7" t="s">
        <v>1373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8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1380</v>
      </c>
      <c r="E2262" s="724">
        <v>41907</v>
      </c>
      <c r="F2262" s="40" t="s">
        <v>515</v>
      </c>
      <c r="G2262" s="40" t="s">
        <v>698</v>
      </c>
      <c r="H2262" s="7" t="s">
        <v>1373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8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1380</v>
      </c>
      <c r="E2263" s="724">
        <v>41908</v>
      </c>
      <c r="F2263" s="189" t="s">
        <v>639</v>
      </c>
      <c r="G2263" s="40" t="s">
        <v>699</v>
      </c>
      <c r="H2263" s="7" t="s">
        <v>1373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8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1380</v>
      </c>
      <c r="E2264" s="724">
        <v>41908</v>
      </c>
      <c r="F2264" s="40" t="s">
        <v>500</v>
      </c>
      <c r="G2264" s="40" t="s">
        <v>700</v>
      </c>
      <c r="H2264" s="7" t="s">
        <v>1373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0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8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1380</v>
      </c>
      <c r="E2265" s="724">
        <v>41908</v>
      </c>
      <c r="F2265" s="40" t="s">
        <v>503</v>
      </c>
      <c r="G2265" s="40" t="s">
        <v>700</v>
      </c>
      <c r="H2265" s="7" t="s">
        <v>1373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0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8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1380</v>
      </c>
      <c r="E2266" s="724">
        <v>41908</v>
      </c>
      <c r="F2266" s="40" t="s">
        <v>504</v>
      </c>
      <c r="G2266" s="40" t="s">
        <v>700</v>
      </c>
      <c r="H2266" s="7" t="s">
        <v>1373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8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1380</v>
      </c>
      <c r="E2267" s="724">
        <v>41908</v>
      </c>
      <c r="F2267" s="189" t="s">
        <v>406</v>
      </c>
      <c r="G2267" s="40" t="s">
        <v>700</v>
      </c>
      <c r="H2267" s="7" t="s">
        <v>1373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8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1380</v>
      </c>
      <c r="E2268" s="724">
        <v>41908</v>
      </c>
      <c r="F2268" s="189" t="s">
        <v>701</v>
      </c>
      <c r="G2268" s="40" t="s">
        <v>700</v>
      </c>
      <c r="H2268" s="7" t="s">
        <v>1373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0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8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1380</v>
      </c>
      <c r="E2269" s="724">
        <v>41908</v>
      </c>
      <c r="F2269" s="189" t="s">
        <v>436</v>
      </c>
      <c r="G2269" s="40" t="s">
        <v>702</v>
      </c>
      <c r="H2269" s="7" t="s">
        <v>1373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8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1380</v>
      </c>
      <c r="E2270" s="724">
        <v>41908</v>
      </c>
      <c r="F2270" s="189" t="s">
        <v>566</v>
      </c>
      <c r="G2270" s="40" t="s">
        <v>702</v>
      </c>
      <c r="H2270" s="7" t="s">
        <v>1373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8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1380</v>
      </c>
      <c r="E2271" s="724">
        <v>41908</v>
      </c>
      <c r="F2271" s="189" t="s">
        <v>703</v>
      </c>
      <c r="G2271" s="40" t="s">
        <v>704</v>
      </c>
      <c r="H2271" s="7" t="s">
        <v>1373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8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1380</v>
      </c>
      <c r="E2272" s="724">
        <v>41908</v>
      </c>
      <c r="F2272" s="189" t="s">
        <v>705</v>
      </c>
      <c r="G2272" s="40" t="s">
        <v>704</v>
      </c>
      <c r="H2272" s="7" t="s">
        <v>1373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8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1380</v>
      </c>
      <c r="E2273" s="724">
        <v>41908</v>
      </c>
      <c r="F2273" s="189" t="s">
        <v>706</v>
      </c>
      <c r="G2273" s="40" t="s">
        <v>704</v>
      </c>
      <c r="H2273" s="7" t="s">
        <v>1373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0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8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1380</v>
      </c>
      <c r="E2274" s="724">
        <v>41908</v>
      </c>
      <c r="F2274" s="40" t="s">
        <v>707</v>
      </c>
      <c r="G2274" s="40" t="s">
        <v>704</v>
      </c>
      <c r="H2274" s="7" t="s">
        <v>1373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8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1380</v>
      </c>
      <c r="E2275" s="724">
        <v>41908</v>
      </c>
      <c r="F2275" s="438" t="s">
        <v>708</v>
      </c>
      <c r="G2275" s="40" t="s">
        <v>704</v>
      </c>
      <c r="H2275" s="7" t="s">
        <v>1373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8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1380</v>
      </c>
      <c r="E2276" s="724">
        <v>41908</v>
      </c>
      <c r="F2276" s="189" t="s">
        <v>709</v>
      </c>
      <c r="G2276" s="40" t="s">
        <v>704</v>
      </c>
      <c r="H2276" s="7" t="s">
        <v>1373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8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1380</v>
      </c>
      <c r="E2277" s="724">
        <v>41908</v>
      </c>
      <c r="F2277" s="40" t="s">
        <v>586</v>
      </c>
      <c r="G2277" s="40" t="s">
        <v>704</v>
      </c>
      <c r="H2277" s="7" t="s">
        <v>1373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8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1380</v>
      </c>
      <c r="E2278" s="724">
        <v>41908</v>
      </c>
      <c r="F2278" s="189" t="s">
        <v>710</v>
      </c>
      <c r="G2278" s="40" t="s">
        <v>704</v>
      </c>
      <c r="H2278" s="7" t="s">
        <v>1373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8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1380</v>
      </c>
      <c r="E2279" s="724">
        <v>41909</v>
      </c>
      <c r="F2279" s="189" t="s">
        <v>459</v>
      </c>
      <c r="G2279" s="40" t="s">
        <v>711</v>
      </c>
      <c r="H2279" s="7" t="s">
        <v>1373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8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1380</v>
      </c>
      <c r="E2280" s="724">
        <v>41912</v>
      </c>
      <c r="F2280" s="189" t="s">
        <v>712</v>
      </c>
      <c r="G2280" s="40" t="s">
        <v>713</v>
      </c>
      <c r="H2280" s="7" t="s">
        <v>1373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8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1380</v>
      </c>
      <c r="E2281" s="724">
        <v>41912</v>
      </c>
      <c r="F2281" s="40" t="s">
        <v>712</v>
      </c>
      <c r="G2281" s="40" t="s">
        <v>713</v>
      </c>
      <c r="H2281" s="7" t="s">
        <v>1373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8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1380</v>
      </c>
      <c r="E2282" s="724">
        <v>41912</v>
      </c>
      <c r="F2282" s="40" t="s">
        <v>670</v>
      </c>
      <c r="G2282" s="40" t="s">
        <v>715</v>
      </c>
      <c r="H2282" s="7" t="s">
        <v>1373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8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1380</v>
      </c>
      <c r="E2283" s="724">
        <v>41912</v>
      </c>
      <c r="F2283" s="40" t="s">
        <v>716</v>
      </c>
      <c r="G2283" s="40" t="s">
        <v>717</v>
      </c>
      <c r="H2283" s="7" t="s">
        <v>1373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8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1380</v>
      </c>
      <c r="E2284" s="724">
        <v>41912</v>
      </c>
      <c r="F2284" s="40" t="s">
        <v>692</v>
      </c>
      <c r="G2284" s="40" t="s">
        <v>718</v>
      </c>
      <c r="H2284" s="7" t="s">
        <v>1373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8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1380</v>
      </c>
      <c r="E2285" s="724">
        <v>41912</v>
      </c>
      <c r="F2285" s="40" t="s">
        <v>693</v>
      </c>
      <c r="G2285" s="40" t="s">
        <v>718</v>
      </c>
      <c r="H2285" s="7" t="s">
        <v>1373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8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1380</v>
      </c>
      <c r="E2286" s="724">
        <v>41912</v>
      </c>
      <c r="F2286" s="40" t="s">
        <v>719</v>
      </c>
      <c r="G2286" s="40" t="s">
        <v>720</v>
      </c>
      <c r="H2286" s="7" t="s">
        <v>1373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8"/>
    </row>
    <row r="2287" spans="1:30" s="850" customFormat="1" ht="15.75" customHeight="1">
      <c r="A2287" s="838" t="str">
        <f>IF(B2287&lt;&gt;"",IF(AND(B2287&gt;=_TM1,B2287&lt;=_TM2,OR(TH!L2287="1111",TH!M2287="1111")),TH!D2287,""),"")</f>
        <v/>
      </c>
      <c r="B2287" s="839">
        <f t="shared" si="477"/>
        <v>10</v>
      </c>
      <c r="C2287" s="927">
        <f t="shared" si="479"/>
        <v>41918</v>
      </c>
      <c r="D2287" s="37" t="s">
        <v>1380</v>
      </c>
      <c r="E2287" s="840">
        <v>41918</v>
      </c>
      <c r="F2287" s="842" t="s">
        <v>722</v>
      </c>
      <c r="G2287" s="843" t="s">
        <v>723</v>
      </c>
      <c r="H2287" s="844" t="s">
        <v>1373</v>
      </c>
      <c r="I2287" s="845">
        <v>218</v>
      </c>
      <c r="J2287" s="845">
        <v>19576.720447858519</v>
      </c>
      <c r="K2287" s="846">
        <f t="shared" si="478"/>
        <v>4267725</v>
      </c>
      <c r="L2287" s="928" t="s">
        <v>175</v>
      </c>
      <c r="M2287" s="928" t="s">
        <v>169</v>
      </c>
      <c r="N2287" s="52" t="str">
        <f>IF(AND('331-CT'!$E$7=TH!H2287,OR(L2287="331",M2287="331")),"331",IF(AND(OR(L2287="131",M2287="131"),H2287='131-CT'!$E$7),"131",""))</f>
        <v/>
      </c>
      <c r="O2287" s="89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8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1380</v>
      </c>
      <c r="E2288" s="191">
        <v>41918</v>
      </c>
      <c r="F2288" s="192" t="s">
        <v>746</v>
      </c>
      <c r="G2288" s="463" t="s">
        <v>723</v>
      </c>
      <c r="H2288" s="7" t="s">
        <v>1373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8"/>
      <c r="AD2288" s="943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1380</v>
      </c>
      <c r="E2289" s="191">
        <v>41918</v>
      </c>
      <c r="F2289" s="192" t="s">
        <v>724</v>
      </c>
      <c r="G2289" s="463" t="s">
        <v>725</v>
      </c>
      <c r="H2289" s="7" t="s">
        <v>1373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8"/>
      <c r="AD2289" s="943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1380</v>
      </c>
      <c r="E2290" s="191">
        <v>41918</v>
      </c>
      <c r="F2290" s="192" t="s">
        <v>726</v>
      </c>
      <c r="G2290" s="463" t="s">
        <v>725</v>
      </c>
      <c r="H2290" s="7" t="s">
        <v>1373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8"/>
      <c r="AD2290" s="943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1380</v>
      </c>
      <c r="E2291" s="191">
        <v>41918</v>
      </c>
      <c r="F2291" s="192" t="s">
        <v>727</v>
      </c>
      <c r="G2291" s="463" t="s">
        <v>725</v>
      </c>
      <c r="H2291" s="7" t="s">
        <v>1373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8"/>
      <c r="AD2291" s="943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1380</v>
      </c>
      <c r="E2292" s="191">
        <v>41918</v>
      </c>
      <c r="F2292" s="192" t="s">
        <v>728</v>
      </c>
      <c r="G2292" s="463" t="s">
        <v>725</v>
      </c>
      <c r="H2292" s="7" t="s">
        <v>1373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8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1380</v>
      </c>
      <c r="E2293" s="191">
        <v>41922</v>
      </c>
      <c r="F2293" s="192" t="s">
        <v>515</v>
      </c>
      <c r="G2293" s="463" t="s">
        <v>730</v>
      </c>
      <c r="H2293" s="7" t="s">
        <v>1373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8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1380</v>
      </c>
      <c r="E2294" s="191">
        <v>41922</v>
      </c>
      <c r="F2294" s="192" t="s">
        <v>731</v>
      </c>
      <c r="G2294" s="463" t="s">
        <v>732</v>
      </c>
      <c r="H2294" s="7" t="s">
        <v>1373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8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1380</v>
      </c>
      <c r="E2295" s="191">
        <v>41922</v>
      </c>
      <c r="F2295" s="192" t="s">
        <v>662</v>
      </c>
      <c r="G2295" s="463" t="s">
        <v>734</v>
      </c>
      <c r="H2295" s="7" t="s">
        <v>1373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8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1380</v>
      </c>
      <c r="E2296" s="191">
        <v>41922</v>
      </c>
      <c r="F2296" s="192" t="s">
        <v>662</v>
      </c>
      <c r="G2296" s="463" t="s">
        <v>734</v>
      </c>
      <c r="H2296" s="7" t="s">
        <v>1373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8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1380</v>
      </c>
      <c r="E2297" s="191">
        <v>41922</v>
      </c>
      <c r="F2297" s="192" t="s">
        <v>735</v>
      </c>
      <c r="G2297" s="463" t="s">
        <v>734</v>
      </c>
      <c r="H2297" s="7" t="s">
        <v>1373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8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1380</v>
      </c>
      <c r="E2298" s="191">
        <v>41922</v>
      </c>
      <c r="F2298" s="192" t="s">
        <v>662</v>
      </c>
      <c r="G2298" s="463" t="s">
        <v>734</v>
      </c>
      <c r="H2298" s="7" t="s">
        <v>1373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8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1380</v>
      </c>
      <c r="E2299" s="191">
        <v>41922</v>
      </c>
      <c r="F2299" s="192" t="s">
        <v>662</v>
      </c>
      <c r="G2299" s="463" t="s">
        <v>734</v>
      </c>
      <c r="H2299" s="7" t="s">
        <v>1373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8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1380</v>
      </c>
      <c r="E2300" s="191">
        <v>41922</v>
      </c>
      <c r="F2300" s="189" t="s">
        <v>735</v>
      </c>
      <c r="G2300" s="463" t="s">
        <v>734</v>
      </c>
      <c r="H2300" s="7" t="s">
        <v>1373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8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1380</v>
      </c>
      <c r="E2301" s="191">
        <v>41922</v>
      </c>
      <c r="F2301" s="192" t="s">
        <v>735</v>
      </c>
      <c r="G2301" s="463" t="s">
        <v>734</v>
      </c>
      <c r="H2301" s="7" t="s">
        <v>1373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8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1380</v>
      </c>
      <c r="E2302" s="191">
        <v>41922</v>
      </c>
      <c r="F2302" s="192" t="s">
        <v>623</v>
      </c>
      <c r="G2302" s="463" t="s">
        <v>734</v>
      </c>
      <c r="H2302" s="7" t="s">
        <v>1373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8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1380</v>
      </c>
      <c r="E2303" s="191">
        <v>41926</v>
      </c>
      <c r="F2303" s="192" t="s">
        <v>706</v>
      </c>
      <c r="G2303" s="463" t="s">
        <v>736</v>
      </c>
      <c r="H2303" s="7" t="s">
        <v>1373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8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1380</v>
      </c>
      <c r="E2304" s="191">
        <v>41926</v>
      </c>
      <c r="F2304" s="192" t="s">
        <v>494</v>
      </c>
      <c r="G2304" s="463" t="s">
        <v>737</v>
      </c>
      <c r="H2304" s="7" t="s">
        <v>1373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8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1380</v>
      </c>
      <c r="E2305" s="191">
        <v>41926</v>
      </c>
      <c r="F2305" s="192" t="s">
        <v>512</v>
      </c>
      <c r="G2305" s="463" t="s">
        <v>737</v>
      </c>
      <c r="H2305" s="7" t="s">
        <v>1373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8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1380</v>
      </c>
      <c r="E2306" s="191">
        <v>41926</v>
      </c>
      <c r="F2306" s="192" t="s">
        <v>738</v>
      </c>
      <c r="G2306" s="463" t="s">
        <v>737</v>
      </c>
      <c r="H2306" s="7" t="s">
        <v>1373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8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1380</v>
      </c>
      <c r="E2307" s="191">
        <v>41926</v>
      </c>
      <c r="F2307" s="192" t="s">
        <v>486</v>
      </c>
      <c r="G2307" s="463" t="s">
        <v>737</v>
      </c>
      <c r="H2307" s="7" t="s">
        <v>1373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8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1380</v>
      </c>
      <c r="E2308" s="191">
        <v>41926</v>
      </c>
      <c r="F2308" s="192" t="s">
        <v>739</v>
      </c>
      <c r="G2308" s="463" t="s">
        <v>740</v>
      </c>
      <c r="H2308" s="7" t="s">
        <v>1373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8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1380</v>
      </c>
      <c r="E2309" s="191">
        <v>41926</v>
      </c>
      <c r="F2309" s="192" t="s">
        <v>739</v>
      </c>
      <c r="G2309" s="463" t="s">
        <v>740</v>
      </c>
      <c r="H2309" s="7" t="s">
        <v>1373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8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1380</v>
      </c>
      <c r="E2310" s="191">
        <v>41928</v>
      </c>
      <c r="F2310" s="192" t="s">
        <v>741</v>
      </c>
      <c r="G2310" s="463" t="s">
        <v>742</v>
      </c>
      <c r="H2310" s="7" t="s">
        <v>1373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8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1380</v>
      </c>
      <c r="E2311" s="191">
        <v>41929</v>
      </c>
      <c r="F2311" s="192" t="s">
        <v>612</v>
      </c>
      <c r="G2311" s="463" t="s">
        <v>743</v>
      </c>
      <c r="H2311" s="7" t="s">
        <v>1373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8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1380</v>
      </c>
      <c r="E2312" s="191">
        <v>41934</v>
      </c>
      <c r="F2312" s="192" t="s">
        <v>744</v>
      </c>
      <c r="G2312" s="463" t="s">
        <v>745</v>
      </c>
      <c r="H2312" s="7" t="s">
        <v>1373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8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1380</v>
      </c>
      <c r="E2313" s="191">
        <v>41934</v>
      </c>
      <c r="F2313" s="192" t="s">
        <v>746</v>
      </c>
      <c r="G2313" s="463" t="s">
        <v>745</v>
      </c>
      <c r="H2313" s="7" t="s">
        <v>1373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8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1380</v>
      </c>
      <c r="E2314" s="191">
        <v>41934</v>
      </c>
      <c r="F2314" s="192" t="s">
        <v>747</v>
      </c>
      <c r="G2314" s="463" t="s">
        <v>748</v>
      </c>
      <c r="H2314" s="7" t="s">
        <v>1373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8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1380</v>
      </c>
      <c r="E2315" s="191">
        <v>41934</v>
      </c>
      <c r="F2315" s="192" t="s">
        <v>712</v>
      </c>
      <c r="G2315" s="463" t="s">
        <v>748</v>
      </c>
      <c r="H2315" s="7" t="s">
        <v>1373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8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1380</v>
      </c>
      <c r="E2316" s="724">
        <v>41935</v>
      </c>
      <c r="F2316" s="40" t="s">
        <v>652</v>
      </c>
      <c r="G2316" s="40" t="s">
        <v>749</v>
      </c>
      <c r="H2316" s="7" t="s">
        <v>1373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8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1380</v>
      </c>
      <c r="E2317" s="724">
        <v>41937</v>
      </c>
      <c r="F2317" s="40" t="s">
        <v>436</v>
      </c>
      <c r="G2317" s="40" t="s">
        <v>750</v>
      </c>
      <c r="H2317" s="7" t="s">
        <v>1373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8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1380</v>
      </c>
      <c r="E2318" s="724">
        <v>41937</v>
      </c>
      <c r="F2318" s="189" t="s">
        <v>566</v>
      </c>
      <c r="G2318" s="40" t="s">
        <v>750</v>
      </c>
      <c r="H2318" s="7" t="s">
        <v>1373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8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1380</v>
      </c>
      <c r="E2319" s="724">
        <v>41940</v>
      </c>
      <c r="F2319" s="40" t="s">
        <v>751</v>
      </c>
      <c r="G2319" s="40" t="s">
        <v>752</v>
      </c>
      <c r="H2319" s="7" t="s">
        <v>1373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8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1380</v>
      </c>
      <c r="E2320" s="724">
        <v>41940</v>
      </c>
      <c r="F2320" s="189" t="s">
        <v>753</v>
      </c>
      <c r="G2320" s="40" t="s">
        <v>752</v>
      </c>
      <c r="H2320" s="7" t="s">
        <v>1373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8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1380</v>
      </c>
      <c r="E2321" s="724">
        <v>41940</v>
      </c>
      <c r="F2321" s="189" t="s">
        <v>746</v>
      </c>
      <c r="G2321" s="40" t="s">
        <v>752</v>
      </c>
      <c r="H2321" s="7" t="s">
        <v>1373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8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1380</v>
      </c>
      <c r="E2322" s="724">
        <v>41940</v>
      </c>
      <c r="F2322" s="189" t="s">
        <v>754</v>
      </c>
      <c r="G2322" s="40" t="s">
        <v>755</v>
      </c>
      <c r="H2322" s="7" t="s">
        <v>1373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8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1380</v>
      </c>
      <c r="E2323" s="724">
        <v>41941</v>
      </c>
      <c r="F2323" s="189" t="s">
        <v>1204</v>
      </c>
      <c r="G2323" s="40" t="s">
        <v>756</v>
      </c>
      <c r="H2323" s="7" t="s">
        <v>1373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8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1380</v>
      </c>
      <c r="E2324" s="724">
        <v>41941</v>
      </c>
      <c r="F2324" s="189" t="s">
        <v>1205</v>
      </c>
      <c r="G2324" s="40" t="s">
        <v>756</v>
      </c>
      <c r="H2324" s="7" t="s">
        <v>1373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8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1380</v>
      </c>
      <c r="E2325" s="724">
        <v>41941</v>
      </c>
      <c r="F2325" s="40" t="s">
        <v>1206</v>
      </c>
      <c r="G2325" s="40" t="s">
        <v>756</v>
      </c>
      <c r="H2325" s="7" t="s">
        <v>1373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8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1380</v>
      </c>
      <c r="E2326" s="724">
        <v>41942</v>
      </c>
      <c r="F2326" s="40" t="s">
        <v>1207</v>
      </c>
      <c r="G2326" s="40" t="s">
        <v>757</v>
      </c>
      <c r="H2326" s="7" t="s">
        <v>1373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8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1380</v>
      </c>
      <c r="E2327" s="724">
        <v>41942</v>
      </c>
      <c r="F2327" s="40" t="s">
        <v>445</v>
      </c>
      <c r="G2327" s="40" t="s">
        <v>757</v>
      </c>
      <c r="H2327" s="7" t="s">
        <v>1373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8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1380</v>
      </c>
      <c r="E2328" s="724">
        <v>41942</v>
      </c>
      <c r="F2328" s="40" t="s">
        <v>459</v>
      </c>
      <c r="G2328" s="40" t="s">
        <v>758</v>
      </c>
      <c r="H2328" s="7" t="s">
        <v>1373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8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1380</v>
      </c>
      <c r="E2329" s="724">
        <v>41947</v>
      </c>
      <c r="F2329" s="192" t="s">
        <v>512</v>
      </c>
      <c r="G2329" s="40" t="s">
        <v>759</v>
      </c>
      <c r="H2329" s="7" t="s">
        <v>1373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8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1380</v>
      </c>
      <c r="E2330" s="724">
        <v>41947</v>
      </c>
      <c r="F2330" s="40" t="s">
        <v>486</v>
      </c>
      <c r="G2330" s="40" t="s">
        <v>759</v>
      </c>
      <c r="H2330" s="7" t="s">
        <v>1373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8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1380</v>
      </c>
      <c r="E2331" s="724">
        <v>41947</v>
      </c>
      <c r="F2331" s="40" t="s">
        <v>760</v>
      </c>
      <c r="G2331" s="40" t="s">
        <v>761</v>
      </c>
      <c r="H2331" s="7" t="s">
        <v>1373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8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1380</v>
      </c>
      <c r="E2332" s="724">
        <v>41947</v>
      </c>
      <c r="F2332" s="40" t="s">
        <v>746</v>
      </c>
      <c r="G2332" s="40" t="s">
        <v>761</v>
      </c>
      <c r="H2332" s="7" t="s">
        <v>1373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8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1380</v>
      </c>
      <c r="E2333" s="724">
        <v>41947</v>
      </c>
      <c r="F2333" s="40" t="s">
        <v>466</v>
      </c>
      <c r="G2333" s="40" t="s">
        <v>762</v>
      </c>
      <c r="H2333" s="7" t="s">
        <v>1373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8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1380</v>
      </c>
      <c r="E2334" s="724">
        <v>41948</v>
      </c>
      <c r="F2334" s="192" t="s">
        <v>583</v>
      </c>
      <c r="G2334" s="40" t="s">
        <v>763</v>
      </c>
      <c r="H2334" s="7" t="s">
        <v>1373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8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1380</v>
      </c>
      <c r="E2335" s="724">
        <v>41948</v>
      </c>
      <c r="F2335" s="438" t="s">
        <v>707</v>
      </c>
      <c r="G2335" s="40" t="s">
        <v>763</v>
      </c>
      <c r="H2335" s="7" t="s">
        <v>1373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8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1380</v>
      </c>
      <c r="E2336" s="724">
        <v>41948</v>
      </c>
      <c r="F2336" s="40" t="s">
        <v>606</v>
      </c>
      <c r="G2336" s="40" t="s">
        <v>763</v>
      </c>
      <c r="H2336" s="7" t="s">
        <v>1373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8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1380</v>
      </c>
      <c r="E2337" s="724">
        <v>41948</v>
      </c>
      <c r="F2337" s="189" t="s">
        <v>707</v>
      </c>
      <c r="G2337" s="40" t="s">
        <v>763</v>
      </c>
      <c r="H2337" s="7" t="s">
        <v>1373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8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1380</v>
      </c>
      <c r="E2338" s="724">
        <v>41948</v>
      </c>
      <c r="F2338" s="40" t="s">
        <v>583</v>
      </c>
      <c r="G2338" s="40" t="s">
        <v>763</v>
      </c>
      <c r="H2338" s="7" t="s">
        <v>1373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8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1380</v>
      </c>
      <c r="E2339" s="724">
        <v>41948</v>
      </c>
      <c r="F2339" s="192" t="s">
        <v>608</v>
      </c>
      <c r="G2339" s="40" t="s">
        <v>763</v>
      </c>
      <c r="H2339" s="7" t="s">
        <v>1373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8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1380</v>
      </c>
      <c r="E2340" s="724">
        <v>41948</v>
      </c>
      <c r="F2340" s="40" t="s">
        <v>707</v>
      </c>
      <c r="G2340" s="40" t="s">
        <v>763</v>
      </c>
      <c r="H2340" s="7" t="s">
        <v>1373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8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1380</v>
      </c>
      <c r="E2341" s="724">
        <v>41948</v>
      </c>
      <c r="F2341" s="192" t="s">
        <v>708</v>
      </c>
      <c r="G2341" s="40" t="s">
        <v>763</v>
      </c>
      <c r="H2341" s="7" t="s">
        <v>1373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8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1380</v>
      </c>
      <c r="E2342" s="724">
        <v>41948</v>
      </c>
      <c r="F2342" s="40" t="s">
        <v>789</v>
      </c>
      <c r="G2342" s="40" t="s">
        <v>763</v>
      </c>
      <c r="H2342" s="7" t="s">
        <v>1373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8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1380</v>
      </c>
      <c r="E2343" s="724">
        <v>41950</v>
      </c>
      <c r="F2343" s="40" t="s">
        <v>764</v>
      </c>
      <c r="G2343" s="40" t="s">
        <v>765</v>
      </c>
      <c r="H2343" s="7" t="s">
        <v>1373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8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1380</v>
      </c>
      <c r="E2344" s="724">
        <v>41950</v>
      </c>
      <c r="F2344" s="40" t="s">
        <v>766</v>
      </c>
      <c r="G2344" s="40" t="s">
        <v>765</v>
      </c>
      <c r="H2344" s="7" t="s">
        <v>1373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8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1380</v>
      </c>
      <c r="E2345" s="724">
        <v>41950</v>
      </c>
      <c r="F2345" s="40" t="s">
        <v>767</v>
      </c>
      <c r="G2345" s="40" t="s">
        <v>765</v>
      </c>
      <c r="H2345" s="7" t="s">
        <v>1373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8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1380</v>
      </c>
      <c r="E2346" s="724">
        <v>41950</v>
      </c>
      <c r="F2346" s="40" t="s">
        <v>593</v>
      </c>
      <c r="G2346" s="40" t="s">
        <v>768</v>
      </c>
      <c r="H2346" s="7" t="s">
        <v>1373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8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1380</v>
      </c>
      <c r="E2347" s="724">
        <v>41955</v>
      </c>
      <c r="F2347" s="40" t="s">
        <v>436</v>
      </c>
      <c r="G2347" s="40" t="s">
        <v>769</v>
      </c>
      <c r="H2347" s="7" t="s">
        <v>1373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8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1380</v>
      </c>
      <c r="E2348" s="724">
        <v>41955</v>
      </c>
      <c r="F2348" s="40" t="s">
        <v>436</v>
      </c>
      <c r="G2348" s="40" t="s">
        <v>769</v>
      </c>
      <c r="H2348" s="7" t="s">
        <v>1373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8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1380</v>
      </c>
      <c r="E2349" s="724">
        <v>41955</v>
      </c>
      <c r="F2349" s="40" t="s">
        <v>771</v>
      </c>
      <c r="G2349" s="40" t="s">
        <v>770</v>
      </c>
      <c r="H2349" s="7" t="s">
        <v>1373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8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1380</v>
      </c>
      <c r="E2350" s="724">
        <v>41955</v>
      </c>
      <c r="F2350" s="40" t="s">
        <v>772</v>
      </c>
      <c r="G2350" s="40" t="s">
        <v>770</v>
      </c>
      <c r="H2350" s="7" t="s">
        <v>1373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8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1380</v>
      </c>
      <c r="E2351" s="724">
        <v>41955</v>
      </c>
      <c r="F2351" s="40" t="s">
        <v>746</v>
      </c>
      <c r="G2351" s="40" t="s">
        <v>770</v>
      </c>
      <c r="H2351" s="7" t="s">
        <v>1373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8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1380</v>
      </c>
      <c r="E2352" s="724">
        <v>41956</v>
      </c>
      <c r="F2352" s="192" t="s">
        <v>670</v>
      </c>
      <c r="G2352" s="463" t="s">
        <v>773</v>
      </c>
      <c r="H2352" s="7" t="s">
        <v>1373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8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1380</v>
      </c>
      <c r="E2353" s="724">
        <v>41958</v>
      </c>
      <c r="F2353" s="192" t="s">
        <v>515</v>
      </c>
      <c r="G2353" s="463" t="s">
        <v>774</v>
      </c>
      <c r="H2353" s="7" t="s">
        <v>1373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8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1380</v>
      </c>
      <c r="E2354" s="724">
        <v>41960</v>
      </c>
      <c r="F2354" s="192" t="s">
        <v>775</v>
      </c>
      <c r="G2354" s="463" t="s">
        <v>776</v>
      </c>
      <c r="H2354" s="7" t="s">
        <v>1373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8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1380</v>
      </c>
      <c r="E2355" s="724">
        <v>41962</v>
      </c>
      <c r="F2355" s="192" t="s">
        <v>503</v>
      </c>
      <c r="G2355" s="463" t="s">
        <v>778</v>
      </c>
      <c r="H2355" s="7" t="s">
        <v>1373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8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1380</v>
      </c>
      <c r="E2356" s="724">
        <v>41962</v>
      </c>
      <c r="F2356" s="192" t="s">
        <v>504</v>
      </c>
      <c r="G2356" s="463" t="s">
        <v>778</v>
      </c>
      <c r="H2356" s="7" t="s">
        <v>1373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8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1380</v>
      </c>
      <c r="E2357" s="724">
        <v>41962</v>
      </c>
      <c r="F2357" s="192" t="s">
        <v>779</v>
      </c>
      <c r="G2357" s="463" t="s">
        <v>778</v>
      </c>
      <c r="H2357" s="7" t="s">
        <v>1373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8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1380</v>
      </c>
      <c r="E2358" s="724">
        <v>41962</v>
      </c>
      <c r="F2358" s="192" t="s">
        <v>406</v>
      </c>
      <c r="G2358" s="463" t="s">
        <v>778</v>
      </c>
      <c r="H2358" s="7" t="s">
        <v>1373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8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1380</v>
      </c>
      <c r="E2359" s="724">
        <v>41962</v>
      </c>
      <c r="F2359" s="192" t="s">
        <v>780</v>
      </c>
      <c r="G2359" s="463" t="s">
        <v>781</v>
      </c>
      <c r="H2359" s="7" t="s">
        <v>1373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8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1380</v>
      </c>
      <c r="E2360" s="724">
        <v>41962</v>
      </c>
      <c r="F2360" s="192" t="s">
        <v>783</v>
      </c>
      <c r="G2360" s="463" t="s">
        <v>781</v>
      </c>
      <c r="H2360" s="7" t="s">
        <v>1373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8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1380</v>
      </c>
      <c r="E2361" s="724">
        <v>41962</v>
      </c>
      <c r="F2361" s="192" t="s">
        <v>784</v>
      </c>
      <c r="G2361" s="463" t="s">
        <v>781</v>
      </c>
      <c r="H2361" s="7" t="s">
        <v>1373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8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1380</v>
      </c>
      <c r="E2362" s="724">
        <v>41962</v>
      </c>
      <c r="F2362" s="192" t="s">
        <v>785</v>
      </c>
      <c r="G2362" s="463" t="s">
        <v>781</v>
      </c>
      <c r="H2362" s="7" t="s">
        <v>1373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8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1380</v>
      </c>
      <c r="E2363" s="724">
        <v>41962</v>
      </c>
      <c r="F2363" s="192" t="s">
        <v>786</v>
      </c>
      <c r="G2363" s="463" t="s">
        <v>781</v>
      </c>
      <c r="H2363" s="7" t="s">
        <v>1373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8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1380</v>
      </c>
      <c r="E2364" s="724">
        <v>41962</v>
      </c>
      <c r="F2364" s="189" t="s">
        <v>787</v>
      </c>
      <c r="G2364" s="463" t="s">
        <v>781</v>
      </c>
      <c r="H2364" s="7" t="s">
        <v>1373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8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1380</v>
      </c>
      <c r="E2365" s="724">
        <v>41963</v>
      </c>
      <c r="F2365" s="192" t="s">
        <v>459</v>
      </c>
      <c r="G2365" s="463" t="s">
        <v>788</v>
      </c>
      <c r="H2365" s="7" t="s">
        <v>1373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8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1380</v>
      </c>
      <c r="E2366" s="724">
        <v>41963</v>
      </c>
      <c r="F2366" s="192" t="s">
        <v>789</v>
      </c>
      <c r="G2366" s="463" t="s">
        <v>790</v>
      </c>
      <c r="H2366" s="7" t="s">
        <v>1373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8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1380</v>
      </c>
      <c r="E2367" s="724">
        <v>41963</v>
      </c>
      <c r="F2367" s="192" t="s">
        <v>789</v>
      </c>
      <c r="G2367" s="463" t="s">
        <v>790</v>
      </c>
      <c r="H2367" s="7" t="s">
        <v>1373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8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1380</v>
      </c>
      <c r="E2368" s="724">
        <v>41963</v>
      </c>
      <c r="F2368" s="192" t="s">
        <v>789</v>
      </c>
      <c r="G2368" s="463" t="s">
        <v>790</v>
      </c>
      <c r="H2368" s="7" t="s">
        <v>1373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8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1380</v>
      </c>
      <c r="E2369" s="724">
        <v>41964</v>
      </c>
      <c r="F2369" s="192" t="s">
        <v>1207</v>
      </c>
      <c r="G2369" s="463" t="s">
        <v>791</v>
      </c>
      <c r="H2369" s="7" t="s">
        <v>1373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8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1380</v>
      </c>
      <c r="E2370" s="724">
        <v>41964</v>
      </c>
      <c r="F2370" s="192" t="s">
        <v>445</v>
      </c>
      <c r="G2370" s="463" t="s">
        <v>791</v>
      </c>
      <c r="H2370" s="7" t="s">
        <v>1373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8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1380</v>
      </c>
      <c r="E2371" s="724">
        <v>41967</v>
      </c>
      <c r="F2371" s="192" t="s">
        <v>566</v>
      </c>
      <c r="G2371" s="463" t="s">
        <v>792</v>
      </c>
      <c r="H2371" s="7" t="s">
        <v>1373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8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1380</v>
      </c>
      <c r="E2372" s="724">
        <v>41968</v>
      </c>
      <c r="F2372" s="192" t="s">
        <v>793</v>
      </c>
      <c r="G2372" s="463" t="s">
        <v>794</v>
      </c>
      <c r="H2372" s="7" t="s">
        <v>1373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8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1380</v>
      </c>
      <c r="E2373" s="724">
        <v>41968</v>
      </c>
      <c r="F2373" s="192" t="s">
        <v>722</v>
      </c>
      <c r="G2373" s="463" t="s">
        <v>795</v>
      </c>
      <c r="H2373" s="7" t="s">
        <v>1373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8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1380</v>
      </c>
      <c r="E2374" s="724">
        <v>41968</v>
      </c>
      <c r="F2374" s="192" t="s">
        <v>771</v>
      </c>
      <c r="G2374" s="463" t="s">
        <v>795</v>
      </c>
      <c r="H2374" s="7" t="s">
        <v>1373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8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1380</v>
      </c>
      <c r="E2375" s="724">
        <v>41968</v>
      </c>
      <c r="F2375" s="192" t="s">
        <v>746</v>
      </c>
      <c r="G2375" s="463" t="s">
        <v>795</v>
      </c>
      <c r="H2375" s="7" t="s">
        <v>1373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8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1380</v>
      </c>
      <c r="E2376" s="724">
        <v>41970</v>
      </c>
      <c r="F2376" s="192" t="s">
        <v>796</v>
      </c>
      <c r="G2376" s="463" t="s">
        <v>797</v>
      </c>
      <c r="H2376" s="7" t="s">
        <v>1373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8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1380</v>
      </c>
      <c r="E2377" s="724">
        <v>41970</v>
      </c>
      <c r="F2377" s="192" t="s">
        <v>508</v>
      </c>
      <c r="G2377" s="463" t="s">
        <v>799</v>
      </c>
      <c r="H2377" s="7" t="s">
        <v>1373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8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1380</v>
      </c>
      <c r="E2378" s="724">
        <v>41970</v>
      </c>
      <c r="F2378" s="192" t="s">
        <v>487</v>
      </c>
      <c r="G2378" s="463" t="s">
        <v>799</v>
      </c>
      <c r="H2378" s="7" t="s">
        <v>1373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8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1380</v>
      </c>
      <c r="E2379" s="724">
        <v>41970</v>
      </c>
      <c r="F2379" s="189" t="s">
        <v>486</v>
      </c>
      <c r="G2379" s="40" t="s">
        <v>799</v>
      </c>
      <c r="H2379" s="7" t="s">
        <v>1373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8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1380</v>
      </c>
      <c r="E2380" s="724">
        <v>41970</v>
      </c>
      <c r="F2380" s="189" t="s">
        <v>630</v>
      </c>
      <c r="G2380" s="40" t="s">
        <v>800</v>
      </c>
      <c r="H2380" s="7" t="s">
        <v>1373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8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1380</v>
      </c>
      <c r="E2381" s="724">
        <v>41970</v>
      </c>
      <c r="F2381" s="189" t="s">
        <v>632</v>
      </c>
      <c r="G2381" s="40" t="s">
        <v>800</v>
      </c>
      <c r="H2381" s="7" t="s">
        <v>1373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8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1380</v>
      </c>
      <c r="E2382" s="724">
        <v>41970</v>
      </c>
      <c r="F2382" s="189" t="s">
        <v>631</v>
      </c>
      <c r="G2382" s="40" t="s">
        <v>800</v>
      </c>
      <c r="H2382" s="7" t="s">
        <v>1373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8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1380</v>
      </c>
      <c r="E2383" s="724">
        <v>41972</v>
      </c>
      <c r="F2383" s="189" t="s">
        <v>670</v>
      </c>
      <c r="G2383" s="40" t="s">
        <v>801</v>
      </c>
      <c r="H2383" s="7" t="s">
        <v>1373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8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1380</v>
      </c>
      <c r="E2384" s="724">
        <v>41973</v>
      </c>
      <c r="F2384" s="189" t="s">
        <v>670</v>
      </c>
      <c r="G2384" s="40" t="s">
        <v>802</v>
      </c>
      <c r="H2384" s="7" t="s">
        <v>1373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8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1380</v>
      </c>
      <c r="E2385" s="724">
        <v>41973</v>
      </c>
      <c r="F2385" s="189" t="s">
        <v>670</v>
      </c>
      <c r="G2385" s="40" t="s">
        <v>802</v>
      </c>
      <c r="H2385" s="7" t="s">
        <v>1373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8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1380</v>
      </c>
      <c r="E2386" s="724">
        <v>41973</v>
      </c>
      <c r="F2386" s="189" t="s">
        <v>775</v>
      </c>
      <c r="G2386" s="40" t="s">
        <v>803</v>
      </c>
      <c r="H2386" s="7" t="s">
        <v>1373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8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1380</v>
      </c>
      <c r="E2387" s="724">
        <v>41975</v>
      </c>
      <c r="F2387" s="189" t="s">
        <v>741</v>
      </c>
      <c r="G2387" s="40" t="s">
        <v>804</v>
      </c>
      <c r="H2387" s="7" t="s">
        <v>1373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8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1380</v>
      </c>
      <c r="E2388" s="722">
        <v>41979</v>
      </c>
      <c r="F2388" s="189" t="s">
        <v>805</v>
      </c>
      <c r="G2388" s="40" t="s">
        <v>806</v>
      </c>
      <c r="H2388" s="7" t="s">
        <v>1373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8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1380</v>
      </c>
      <c r="E2389" s="722">
        <v>41979</v>
      </c>
      <c r="F2389" s="189" t="s">
        <v>754</v>
      </c>
      <c r="G2389" s="40" t="s">
        <v>806</v>
      </c>
      <c r="H2389" s="7" t="s">
        <v>1373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8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1380</v>
      </c>
      <c r="E2390" s="722">
        <v>41979</v>
      </c>
      <c r="F2390" s="189" t="s">
        <v>807</v>
      </c>
      <c r="G2390" s="40" t="s">
        <v>806</v>
      </c>
      <c r="H2390" s="7" t="s">
        <v>1373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8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1380</v>
      </c>
      <c r="E2391" s="722">
        <v>41979</v>
      </c>
      <c r="F2391" s="189" t="s">
        <v>690</v>
      </c>
      <c r="G2391" s="40" t="s">
        <v>806</v>
      </c>
      <c r="H2391" s="7" t="s">
        <v>1373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8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1380</v>
      </c>
      <c r="E2392" s="722">
        <v>41979</v>
      </c>
      <c r="F2392" s="40" t="s">
        <v>639</v>
      </c>
      <c r="G2392" s="40" t="s">
        <v>806</v>
      </c>
      <c r="H2392" s="7" t="s">
        <v>1373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8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1380</v>
      </c>
      <c r="E2393" s="722">
        <v>41981</v>
      </c>
      <c r="F2393" s="189" t="s">
        <v>515</v>
      </c>
      <c r="G2393" s="40" t="s">
        <v>808</v>
      </c>
      <c r="H2393" s="7" t="s">
        <v>1373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8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1380</v>
      </c>
      <c r="E2394" s="722">
        <v>41982</v>
      </c>
      <c r="F2394" s="189" t="s">
        <v>436</v>
      </c>
      <c r="G2394" s="40" t="s">
        <v>809</v>
      </c>
      <c r="H2394" s="7" t="s">
        <v>1373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8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1380</v>
      </c>
      <c r="E2395" s="722">
        <v>41982</v>
      </c>
      <c r="F2395" s="40" t="s">
        <v>810</v>
      </c>
      <c r="G2395" s="40" t="s">
        <v>809</v>
      </c>
      <c r="H2395" s="7" t="s">
        <v>1373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8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1380</v>
      </c>
      <c r="E2396" s="722">
        <v>41982</v>
      </c>
      <c r="F2396" s="40" t="s">
        <v>436</v>
      </c>
      <c r="G2396" s="40" t="s">
        <v>811</v>
      </c>
      <c r="H2396" s="7" t="s">
        <v>1373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8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1380</v>
      </c>
      <c r="E2397" s="722">
        <v>41985</v>
      </c>
      <c r="F2397" s="40" t="s">
        <v>483</v>
      </c>
      <c r="G2397" s="40" t="s">
        <v>812</v>
      </c>
      <c r="H2397" s="7" t="s">
        <v>1373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8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1380</v>
      </c>
      <c r="E2398" s="722">
        <v>41985</v>
      </c>
      <c r="F2398" s="189" t="s">
        <v>813</v>
      </c>
      <c r="G2398" s="40" t="s">
        <v>814</v>
      </c>
      <c r="H2398" s="7" t="s">
        <v>1373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8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1380</v>
      </c>
      <c r="E2399" s="722">
        <v>41985</v>
      </c>
      <c r="F2399" s="40" t="s">
        <v>815</v>
      </c>
      <c r="G2399" s="40" t="s">
        <v>816</v>
      </c>
      <c r="H2399" s="7" t="s">
        <v>1373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8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1380</v>
      </c>
      <c r="E2400" s="775">
        <v>41986</v>
      </c>
      <c r="F2400" s="192" t="s">
        <v>817</v>
      </c>
      <c r="G2400" s="463" t="s">
        <v>818</v>
      </c>
      <c r="H2400" s="7" t="s">
        <v>1373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8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1380</v>
      </c>
      <c r="E2401" s="775">
        <v>41986</v>
      </c>
      <c r="F2401" s="192" t="s">
        <v>819</v>
      </c>
      <c r="G2401" s="463" t="s">
        <v>820</v>
      </c>
      <c r="H2401" s="7" t="s">
        <v>1373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8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1380</v>
      </c>
      <c r="E2402" s="775">
        <v>41986</v>
      </c>
      <c r="F2402" s="192" t="s">
        <v>703</v>
      </c>
      <c r="G2402" s="463" t="s">
        <v>821</v>
      </c>
      <c r="H2402" s="7" t="s">
        <v>1373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8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1380</v>
      </c>
      <c r="E2403" s="775">
        <v>41986</v>
      </c>
      <c r="F2403" s="192" t="s">
        <v>708</v>
      </c>
      <c r="G2403" s="463" t="s">
        <v>821</v>
      </c>
      <c r="H2403" s="7" t="s">
        <v>1373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8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1380</v>
      </c>
      <c r="E2404" s="775">
        <v>41986</v>
      </c>
      <c r="F2404" s="192" t="s">
        <v>712</v>
      </c>
      <c r="G2404" s="463" t="s">
        <v>822</v>
      </c>
      <c r="H2404" s="7" t="s">
        <v>1373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8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1380</v>
      </c>
      <c r="E2405" s="775">
        <v>41986</v>
      </c>
      <c r="F2405" s="192" t="s">
        <v>823</v>
      </c>
      <c r="G2405" s="463" t="s">
        <v>822</v>
      </c>
      <c r="H2405" s="7" t="s">
        <v>1373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8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1380</v>
      </c>
      <c r="E2406" s="775">
        <v>41986</v>
      </c>
      <c r="F2406" s="192" t="s">
        <v>824</v>
      </c>
      <c r="G2406" s="463" t="s">
        <v>822</v>
      </c>
      <c r="H2406" s="7" t="s">
        <v>1373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8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1380</v>
      </c>
      <c r="E2407" s="775">
        <v>41988</v>
      </c>
      <c r="F2407" s="192" t="s">
        <v>825</v>
      </c>
      <c r="G2407" s="463" t="s">
        <v>826</v>
      </c>
      <c r="H2407" s="7" t="s">
        <v>1373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8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1380</v>
      </c>
      <c r="E2408" s="775">
        <v>41988</v>
      </c>
      <c r="F2408" s="192" t="s">
        <v>827</v>
      </c>
      <c r="G2408" s="463" t="s">
        <v>826</v>
      </c>
      <c r="H2408" s="7" t="s">
        <v>1373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8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1380</v>
      </c>
      <c r="E2409" s="775">
        <v>41988</v>
      </c>
      <c r="F2409" s="192" t="s">
        <v>828</v>
      </c>
      <c r="G2409" s="463" t="s">
        <v>826</v>
      </c>
      <c r="H2409" s="7" t="s">
        <v>1373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8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1380</v>
      </c>
      <c r="E2410" s="775">
        <v>41991</v>
      </c>
      <c r="F2410" s="192" t="s">
        <v>436</v>
      </c>
      <c r="G2410" s="463" t="s">
        <v>829</v>
      </c>
      <c r="H2410" s="7" t="s">
        <v>1373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8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1380</v>
      </c>
      <c r="E2411" s="775">
        <v>41992</v>
      </c>
      <c r="F2411" s="192" t="s">
        <v>830</v>
      </c>
      <c r="G2411" s="463" t="s">
        <v>831</v>
      </c>
      <c r="H2411" s="7" t="s">
        <v>1373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8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1380</v>
      </c>
      <c r="E2412" s="775">
        <v>41992</v>
      </c>
      <c r="F2412" s="192" t="s">
        <v>833</v>
      </c>
      <c r="G2412" s="463" t="s">
        <v>831</v>
      </c>
      <c r="H2412" s="7" t="s">
        <v>1373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8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1380</v>
      </c>
      <c r="E2413" s="775">
        <v>41993</v>
      </c>
      <c r="F2413" s="192" t="s">
        <v>834</v>
      </c>
      <c r="G2413" s="463" t="s">
        <v>835</v>
      </c>
      <c r="H2413" s="7" t="s">
        <v>1373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8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1380</v>
      </c>
      <c r="E2414" s="775">
        <v>41993</v>
      </c>
      <c r="F2414" s="192" t="s">
        <v>836</v>
      </c>
      <c r="G2414" s="463" t="s">
        <v>837</v>
      </c>
      <c r="H2414" s="7" t="s">
        <v>1373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8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1380</v>
      </c>
      <c r="E2415" s="775">
        <v>41995</v>
      </c>
      <c r="F2415" s="192" t="s">
        <v>1207</v>
      </c>
      <c r="G2415" s="463" t="s">
        <v>839</v>
      </c>
      <c r="H2415" s="7" t="s">
        <v>1373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8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1380</v>
      </c>
      <c r="E2416" s="775">
        <v>41995</v>
      </c>
      <c r="F2416" s="192" t="s">
        <v>445</v>
      </c>
      <c r="G2416" s="463" t="s">
        <v>839</v>
      </c>
      <c r="H2416" s="7" t="s">
        <v>1373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8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1380</v>
      </c>
      <c r="E2417" s="775">
        <v>41997</v>
      </c>
      <c r="F2417" s="192" t="s">
        <v>741</v>
      </c>
      <c r="G2417" s="463" t="s">
        <v>840</v>
      </c>
      <c r="H2417" s="7" t="s">
        <v>1373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8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1380</v>
      </c>
      <c r="E2418" s="775">
        <v>41997</v>
      </c>
      <c r="F2418" s="192" t="s">
        <v>841</v>
      </c>
      <c r="G2418" s="463" t="s">
        <v>842</v>
      </c>
      <c r="H2418" s="7" t="s">
        <v>1373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8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1380</v>
      </c>
      <c r="E2419" s="775">
        <v>41997</v>
      </c>
      <c r="F2419" s="192" t="s">
        <v>843</v>
      </c>
      <c r="G2419" s="463" t="s">
        <v>842</v>
      </c>
      <c r="H2419" s="7" t="s">
        <v>1373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8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1380</v>
      </c>
      <c r="E2420" s="775">
        <v>41997</v>
      </c>
      <c r="F2420" s="192" t="s">
        <v>1202</v>
      </c>
      <c r="G2420" s="463" t="s">
        <v>842</v>
      </c>
      <c r="H2420" s="7" t="s">
        <v>1373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8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1380</v>
      </c>
      <c r="E2421" s="775">
        <v>41997</v>
      </c>
      <c r="F2421" s="192" t="s">
        <v>1203</v>
      </c>
      <c r="G2421" s="463" t="s">
        <v>842</v>
      </c>
      <c r="H2421" s="7" t="s">
        <v>1373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8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1380</v>
      </c>
      <c r="E2422" s="775">
        <v>41997</v>
      </c>
      <c r="F2422" s="192" t="s">
        <v>844</v>
      </c>
      <c r="G2422" s="463" t="s">
        <v>845</v>
      </c>
      <c r="H2422" s="7" t="s">
        <v>1373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8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1380</v>
      </c>
      <c r="E2423" s="775">
        <v>41997</v>
      </c>
      <c r="F2423" s="192" t="s">
        <v>847</v>
      </c>
      <c r="G2423" s="463" t="s">
        <v>845</v>
      </c>
      <c r="H2423" s="7" t="s">
        <v>1373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8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1380</v>
      </c>
      <c r="E2424" s="775">
        <v>41997</v>
      </c>
      <c r="F2424" s="192" t="s">
        <v>848</v>
      </c>
      <c r="G2424" s="463" t="s">
        <v>845</v>
      </c>
      <c r="H2424" s="7" t="s">
        <v>1373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8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1380</v>
      </c>
      <c r="E2425" s="775">
        <v>41997</v>
      </c>
      <c r="F2425" s="192" t="s">
        <v>849</v>
      </c>
      <c r="G2425" s="463" t="s">
        <v>845</v>
      </c>
      <c r="H2425" s="7" t="s">
        <v>1373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8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1380</v>
      </c>
      <c r="E2426" s="775">
        <v>41997</v>
      </c>
      <c r="F2426" s="192" t="s">
        <v>850</v>
      </c>
      <c r="G2426" s="463" t="s">
        <v>845</v>
      </c>
      <c r="H2426" s="7" t="s">
        <v>1373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8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1380</v>
      </c>
      <c r="E2427" s="775">
        <v>41997</v>
      </c>
      <c r="F2427" s="192" t="s">
        <v>851</v>
      </c>
      <c r="G2427" s="463" t="s">
        <v>845</v>
      </c>
      <c r="H2427" s="7" t="s">
        <v>1373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8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1380</v>
      </c>
      <c r="E2428" s="775">
        <v>41997</v>
      </c>
      <c r="F2428" s="192" t="s">
        <v>852</v>
      </c>
      <c r="G2428" s="463" t="s">
        <v>845</v>
      </c>
      <c r="H2428" s="7" t="s">
        <v>1373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8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1380</v>
      </c>
      <c r="E2429" s="775">
        <v>41997</v>
      </c>
      <c r="F2429" s="192" t="s">
        <v>853</v>
      </c>
      <c r="G2429" s="463" t="s">
        <v>845</v>
      </c>
      <c r="H2429" s="7" t="s">
        <v>1373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8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1380</v>
      </c>
      <c r="E2430" s="775">
        <v>41997</v>
      </c>
      <c r="F2430" s="192" t="s">
        <v>854</v>
      </c>
      <c r="G2430" s="463" t="s">
        <v>845</v>
      </c>
      <c r="H2430" s="7" t="s">
        <v>1373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8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1380</v>
      </c>
      <c r="E2431" s="722">
        <v>41997</v>
      </c>
      <c r="F2431" s="40" t="s">
        <v>855</v>
      </c>
      <c r="G2431" s="40" t="s">
        <v>845</v>
      </c>
      <c r="H2431" s="7" t="s">
        <v>1373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8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1380</v>
      </c>
      <c r="E2432" s="722">
        <v>41998</v>
      </c>
      <c r="F2432" s="40" t="s">
        <v>436</v>
      </c>
      <c r="G2432" s="40" t="s">
        <v>856</v>
      </c>
      <c r="H2432" s="7" t="s">
        <v>1373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8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1380</v>
      </c>
      <c r="E2433" s="722">
        <v>41998</v>
      </c>
      <c r="F2433" s="40" t="s">
        <v>459</v>
      </c>
      <c r="G2433" s="40" t="s">
        <v>857</v>
      </c>
      <c r="H2433" s="7" t="s">
        <v>1373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8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1380</v>
      </c>
      <c r="E2434" s="722">
        <v>41998</v>
      </c>
      <c r="F2434" s="40" t="s">
        <v>858</v>
      </c>
      <c r="G2434" s="40" t="s">
        <v>859</v>
      </c>
      <c r="H2434" s="7" t="s">
        <v>1373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8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1380</v>
      </c>
      <c r="E2435" s="722">
        <v>41998</v>
      </c>
      <c r="F2435" s="40" t="s">
        <v>746</v>
      </c>
      <c r="G2435" s="40" t="s">
        <v>859</v>
      </c>
      <c r="H2435" s="7" t="s">
        <v>1373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8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1380</v>
      </c>
      <c r="E2436" s="722">
        <v>41999</v>
      </c>
      <c r="F2436" s="40" t="s">
        <v>860</v>
      </c>
      <c r="G2436" s="40" t="s">
        <v>861</v>
      </c>
      <c r="H2436" s="7" t="s">
        <v>1373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8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1380</v>
      </c>
      <c r="E2437" s="722">
        <v>41999</v>
      </c>
      <c r="F2437" s="40" t="s">
        <v>863</v>
      </c>
      <c r="G2437" s="40" t="s">
        <v>861</v>
      </c>
      <c r="H2437" s="7" t="s">
        <v>1373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8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1380</v>
      </c>
      <c r="E2438" s="722">
        <v>41999</v>
      </c>
      <c r="F2438" s="40" t="s">
        <v>864</v>
      </c>
      <c r="G2438" s="40" t="s">
        <v>861</v>
      </c>
      <c r="H2438" s="7" t="s">
        <v>1373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8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1380</v>
      </c>
      <c r="E2439" s="722">
        <v>41999</v>
      </c>
      <c r="F2439" s="40" t="s">
        <v>865</v>
      </c>
      <c r="G2439" s="40" t="s">
        <v>861</v>
      </c>
      <c r="H2439" s="7" t="s">
        <v>1373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8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1380</v>
      </c>
      <c r="E2440" s="722">
        <v>41999</v>
      </c>
      <c r="F2440" s="40" t="s">
        <v>866</v>
      </c>
      <c r="G2440" s="40" t="s">
        <v>867</v>
      </c>
      <c r="H2440" s="7" t="s">
        <v>1373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8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1380</v>
      </c>
      <c r="E2441" s="722">
        <v>41999</v>
      </c>
      <c r="F2441" s="40" t="s">
        <v>866</v>
      </c>
      <c r="G2441" s="40" t="s">
        <v>867</v>
      </c>
      <c r="H2441" s="7" t="s">
        <v>1373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8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1380</v>
      </c>
      <c r="E2442" s="722">
        <v>41999</v>
      </c>
      <c r="F2442" s="40" t="s">
        <v>868</v>
      </c>
      <c r="G2442" s="40" t="s">
        <v>867</v>
      </c>
      <c r="H2442" s="7" t="s">
        <v>1373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8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1380</v>
      </c>
      <c r="E2443" s="722">
        <v>42000</v>
      </c>
      <c r="F2443" s="40" t="s">
        <v>670</v>
      </c>
      <c r="G2443" s="40" t="s">
        <v>869</v>
      </c>
      <c r="H2443" s="7" t="s">
        <v>1373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8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1380</v>
      </c>
      <c r="E2444" s="722">
        <v>42000</v>
      </c>
      <c r="F2444" s="40" t="s">
        <v>515</v>
      </c>
      <c r="G2444" s="40" t="s">
        <v>870</v>
      </c>
      <c r="H2444" s="7" t="s">
        <v>1373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8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1380</v>
      </c>
      <c r="E2445" s="722">
        <v>42003</v>
      </c>
      <c r="F2445" s="40" t="s">
        <v>871</v>
      </c>
      <c r="G2445" s="40" t="s">
        <v>872</v>
      </c>
      <c r="H2445" s="7" t="s">
        <v>1373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8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1380</v>
      </c>
      <c r="E2446" s="722">
        <v>42003</v>
      </c>
      <c r="F2446" s="40" t="s">
        <v>873</v>
      </c>
      <c r="G2446" s="40" t="s">
        <v>872</v>
      </c>
      <c r="H2446" s="7" t="s">
        <v>1373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8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1380</v>
      </c>
      <c r="E2447" s="722">
        <v>42003</v>
      </c>
      <c r="F2447" s="40" t="s">
        <v>874</v>
      </c>
      <c r="G2447" s="40" t="s">
        <v>875</v>
      </c>
      <c r="H2447" s="7" t="s">
        <v>1373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8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1380</v>
      </c>
      <c r="E2448" s="722">
        <v>42003</v>
      </c>
      <c r="F2448" s="40" t="s">
        <v>746</v>
      </c>
      <c r="G2448" s="40" t="s">
        <v>875</v>
      </c>
      <c r="H2448" s="7" t="s">
        <v>1373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8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1380</v>
      </c>
      <c r="E2449" s="722">
        <v>42003</v>
      </c>
      <c r="F2449" s="40" t="s">
        <v>554</v>
      </c>
      <c r="G2449" s="40" t="s">
        <v>876</v>
      </c>
      <c r="H2449" s="7" t="s">
        <v>1373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8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1380</v>
      </c>
      <c r="E2450" s="722">
        <v>42004</v>
      </c>
      <c r="F2450" s="40" t="s">
        <v>512</v>
      </c>
      <c r="G2450" s="40" t="s">
        <v>877</v>
      </c>
      <c r="H2450" s="7" t="s">
        <v>1373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0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8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1380</v>
      </c>
      <c r="E2451" s="722">
        <v>42004</v>
      </c>
      <c r="F2451" s="40" t="s">
        <v>486</v>
      </c>
      <c r="G2451" s="40" t="s">
        <v>877</v>
      </c>
      <c r="H2451" s="7" t="s">
        <v>1373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8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1380</v>
      </c>
      <c r="E2452" s="722">
        <v>42004</v>
      </c>
      <c r="F2452" s="40" t="s">
        <v>775</v>
      </c>
      <c r="G2452" s="40" t="s">
        <v>878</v>
      </c>
      <c r="H2452" s="7" t="s">
        <v>1373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8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1380</v>
      </c>
      <c r="E2453" s="722">
        <v>42004</v>
      </c>
      <c r="F2453" s="40" t="s">
        <v>879</v>
      </c>
      <c r="G2453" s="40" t="s">
        <v>880</v>
      </c>
      <c r="H2453" s="7" t="s">
        <v>1373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8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1380</v>
      </c>
      <c r="E2454" s="722">
        <v>42004</v>
      </c>
      <c r="F2454" s="40" t="s">
        <v>881</v>
      </c>
      <c r="G2454" s="40" t="s">
        <v>880</v>
      </c>
      <c r="H2454" s="7" t="s">
        <v>1373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8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1380</v>
      </c>
      <c r="E2455" s="722">
        <v>42004</v>
      </c>
      <c r="F2455" s="40" t="s">
        <v>882</v>
      </c>
      <c r="G2455" s="40" t="s">
        <v>880</v>
      </c>
      <c r="H2455" s="7" t="s">
        <v>1373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8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1380</v>
      </c>
      <c r="E2456" s="722">
        <v>42004</v>
      </c>
      <c r="F2456" s="40" t="s">
        <v>883</v>
      </c>
      <c r="G2456" s="40" t="s">
        <v>880</v>
      </c>
      <c r="H2456" s="7" t="s">
        <v>1373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0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8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1380</v>
      </c>
      <c r="E2457" s="722">
        <v>42004</v>
      </c>
      <c r="F2457" s="40" t="s">
        <v>884</v>
      </c>
      <c r="G2457" s="40" t="s">
        <v>885</v>
      </c>
      <c r="H2457" s="7" t="s">
        <v>1373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0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8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1380</v>
      </c>
      <c r="E2458" s="722">
        <v>42004</v>
      </c>
      <c r="F2458" s="438" t="s">
        <v>887</v>
      </c>
      <c r="G2458" s="40" t="s">
        <v>885</v>
      </c>
      <c r="H2458" s="7" t="s">
        <v>1373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0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8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1380</v>
      </c>
      <c r="E2459" s="722">
        <v>42004</v>
      </c>
      <c r="F2459" s="40" t="s">
        <v>888</v>
      </c>
      <c r="G2459" s="40" t="s">
        <v>885</v>
      </c>
      <c r="H2459" s="7" t="s">
        <v>1373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0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8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1380</v>
      </c>
      <c r="E2460" s="722">
        <v>42004</v>
      </c>
      <c r="F2460" s="40" t="s">
        <v>889</v>
      </c>
      <c r="G2460" s="40" t="s">
        <v>885</v>
      </c>
      <c r="H2460" s="7" t="s">
        <v>1373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0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8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1380</v>
      </c>
      <c r="E2461" s="722">
        <v>42004</v>
      </c>
      <c r="F2461" s="192" t="s">
        <v>890</v>
      </c>
      <c r="G2461" s="463" t="s">
        <v>891</v>
      </c>
      <c r="H2461" s="7" t="s">
        <v>1373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0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8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2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0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09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2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0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09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2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0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09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2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0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09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2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09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2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09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0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09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09"/>
    </row>
    <row r="2471" spans="1:31">
      <c r="J2471" s="773"/>
    </row>
    <row r="2474" spans="1:31">
      <c r="H2474" s="772"/>
    </row>
    <row r="2475" spans="1:31">
      <c r="K2475" s="459">
        <f>SUBTOTAL(9,K10:K2469)</f>
        <v>26218608897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1" t="s">
        <v>335</v>
      </c>
      <c r="G1" s="981"/>
      <c r="H1" s="981"/>
      <c r="I1" s="981"/>
    </row>
    <row r="2" spans="1:14">
      <c r="A2" s="585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84" t="s">
        <v>123</v>
      </c>
      <c r="I7" s="984"/>
      <c r="J7" s="591"/>
      <c r="K7" s="591"/>
      <c r="M7" s="983" t="s">
        <v>325</v>
      </c>
      <c r="N7" s="983"/>
    </row>
    <row r="8" spans="1:14" s="785" customFormat="1" ht="23.25" customHeight="1" thickBot="1">
      <c r="A8" s="985" t="s">
        <v>337</v>
      </c>
      <c r="B8" s="987" t="s">
        <v>1</v>
      </c>
      <c r="C8" s="988"/>
      <c r="D8" s="989" t="s">
        <v>0</v>
      </c>
      <c r="E8" s="985" t="s">
        <v>338</v>
      </c>
      <c r="F8" s="982" t="s">
        <v>94</v>
      </c>
      <c r="G8" s="982"/>
      <c r="H8" s="987" t="s">
        <v>21</v>
      </c>
      <c r="I8" s="988"/>
      <c r="J8" s="784"/>
      <c r="K8" s="784"/>
      <c r="M8" s="786">
        <f>IF(K9="Quý I",1,IF(K9="Quý II",4,IF(K9="Quý III",7,IF(K9="Quý IV",10,""))))</f>
        <v>7</v>
      </c>
      <c r="N8" s="786">
        <f>IF(K9="Quý I",3,IF(K9="Quý II",6,IF(K9="Quý III",9,IF(K9="Quý IV",12,""))))</f>
        <v>9</v>
      </c>
    </row>
    <row r="9" spans="1:14" s="785" customFormat="1" ht="28.5" customHeight="1" thickBot="1">
      <c r="A9" s="986"/>
      <c r="B9" s="787" t="s">
        <v>15</v>
      </c>
      <c r="C9" s="787" t="s">
        <v>32</v>
      </c>
      <c r="D9" s="990"/>
      <c r="E9" s="986"/>
      <c r="F9" s="788" t="s">
        <v>22</v>
      </c>
      <c r="G9" s="788" t="s">
        <v>23</v>
      </c>
      <c r="H9" s="787" t="s">
        <v>339</v>
      </c>
      <c r="I9" s="787" t="s">
        <v>23</v>
      </c>
      <c r="K9" s="686" t="s">
        <v>405</v>
      </c>
    </row>
    <row r="10" spans="1:14" s="785" customFormat="1" ht="21" customHeight="1">
      <c r="A10" s="789"/>
      <c r="B10" s="789"/>
      <c r="C10" s="789"/>
      <c r="D10" s="790" t="s">
        <v>342</v>
      </c>
      <c r="E10" s="791"/>
      <c r="F10" s="789"/>
      <c r="G10" s="789"/>
      <c r="H10" s="792">
        <f>SUMIF(_M,"&lt;"&amp;$M$8,TH)</f>
        <v>7516128830</v>
      </c>
      <c r="I10" s="792">
        <f>SUMIF(_M,"&lt;"&amp;$M$8,TH)</f>
        <v>7516128830</v>
      </c>
    </row>
    <row r="11" spans="1:14" s="785" customFormat="1" ht="21" customHeight="1">
      <c r="A11" s="793">
        <f ca="1">IF(ROWS($1:1)&gt;COUNT(Dong6),"",OFFSET(TH!C$1,SMALL(Dong6,ROWS($1:1)),))</f>
        <v>41821</v>
      </c>
      <c r="B11" s="794" t="str">
        <f ca="1">IF(ROWS($1:1)&gt;COUNT(Dong6),"",OFFSET(TH!D$1,SMALL(Dong6,ROWS($1:1)),))</f>
        <v>CTGS</v>
      </c>
      <c r="C11" s="793">
        <f ca="1">IF(ROWS($1:1)&gt;COUNT(Dong6),"",OFFSET(TH!E$1,SMALL(Dong6,ROWS($1:1)),))</f>
        <v>41821</v>
      </c>
      <c r="D11" s="795" t="str">
        <f ca="1">IF(ROWS($1:1)&gt;COUNT(Dong6),"",OFFSET(TH!F$1,SMALL(Dong6,ROWS($1:1)),))</f>
        <v>Trích khấu hao TSCĐ Hữu hình</v>
      </c>
      <c r="E11" s="794">
        <f t="shared" ref="E11:E40" ca="1" si="0">IF(D11&lt;&gt;"",ROW()-10,"")</f>
        <v>1</v>
      </c>
      <c r="F11" s="796" t="str">
        <f ca="1">IF(ROWS($1:1)&gt;COUNT(Dong6),"",OFFSET(TH!L$1,SMALL(Dong6,ROWS($1:1)),))</f>
        <v>154</v>
      </c>
      <c r="G11" s="796" t="str">
        <f ca="1">IF(ROWS($1:1)&gt;COUNT(Dong6),"",OFFSET(TH!M$1,SMALL(Dong6,ROWS($1:1)),))</f>
        <v>2141</v>
      </c>
      <c r="H11" s="671">
        <f ca="1">IF(ROWS($1:1)&gt;COUNT(Dong6),"",OFFSET(TH!K$1,SMALL(Dong6,ROWS($1:1)),))</f>
        <v>30750000</v>
      </c>
      <c r="I11" s="671">
        <f ca="1">IF(ROWS($1:1)&gt;COUNT(Dong6),"",OFFSET(TH!K$1,SMALL(Dong6,ROWS($1:1)),))</f>
        <v>30750000</v>
      </c>
    </row>
    <row r="12" spans="1:14" s="785" customFormat="1" ht="21" customHeight="1">
      <c r="A12" s="793">
        <f ca="1">IF(ROWS($1:2)&gt;COUNT(Dong6),"",OFFSET(TH!C$1,SMALL(Dong6,ROWS($1:2)),))</f>
        <v>41851</v>
      </c>
      <c r="B12" s="794" t="str">
        <f ca="1">IF(ROWS($1:2)&gt;COUNT(Dong6),"",OFFSET(TH!D$1,SMALL(Dong6,ROWS($1:2)),))</f>
        <v>CTGS</v>
      </c>
      <c r="C12" s="793">
        <f ca="1">IF(ROWS($1:2)&gt;COUNT(Dong6),"",OFFSET(TH!E$1,SMALL(Dong6,ROWS($1:2)),))</f>
        <v>41851</v>
      </c>
      <c r="D12" s="795" t="str">
        <f ca="1">IF(ROWS($1:2)&gt;COUNT(Dong6),"",OFFSET(TH!F$1,SMALL(Dong6,ROWS($1:2)),))</f>
        <v>Tiền lương BP Văn phòng</v>
      </c>
      <c r="E12" s="794">
        <f t="shared" ca="1" si="0"/>
        <v>2</v>
      </c>
      <c r="F12" s="796" t="str">
        <f ca="1">IF(ROWS($1:2)&gt;COUNT(Dong6),"",OFFSET(TH!L$1,SMALL(Dong6,ROWS($1:2)),))</f>
        <v>642</v>
      </c>
      <c r="G12" s="796" t="str">
        <f ca="1">IF(ROWS($1:2)&gt;COUNT(Dong6),"",OFFSET(TH!M$1,SMALL(Dong6,ROWS($1:2)),))</f>
        <v>3341</v>
      </c>
      <c r="H12" s="671">
        <f ca="1">IF(ROWS($1:2)&gt;COUNT(Dong6),"",OFFSET(TH!K$1,SMALL(Dong6,ROWS($1:2)),))</f>
        <v>15215000</v>
      </c>
      <c r="I12" s="671">
        <f ca="1">IF(ROWS($1:2)&gt;COUNT(Dong6),"",OFFSET(TH!K$1,SMALL(Dong6,ROWS($1:2)),))</f>
        <v>15215000</v>
      </c>
    </row>
    <row r="13" spans="1:14" s="785" customFormat="1" ht="21" customHeight="1">
      <c r="A13" s="793">
        <f ca="1">IF(ROWS($1:3)&gt;COUNT(Dong6),"",OFFSET(TH!C$1,SMALL(Dong6,ROWS($1:3)),))</f>
        <v>41851</v>
      </c>
      <c r="B13" s="794" t="str">
        <f ca="1">IF(ROWS($1:3)&gt;COUNT(Dong6),"",OFFSET(TH!D$1,SMALL(Dong6,ROWS($1:3)),))</f>
        <v>CTGS</v>
      </c>
      <c r="C13" s="793">
        <f ca="1">IF(ROWS($1:3)&gt;COUNT(Dong6),"",OFFSET(TH!E$1,SMALL(Dong6,ROWS($1:3)),))</f>
        <v>41851</v>
      </c>
      <c r="D13" s="795" t="str">
        <f ca="1">IF(ROWS($1:3)&gt;COUNT(Dong6),"",OFFSET(TH!F$1,SMALL(Dong6,ROWS($1:3)),))</f>
        <v>Tiền lương BP Phân Xưởng &amp; CN</v>
      </c>
      <c r="E13" s="794">
        <f t="shared" ca="1" si="0"/>
        <v>3</v>
      </c>
      <c r="F13" s="796" t="str">
        <f ca="1">IF(ROWS($1:3)&gt;COUNT(Dong6),"",OFFSET(TH!L$1,SMALL(Dong6,ROWS($1:3)),))</f>
        <v>154</v>
      </c>
      <c r="G13" s="796" t="str">
        <f ca="1">IF(ROWS($1:3)&gt;COUNT(Dong6),"",OFFSET(TH!M$1,SMALL(Dong6,ROWS($1:3)),))</f>
        <v>3341</v>
      </c>
      <c r="H13" s="671">
        <f ca="1">IF(ROWS($1:3)&gt;COUNT(Dong6),"",OFFSET(TH!K$1,SMALL(Dong6,ROWS($1:3)),))</f>
        <v>31135000</v>
      </c>
      <c r="I13" s="671">
        <f ca="1">IF(ROWS($1:3)&gt;COUNT(Dong6),"",OFFSET(TH!K$1,SMALL(Dong6,ROWS($1:3)),))</f>
        <v>31135000</v>
      </c>
    </row>
    <row r="14" spans="1:14" s="785" customFormat="1" ht="21" customHeight="1">
      <c r="A14" s="793">
        <f ca="1">IF(ROWS($1:4)&gt;COUNT(Dong6),"",OFFSET(TH!C$1,SMALL(Dong6,ROWS($1:4)),))</f>
        <v>41851</v>
      </c>
      <c r="B14" s="794" t="str">
        <f ca="1">IF(ROWS($1:4)&gt;COUNT(Dong6),"",OFFSET(TH!D$1,SMALL(Dong6,ROWS($1:4)),))</f>
        <v>CTGS</v>
      </c>
      <c r="C14" s="793">
        <f ca="1">IF(ROWS($1:4)&gt;COUNT(Dong6),"",OFFSET(TH!E$1,SMALL(Dong6,ROWS($1:4)),))</f>
        <v>41851</v>
      </c>
      <c r="D14" s="795" t="str">
        <f ca="1">IF(ROWS($1:4)&gt;COUNT(Dong6),"",OFFSET(TH!F$1,SMALL(Dong6,ROWS($1:4)),))</f>
        <v>Thanh toán tiền lương tháng 7/2014</v>
      </c>
      <c r="E14" s="794">
        <f t="shared" ca="1" si="0"/>
        <v>4</v>
      </c>
      <c r="F14" s="796" t="str">
        <f ca="1">IF(ROWS($1:4)&gt;COUNT(Dong6),"",OFFSET(TH!L$1,SMALL(Dong6,ROWS($1:4)),))</f>
        <v>3341</v>
      </c>
      <c r="G14" s="796" t="str">
        <f ca="1">IF(ROWS($1:4)&gt;COUNT(Dong6),"",OFFSET(TH!M$1,SMALL(Dong6,ROWS($1:4)),))</f>
        <v>1111</v>
      </c>
      <c r="H14" s="671">
        <f ca="1">IF(ROWS($1:4)&gt;COUNT(Dong6),"",OFFSET(TH!K$1,SMALL(Dong6,ROWS($1:4)),))</f>
        <v>46350000</v>
      </c>
      <c r="I14" s="671">
        <f ca="1">IF(ROWS($1:4)&gt;COUNT(Dong6),"",OFFSET(TH!K$1,SMALL(Dong6,ROWS($1:4)),))</f>
        <v>46350000</v>
      </c>
    </row>
    <row r="15" spans="1:14" s="785" customFormat="1" ht="21" customHeight="1">
      <c r="A15" s="793">
        <f ca="1">IF(ROWS($1:5)&gt;COUNT(Dong6),"",OFFSET(TH!C$1,SMALL(Dong6,ROWS($1:5)),))</f>
        <v>41882</v>
      </c>
      <c r="B15" s="794" t="str">
        <f ca="1">IF(ROWS($1:5)&gt;COUNT(Dong6),"",OFFSET(TH!D$1,SMALL(Dong6,ROWS($1:5)),))</f>
        <v>CTGS</v>
      </c>
      <c r="C15" s="793">
        <f ca="1">IF(ROWS($1:5)&gt;COUNT(Dong6),"",OFFSET(TH!E$1,SMALL(Dong6,ROWS($1:5)),))</f>
        <v>41882</v>
      </c>
      <c r="D15" s="795" t="str">
        <f ca="1">IF(ROWS($1:5)&gt;COUNT(Dong6),"",OFFSET(TH!F$1,SMALL(Dong6,ROWS($1:5)),))</f>
        <v>Tiền lương BP Văn phòng</v>
      </c>
      <c r="E15" s="794">
        <f t="shared" ca="1" si="0"/>
        <v>5</v>
      </c>
      <c r="F15" s="796" t="str">
        <f ca="1">IF(ROWS($1:5)&gt;COUNT(Dong6),"",OFFSET(TH!L$1,SMALL(Dong6,ROWS($1:5)),))</f>
        <v>642</v>
      </c>
      <c r="G15" s="796" t="str">
        <f ca="1">IF(ROWS($1:5)&gt;COUNT(Dong6),"",OFFSET(TH!M$1,SMALL(Dong6,ROWS($1:5)),))</f>
        <v>3341</v>
      </c>
      <c r="H15" s="671">
        <f ca="1">IF(ROWS($1:5)&gt;COUNT(Dong6),"",OFFSET(TH!K$1,SMALL(Dong6,ROWS($1:5)),))</f>
        <v>15170000</v>
      </c>
      <c r="I15" s="671">
        <f ca="1">IF(ROWS($1:5)&gt;COUNT(Dong6),"",OFFSET(TH!K$1,SMALL(Dong6,ROWS($1:5)),))</f>
        <v>15170000</v>
      </c>
    </row>
    <row r="16" spans="1:14" s="785" customFormat="1" ht="21" customHeight="1">
      <c r="A16" s="793">
        <f ca="1">IF(ROWS($1:6)&gt;COUNT(Dong6),"",OFFSET(TH!C$1,SMALL(Dong6,ROWS($1:6)),))</f>
        <v>41882</v>
      </c>
      <c r="B16" s="794" t="str">
        <f ca="1">IF(ROWS($1:6)&gt;COUNT(Dong6),"",OFFSET(TH!D$1,SMALL(Dong6,ROWS($1:6)),))</f>
        <v>CTGS</v>
      </c>
      <c r="C16" s="793">
        <f ca="1">IF(ROWS($1:6)&gt;COUNT(Dong6),"",OFFSET(TH!E$1,SMALL(Dong6,ROWS($1:6)),))</f>
        <v>41882</v>
      </c>
      <c r="D16" s="795" t="str">
        <f ca="1">IF(ROWS($1:6)&gt;COUNT(Dong6),"",OFFSET(TH!F$1,SMALL(Dong6,ROWS($1:6)),))</f>
        <v>Tiền lương BP Phân Xưởng &amp; CN</v>
      </c>
      <c r="E16" s="794">
        <f t="shared" ca="1" si="0"/>
        <v>6</v>
      </c>
      <c r="F16" s="796" t="str">
        <f ca="1">IF(ROWS($1:6)&gt;COUNT(Dong6),"",OFFSET(TH!L$1,SMALL(Dong6,ROWS($1:6)),))</f>
        <v>154</v>
      </c>
      <c r="G16" s="796" t="str">
        <f ca="1">IF(ROWS($1:6)&gt;COUNT(Dong6),"",OFFSET(TH!M$1,SMALL(Dong6,ROWS($1:6)),))</f>
        <v>3341</v>
      </c>
      <c r="H16" s="671">
        <f ca="1">IF(ROWS($1:6)&gt;COUNT(Dong6),"",OFFSET(TH!K$1,SMALL(Dong6,ROWS($1:6)),))</f>
        <v>31030000</v>
      </c>
      <c r="I16" s="671">
        <f ca="1">IF(ROWS($1:6)&gt;COUNT(Dong6),"",OFFSET(TH!K$1,SMALL(Dong6,ROWS($1:6)),))</f>
        <v>31030000</v>
      </c>
    </row>
    <row r="17" spans="1:9" s="785" customFormat="1" ht="21" customHeight="1">
      <c r="A17" s="793">
        <f ca="1">IF(ROWS($1:7)&gt;COUNT(Dong6),"",OFFSET(TH!C$1,SMALL(Dong6,ROWS($1:7)),))</f>
        <v>41882</v>
      </c>
      <c r="B17" s="794" t="str">
        <f ca="1">IF(ROWS($1:7)&gt;COUNT(Dong6),"",OFFSET(TH!D$1,SMALL(Dong6,ROWS($1:7)),))</f>
        <v>CTGS</v>
      </c>
      <c r="C17" s="793">
        <f ca="1">IF(ROWS($1:7)&gt;COUNT(Dong6),"",OFFSET(TH!E$1,SMALL(Dong6,ROWS($1:7)),))</f>
        <v>41882</v>
      </c>
      <c r="D17" s="795" t="str">
        <f ca="1">IF(ROWS($1:7)&gt;COUNT(Dong6),"",OFFSET(TH!F$1,SMALL(Dong6,ROWS($1:7)),))</f>
        <v>Thanh toán tiền lương tháng 8/2014</v>
      </c>
      <c r="E17" s="794">
        <f t="shared" ca="1" si="0"/>
        <v>7</v>
      </c>
      <c r="F17" s="796" t="str">
        <f ca="1">IF(ROWS($1:7)&gt;COUNT(Dong6),"",OFFSET(TH!L$1,SMALL(Dong6,ROWS($1:7)),))</f>
        <v>3341</v>
      </c>
      <c r="G17" s="796" t="str">
        <f ca="1">IF(ROWS($1:7)&gt;COUNT(Dong6),"",OFFSET(TH!M$1,SMALL(Dong6,ROWS($1:7)),))</f>
        <v>1111</v>
      </c>
      <c r="H17" s="671">
        <f ca="1">IF(ROWS($1:7)&gt;COUNT(Dong6),"",OFFSET(TH!K$1,SMALL(Dong6,ROWS($1:7)),))</f>
        <v>46200000</v>
      </c>
      <c r="I17" s="671">
        <f ca="1">IF(ROWS($1:7)&gt;COUNT(Dong6),"",OFFSET(TH!K$1,SMALL(Dong6,ROWS($1:7)),))</f>
        <v>46200000</v>
      </c>
    </row>
    <row r="18" spans="1:9" s="785" customFormat="1" ht="21" customHeight="1">
      <c r="A18" s="793">
        <f ca="1">IF(ROWS($1:8)&gt;COUNT(Dong6),"",OFFSET(TH!C$1,SMALL(Dong6,ROWS($1:8)),))</f>
        <v>41912</v>
      </c>
      <c r="B18" s="794" t="str">
        <f ca="1">IF(ROWS($1:8)&gt;COUNT(Dong6),"",OFFSET(TH!D$1,SMALL(Dong6,ROWS($1:8)),))</f>
        <v>CTGS</v>
      </c>
      <c r="C18" s="793">
        <f ca="1">IF(ROWS($1:8)&gt;COUNT(Dong6),"",OFFSET(TH!E$1,SMALL(Dong6,ROWS($1:8)),))</f>
        <v>41912</v>
      </c>
      <c r="D18" s="795" t="str">
        <f ca="1">IF(ROWS($1:8)&gt;COUNT(Dong6),"",OFFSET(TH!F$1,SMALL(Dong6,ROWS($1:8)),))</f>
        <v>Tiền lương BP Văn phòng</v>
      </c>
      <c r="E18" s="794">
        <f t="shared" ca="1" si="0"/>
        <v>8</v>
      </c>
      <c r="F18" s="796" t="str">
        <f ca="1">IF(ROWS($1:8)&gt;COUNT(Dong6),"",OFFSET(TH!L$1,SMALL(Dong6,ROWS($1:8)),))</f>
        <v>642</v>
      </c>
      <c r="G18" s="796" t="str">
        <f ca="1">IF(ROWS($1:8)&gt;COUNT(Dong6),"",OFFSET(TH!M$1,SMALL(Dong6,ROWS($1:8)),))</f>
        <v>3341</v>
      </c>
      <c r="H18" s="671">
        <f ca="1">IF(ROWS($1:8)&gt;COUNT(Dong6),"",OFFSET(TH!K$1,SMALL(Dong6,ROWS($1:8)),))</f>
        <v>15125000</v>
      </c>
      <c r="I18" s="671">
        <f ca="1">IF(ROWS($1:8)&gt;COUNT(Dong6),"",OFFSET(TH!K$1,SMALL(Dong6,ROWS($1:8)),))</f>
        <v>15125000</v>
      </c>
    </row>
    <row r="19" spans="1:9" s="785" customFormat="1" ht="21" customHeight="1">
      <c r="A19" s="793">
        <f ca="1">IF(ROWS($1:9)&gt;COUNT(Dong6),"",OFFSET(TH!C$1,SMALL(Dong6,ROWS($1:9)),))</f>
        <v>41912</v>
      </c>
      <c r="B19" s="794" t="str">
        <f ca="1">IF(ROWS($1:9)&gt;COUNT(Dong6),"",OFFSET(TH!D$1,SMALL(Dong6,ROWS($1:9)),))</f>
        <v>CTGS</v>
      </c>
      <c r="C19" s="793">
        <f ca="1">IF(ROWS($1:9)&gt;COUNT(Dong6),"",OFFSET(TH!E$1,SMALL(Dong6,ROWS($1:9)),))</f>
        <v>41912</v>
      </c>
      <c r="D19" s="795" t="str">
        <f ca="1">IF(ROWS($1:9)&gt;COUNT(Dong6),"",OFFSET(TH!F$1,SMALL(Dong6,ROWS($1:9)),))</f>
        <v>Tiền lương BP Phân Xưởng &amp; CN</v>
      </c>
      <c r="E19" s="794">
        <f t="shared" ca="1" si="0"/>
        <v>9</v>
      </c>
      <c r="F19" s="796" t="str">
        <f ca="1">IF(ROWS($1:9)&gt;COUNT(Dong6),"",OFFSET(TH!L$1,SMALL(Dong6,ROWS($1:9)),))</f>
        <v>154</v>
      </c>
      <c r="G19" s="796" t="str">
        <f ca="1">IF(ROWS($1:9)&gt;COUNT(Dong6),"",OFFSET(TH!M$1,SMALL(Dong6,ROWS($1:9)),))</f>
        <v>3341</v>
      </c>
      <c r="H19" s="671">
        <f ca="1">IF(ROWS($1:9)&gt;COUNT(Dong6),"",OFFSET(TH!K$1,SMALL(Dong6,ROWS($1:9)),))</f>
        <v>30925000</v>
      </c>
      <c r="I19" s="671">
        <f ca="1">IF(ROWS($1:9)&gt;COUNT(Dong6),"",OFFSET(TH!K$1,SMALL(Dong6,ROWS($1:9)),))</f>
        <v>30925000</v>
      </c>
    </row>
    <row r="20" spans="1:9" s="785" customFormat="1" ht="21" customHeight="1">
      <c r="A20" s="793">
        <f ca="1">IF(ROWS($1:10)&gt;COUNT(Dong6),"",OFFSET(TH!C$1,SMALL(Dong6,ROWS($1:10)),))</f>
        <v>41912</v>
      </c>
      <c r="B20" s="794" t="str">
        <f ca="1">IF(ROWS($1:10)&gt;COUNT(Dong6),"",OFFSET(TH!D$1,SMALL(Dong6,ROWS($1:10)),))</f>
        <v>CTGS</v>
      </c>
      <c r="C20" s="793">
        <f ca="1">IF(ROWS($1:10)&gt;COUNT(Dong6),"",OFFSET(TH!E$1,SMALL(Dong6,ROWS($1:10)),))</f>
        <v>41912</v>
      </c>
      <c r="D20" s="795" t="str">
        <f ca="1">IF(ROWS($1:10)&gt;COUNT(Dong6),"",OFFSET(TH!F$1,SMALL(Dong6,ROWS($1:10)),))</f>
        <v>Thanh toán tiền lương tháng 9/2014</v>
      </c>
      <c r="E20" s="794">
        <f t="shared" ca="1" si="0"/>
        <v>10</v>
      </c>
      <c r="F20" s="796" t="str">
        <f ca="1">IF(ROWS($1:10)&gt;COUNT(Dong6),"",OFFSET(TH!L$1,SMALL(Dong6,ROWS($1:10)),))</f>
        <v>3341</v>
      </c>
      <c r="G20" s="796" t="str">
        <f ca="1">IF(ROWS($1:10)&gt;COUNT(Dong6),"",OFFSET(TH!M$1,SMALL(Dong6,ROWS($1:10)),))</f>
        <v>1111</v>
      </c>
      <c r="H20" s="671">
        <f ca="1">IF(ROWS($1:10)&gt;COUNT(Dong6),"",OFFSET(TH!K$1,SMALL(Dong6,ROWS($1:10)),))</f>
        <v>46050000</v>
      </c>
      <c r="I20" s="671">
        <f ca="1">IF(ROWS($1:10)&gt;COUNT(Dong6),"",OFFSET(TH!K$1,SMALL(Dong6,ROWS($1:10)),))</f>
        <v>46050000</v>
      </c>
    </row>
    <row r="21" spans="1:9" s="785" customFormat="1" ht="21" customHeight="1">
      <c r="A21" s="793">
        <f ca="1">IF(ROWS($1:11)&gt;COUNT(Dong6),"",OFFSET(TH!C$1,SMALL(Dong6,ROWS($1:11)),))</f>
        <v>41831</v>
      </c>
      <c r="B21" s="794" t="str">
        <f ca="1">IF(ROWS($1:11)&gt;COUNT(Dong6),"",OFFSET(TH!D$1,SMALL(Dong6,ROWS($1:11)),))</f>
        <v>TP/X01</v>
      </c>
      <c r="C21" s="793">
        <f ca="1">IF(ROWS($1:11)&gt;COUNT(Dong6),"",OFFSET(TH!E$1,SMALL(Dong6,ROWS($1:11)),))</f>
        <v>41831</v>
      </c>
      <c r="D21" s="795" t="str">
        <f ca="1">IF(ROWS($1:11)&gt;COUNT(Dong6),"",OFFSET(TH!F$1,SMALL(Dong6,ROWS($1:11)),))</f>
        <v>Thùng (59x38x17)</v>
      </c>
      <c r="E21" s="794">
        <f t="shared" ca="1" si="0"/>
        <v>11</v>
      </c>
      <c r="F21" s="796" t="str">
        <f ca="1">IF(ROWS($1:11)&gt;COUNT(Dong6),"",OFFSET(TH!L$1,SMALL(Dong6,ROWS($1:11)),))</f>
        <v>131</v>
      </c>
      <c r="G21" s="796" t="str">
        <f ca="1">IF(ROWS($1:11)&gt;COUNT(Dong6),"",OFFSET(TH!M$1,SMALL(Dong6,ROWS($1:11)),))</f>
        <v>5112</v>
      </c>
      <c r="H21" s="671">
        <f ca="1">IF(ROWS($1:11)&gt;COUNT(Dong6),"",OFFSET(TH!K$1,SMALL(Dong6,ROWS($1:11)),))</f>
        <v>4788000</v>
      </c>
      <c r="I21" s="671">
        <f ca="1">IF(ROWS($1:11)&gt;COUNT(Dong6),"",OFFSET(TH!K$1,SMALL(Dong6,ROWS($1:11)),))</f>
        <v>4788000</v>
      </c>
    </row>
    <row r="22" spans="1:9" s="785" customFormat="1" ht="21" customHeight="1">
      <c r="A22" s="793">
        <f ca="1">IF(ROWS($1:12)&gt;COUNT(Dong6),"",OFFSET(TH!C$1,SMALL(Dong6,ROWS($1:12)),))</f>
        <v>41831</v>
      </c>
      <c r="B22" s="794" t="str">
        <f ca="1">IF(ROWS($1:12)&gt;COUNT(Dong6),"",OFFSET(TH!D$1,SMALL(Dong6,ROWS($1:12)),))</f>
        <v>TP/X01</v>
      </c>
      <c r="C22" s="793">
        <f ca="1">IF(ROWS($1:12)&gt;COUNT(Dong6),"",OFFSET(TH!E$1,SMALL(Dong6,ROWS($1:12)),))</f>
        <v>41831</v>
      </c>
      <c r="D22" s="795" t="str">
        <f ca="1">IF(ROWS($1:12)&gt;COUNT(Dong6),"",OFFSET(TH!F$1,SMALL(Dong6,ROWS($1:12)),))</f>
        <v>Thùng (59x38x17)</v>
      </c>
      <c r="E22" s="794">
        <f t="shared" ca="1" si="0"/>
        <v>12</v>
      </c>
      <c r="F22" s="796" t="str">
        <f ca="1">IF(ROWS($1:12)&gt;COUNT(Dong6),"",OFFSET(TH!L$1,SMALL(Dong6,ROWS($1:12)),))</f>
        <v>131</v>
      </c>
      <c r="G22" s="796" t="str">
        <f ca="1">IF(ROWS($1:12)&gt;COUNT(Dong6),"",OFFSET(TH!M$1,SMALL(Dong6,ROWS($1:12)),))</f>
        <v>5112</v>
      </c>
      <c r="H22" s="671">
        <f ca="1">IF(ROWS($1:12)&gt;COUNT(Dong6),"",OFFSET(TH!K$1,SMALL(Dong6,ROWS($1:12)),))</f>
        <v>6768000</v>
      </c>
      <c r="I22" s="671">
        <f ca="1">IF(ROWS($1:12)&gt;COUNT(Dong6),"",OFFSET(TH!K$1,SMALL(Dong6,ROWS($1:12)),))</f>
        <v>6768000</v>
      </c>
    </row>
    <row r="23" spans="1:9" s="785" customFormat="1" ht="21" customHeight="1">
      <c r="A23" s="793">
        <f ca="1">IF(ROWS($1:13)&gt;COUNT(Dong6),"",OFFSET(TH!C$1,SMALL(Dong6,ROWS($1:13)),))</f>
        <v>41831</v>
      </c>
      <c r="B23" s="794" t="str">
        <f ca="1">IF(ROWS($1:13)&gt;COUNT(Dong6),"",OFFSET(TH!D$1,SMALL(Dong6,ROWS($1:13)),))</f>
        <v>TP/X01</v>
      </c>
      <c r="C23" s="793">
        <f ca="1">IF(ROWS($1:13)&gt;COUNT(Dong6),"",OFFSET(TH!E$1,SMALL(Dong6,ROWS($1:13)),))</f>
        <v>41831</v>
      </c>
      <c r="D23" s="795" t="str">
        <f ca="1">IF(ROWS($1:13)&gt;COUNT(Dong6),"",OFFSET(TH!F$1,SMALL(Dong6,ROWS($1:13)),))</f>
        <v>VAT Thùng carton</v>
      </c>
      <c r="E23" s="794">
        <f t="shared" ca="1" si="0"/>
        <v>13</v>
      </c>
      <c r="F23" s="796" t="str">
        <f ca="1">IF(ROWS($1:13)&gt;COUNT(Dong6),"",OFFSET(TH!L$1,SMALL(Dong6,ROWS($1:13)),))</f>
        <v>131</v>
      </c>
      <c r="G23" s="796" t="str">
        <f ca="1">IF(ROWS($1:13)&gt;COUNT(Dong6),"",OFFSET(TH!M$1,SMALL(Dong6,ROWS($1:13)),))</f>
        <v>3331</v>
      </c>
      <c r="H23" s="671">
        <f ca="1">IF(ROWS($1:13)&gt;COUNT(Dong6),"",OFFSET(TH!K$1,SMALL(Dong6,ROWS($1:13)),))</f>
        <v>1155600</v>
      </c>
      <c r="I23" s="671">
        <f ca="1">IF(ROWS($1:13)&gt;COUNT(Dong6),"",OFFSET(TH!K$1,SMALL(Dong6,ROWS($1:13)),))</f>
        <v>1155600</v>
      </c>
    </row>
    <row r="24" spans="1:9" s="785" customFormat="1" ht="21" customHeight="1">
      <c r="A24" s="793">
        <f ca="1">IF(ROWS($1:14)&gt;COUNT(Dong6),"",OFFSET(TH!C$1,SMALL(Dong6,ROWS($1:14)),))</f>
        <v>41832</v>
      </c>
      <c r="B24" s="794" t="str">
        <f ca="1">IF(ROWS($1:14)&gt;COUNT(Dong6),"",OFFSET(TH!D$1,SMALL(Dong6,ROWS($1:14)),))</f>
        <v>TP/X02</v>
      </c>
      <c r="C24" s="793">
        <f ca="1">IF(ROWS($1:14)&gt;COUNT(Dong6),"",OFFSET(TH!E$1,SMALL(Dong6,ROWS($1:14)),))</f>
        <v>41832</v>
      </c>
      <c r="D24" s="795" t="str">
        <f ca="1">IF(ROWS($1:14)&gt;COUNT(Dong6),"",OFFSET(TH!F$1,SMALL(Dong6,ROWS($1:14)),))</f>
        <v>Thùng (47x34x25)</v>
      </c>
      <c r="E24" s="794">
        <f t="shared" ca="1" si="0"/>
        <v>14</v>
      </c>
      <c r="F24" s="796" t="str">
        <f ca="1">IF(ROWS($1:14)&gt;COUNT(Dong6),"",OFFSET(TH!L$1,SMALL(Dong6,ROWS($1:14)),))</f>
        <v>131</v>
      </c>
      <c r="G24" s="796" t="str">
        <f ca="1">IF(ROWS($1:14)&gt;COUNT(Dong6),"",OFFSET(TH!M$1,SMALL(Dong6,ROWS($1:14)),))</f>
        <v>5112</v>
      </c>
      <c r="H24" s="671">
        <f ca="1">IF(ROWS($1:14)&gt;COUNT(Dong6),"",OFFSET(TH!K$1,SMALL(Dong6,ROWS($1:14)),))</f>
        <v>4126500</v>
      </c>
      <c r="I24" s="671">
        <f ca="1">IF(ROWS($1:14)&gt;COUNT(Dong6),"",OFFSET(TH!K$1,SMALL(Dong6,ROWS($1:14)),))</f>
        <v>4126500</v>
      </c>
    </row>
    <row r="25" spans="1:9" s="785" customFormat="1" ht="21" customHeight="1">
      <c r="A25" s="793">
        <f ca="1">IF(ROWS($1:15)&gt;COUNT(Dong6),"",OFFSET(TH!C$1,SMALL(Dong6,ROWS($1:15)),))</f>
        <v>41832</v>
      </c>
      <c r="B25" s="794" t="str">
        <f ca="1">IF(ROWS($1:15)&gt;COUNT(Dong6),"",OFFSET(TH!D$1,SMALL(Dong6,ROWS($1:15)),))</f>
        <v>TP/X02</v>
      </c>
      <c r="C25" s="793">
        <f ca="1">IF(ROWS($1:15)&gt;COUNT(Dong6),"",OFFSET(TH!E$1,SMALL(Dong6,ROWS($1:15)),))</f>
        <v>41832</v>
      </c>
      <c r="D25" s="795" t="str">
        <f ca="1">IF(ROWS($1:15)&gt;COUNT(Dong6),"",OFFSET(TH!F$1,SMALL(Dong6,ROWS($1:15)),))</f>
        <v>Thùng (51x38x25)</v>
      </c>
      <c r="E25" s="794">
        <f t="shared" ca="1" si="0"/>
        <v>15</v>
      </c>
      <c r="F25" s="796" t="str">
        <f ca="1">IF(ROWS($1:15)&gt;COUNT(Dong6),"",OFFSET(TH!L$1,SMALL(Dong6,ROWS($1:15)),))</f>
        <v>131</v>
      </c>
      <c r="G25" s="796" t="str">
        <f ca="1">IF(ROWS($1:15)&gt;COUNT(Dong6),"",OFFSET(TH!M$1,SMALL(Dong6,ROWS($1:15)),))</f>
        <v>5112</v>
      </c>
      <c r="H25" s="671">
        <f ca="1">IF(ROWS($1:15)&gt;COUNT(Dong6),"",OFFSET(TH!K$1,SMALL(Dong6,ROWS($1:15)),))</f>
        <v>6144000</v>
      </c>
      <c r="I25" s="671">
        <f ca="1">IF(ROWS($1:15)&gt;COUNT(Dong6),"",OFFSET(TH!K$1,SMALL(Dong6,ROWS($1:15)),))</f>
        <v>6144000</v>
      </c>
    </row>
    <row r="26" spans="1:9" s="785" customFormat="1" ht="21" customHeight="1">
      <c r="A26" s="793">
        <f ca="1">IF(ROWS($1:16)&gt;COUNT(Dong6),"",OFFSET(TH!C$1,SMALL(Dong6,ROWS($1:16)),))</f>
        <v>41832</v>
      </c>
      <c r="B26" s="794" t="str">
        <f ca="1">IF(ROWS($1:16)&gt;COUNT(Dong6),"",OFFSET(TH!D$1,SMALL(Dong6,ROWS($1:16)),))</f>
        <v>TP/X02</v>
      </c>
      <c r="C26" s="793">
        <f ca="1">IF(ROWS($1:16)&gt;COUNT(Dong6),"",OFFSET(TH!E$1,SMALL(Dong6,ROWS($1:16)),))</f>
        <v>41832</v>
      </c>
      <c r="D26" s="795" t="str">
        <f ca="1">IF(ROWS($1:16)&gt;COUNT(Dong6),"",OFFSET(TH!F$1,SMALL(Dong6,ROWS($1:16)),))</f>
        <v>Thùng (45x42x22)</v>
      </c>
      <c r="E26" s="794">
        <f t="shared" ca="1" si="0"/>
        <v>16</v>
      </c>
      <c r="F26" s="796" t="str">
        <f ca="1">IF(ROWS($1:16)&gt;COUNT(Dong6),"",OFFSET(TH!L$1,SMALL(Dong6,ROWS($1:16)),))</f>
        <v>131</v>
      </c>
      <c r="G26" s="796" t="str">
        <f ca="1">IF(ROWS($1:16)&gt;COUNT(Dong6),"",OFFSET(TH!M$1,SMALL(Dong6,ROWS($1:16)),))</f>
        <v>5112</v>
      </c>
      <c r="H26" s="671">
        <f ca="1">IF(ROWS($1:16)&gt;COUNT(Dong6),"",OFFSET(TH!K$1,SMALL(Dong6,ROWS($1:16)),))</f>
        <v>2781300</v>
      </c>
      <c r="I26" s="671">
        <f ca="1">IF(ROWS($1:16)&gt;COUNT(Dong6),"",OFFSET(TH!K$1,SMALL(Dong6,ROWS($1:16)),))</f>
        <v>2781300</v>
      </c>
    </row>
    <row r="27" spans="1:9" s="785" customFormat="1" ht="21" customHeight="1">
      <c r="A27" s="793">
        <f ca="1">IF(ROWS($1:17)&gt;COUNT(Dong6),"",OFFSET(TH!C$1,SMALL(Dong6,ROWS($1:17)),))</f>
        <v>41832</v>
      </c>
      <c r="B27" s="794" t="str">
        <f ca="1">IF(ROWS($1:17)&gt;COUNT(Dong6),"",OFFSET(TH!D$1,SMALL(Dong6,ROWS($1:17)),))</f>
        <v>TP/X02</v>
      </c>
      <c r="C27" s="793">
        <f ca="1">IF(ROWS($1:17)&gt;COUNT(Dong6),"",OFFSET(TH!E$1,SMALL(Dong6,ROWS($1:17)),))</f>
        <v>41832</v>
      </c>
      <c r="D27" s="795" t="str">
        <f ca="1">IF(ROWS($1:17)&gt;COUNT(Dong6),"",OFFSET(TH!F$1,SMALL(Dong6,ROWS($1:17)),))</f>
        <v>VAT Thùng carton</v>
      </c>
      <c r="E27" s="794">
        <f t="shared" ca="1" si="0"/>
        <v>17</v>
      </c>
      <c r="F27" s="796" t="str">
        <f ca="1">IF(ROWS($1:17)&gt;COUNT(Dong6),"",OFFSET(TH!L$1,SMALL(Dong6,ROWS($1:17)),))</f>
        <v>131</v>
      </c>
      <c r="G27" s="796" t="str">
        <f ca="1">IF(ROWS($1:17)&gt;COUNT(Dong6),"",OFFSET(TH!M$1,SMALL(Dong6,ROWS($1:17)),))</f>
        <v>3331</v>
      </c>
      <c r="H27" s="671">
        <f ca="1">IF(ROWS($1:17)&gt;COUNT(Dong6),"",OFFSET(TH!K$1,SMALL(Dong6,ROWS($1:17)),))</f>
        <v>1305180</v>
      </c>
      <c r="I27" s="671">
        <f ca="1">IF(ROWS($1:17)&gt;COUNT(Dong6),"",OFFSET(TH!K$1,SMALL(Dong6,ROWS($1:17)),))</f>
        <v>1305180</v>
      </c>
    </row>
    <row r="28" spans="1:9" s="785" customFormat="1" ht="21" customHeight="1">
      <c r="A28" s="793">
        <f ca="1">IF(ROWS($1:18)&gt;COUNT(Dong6),"",OFFSET(TH!C$1,SMALL(Dong6,ROWS($1:18)),))</f>
        <v>41832</v>
      </c>
      <c r="B28" s="794">
        <f ca="1">IF(ROWS($1:18)&gt;COUNT(Dong6),"",OFFSET(TH!D$1,SMALL(Dong6,ROWS($1:18)),))</f>
        <v>0</v>
      </c>
      <c r="C28" s="793">
        <f ca="1">IF(ROWS($1:18)&gt;COUNT(Dong6),"",OFFSET(TH!E$1,SMALL(Dong6,ROWS($1:18)),))</f>
        <v>41832</v>
      </c>
      <c r="D28" s="795" t="str">
        <f ca="1">IF(ROWS($1:18)&gt;COUNT(Dong6),"",OFFSET(TH!F$1,SMALL(Dong6,ROWS($1:18)),))</f>
        <v>Thu tiền hàng</v>
      </c>
      <c r="E28" s="794">
        <f t="shared" ca="1" si="0"/>
        <v>18</v>
      </c>
      <c r="F28" s="796" t="str">
        <f ca="1">IF(ROWS($1:18)&gt;COUNT(Dong6),"",OFFSET(TH!L$1,SMALL(Dong6,ROWS($1:18)),))</f>
        <v>1111</v>
      </c>
      <c r="G28" s="796" t="str">
        <f ca="1">IF(ROWS($1:18)&gt;COUNT(Dong6),"",OFFSET(TH!M$1,SMALL(Dong6,ROWS($1:18)),))</f>
        <v>131</v>
      </c>
      <c r="H28" s="671">
        <f ca="1">IF(ROWS($1:18)&gt;COUNT(Dong6),"",OFFSET(TH!K$1,SMALL(Dong6,ROWS($1:18)),))</f>
        <v>14356980</v>
      </c>
      <c r="I28" s="671">
        <f ca="1">IF(ROWS($1:18)&gt;COUNT(Dong6),"",OFFSET(TH!K$1,SMALL(Dong6,ROWS($1:18)),))</f>
        <v>14356980</v>
      </c>
    </row>
    <row r="29" spans="1:9" s="785" customFormat="1" ht="21" customHeight="1">
      <c r="A29" s="793">
        <f ca="1">IF(ROWS($1:19)&gt;COUNT(Dong6),"",OFFSET(TH!C$1,SMALL(Dong6,ROWS($1:19)),))</f>
        <v>41834</v>
      </c>
      <c r="B29" s="794" t="str">
        <f ca="1">IF(ROWS($1:19)&gt;COUNT(Dong6),"",OFFSET(TH!D$1,SMALL(Dong6,ROWS($1:19)),))</f>
        <v>TP/X03</v>
      </c>
      <c r="C29" s="793">
        <f ca="1">IF(ROWS($1:19)&gt;COUNT(Dong6),"",OFFSET(TH!E$1,SMALL(Dong6,ROWS($1:19)),))</f>
        <v>41834</v>
      </c>
      <c r="D29" s="795" t="str">
        <f ca="1">IF(ROWS($1:19)&gt;COUNT(Dong6),"",OFFSET(TH!F$1,SMALL(Dong6,ROWS($1:19)),))</f>
        <v>Thùng (34x34x40)</v>
      </c>
      <c r="E29" s="794">
        <f t="shared" ca="1" si="0"/>
        <v>19</v>
      </c>
      <c r="F29" s="796" t="str">
        <f ca="1">IF(ROWS($1:19)&gt;COUNT(Dong6),"",OFFSET(TH!L$1,SMALL(Dong6,ROWS($1:19)),))</f>
        <v>131</v>
      </c>
      <c r="G29" s="796" t="str">
        <f ca="1">IF(ROWS($1:19)&gt;COUNT(Dong6),"",OFFSET(TH!M$1,SMALL(Dong6,ROWS($1:19)),))</f>
        <v>5112</v>
      </c>
      <c r="H29" s="671">
        <f ca="1">IF(ROWS($1:19)&gt;COUNT(Dong6),"",OFFSET(TH!K$1,SMALL(Dong6,ROWS($1:19)),))</f>
        <v>3485700</v>
      </c>
      <c r="I29" s="671">
        <f ca="1">IF(ROWS($1:19)&gt;COUNT(Dong6),"",OFFSET(TH!K$1,SMALL(Dong6,ROWS($1:19)),))</f>
        <v>3485700</v>
      </c>
    </row>
    <row r="30" spans="1:9" s="785" customFormat="1" ht="21" customHeight="1">
      <c r="A30" s="793">
        <f ca="1">IF(ROWS($1:20)&gt;COUNT(Dong6),"",OFFSET(TH!C$1,SMALL(Dong6,ROWS($1:20)),))</f>
        <v>41834</v>
      </c>
      <c r="B30" s="794" t="str">
        <f ca="1">IF(ROWS($1:20)&gt;COUNT(Dong6),"",OFFSET(TH!D$1,SMALL(Dong6,ROWS($1:20)),))</f>
        <v>TP/X03</v>
      </c>
      <c r="C30" s="793">
        <f ca="1">IF(ROWS($1:20)&gt;COUNT(Dong6),"",OFFSET(TH!E$1,SMALL(Dong6,ROWS($1:20)),))</f>
        <v>41834</v>
      </c>
      <c r="D30" s="795" t="str">
        <f ca="1">IF(ROWS($1:20)&gt;COUNT(Dong6),"",OFFSET(TH!F$1,SMALL(Dong6,ROWS($1:20)),))</f>
        <v>Thùng (34x34x43)</v>
      </c>
      <c r="E30" s="794">
        <f t="shared" ca="1" si="0"/>
        <v>20</v>
      </c>
      <c r="F30" s="796" t="str">
        <f ca="1">IF(ROWS($1:20)&gt;COUNT(Dong6),"",OFFSET(TH!L$1,SMALL(Dong6,ROWS($1:20)),))</f>
        <v>131</v>
      </c>
      <c r="G30" s="796" t="str">
        <f ca="1">IF(ROWS($1:20)&gt;COUNT(Dong6),"",OFFSET(TH!M$1,SMALL(Dong6,ROWS($1:20)),))</f>
        <v>5112</v>
      </c>
      <c r="H30" s="671">
        <f ca="1">IF(ROWS($1:20)&gt;COUNT(Dong6),"",OFFSET(TH!K$1,SMALL(Dong6,ROWS($1:20)),))</f>
        <v>8676000</v>
      </c>
      <c r="I30" s="671">
        <f ca="1">IF(ROWS($1:20)&gt;COUNT(Dong6),"",OFFSET(TH!K$1,SMALL(Dong6,ROWS($1:20)),))</f>
        <v>8676000</v>
      </c>
    </row>
    <row r="31" spans="1:9" s="785" customFormat="1" ht="21" customHeight="1">
      <c r="A31" s="793">
        <f ca="1">IF(ROWS($1:21)&gt;COUNT(Dong6),"",OFFSET(TH!C$1,SMALL(Dong6,ROWS($1:21)),))</f>
        <v>41834</v>
      </c>
      <c r="B31" s="794" t="str">
        <f ca="1">IF(ROWS($1:21)&gt;COUNT(Dong6),"",OFFSET(TH!D$1,SMALL(Dong6,ROWS($1:21)),))</f>
        <v>TP/X03</v>
      </c>
      <c r="C31" s="793">
        <f ca="1">IF(ROWS($1:21)&gt;COUNT(Dong6),"",OFFSET(TH!E$1,SMALL(Dong6,ROWS($1:21)),))</f>
        <v>41834</v>
      </c>
      <c r="D31" s="795" t="str">
        <f ca="1">IF(ROWS($1:21)&gt;COUNT(Dong6),"",OFFSET(TH!F$1,SMALL(Dong6,ROWS($1:21)),))</f>
        <v>VAT Thùng carton</v>
      </c>
      <c r="E31" s="794">
        <f t="shared" ca="1" si="0"/>
        <v>21</v>
      </c>
      <c r="F31" s="796" t="str">
        <f ca="1">IF(ROWS($1:21)&gt;COUNT(Dong6),"",OFFSET(TH!L$1,SMALL(Dong6,ROWS($1:21)),))</f>
        <v>131</v>
      </c>
      <c r="G31" s="796" t="str">
        <f ca="1">IF(ROWS($1:21)&gt;COUNT(Dong6),"",OFFSET(TH!M$1,SMALL(Dong6,ROWS($1:21)),))</f>
        <v>3331</v>
      </c>
      <c r="H31" s="671">
        <f ca="1">IF(ROWS($1:21)&gt;COUNT(Dong6),"",OFFSET(TH!K$1,SMALL(Dong6,ROWS($1:21)),))</f>
        <v>1216170</v>
      </c>
      <c r="I31" s="671">
        <f ca="1">IF(ROWS($1:21)&gt;COUNT(Dong6),"",OFFSET(TH!K$1,SMALL(Dong6,ROWS($1:21)),))</f>
        <v>1216170</v>
      </c>
    </row>
    <row r="32" spans="1:9" s="785" customFormat="1" ht="21" customHeight="1">
      <c r="A32" s="793">
        <f ca="1">IF(ROWS($1:22)&gt;COUNT(Dong6),"",OFFSET(TH!C$1,SMALL(Dong6,ROWS($1:22)),))</f>
        <v>41834</v>
      </c>
      <c r="B32" s="794">
        <f ca="1">IF(ROWS($1:22)&gt;COUNT(Dong6),"",OFFSET(TH!D$1,SMALL(Dong6,ROWS($1:22)),))</f>
        <v>0</v>
      </c>
      <c r="C32" s="793">
        <f ca="1">IF(ROWS($1:22)&gt;COUNT(Dong6),"",OFFSET(TH!E$1,SMALL(Dong6,ROWS($1:22)),))</f>
        <v>41834</v>
      </c>
      <c r="D32" s="795" t="str">
        <f ca="1">IF(ROWS($1:22)&gt;COUNT(Dong6),"",OFFSET(TH!F$1,SMALL(Dong6,ROWS($1:22)),))</f>
        <v>Thu tiền hàng</v>
      </c>
      <c r="E32" s="794">
        <f t="shared" ca="1" si="0"/>
        <v>22</v>
      </c>
      <c r="F32" s="796" t="str">
        <f ca="1">IF(ROWS($1:22)&gt;COUNT(Dong6),"",OFFSET(TH!L$1,SMALL(Dong6,ROWS($1:22)),))</f>
        <v>1111</v>
      </c>
      <c r="G32" s="796" t="str">
        <f ca="1">IF(ROWS($1:22)&gt;COUNT(Dong6),"",OFFSET(TH!M$1,SMALL(Dong6,ROWS($1:22)),))</f>
        <v>131</v>
      </c>
      <c r="H32" s="671">
        <f ca="1">IF(ROWS($1:22)&gt;COUNT(Dong6),"",OFFSET(TH!K$1,SMALL(Dong6,ROWS($1:22)),))</f>
        <v>13377870</v>
      </c>
      <c r="I32" s="671">
        <f ca="1">IF(ROWS($1:22)&gt;COUNT(Dong6),"",OFFSET(TH!K$1,SMALL(Dong6,ROWS($1:22)),))</f>
        <v>13377870</v>
      </c>
    </row>
    <row r="33" spans="1:9" s="785" customFormat="1" ht="21" customHeight="1">
      <c r="A33" s="793">
        <f ca="1">IF(ROWS($1:23)&gt;COUNT(Dong6),"",OFFSET(TH!C$1,SMALL(Dong6,ROWS($1:23)),))</f>
        <v>41834</v>
      </c>
      <c r="B33" s="794" t="str">
        <f ca="1">IF(ROWS($1:23)&gt;COUNT(Dong6),"",OFFSET(TH!D$1,SMALL(Dong6,ROWS($1:23)),))</f>
        <v>TP/X04</v>
      </c>
      <c r="C33" s="793">
        <f ca="1">IF(ROWS($1:23)&gt;COUNT(Dong6),"",OFFSET(TH!E$1,SMALL(Dong6,ROWS($1:23)),))</f>
        <v>41834</v>
      </c>
      <c r="D33" s="795" t="str">
        <f ca="1">IF(ROWS($1:23)&gt;COUNT(Dong6),"",OFFSET(TH!F$1,SMALL(Dong6,ROWS($1:23)),))</f>
        <v>Thùng (49x38x12)</v>
      </c>
      <c r="E33" s="794">
        <f t="shared" ca="1" si="0"/>
        <v>23</v>
      </c>
      <c r="F33" s="796" t="str">
        <f ca="1">IF(ROWS($1:23)&gt;COUNT(Dong6),"",OFFSET(TH!L$1,SMALL(Dong6,ROWS($1:23)),))</f>
        <v>131</v>
      </c>
      <c r="G33" s="796" t="str">
        <f ca="1">IF(ROWS($1:23)&gt;COUNT(Dong6),"",OFFSET(TH!M$1,SMALL(Dong6,ROWS($1:23)),))</f>
        <v>5112</v>
      </c>
      <c r="H33" s="671">
        <f ca="1">IF(ROWS($1:23)&gt;COUNT(Dong6),"",OFFSET(TH!K$1,SMALL(Dong6,ROWS($1:23)),))</f>
        <v>5481000</v>
      </c>
      <c r="I33" s="671">
        <f ca="1">IF(ROWS($1:23)&gt;COUNT(Dong6),"",OFFSET(TH!K$1,SMALL(Dong6,ROWS($1:23)),))</f>
        <v>5481000</v>
      </c>
    </row>
    <row r="34" spans="1:9" s="785" customFormat="1" ht="21" customHeight="1">
      <c r="A34" s="793">
        <f ca="1">IF(ROWS($1:24)&gt;COUNT(Dong6),"",OFFSET(TH!C$1,SMALL(Dong6,ROWS($1:24)),))</f>
        <v>41834</v>
      </c>
      <c r="B34" s="794" t="str">
        <f ca="1">IF(ROWS($1:24)&gt;COUNT(Dong6),"",OFFSET(TH!D$1,SMALL(Dong6,ROWS($1:24)),))</f>
        <v>TP/X04</v>
      </c>
      <c r="C34" s="793">
        <f ca="1">IF(ROWS($1:24)&gt;COUNT(Dong6),"",OFFSET(TH!E$1,SMALL(Dong6,ROWS($1:24)),))</f>
        <v>41834</v>
      </c>
      <c r="D34" s="795" t="str">
        <f ca="1">IF(ROWS($1:24)&gt;COUNT(Dong6),"",OFFSET(TH!F$1,SMALL(Dong6,ROWS($1:24)),))</f>
        <v>Thùng (45x42x22)</v>
      </c>
      <c r="E34" s="794">
        <f t="shared" ca="1" si="0"/>
        <v>24</v>
      </c>
      <c r="F34" s="796" t="str">
        <f ca="1">IF(ROWS($1:24)&gt;COUNT(Dong6),"",OFFSET(TH!L$1,SMALL(Dong6,ROWS($1:24)),))</f>
        <v>131</v>
      </c>
      <c r="G34" s="796" t="str">
        <f ca="1">IF(ROWS($1:24)&gt;COUNT(Dong6),"",OFFSET(TH!M$1,SMALL(Dong6,ROWS($1:24)),))</f>
        <v>5112</v>
      </c>
      <c r="H34" s="671">
        <f ca="1">IF(ROWS($1:24)&gt;COUNT(Dong6),"",OFFSET(TH!K$1,SMALL(Dong6,ROWS($1:24)),))</f>
        <v>4987500</v>
      </c>
      <c r="I34" s="671">
        <f ca="1">IF(ROWS($1:24)&gt;COUNT(Dong6),"",OFFSET(TH!K$1,SMALL(Dong6,ROWS($1:24)),))</f>
        <v>4987500</v>
      </c>
    </row>
    <row r="35" spans="1:9" s="785" customFormat="1" ht="21" customHeight="1">
      <c r="A35" s="793">
        <f ca="1">IF(ROWS($1:25)&gt;COUNT(Dong6),"",OFFSET(TH!C$1,SMALL(Dong6,ROWS($1:25)),))</f>
        <v>41834</v>
      </c>
      <c r="B35" s="794" t="str">
        <f ca="1">IF(ROWS($1:25)&gt;COUNT(Dong6),"",OFFSET(TH!D$1,SMALL(Dong6,ROWS($1:25)),))</f>
        <v>TP/X04</v>
      </c>
      <c r="C35" s="793">
        <f ca="1">IF(ROWS($1:25)&gt;COUNT(Dong6),"",OFFSET(TH!E$1,SMALL(Dong6,ROWS($1:25)),))</f>
        <v>41834</v>
      </c>
      <c r="D35" s="795" t="str">
        <f ca="1">IF(ROWS($1:25)&gt;COUNT(Dong6),"",OFFSET(TH!F$1,SMALL(Dong6,ROWS($1:25)),))</f>
        <v>VAT Thùng carton</v>
      </c>
      <c r="E35" s="794">
        <f t="shared" ca="1" si="0"/>
        <v>25</v>
      </c>
      <c r="F35" s="796" t="str">
        <f ca="1">IF(ROWS($1:25)&gt;COUNT(Dong6),"",OFFSET(TH!L$1,SMALL(Dong6,ROWS($1:25)),))</f>
        <v>131</v>
      </c>
      <c r="G35" s="796" t="str">
        <f ca="1">IF(ROWS($1:25)&gt;COUNT(Dong6),"",OFFSET(TH!M$1,SMALL(Dong6,ROWS($1:25)),))</f>
        <v>3331</v>
      </c>
      <c r="H35" s="671">
        <f ca="1">IF(ROWS($1:25)&gt;COUNT(Dong6),"",OFFSET(TH!K$1,SMALL(Dong6,ROWS($1:25)),))</f>
        <v>1046850</v>
      </c>
      <c r="I35" s="671">
        <f ca="1">IF(ROWS($1:25)&gt;COUNT(Dong6),"",OFFSET(TH!K$1,SMALL(Dong6,ROWS($1:25)),))</f>
        <v>1046850</v>
      </c>
    </row>
    <row r="36" spans="1:9" s="785" customFormat="1" ht="21" customHeight="1">
      <c r="A36" s="793">
        <f ca="1">IF(ROWS($1:26)&gt;COUNT(Dong6),"",OFFSET(TH!C$1,SMALL(Dong6,ROWS($1:26)),))</f>
        <v>41834</v>
      </c>
      <c r="B36" s="794">
        <f ca="1">IF(ROWS($1:26)&gt;COUNT(Dong6),"",OFFSET(TH!D$1,SMALL(Dong6,ROWS($1:26)),))</f>
        <v>0</v>
      </c>
      <c r="C36" s="793">
        <f ca="1">IF(ROWS($1:26)&gt;COUNT(Dong6),"",OFFSET(TH!E$1,SMALL(Dong6,ROWS($1:26)),))</f>
        <v>41834</v>
      </c>
      <c r="D36" s="795" t="str">
        <f ca="1">IF(ROWS($1:26)&gt;COUNT(Dong6),"",OFFSET(TH!F$1,SMALL(Dong6,ROWS($1:26)),))</f>
        <v>Thu tiền hàng</v>
      </c>
      <c r="E36" s="794">
        <f t="shared" ca="1" si="0"/>
        <v>26</v>
      </c>
      <c r="F36" s="796" t="str">
        <f ca="1">IF(ROWS($1:26)&gt;COUNT(Dong6),"",OFFSET(TH!L$1,SMALL(Dong6,ROWS($1:26)),))</f>
        <v>1111</v>
      </c>
      <c r="G36" s="796" t="str">
        <f ca="1">IF(ROWS($1:26)&gt;COUNT(Dong6),"",OFFSET(TH!M$1,SMALL(Dong6,ROWS($1:26)),))</f>
        <v>131</v>
      </c>
      <c r="H36" s="671">
        <f ca="1">IF(ROWS($1:26)&gt;COUNT(Dong6),"",OFFSET(TH!K$1,SMALL(Dong6,ROWS($1:26)),))</f>
        <v>11515350</v>
      </c>
      <c r="I36" s="671">
        <f ca="1">IF(ROWS($1:26)&gt;COUNT(Dong6),"",OFFSET(TH!K$1,SMALL(Dong6,ROWS($1:26)),))</f>
        <v>11515350</v>
      </c>
    </row>
    <row r="37" spans="1:9" s="785" customFormat="1" ht="21" customHeight="1">
      <c r="A37" s="793">
        <f ca="1">IF(ROWS($1:27)&gt;COUNT(Dong6),"",OFFSET(TH!C$1,SMALL(Dong6,ROWS($1:27)),))</f>
        <v>41834</v>
      </c>
      <c r="B37" s="794" t="str">
        <f ca="1">IF(ROWS($1:27)&gt;COUNT(Dong6),"",OFFSET(TH!D$1,SMALL(Dong6,ROWS($1:27)),))</f>
        <v>TP/X05</v>
      </c>
      <c r="C37" s="793">
        <f ca="1">IF(ROWS($1:27)&gt;COUNT(Dong6),"",OFFSET(TH!E$1,SMALL(Dong6,ROWS($1:27)),))</f>
        <v>41834</v>
      </c>
      <c r="D37" s="795" t="str">
        <f ca="1">IF(ROWS($1:27)&gt;COUNT(Dong6),"",OFFSET(TH!F$1,SMALL(Dong6,ROWS($1:27)),))</f>
        <v>Thùng (39,5x32,3x27,7)</v>
      </c>
      <c r="E37" s="794">
        <f t="shared" ca="1" si="0"/>
        <v>27</v>
      </c>
      <c r="F37" s="796" t="str">
        <f ca="1">IF(ROWS($1:27)&gt;COUNT(Dong6),"",OFFSET(TH!L$1,SMALL(Dong6,ROWS($1:27)),))</f>
        <v>131</v>
      </c>
      <c r="G37" s="796" t="str">
        <f ca="1">IF(ROWS($1:27)&gt;COUNT(Dong6),"",OFFSET(TH!M$1,SMALL(Dong6,ROWS($1:27)),))</f>
        <v>5112</v>
      </c>
      <c r="H37" s="671">
        <f ca="1">IF(ROWS($1:27)&gt;COUNT(Dong6),"",OFFSET(TH!K$1,SMALL(Dong6,ROWS($1:27)),))</f>
        <v>2011600</v>
      </c>
      <c r="I37" s="671">
        <f ca="1">IF(ROWS($1:27)&gt;COUNT(Dong6),"",OFFSET(TH!K$1,SMALL(Dong6,ROWS($1:27)),))</f>
        <v>2011600</v>
      </c>
    </row>
    <row r="38" spans="1:9" s="785" customFormat="1" ht="21" customHeight="1">
      <c r="A38" s="793">
        <f ca="1">IF(ROWS($1:28)&gt;COUNT(Dong6),"",OFFSET(TH!C$1,SMALL(Dong6,ROWS($1:28)),))</f>
        <v>41834</v>
      </c>
      <c r="B38" s="794" t="str">
        <f ca="1">IF(ROWS($1:28)&gt;COUNT(Dong6),"",OFFSET(TH!D$1,SMALL(Dong6,ROWS($1:28)),))</f>
        <v>TP/X05</v>
      </c>
      <c r="C38" s="793">
        <f ca="1">IF(ROWS($1:28)&gt;COUNT(Dong6),"",OFFSET(TH!E$1,SMALL(Dong6,ROWS($1:28)),))</f>
        <v>41834</v>
      </c>
      <c r="D38" s="795" t="str">
        <f ca="1">IF(ROWS($1:28)&gt;COUNT(Dong6),"",OFFSET(TH!F$1,SMALL(Dong6,ROWS($1:28)),))</f>
        <v>Thùng (41x31x25,5)</v>
      </c>
      <c r="E38" s="794">
        <f t="shared" ca="1" si="0"/>
        <v>28</v>
      </c>
      <c r="F38" s="796" t="str">
        <f ca="1">IF(ROWS($1:28)&gt;COUNT(Dong6),"",OFFSET(TH!L$1,SMALL(Dong6,ROWS($1:28)),))</f>
        <v>131</v>
      </c>
      <c r="G38" s="796" t="str">
        <f ca="1">IF(ROWS($1:28)&gt;COUNT(Dong6),"",OFFSET(TH!M$1,SMALL(Dong6,ROWS($1:28)),))</f>
        <v>5112</v>
      </c>
      <c r="H38" s="671">
        <f ca="1">IF(ROWS($1:28)&gt;COUNT(Dong6),"",OFFSET(TH!K$1,SMALL(Dong6,ROWS($1:28)),))</f>
        <v>1236900</v>
      </c>
      <c r="I38" s="671">
        <f ca="1">IF(ROWS($1:28)&gt;COUNT(Dong6),"",OFFSET(TH!K$1,SMALL(Dong6,ROWS($1:28)),))</f>
        <v>1236900</v>
      </c>
    </row>
    <row r="39" spans="1:9" s="785" customFormat="1" ht="21" customHeight="1">
      <c r="A39" s="793">
        <f ca="1">IF(ROWS($1:29)&gt;COUNT(Dong6),"",OFFSET(TH!C$1,SMALL(Dong6,ROWS($1:29)),))</f>
        <v>41834</v>
      </c>
      <c r="B39" s="794" t="str">
        <f ca="1">IF(ROWS($1:29)&gt;COUNT(Dong6),"",OFFSET(TH!D$1,SMALL(Dong6,ROWS($1:29)),))</f>
        <v>TP/X05</v>
      </c>
      <c r="C39" s="793">
        <f ca="1">IF(ROWS($1:29)&gt;COUNT(Dong6),"",OFFSET(TH!E$1,SMALL(Dong6,ROWS($1:29)),))</f>
        <v>41834</v>
      </c>
      <c r="D39" s="795" t="str">
        <f ca="1">IF(ROWS($1:29)&gt;COUNT(Dong6),"",OFFSET(TH!F$1,SMALL(Dong6,ROWS($1:29)),))</f>
        <v>VAT Thùng carton</v>
      </c>
      <c r="E39" s="794">
        <f t="shared" ca="1" si="0"/>
        <v>29</v>
      </c>
      <c r="F39" s="796" t="str">
        <f ca="1">IF(ROWS($1:29)&gt;COUNT(Dong6),"",OFFSET(TH!L$1,SMALL(Dong6,ROWS($1:29)),))</f>
        <v>131</v>
      </c>
      <c r="G39" s="796" t="str">
        <f ca="1">IF(ROWS($1:29)&gt;COUNT(Dong6),"",OFFSET(TH!M$1,SMALL(Dong6,ROWS($1:29)),))</f>
        <v>3331</v>
      </c>
      <c r="H39" s="671">
        <f ca="1">IF(ROWS($1:29)&gt;COUNT(Dong6),"",OFFSET(TH!K$1,SMALL(Dong6,ROWS($1:29)),))</f>
        <v>324850</v>
      </c>
      <c r="I39" s="671">
        <f ca="1">IF(ROWS($1:29)&gt;COUNT(Dong6),"",OFFSET(TH!K$1,SMALL(Dong6,ROWS($1:29)),))</f>
        <v>324850</v>
      </c>
    </row>
    <row r="40" spans="1:9" s="785" customFormat="1" ht="21" customHeight="1">
      <c r="A40" s="793">
        <f ca="1">IF(ROWS($1:30)&gt;COUNT(Dong6),"",OFFSET(TH!C$1,SMALL(Dong6,ROWS($1:30)),))</f>
        <v>41837</v>
      </c>
      <c r="B40" s="794" t="str">
        <f ca="1">IF(ROWS($1:30)&gt;COUNT(Dong6),"",OFFSET(TH!D$1,SMALL(Dong6,ROWS($1:30)),))</f>
        <v>TP/X06</v>
      </c>
      <c r="C40" s="793">
        <f ca="1">IF(ROWS($1:30)&gt;COUNT(Dong6),"",OFFSET(TH!E$1,SMALL(Dong6,ROWS($1:30)),))</f>
        <v>41837</v>
      </c>
      <c r="D40" s="795" t="str">
        <f ca="1">IF(ROWS($1:30)&gt;COUNT(Dong6),"",OFFSET(TH!F$1,SMALL(Dong6,ROWS($1:30)),))</f>
        <v>Thùng (46,5x41,5x25)</v>
      </c>
      <c r="E40" s="794">
        <f t="shared" ca="1" si="0"/>
        <v>30</v>
      </c>
      <c r="F40" s="796" t="str">
        <f ca="1">IF(ROWS($1:30)&gt;COUNT(Dong6),"",OFFSET(TH!L$1,SMALL(Dong6,ROWS($1:30)),))</f>
        <v>131</v>
      </c>
      <c r="G40" s="796" t="str">
        <f ca="1">IF(ROWS($1:30)&gt;COUNT(Dong6),"",OFFSET(TH!M$1,SMALL(Dong6,ROWS($1:30)),))</f>
        <v>5112</v>
      </c>
      <c r="H40" s="671">
        <f ca="1">IF(ROWS($1:30)&gt;COUNT(Dong6),"",OFFSET(TH!K$1,SMALL(Dong6,ROWS($1:30)),))</f>
        <v>1166100</v>
      </c>
      <c r="I40" s="671">
        <f ca="1">IF(ROWS($1:30)&gt;COUNT(Dong6),"",OFFSET(TH!K$1,SMALL(Dong6,ROWS($1:30)),))</f>
        <v>1166100</v>
      </c>
    </row>
    <row r="41" spans="1:9" s="785" customFormat="1" ht="21" customHeight="1">
      <c r="A41" s="793">
        <f ca="1">IF(ROWS($1:31)&gt;COUNT(Dong6),"",OFFSET(TH!C$1,SMALL(Dong6,ROWS($1:31)),))</f>
        <v>41837</v>
      </c>
      <c r="B41" s="794" t="str">
        <f ca="1">IF(ROWS($1:31)&gt;COUNT(Dong6),"",OFFSET(TH!D$1,SMALL(Dong6,ROWS($1:31)),))</f>
        <v>TP/X06</v>
      </c>
      <c r="C41" s="793">
        <f ca="1">IF(ROWS($1:31)&gt;COUNT(Dong6),"",OFFSET(TH!E$1,SMALL(Dong6,ROWS($1:31)),))</f>
        <v>41837</v>
      </c>
      <c r="D41" s="795" t="str">
        <f ca="1">IF(ROWS($1:31)&gt;COUNT(Dong6),"",OFFSET(TH!F$1,SMALL(Dong6,ROWS($1:31)),))</f>
        <v>Thùng (62x42x36)</v>
      </c>
      <c r="E41" s="794">
        <f t="shared" ref="E41:E50" ca="1" si="1">IF(D41&lt;&gt;"",ROW()-10,"")</f>
        <v>31</v>
      </c>
      <c r="F41" s="796" t="str">
        <f ca="1">IF(ROWS($1:31)&gt;COUNT(Dong6),"",OFFSET(TH!L$1,SMALL(Dong6,ROWS($1:31)),))</f>
        <v>131</v>
      </c>
      <c r="G41" s="796" t="str">
        <f ca="1">IF(ROWS($1:31)&gt;COUNT(Dong6),"",OFFSET(TH!M$1,SMALL(Dong6,ROWS($1:31)),))</f>
        <v>5112</v>
      </c>
      <c r="H41" s="671">
        <f ca="1">IF(ROWS($1:31)&gt;COUNT(Dong6),"",OFFSET(TH!K$1,SMALL(Dong6,ROWS($1:31)),))</f>
        <v>202350</v>
      </c>
      <c r="I41" s="671">
        <f ca="1">IF(ROWS($1:31)&gt;COUNT(Dong6),"",OFFSET(TH!K$1,SMALL(Dong6,ROWS($1:31)),))</f>
        <v>202350</v>
      </c>
    </row>
    <row r="42" spans="1:9" s="785" customFormat="1" ht="21" customHeight="1">
      <c r="A42" s="793">
        <f ca="1">IF(ROWS($1:32)&gt;COUNT(Dong6),"",OFFSET(TH!C$1,SMALL(Dong6,ROWS($1:32)),))</f>
        <v>41837</v>
      </c>
      <c r="B42" s="794" t="str">
        <f ca="1">IF(ROWS($1:32)&gt;COUNT(Dong6),"",OFFSET(TH!D$1,SMALL(Dong6,ROWS($1:32)),))</f>
        <v>TP/X06</v>
      </c>
      <c r="C42" s="793">
        <f ca="1">IF(ROWS($1:32)&gt;COUNT(Dong6),"",OFFSET(TH!E$1,SMALL(Dong6,ROWS($1:32)),))</f>
        <v>41837</v>
      </c>
      <c r="D42" s="795" t="str">
        <f ca="1">IF(ROWS($1:32)&gt;COUNT(Dong6),"",OFFSET(TH!F$1,SMALL(Dong6,ROWS($1:32)),))</f>
        <v>Thùng (39,5x39,5x25)</v>
      </c>
      <c r="E42" s="794">
        <f t="shared" ca="1" si="1"/>
        <v>32</v>
      </c>
      <c r="F42" s="796" t="str">
        <f ca="1">IF(ROWS($1:32)&gt;COUNT(Dong6),"",OFFSET(TH!L$1,SMALL(Dong6,ROWS($1:32)),))</f>
        <v>131</v>
      </c>
      <c r="G42" s="796" t="str">
        <f ca="1">IF(ROWS($1:32)&gt;COUNT(Dong6),"",OFFSET(TH!M$1,SMALL(Dong6,ROWS($1:32)),))</f>
        <v>5112</v>
      </c>
      <c r="H42" s="671">
        <f ca="1">IF(ROWS($1:32)&gt;COUNT(Dong6),"",OFFSET(TH!K$1,SMALL(Dong6,ROWS($1:32)),))</f>
        <v>360000</v>
      </c>
      <c r="I42" s="671">
        <f ca="1">IF(ROWS($1:32)&gt;COUNT(Dong6),"",OFFSET(TH!K$1,SMALL(Dong6,ROWS($1:32)),))</f>
        <v>360000</v>
      </c>
    </row>
    <row r="43" spans="1:9" s="785" customFormat="1" ht="21" customHeight="1">
      <c r="A43" s="793">
        <f ca="1">IF(ROWS($1:33)&gt;COUNT(Dong6),"",OFFSET(TH!C$1,SMALL(Dong6,ROWS($1:33)),))</f>
        <v>41837</v>
      </c>
      <c r="B43" s="794" t="str">
        <f ca="1">IF(ROWS($1:33)&gt;COUNT(Dong6),"",OFFSET(TH!D$1,SMALL(Dong6,ROWS($1:33)),))</f>
        <v>TP/X06</v>
      </c>
      <c r="C43" s="793">
        <f ca="1">IF(ROWS($1:33)&gt;COUNT(Dong6),"",OFFSET(TH!E$1,SMALL(Dong6,ROWS($1:33)),))</f>
        <v>41837</v>
      </c>
      <c r="D43" s="795" t="str">
        <f ca="1">IF(ROWS($1:33)&gt;COUNT(Dong6),"",OFFSET(TH!F$1,SMALL(Dong6,ROWS($1:33)),))</f>
        <v>Thùng (46,5x41,5x31)</v>
      </c>
      <c r="E43" s="794">
        <f t="shared" ca="1" si="1"/>
        <v>33</v>
      </c>
      <c r="F43" s="796" t="str">
        <f ca="1">IF(ROWS($1:33)&gt;COUNT(Dong6),"",OFFSET(TH!L$1,SMALL(Dong6,ROWS($1:33)),))</f>
        <v>131</v>
      </c>
      <c r="G43" s="796" t="str">
        <f ca="1">IF(ROWS($1:33)&gt;COUNT(Dong6),"",OFFSET(TH!M$1,SMALL(Dong6,ROWS($1:33)),))</f>
        <v>5112</v>
      </c>
      <c r="H43" s="671">
        <f ca="1">IF(ROWS($1:33)&gt;COUNT(Dong6),"",OFFSET(TH!K$1,SMALL(Dong6,ROWS($1:33)),))</f>
        <v>7876800</v>
      </c>
      <c r="I43" s="671">
        <f ca="1">IF(ROWS($1:33)&gt;COUNT(Dong6),"",OFFSET(TH!K$1,SMALL(Dong6,ROWS($1:33)),))</f>
        <v>7876800</v>
      </c>
    </row>
    <row r="44" spans="1:9" s="785" customFormat="1" ht="21" customHeight="1">
      <c r="A44" s="793">
        <f ca="1">IF(ROWS($1:34)&gt;COUNT(Dong6),"",OFFSET(TH!C$1,SMALL(Dong6,ROWS($1:34)),))</f>
        <v>41837</v>
      </c>
      <c r="B44" s="794" t="str">
        <f ca="1">IF(ROWS($1:34)&gt;COUNT(Dong6),"",OFFSET(TH!D$1,SMALL(Dong6,ROWS($1:34)),))</f>
        <v>TP/X06</v>
      </c>
      <c r="C44" s="793">
        <f ca="1">IF(ROWS($1:34)&gt;COUNT(Dong6),"",OFFSET(TH!E$1,SMALL(Dong6,ROWS($1:34)),))</f>
        <v>41837</v>
      </c>
      <c r="D44" s="795" t="str">
        <f ca="1">IF(ROWS($1:34)&gt;COUNT(Dong6),"",OFFSET(TH!F$1,SMALL(Dong6,ROWS($1:34)),))</f>
        <v>Thùng (45,5x41,5x25)</v>
      </c>
      <c r="E44" s="794">
        <f t="shared" ca="1" si="1"/>
        <v>34</v>
      </c>
      <c r="F44" s="796" t="str">
        <f ca="1">IF(ROWS($1:34)&gt;COUNT(Dong6),"",OFFSET(TH!L$1,SMALL(Dong6,ROWS($1:34)),))</f>
        <v>131</v>
      </c>
      <c r="G44" s="796" t="str">
        <f ca="1">IF(ROWS($1:34)&gt;COUNT(Dong6),"",OFFSET(TH!M$1,SMALL(Dong6,ROWS($1:34)),))</f>
        <v>5112</v>
      </c>
      <c r="H44" s="671">
        <f ca="1">IF(ROWS($1:34)&gt;COUNT(Dong6),"",OFFSET(TH!K$1,SMALL(Dong6,ROWS($1:34)),))</f>
        <v>3714800</v>
      </c>
      <c r="I44" s="671">
        <f ca="1">IF(ROWS($1:34)&gt;COUNT(Dong6),"",OFFSET(TH!K$1,SMALL(Dong6,ROWS($1:34)),))</f>
        <v>3714800</v>
      </c>
    </row>
    <row r="45" spans="1:9" s="785" customFormat="1" ht="21" customHeight="1">
      <c r="A45" s="793">
        <f ca="1">IF(ROWS($1:35)&gt;COUNT(Dong6),"",OFFSET(TH!C$1,SMALL(Dong6,ROWS($1:35)),))</f>
        <v>41837</v>
      </c>
      <c r="B45" s="794" t="str">
        <f ca="1">IF(ROWS($1:35)&gt;COUNT(Dong6),"",OFFSET(TH!D$1,SMALL(Dong6,ROWS($1:35)),))</f>
        <v>TP/X06</v>
      </c>
      <c r="C45" s="793">
        <f ca="1">IF(ROWS($1:35)&gt;COUNT(Dong6),"",OFFSET(TH!E$1,SMALL(Dong6,ROWS($1:35)),))</f>
        <v>41837</v>
      </c>
      <c r="D45" s="795" t="str">
        <f ca="1">IF(ROWS($1:35)&gt;COUNT(Dong6),"",OFFSET(TH!F$1,SMALL(Dong6,ROWS($1:35)),))</f>
        <v>VAT Thùng carton</v>
      </c>
      <c r="E45" s="794">
        <f t="shared" ca="1" si="1"/>
        <v>35</v>
      </c>
      <c r="F45" s="796" t="str">
        <f ca="1">IF(ROWS($1:35)&gt;COUNT(Dong6),"",OFFSET(TH!L$1,SMALL(Dong6,ROWS($1:35)),))</f>
        <v>131</v>
      </c>
      <c r="G45" s="796" t="str">
        <f ca="1">IF(ROWS($1:35)&gt;COUNT(Dong6),"",OFFSET(TH!M$1,SMALL(Dong6,ROWS($1:35)),))</f>
        <v>3331</v>
      </c>
      <c r="H45" s="671">
        <f ca="1">IF(ROWS($1:35)&gt;COUNT(Dong6),"",OFFSET(TH!K$1,SMALL(Dong6,ROWS($1:35)),))</f>
        <v>1332005</v>
      </c>
      <c r="I45" s="671">
        <f ca="1">IF(ROWS($1:35)&gt;COUNT(Dong6),"",OFFSET(TH!K$1,SMALL(Dong6,ROWS($1:35)),))</f>
        <v>1332005</v>
      </c>
    </row>
    <row r="46" spans="1:9" s="785" customFormat="1" ht="21" customHeight="1">
      <c r="A46" s="793">
        <f ca="1">IF(ROWS($1:36)&gt;COUNT(Dong6),"",OFFSET(TH!C$1,SMALL(Dong6,ROWS($1:36)),))</f>
        <v>41837</v>
      </c>
      <c r="B46" s="794" t="str">
        <f ca="1">IF(ROWS($1:36)&gt;COUNT(Dong6),"",OFFSET(TH!D$1,SMALL(Dong6,ROWS($1:36)),))</f>
        <v>TP/X07</v>
      </c>
      <c r="C46" s="793">
        <f ca="1">IF(ROWS($1:36)&gt;COUNT(Dong6),"",OFFSET(TH!E$1,SMALL(Dong6,ROWS($1:36)),))</f>
        <v>41837</v>
      </c>
      <c r="D46" s="795" t="str">
        <f ca="1">IF(ROWS($1:36)&gt;COUNT(Dong6),"",OFFSET(TH!F$1,SMALL(Dong6,ROWS($1:36)),))</f>
        <v>Thùng (42x26x33)</v>
      </c>
      <c r="E46" s="794">
        <f t="shared" ca="1" si="1"/>
        <v>36</v>
      </c>
      <c r="F46" s="796" t="str">
        <f ca="1">IF(ROWS($1:36)&gt;COUNT(Dong6),"",OFFSET(TH!L$1,SMALL(Dong6,ROWS($1:36)),))</f>
        <v>131</v>
      </c>
      <c r="G46" s="796" t="str">
        <f ca="1">IF(ROWS($1:36)&gt;COUNT(Dong6),"",OFFSET(TH!M$1,SMALL(Dong6,ROWS($1:36)),))</f>
        <v>5112</v>
      </c>
      <c r="H46" s="671">
        <f ca="1">IF(ROWS($1:36)&gt;COUNT(Dong6),"",OFFSET(TH!K$1,SMALL(Dong6,ROWS($1:36)),))</f>
        <v>4300000</v>
      </c>
      <c r="I46" s="671">
        <f ca="1">IF(ROWS($1:36)&gt;COUNT(Dong6),"",OFFSET(TH!K$1,SMALL(Dong6,ROWS($1:36)),))</f>
        <v>4300000</v>
      </c>
    </row>
    <row r="47" spans="1:9" s="785" customFormat="1" ht="21" customHeight="1">
      <c r="A47" s="793">
        <f ca="1">IF(ROWS($1:37)&gt;COUNT(Dong6),"",OFFSET(TH!C$1,SMALL(Dong6,ROWS($1:37)),))</f>
        <v>41837</v>
      </c>
      <c r="B47" s="794" t="str">
        <f ca="1">IF(ROWS($1:37)&gt;COUNT(Dong6),"",OFFSET(TH!D$1,SMALL(Dong6,ROWS($1:37)),))</f>
        <v>TP/X07</v>
      </c>
      <c r="C47" s="793">
        <f ca="1">IF(ROWS($1:37)&gt;COUNT(Dong6),"",OFFSET(TH!E$1,SMALL(Dong6,ROWS($1:37)),))</f>
        <v>41837</v>
      </c>
      <c r="D47" s="795" t="str">
        <f ca="1">IF(ROWS($1:37)&gt;COUNT(Dong6),"",OFFSET(TH!F$1,SMALL(Dong6,ROWS($1:37)),))</f>
        <v>Thùng (32,5x32,5x16)</v>
      </c>
      <c r="E47" s="794">
        <f t="shared" ca="1" si="1"/>
        <v>37</v>
      </c>
      <c r="F47" s="796" t="str">
        <f ca="1">IF(ROWS($1:37)&gt;COUNT(Dong6),"",OFFSET(TH!L$1,SMALL(Dong6,ROWS($1:37)),))</f>
        <v>131</v>
      </c>
      <c r="G47" s="796" t="str">
        <f ca="1">IF(ROWS($1:37)&gt;COUNT(Dong6),"",OFFSET(TH!M$1,SMALL(Dong6,ROWS($1:37)),))</f>
        <v>5112</v>
      </c>
      <c r="H47" s="671">
        <f ca="1">IF(ROWS($1:37)&gt;COUNT(Dong6),"",OFFSET(TH!K$1,SMALL(Dong6,ROWS($1:37)),))</f>
        <v>2870000</v>
      </c>
      <c r="I47" s="671">
        <f ca="1">IF(ROWS($1:37)&gt;COUNT(Dong6),"",OFFSET(TH!K$1,SMALL(Dong6,ROWS($1:37)),))</f>
        <v>2870000</v>
      </c>
    </row>
    <row r="48" spans="1:9" s="785" customFormat="1" ht="21" customHeight="1">
      <c r="A48" s="793">
        <f ca="1">IF(ROWS($1:38)&gt;COUNT(Dong6),"",OFFSET(TH!C$1,SMALL(Dong6,ROWS($1:38)),))</f>
        <v>41837</v>
      </c>
      <c r="B48" s="794" t="str">
        <f ca="1">IF(ROWS($1:38)&gt;COUNT(Dong6),"",OFFSET(TH!D$1,SMALL(Dong6,ROWS($1:38)),))</f>
        <v>TP/X07</v>
      </c>
      <c r="C48" s="793">
        <f ca="1">IF(ROWS($1:38)&gt;COUNT(Dong6),"",OFFSET(TH!E$1,SMALL(Dong6,ROWS($1:38)),))</f>
        <v>41837</v>
      </c>
      <c r="D48" s="795" t="str">
        <f ca="1">IF(ROWS($1:38)&gt;COUNT(Dong6),"",OFFSET(TH!F$1,SMALL(Dong6,ROWS($1:38)),))</f>
        <v>Thùng (49,5x38,5x32,5)</v>
      </c>
      <c r="E48" s="794">
        <f t="shared" ca="1" si="1"/>
        <v>38</v>
      </c>
      <c r="F48" s="796" t="str">
        <f ca="1">IF(ROWS($1:38)&gt;COUNT(Dong6),"",OFFSET(TH!L$1,SMALL(Dong6,ROWS($1:38)),))</f>
        <v>131</v>
      </c>
      <c r="G48" s="796" t="str">
        <f ca="1">IF(ROWS($1:38)&gt;COUNT(Dong6),"",OFFSET(TH!M$1,SMALL(Dong6,ROWS($1:38)),))</f>
        <v>5112</v>
      </c>
      <c r="H48" s="671">
        <f ca="1">IF(ROWS($1:38)&gt;COUNT(Dong6),"",OFFSET(TH!K$1,SMALL(Dong6,ROWS($1:38)),))</f>
        <v>3612000</v>
      </c>
      <c r="I48" s="671">
        <f ca="1">IF(ROWS($1:38)&gt;COUNT(Dong6),"",OFFSET(TH!K$1,SMALL(Dong6,ROWS($1:38)),))</f>
        <v>3612000</v>
      </c>
    </row>
    <row r="49" spans="1:10" s="785" customFormat="1" ht="21" customHeight="1">
      <c r="A49" s="793">
        <f ca="1">IF(ROWS($1:39)&gt;COUNT(Dong6),"",OFFSET(TH!C$1,SMALL(Dong6,ROWS($1:39)),))</f>
        <v>41837</v>
      </c>
      <c r="B49" s="794" t="str">
        <f ca="1">IF(ROWS($1:39)&gt;COUNT(Dong6),"",OFFSET(TH!D$1,SMALL(Dong6,ROWS($1:39)),))</f>
        <v>TP/X07</v>
      </c>
      <c r="C49" s="793">
        <f ca="1">IF(ROWS($1:39)&gt;COUNT(Dong6),"",OFFSET(TH!E$1,SMALL(Dong6,ROWS($1:39)),))</f>
        <v>41837</v>
      </c>
      <c r="D49" s="795" t="str">
        <f ca="1">IF(ROWS($1:39)&gt;COUNT(Dong6),"",OFFSET(TH!F$1,SMALL(Dong6,ROWS($1:39)),))</f>
        <v>VAT Thùng carton</v>
      </c>
      <c r="E49" s="794">
        <f t="shared" ca="1" si="1"/>
        <v>39</v>
      </c>
      <c r="F49" s="796" t="str">
        <f ca="1">IF(ROWS($1:39)&gt;COUNT(Dong6),"",OFFSET(TH!L$1,SMALL(Dong6,ROWS($1:39)),))</f>
        <v>131</v>
      </c>
      <c r="G49" s="796" t="str">
        <f ca="1">IF(ROWS($1:39)&gt;COUNT(Dong6),"",OFFSET(TH!M$1,SMALL(Dong6,ROWS($1:39)),))</f>
        <v>3331</v>
      </c>
      <c r="H49" s="671">
        <f ca="1">IF(ROWS($1:39)&gt;COUNT(Dong6),"",OFFSET(TH!K$1,SMALL(Dong6,ROWS($1:39)),))</f>
        <v>1078200</v>
      </c>
      <c r="I49" s="671">
        <f ca="1">IF(ROWS($1:39)&gt;COUNT(Dong6),"",OFFSET(TH!K$1,SMALL(Dong6,ROWS($1:39)),))</f>
        <v>1078200</v>
      </c>
    </row>
    <row r="50" spans="1:10" s="785" customFormat="1" ht="21" customHeight="1">
      <c r="A50" s="793">
        <f ca="1">IF(ROWS($1:40)&gt;COUNT(Dong6),"",OFFSET(TH!C$1,SMALL(Dong6,ROWS($1:40)),))</f>
        <v>41842</v>
      </c>
      <c r="B50" s="794" t="str">
        <f ca="1">IF(ROWS($1:40)&gt;COUNT(Dong6),"",OFFSET(TH!D$1,SMALL(Dong6,ROWS($1:40)),))</f>
        <v>TP/X08</v>
      </c>
      <c r="C50" s="793">
        <f ca="1">IF(ROWS($1:40)&gt;COUNT(Dong6),"",OFFSET(TH!E$1,SMALL(Dong6,ROWS($1:40)),))</f>
        <v>41842</v>
      </c>
      <c r="D50" s="795" t="str">
        <f ca="1">IF(ROWS($1:40)&gt;COUNT(Dong6),"",OFFSET(TH!F$1,SMALL(Dong6,ROWS($1:40)),))</f>
        <v>Thùng (56x48x17)</v>
      </c>
      <c r="E50" s="794">
        <f t="shared" ca="1" si="1"/>
        <v>40</v>
      </c>
      <c r="F50" s="796" t="str">
        <f ca="1">IF(ROWS($1:40)&gt;COUNT(Dong6),"",OFFSET(TH!L$1,SMALL(Dong6,ROWS($1:40)),))</f>
        <v>131</v>
      </c>
      <c r="G50" s="796" t="str">
        <f ca="1">IF(ROWS($1:40)&gt;COUNT(Dong6),"",OFFSET(TH!M$1,SMALL(Dong6,ROWS($1:40)),))</f>
        <v>5112</v>
      </c>
      <c r="H50" s="671">
        <f ca="1">IF(ROWS($1:40)&gt;COUNT(Dong6),"",OFFSET(TH!K$1,SMALL(Dong6,ROWS($1:40)),))</f>
        <v>8874900</v>
      </c>
      <c r="I50" s="671">
        <f ca="1">IF(ROWS($1:40)&gt;COUNT(Dong6),"",OFFSET(TH!K$1,SMALL(Dong6,ROWS($1:40)),))</f>
        <v>8874900</v>
      </c>
    </row>
    <row r="51" spans="1:10" s="785" customFormat="1" ht="21" customHeight="1">
      <c r="A51" s="793"/>
      <c r="B51" s="794"/>
      <c r="C51" s="793"/>
      <c r="D51" s="795"/>
      <c r="E51" s="794"/>
      <c r="F51" s="796"/>
      <c r="G51" s="796"/>
      <c r="H51" s="671"/>
      <c r="I51" s="671"/>
    </row>
    <row r="52" spans="1:10" s="785" customFormat="1" ht="21" customHeight="1">
      <c r="A52" s="797"/>
      <c r="B52" s="797"/>
      <c r="C52" s="797"/>
      <c r="D52" s="798" t="s">
        <v>343</v>
      </c>
      <c r="E52" s="799" t="s">
        <v>19</v>
      </c>
      <c r="F52" s="799"/>
      <c r="G52" s="799" t="s">
        <v>19</v>
      </c>
      <c r="H52" s="800">
        <f ca="1">SUBTOTAL(9,$H$10:$H$51)</f>
        <v>7954251335</v>
      </c>
      <c r="I52" s="800">
        <f ca="1">SUBTOTAL(9,I10:I51)</f>
        <v>7954251335</v>
      </c>
    </row>
    <row r="53" spans="1:10" s="785" customFormat="1" ht="15">
      <c r="A53" s="801" t="s">
        <v>413</v>
      </c>
    </row>
    <row r="54" spans="1:10" s="785" customFormat="1" ht="15">
      <c r="A54" s="801" t="str">
        <f ca="1">"- Ngày mở sổ: "&amp;DAY($A$11)&amp;"/"&amp;MONTH($A$11)&amp;"/ " &amp;YEAR($A$11)</f>
        <v>- Ngày mở sổ: 1/7/ 2014</v>
      </c>
    </row>
    <row r="55" spans="1:10" s="785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2"/>
      <c r="J55" s="802"/>
    </row>
    <row r="56" spans="1:10" s="785" customFormat="1" ht="15">
      <c r="B56" s="802" t="s">
        <v>340</v>
      </c>
      <c r="D56" s="802" t="s">
        <v>12</v>
      </c>
      <c r="H56" s="802" t="s">
        <v>341</v>
      </c>
      <c r="I56" s="802"/>
      <c r="J56" s="802"/>
    </row>
    <row r="57" spans="1:10" s="785" customFormat="1" ht="15">
      <c r="B57" s="802" t="s">
        <v>13</v>
      </c>
      <c r="D57" s="802" t="s">
        <v>13</v>
      </c>
      <c r="H57" s="802" t="s">
        <v>136</v>
      </c>
      <c r="I57" s="802"/>
      <c r="J57" s="802"/>
    </row>
    <row r="58" spans="1:10" s="78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37" t="s">
        <v>15</v>
      </c>
      <c r="C12" s="237" t="s">
        <v>32</v>
      </c>
      <c r="D12" s="1003"/>
      <c r="E12" s="1003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1" t="str">
        <f ca="1">"Ngày 31 tháng  12  năm  "&amp;YEAR($A$15)</f>
        <v>Ngày 31 tháng  12  năm  2014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2"/>
      <c r="B76" s="992"/>
      <c r="C76" s="992"/>
      <c r="D76" s="99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III / 2014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72"/>
      <c r="N10" s="983" t="s">
        <v>325</v>
      </c>
      <c r="O10" s="983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2066046400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2019696400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1973496400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1927446400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1941803380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1955181250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1966696600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1986056600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1994197810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2002284350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2006255350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2007410350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2019133600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2036218800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2041017330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2051044732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2058552232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2064027592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2071452592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2076389832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2079249832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2083099832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2090529782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2108125382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2109775382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2114164382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2119881632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2129881632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2133378312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2143843987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2155290037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2164971335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2171639535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2182016385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2190982485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2210232485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2206932485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2188932485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2205532485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2240532485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2266832485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2329432485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2346232485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2357732485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2356544485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Thuế TNDN</v>
      </c>
      <c r="F58" s="124" t="str">
        <f ca="1">IF(ROWS($1:45)&gt;COUNT(Dong1),"",IF(OFFSET(TH!M$1,SMALL(Dong1,ROWS($1:45)),)="1111",OFFSET(TH!L$1,SMALL(Dong1,ROWS($1:45)),),OFFSET(TH!M$1,SMALL(Dong1,ROWS($1:45)),)))</f>
        <v>3334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2355813006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2342156193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2340544485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2322072570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2321011032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2321011032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79"/>
      <c r="L1" s="779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1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1"/>
      <c r="H2" s="1011"/>
      <c r="I2" s="227"/>
      <c r="K2" s="780"/>
      <c r="L2" s="780"/>
    </row>
    <row r="3" spans="1:20" s="140" customFormat="1" ht="16.5" customHeight="1">
      <c r="A3" s="177"/>
      <c r="B3" s="177"/>
      <c r="C3" s="177"/>
      <c r="D3" s="177"/>
      <c r="F3" s="1011"/>
      <c r="G3" s="1011"/>
      <c r="H3" s="1011"/>
      <c r="I3" s="227"/>
    </row>
    <row r="4" spans="1:20" s="140" customFormat="1" ht="19.5" customHeight="1">
      <c r="A4" s="1014" t="s">
        <v>137</v>
      </c>
      <c r="B4" s="1014"/>
      <c r="C4" s="1014"/>
      <c r="D4" s="1014"/>
      <c r="E4" s="1014"/>
      <c r="F4" s="1014"/>
      <c r="G4" s="1014"/>
      <c r="H4" s="1014"/>
      <c r="I4" s="1014"/>
    </row>
    <row r="5" spans="1:20" s="140" customFormat="1" ht="15">
      <c r="A5" s="101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5"/>
      <c r="C5" s="1015"/>
      <c r="D5" s="1015"/>
      <c r="E5" s="1015"/>
      <c r="F5" s="1015"/>
      <c r="G5" s="1015"/>
      <c r="H5" s="1015"/>
      <c r="I5" s="1015"/>
    </row>
    <row r="6" spans="1:20" s="140" customFormat="1" ht="15">
      <c r="D6" s="255" t="s">
        <v>158</v>
      </c>
      <c r="E6" s="1015" t="str">
        <f>IF($M$9="ACB","100983119","1004 148 5104 6511")</f>
        <v>1004 148 5104 6511</v>
      </c>
      <c r="F6" s="1015"/>
      <c r="G6" s="1015"/>
      <c r="H6" s="558" t="s">
        <v>108</v>
      </c>
      <c r="I6" s="256" t="str">
        <f>IF(H6="VNĐ","1121",IF(H6="USD","1122",""))</f>
        <v>1121</v>
      </c>
      <c r="N6" s="1006" t="s">
        <v>325</v>
      </c>
      <c r="O6" s="1006"/>
      <c r="Q6" s="1012" t="s">
        <v>266</v>
      </c>
      <c r="R6" s="1012" t="s">
        <v>326</v>
      </c>
      <c r="S6" s="1012" t="s">
        <v>1268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13"/>
      <c r="R7" s="1013"/>
      <c r="S7" s="1013"/>
    </row>
    <row r="8" spans="1:20" s="145" customFormat="1" ht="22.5" customHeight="1" thickBot="1">
      <c r="A8" s="1018" t="s">
        <v>138</v>
      </c>
      <c r="B8" s="1020" t="s">
        <v>1</v>
      </c>
      <c r="C8" s="1021"/>
      <c r="D8" s="1016" t="s">
        <v>0</v>
      </c>
      <c r="E8" s="1022" t="s">
        <v>14</v>
      </c>
      <c r="F8" s="1024" t="s">
        <v>139</v>
      </c>
      <c r="G8" s="1024"/>
      <c r="H8" s="1021"/>
      <c r="I8" s="1016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19"/>
      <c r="B9" s="146" t="s">
        <v>15</v>
      </c>
      <c r="C9" s="147" t="s">
        <v>140</v>
      </c>
      <c r="D9" s="1017"/>
      <c r="E9" s="1023"/>
      <c r="F9" s="248" t="s">
        <v>141</v>
      </c>
      <c r="G9" s="148" t="s">
        <v>142</v>
      </c>
      <c r="H9" s="560" t="s">
        <v>143</v>
      </c>
      <c r="I9" s="1017"/>
      <c r="K9" s="178" t="s">
        <v>405</v>
      </c>
      <c r="L9" s="140"/>
      <c r="M9" s="444" t="s">
        <v>1267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33" activePane="bottomLeft" state="frozen"/>
      <selection activeCell="A4" sqref="A4"/>
      <selection pane="bottomLeft" activeCell="G47" sqref="G4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3" t="str">
        <f>TH!$A$1</f>
        <v>Đơn vị: CÔNG TY TNHH SX TM KIM DUNG PHÁT</v>
      </c>
    </row>
    <row r="2" spans="1:11">
      <c r="A2" s="804" t="str">
        <f>TH!$A$2</f>
        <v>Địa chỉ: 1A227/1 Ấp 1, Phạm Văn Hai, Bình Chánh, TPHCM</v>
      </c>
    </row>
    <row r="3" spans="1:11" ht="27" customHeight="1">
      <c r="A3" s="1026" t="s">
        <v>331</v>
      </c>
      <c r="B3" s="1026"/>
      <c r="C3" s="1026"/>
      <c r="D3" s="1026"/>
      <c r="E3" s="1026"/>
      <c r="F3" s="1026"/>
      <c r="G3" s="1026"/>
      <c r="H3" s="1026"/>
    </row>
    <row r="4" spans="1:11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11" s="10" customFormat="1" ht="14.25" customHeight="1">
      <c r="A5" s="1028"/>
      <c r="B5" s="1030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IF(ISNA(VLOOKUP(B6,[4]!DS_131,1,0)),"","x")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64367530</v>
      </c>
      <c r="F7" s="8">
        <f t="array" ref="F7">SUM(IF("131"&amp;B7=KHC&amp;KH,TH))</f>
        <v>64367530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IF(ISNA(VLOOKUP(B12,[4]!DS_131,1,0)),"","x")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0">
        <f t="shared" si="1"/>
        <v>11224400</v>
      </c>
      <c r="H13" s="750">
        <f t="shared" si="2"/>
        <v>0</v>
      </c>
      <c r="I13" s="10" t="str">
        <f>IF(ISNA(VLOOKUP(B13,[4]!DS_131,1,0)),"","x")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0">
        <f t="shared" si="1"/>
        <v>0</v>
      </c>
      <c r="H14" s="750">
        <f t="shared" si="2"/>
        <v>0</v>
      </c>
      <c r="I14" s="10" t="str">
        <f>IF(ISNA(VLOOKUP(B14,[4]!DS_131,1,0)),"","x")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0">
        <f t="shared" si="1"/>
        <v>27317950</v>
      </c>
      <c r="H15" s="750">
        <f t="shared" si="2"/>
        <v>0</v>
      </c>
      <c r="K15" s="945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0">
        <f t="shared" si="1"/>
        <v>0</v>
      </c>
      <c r="H16" s="750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0">
        <f t="shared" si="1"/>
        <v>0</v>
      </c>
      <c r="H17" s="750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0">
        <f t="shared" si="1"/>
        <v>0</v>
      </c>
      <c r="H18" s="750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0">
        <f t="shared" si="1"/>
        <v>0</v>
      </c>
      <c r="H19" s="750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0">
        <f t="shared" si="1"/>
        <v>0</v>
      </c>
      <c r="H20" s="750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0">
        <f t="shared" si="1"/>
        <v>0</v>
      </c>
      <c r="H21" s="750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0">
        <f t="shared" si="1"/>
        <v>0</v>
      </c>
      <c r="H22" s="750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0">
        <f t="shared" si="1"/>
        <v>21191500</v>
      </c>
      <c r="H23" s="750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0">
        <f t="shared" si="1"/>
        <v>0</v>
      </c>
      <c r="H24" s="750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0">
        <f t="shared" si="1"/>
        <v>0</v>
      </c>
      <c r="H25" s="750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0">
        <f t="shared" si="1"/>
        <v>0</v>
      </c>
      <c r="H26" s="750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0">
        <f t="shared" si="1"/>
        <v>0</v>
      </c>
      <c r="H27" s="750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0">
        <f t="shared" si="1"/>
        <v>0</v>
      </c>
      <c r="H28" s="750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0">
        <f t="shared" si="1"/>
        <v>0</v>
      </c>
      <c r="H29" s="750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0">
        <f t="shared" si="1"/>
        <v>0</v>
      </c>
      <c r="H30" s="750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0">
        <f t="shared" si="1"/>
        <v>0</v>
      </c>
      <c r="H31" s="750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0">
        <f t="shared" si="1"/>
        <v>0</v>
      </c>
      <c r="H32" s="750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0">
        <f t="shared" si="1"/>
        <v>0</v>
      </c>
      <c r="H33" s="750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0">
        <f t="shared" si="1"/>
        <v>0</v>
      </c>
      <c r="H34" s="750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0">
        <f t="shared" si="1"/>
        <v>0</v>
      </c>
      <c r="H35" s="750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0">
        <f t="shared" si="1"/>
        <v>0</v>
      </c>
      <c r="H36" s="750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50">
        <f t="shared" si="1"/>
        <v>0</v>
      </c>
      <c r="H37" s="750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0">
        <f t="shared" si="1"/>
        <v>250000</v>
      </c>
      <c r="H38" s="750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0">
        <f t="shared" si="1"/>
        <v>0</v>
      </c>
      <c r="H39" s="750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0">
        <f t="shared" si="1"/>
        <v>34482685</v>
      </c>
      <c r="H40" s="750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0">
        <f t="shared" si="1"/>
        <v>0</v>
      </c>
      <c r="H41" s="750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0">
        <f t="shared" si="1"/>
        <v>0</v>
      </c>
      <c r="H42" s="750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0">
        <f t="shared" si="1"/>
        <v>0</v>
      </c>
      <c r="H43" s="750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0">
        <f t="shared" si="1"/>
        <v>0</v>
      </c>
      <c r="H44" s="750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0">
        <f t="shared" si="1"/>
        <v>19056098</v>
      </c>
      <c r="H45" s="750">
        <f t="shared" si="2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0">
        <f t="shared" si="1"/>
        <v>14583580</v>
      </c>
      <c r="H46" s="750">
        <f t="shared" si="2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0">
        <f t="shared" si="1"/>
        <v>0</v>
      </c>
      <c r="H47" s="750">
        <f t="shared" si="2"/>
        <v>0</v>
      </c>
      <c r="I47" s="10" t="str">
        <f>IF(ISNA(VLOOKUP(B47,[4]!DS_131,1,0)),"","x")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IF(ISNA(VLOOKUP(B48,[4]!DS_131,1,0)),"","x")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2498749784</v>
      </c>
      <c r="F49" s="13">
        <f t="shared" si="4"/>
        <v>2397840640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1025" t="s">
        <v>414</v>
      </c>
      <c r="G52" s="1025"/>
      <c r="H52" s="1025"/>
    </row>
    <row r="53" spans="1:8">
      <c r="F53" s="1025" t="s">
        <v>109</v>
      </c>
      <c r="G53" s="1025"/>
      <c r="H53" s="1025"/>
    </row>
    <row r="54" spans="1:8">
      <c r="E54" s="183"/>
      <c r="F54" s="1025" t="s">
        <v>136</v>
      </c>
      <c r="G54" s="1025"/>
      <c r="H54" s="102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14" activePane="bottomLeft" state="frozen"/>
      <selection activeCell="A6" sqref="A6"/>
      <selection pane="bottomLeft" activeCell="G14" sqref="G14:G1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5" t="s">
        <v>46</v>
      </c>
      <c r="I1" s="1035"/>
      <c r="J1" s="1035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441" customFormat="1" ht="14.25" customHeight="1">
      <c r="A3" s="573"/>
      <c r="B3" s="571"/>
      <c r="C3" s="571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8" t="s">
        <v>886</v>
      </c>
      <c r="F7" s="1038"/>
      <c r="G7" s="1038"/>
      <c r="H7" s="1038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42004</v>
      </c>
      <c r="B14" s="9" t="str">
        <f ca="1">IF(ROWS($1:1)&gt;COUNT(Dong14),"",OFFSET(TH!D$1,SMALL(Dong14,ROWS($1:1)),))</f>
        <v>TP/X78</v>
      </c>
      <c r="C14" s="9">
        <f ca="1">IF(ROWS($1:1)&gt;COUNT(Dong14),"",OFFSET(TH!E$1,SMALL(Dong14,ROWS($1:1)),))</f>
        <v>42004</v>
      </c>
      <c r="D14" s="221" t="str">
        <f ca="1">IF(ROWS($1:1)&gt;COUNT(Dong14),"",OFFSET(TH!F$1,SMALL(Dong14,ROWS($1:1)),))</f>
        <v>Thùng (183x15x10)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2120000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2120000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42004</v>
      </c>
      <c r="B15" s="9" t="str">
        <f ca="1">IF(ROWS($1:2)&gt;COUNT(Dong14),"",OFFSET(TH!D$1,SMALL(Dong14,ROWS($1:2)),))</f>
        <v>TP/X78</v>
      </c>
      <c r="C15" s="9">
        <f ca="1">IF(ROWS($1:2)&gt;COUNT(Dong14),"",OFFSET(TH!E$1,SMALL(Dong14,ROWS($1:2)),))</f>
        <v>42004</v>
      </c>
      <c r="D15" s="221" t="str">
        <f ca="1">IF(ROWS($1:2)&gt;COUNT(Dong14),"",OFFSET(TH!F$1,SMALL(Dong14,ROWS($1:2)),))</f>
        <v>Thùng (143x49x51)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4500000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6620000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42004</v>
      </c>
      <c r="B16" s="9" t="str">
        <f ca="1">IF(ROWS($1:3)&gt;COUNT(Dong14),"",OFFSET(TH!D$1,SMALL(Dong14,ROWS($1:3)),))</f>
        <v>TP/X78</v>
      </c>
      <c r="C16" s="9">
        <f ca="1">IF(ROWS($1:3)&gt;COUNT(Dong14),"",OFFSET(TH!E$1,SMALL(Dong14,ROWS($1:3)),))</f>
        <v>42004</v>
      </c>
      <c r="D16" s="221" t="str">
        <f ca="1">IF(ROWS($1:3)&gt;COUNT(Dong14),"",OFFSET(TH!F$1,SMALL(Dong14,ROWS($1:3)),))</f>
        <v>Thùng (151x49x51)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4530000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11150000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42004</v>
      </c>
      <c r="B17" s="9" t="str">
        <f ca="1">IF(ROWS($1:4)&gt;COUNT(Dong14),"",OFFSET(TH!D$1,SMALL(Dong14,ROWS($1:4)),))</f>
        <v>TP/X78</v>
      </c>
      <c r="C17" s="9">
        <f ca="1">IF(ROWS($1:4)&gt;COUNT(Dong14),"",OFFSET(TH!E$1,SMALL(Dong14,ROWS($1:4)),))</f>
        <v>42004</v>
      </c>
      <c r="D17" s="221" t="str">
        <f ca="1">IF(ROWS($1:4)&gt;COUNT(Dong14),"",OFFSET(TH!F$1,SMALL(Dong14,ROWS($1:4)),))</f>
        <v>Thùng (119x49x51)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5820000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16970000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42004</v>
      </c>
      <c r="B18" s="9" t="str">
        <f ca="1">IF(ROWS($1:5)&gt;COUNT(Dong14),"",OFFSET(TH!D$1,SMALL(Dong14,ROWS($1:5)),))</f>
        <v>TP/X78</v>
      </c>
      <c r="C18" s="9">
        <f ca="1">IF(ROWS($1:5)&gt;COUNT(Dong14),"",OFFSET(TH!E$1,SMALL(Dong14,ROWS($1:5)),))</f>
        <v>42004</v>
      </c>
      <c r="D18" s="221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1697000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18667000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42004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42004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1111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18667000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1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1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1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1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1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1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1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1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1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1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1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9" t="str">
        <f ca="1">IF(ROWS($1:18)&gt;COUNT(Dong14),"",OFFSET(TH!C$1,SMALL(Dong14,ROWS($1:18)),))</f>
        <v/>
      </c>
      <c r="B31" s="9" t="str">
        <f ca="1">IF(ROWS($1:18)&gt;COUNT(Dong14),"",OFFSET(TH!D$1,SMALL(Dong14,ROWS($1:18)),))</f>
        <v/>
      </c>
      <c r="C31" s="9" t="str">
        <f ca="1">IF(ROWS($1:18)&gt;COUNT(Dong14),"",OFFSET(TH!E$1,SMALL(Dong14,ROWS($1:18)),))</f>
        <v/>
      </c>
      <c r="D31" s="221" t="str">
        <f ca="1">IF(ROWS($1:18)&gt;COUNT(Dong14),"",OFFSET(TH!F$1,SMALL(Dong14,ROWS($1:18)),))</f>
        <v/>
      </c>
      <c r="E31" s="46" t="str">
        <f ca="1">IF(ROWS($1:18)&gt;COUNT(Dong14),"",IF(OFFSET(TH!L$1,SMALL(Dong14,ROWS($1:18)),)="331",OFFSET(TH!M$1,SMALL(Dong14,ROWS($1:18)),),OFFSET(TH!L$1,SMALL(Dong14,ROWS($1:18)),)))</f>
        <v/>
      </c>
      <c r="F31" s="46"/>
      <c r="G31" s="58" t="str">
        <f ca="1">IF(ROWS($1:18)&gt;COUNT(Dong14),"",IF(OFFSET(TH!L$1,SMALL(Dong14,ROWS($1:18)),)="131",OFFSET(TH!K$1,SMALL(Dong14,ROWS($1:18)),),0))</f>
        <v/>
      </c>
      <c r="H31" s="58" t="str">
        <f ca="1">IF(ROWS($1:18)&gt;COUNT(Dong14),"",IF(OFFSET(TH!M$1,SMALL(Dong14,ROWS($1:18)),)="131",OFFSET(TH!K$1,SMALL(Dong14,ROWS($1:18)),),0))</f>
        <v/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0</v>
      </c>
    </row>
    <row r="32" spans="1:10" s="18" customFormat="1" ht="18" customHeight="1">
      <c r="A32" s="9" t="str">
        <f ca="1">IF(ROWS($1:19)&gt;COUNT(Dong14),"",OFFSET(TH!C$1,SMALL(Dong14,ROWS($1:19)),))</f>
        <v/>
      </c>
      <c r="B32" s="9" t="str">
        <f ca="1">IF(ROWS($1:19)&gt;COUNT(Dong14),"",OFFSET(TH!D$1,SMALL(Dong14,ROWS($1:19)),))</f>
        <v/>
      </c>
      <c r="C32" s="9" t="str">
        <f ca="1">IF(ROWS($1:19)&gt;COUNT(Dong14),"",OFFSET(TH!E$1,SMALL(Dong14,ROWS($1:19)),))</f>
        <v/>
      </c>
      <c r="D32" s="221" t="str">
        <f ca="1">IF(ROWS($1:19)&gt;COUNT(Dong14),"",OFFSET(TH!F$1,SMALL(Dong14,ROWS($1:19)),))</f>
        <v/>
      </c>
      <c r="E32" s="46" t="str">
        <f ca="1">IF(ROWS($1:19)&gt;COUNT(Dong14),"",IF(OFFSET(TH!L$1,SMALL(Dong14,ROWS($1:19)),)="331",OFFSET(TH!M$1,SMALL(Dong14,ROWS($1:19)),),OFFSET(TH!L$1,SMALL(Dong14,ROWS($1:19)),)))</f>
        <v/>
      </c>
      <c r="F32" s="46"/>
      <c r="G32" s="58" t="str">
        <f ca="1">IF(ROWS($1:19)&gt;COUNT(Dong14),"",IF(OFFSET(TH!L$1,SMALL(Dong14,ROWS($1:19)),)="131",OFFSET(TH!K$1,SMALL(Dong14,ROWS($1:19)),),0))</f>
        <v/>
      </c>
      <c r="H32" s="58" t="str">
        <f ca="1">IF(ROWS($1:19)&gt;COUNT(Dong14),"",IF(OFFSET(TH!M$1,SMALL(Dong14,ROWS($1:19)),)="131",OFFSET(TH!K$1,SMALL(Dong14,ROWS($1:19)),),0))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IF(ROWS($1:20)&gt;COUNT(Dong14),"",OFFSET(TH!C$1,SMALL(Dong14,ROWS($1:20)),))</f>
        <v/>
      </c>
      <c r="B33" s="9" t="str">
        <f ca="1">IF(ROWS($1:20)&gt;COUNT(Dong14),"",OFFSET(TH!D$1,SMALL(Dong14,ROWS($1:20)),))</f>
        <v/>
      </c>
      <c r="C33" s="9" t="str">
        <f ca="1">IF(ROWS($1:20)&gt;COUNT(Dong14),"",OFFSET(TH!E$1,SMALL(Dong14,ROWS($1:20)),))</f>
        <v/>
      </c>
      <c r="D33" s="221" t="str">
        <f ca="1">IF(ROWS($1:20)&gt;COUNT(Dong14),"",OFFSET(TH!F$1,SMALL(Dong14,ROWS($1:20)),))</f>
        <v/>
      </c>
      <c r="E33" s="46" t="str">
        <f ca="1">IF(ROWS($1:20)&gt;COUNT(Dong14),"",IF(OFFSET(TH!L$1,SMALL(Dong14,ROWS($1:20)),)="331",OFFSET(TH!M$1,SMALL(Dong14,ROWS($1:20)),),OFFSET(TH!L$1,SMALL(Dong14,ROWS($1:20)),)))</f>
        <v/>
      </c>
      <c r="F33" s="46"/>
      <c r="G33" s="58" t="str">
        <f ca="1">IF(ROWS($1:20)&gt;COUNT(Dong14),"",IF(OFFSET(TH!L$1,SMALL(Dong14,ROWS($1:20)),)="131",OFFSET(TH!K$1,SMALL(Dong14,ROWS($1:20)),),0))</f>
        <v/>
      </c>
      <c r="H33" s="58" t="str">
        <f ca="1">IF(ROWS($1:20)&gt;COUNT(Dong14),"",IF(OFFSET(TH!M$1,SMALL(Dong14,ROWS($1:20)),)="131",OFFSET(TH!K$1,SMALL(Dong14,ROWS($1:20)),),0))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IF(ROWS($1:21)&gt;COUNT(Dong14),"",OFFSET(TH!C$1,SMALL(Dong14,ROWS($1:21)),))</f>
        <v/>
      </c>
      <c r="B34" s="9" t="str">
        <f ca="1">IF(ROWS($1:21)&gt;COUNT(Dong14),"",OFFSET(TH!D$1,SMALL(Dong14,ROWS($1:21)),))</f>
        <v/>
      </c>
      <c r="C34" s="9" t="str">
        <f ca="1">IF(ROWS($1:21)&gt;COUNT(Dong14),"",OFFSET(TH!E$1,SMALL(Dong14,ROWS($1:21)),))</f>
        <v/>
      </c>
      <c r="D34" s="221" t="str">
        <f ca="1">IF(ROWS($1:21)&gt;COUNT(Dong14),"",OFFSET(TH!F$1,SMALL(Dong14,ROWS($1:21)),))</f>
        <v/>
      </c>
      <c r="E34" s="46" t="str">
        <f ca="1">IF(ROWS($1:21)&gt;COUNT(Dong14),"",IF(OFFSET(TH!L$1,SMALL(Dong14,ROWS($1:21)),)="331",OFFSET(TH!M$1,SMALL(Dong14,ROWS($1:21)),),OFFSET(TH!L$1,SMALL(Dong14,ROWS($1:21)),)))</f>
        <v/>
      </c>
      <c r="F34" s="46"/>
      <c r="G34" s="58" t="str">
        <f ca="1">IF(ROWS($1:21)&gt;COUNT(Dong14),"",IF(OFFSET(TH!L$1,SMALL(Dong14,ROWS($1:21)),)="131",OFFSET(TH!K$1,SMALL(Dong14,ROWS($1:21)),),0))</f>
        <v/>
      </c>
      <c r="H34" s="58" t="str">
        <f ca="1">IF(ROWS($1:21)&gt;COUNT(Dong14),"",IF(OFFSET(TH!M$1,SMALL(Dong14,ROWS($1:21)),)="131",OFFSET(TH!K$1,SMALL(Dong14,ROWS($1:21)),),0))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18667000</v>
      </c>
      <c r="H53" s="27">
        <f ca="1">SUM(H14:H30)</f>
        <v>18667000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31/12/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1" t="str">
        <f ca="1">"Ngày 31 tháng  12  năm  "&amp;YEAR($A$14)</f>
        <v>Ngày 31 tháng  12  năm  2014</v>
      </c>
      <c r="F58" s="991"/>
      <c r="G58" s="991"/>
      <c r="H58" s="991"/>
      <c r="I58" s="991"/>
      <c r="J58" s="991"/>
    </row>
    <row r="59" spans="1:11" s="18" customFormat="1" ht="14.25" customHeight="1">
      <c r="C59" s="569" t="s">
        <v>11</v>
      </c>
      <c r="E59" s="991" t="s">
        <v>12</v>
      </c>
      <c r="F59" s="991"/>
      <c r="G59" s="991"/>
      <c r="H59" s="991"/>
      <c r="I59" s="991"/>
      <c r="J59" s="991"/>
    </row>
    <row r="60" spans="1:11" s="18" customFormat="1" ht="14.25" customHeight="1">
      <c r="C60" s="569" t="s">
        <v>13</v>
      </c>
      <c r="E60" s="991" t="s">
        <v>13</v>
      </c>
      <c r="F60" s="991"/>
      <c r="G60" s="991"/>
      <c r="H60" s="991"/>
      <c r="I60" s="991"/>
      <c r="J60" s="991"/>
    </row>
    <row r="61" spans="1:11" s="29" customFormat="1"/>
    <row r="67" spans="3:3" ht="15">
      <c r="C67" s="57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35" sqref="B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3" t="str">
        <f>TH!$A$1</f>
        <v>Đơn vị: CÔNG TY TNHH SX TM KIM DUNG PHÁT</v>
      </c>
    </row>
    <row r="2" spans="1:9">
      <c r="A2" s="804" t="str">
        <f>TH!$A$2</f>
        <v>Địa chỉ: 1A227/1 Ấp 1, Phạm Văn Hai, Bình Chánh, TPHCM</v>
      </c>
    </row>
    <row r="3" spans="1:9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1140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1238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IF(ISNA(VLOOKUP(B12,[4]!DSKH,1,0)),"","x")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4">
        <f t="shared" si="3"/>
        <v>0</v>
      </c>
      <c r="H13" s="944">
        <f t="shared" si="4"/>
        <v>35000000</v>
      </c>
      <c r="I13" s="10" t="str">
        <f>IF(ISNA(VLOOKUP(B13,[4]!DSKH,1,0)),"","x")</f>
        <v>x</v>
      </c>
    </row>
    <row r="14" spans="1:9" s="10" customFormat="1" ht="16.5" customHeight="1">
      <c r="A14" s="6">
        <f t="shared" si="2"/>
        <v>9</v>
      </c>
      <c r="B14" s="7" t="s">
        <v>1078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IF(ISNA(VLOOKUP(B14,[4]!DSKH,1,0)),"","x")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IF(ISNA(VLOOKUP(B15,[4]!DSKH,1,0)),"","x")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0">
        <f t="shared" ref="G16:G23" si="9">ROUND(MAX(C16+E16-D16-F16,0),2)</f>
        <v>0</v>
      </c>
      <c r="H16" s="750">
        <f t="shared" ref="H16:H23" si="10">ROUND(MAX(D16+F16-C16-E16,0),2)</f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0">
        <f t="shared" si="9"/>
        <v>0</v>
      </c>
      <c r="H17" s="750">
        <f t="shared" si="10"/>
        <v>0</v>
      </c>
      <c r="I17" s="10" t="str">
        <f>IF(ISNA(VLOOKUP(B17,[4]!DSKH,1,0)),"","x")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0">
        <f t="shared" si="9"/>
        <v>0</v>
      </c>
      <c r="H18" s="750">
        <f t="shared" si="10"/>
        <v>393652940</v>
      </c>
      <c r="I18" s="10" t="str">
        <f>IF(ISNA(VLOOKUP(B18,[4]!DSKH,1,0)),"","x")</f>
        <v/>
      </c>
    </row>
    <row r="19" spans="1:9" s="10" customFormat="1" ht="16.5" customHeight="1">
      <c r="A19" s="6">
        <f t="shared" si="8"/>
        <v>14</v>
      </c>
      <c r="B19" s="7" t="s">
        <v>1127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0">
        <f t="shared" si="9"/>
        <v>0</v>
      </c>
      <c r="H19" s="750">
        <f t="shared" si="10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0">
        <f t="shared" si="9"/>
        <v>0</v>
      </c>
      <c r="H20" s="750">
        <f t="shared" si="10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8"/>
        <v>16</v>
      </c>
      <c r="B21" s="7" t="s">
        <v>1117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0">
        <f t="shared" si="9"/>
        <v>0</v>
      </c>
      <c r="H21" s="750">
        <f t="shared" si="10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0">
        <f t="shared" si="9"/>
        <v>0</v>
      </c>
      <c r="H22" s="750">
        <f t="shared" si="10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si="8"/>
        <v>18</v>
      </c>
      <c r="B23" s="7" t="s">
        <v>1130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0">
        <f t="shared" si="9"/>
        <v>0</v>
      </c>
      <c r="H23" s="750">
        <f t="shared" si="10"/>
        <v>0</v>
      </c>
      <c r="I23" s="10" t="str">
        <f>IF(ISNA(VLOOKUP(B23,[4]!DSKH,1,0)),"","x")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0">
        <f t="shared" ref="G24" si="12">ROUND(MAX(C24+E24-D24-F24,0),2)</f>
        <v>0</v>
      </c>
      <c r="H24" s="750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IF(ISNA(VLOOKUP(B25,[4]!DSKH,1,0)),"","x")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5" t="s">
        <v>414</v>
      </c>
      <c r="G28" s="1025"/>
      <c r="H28" s="1025"/>
    </row>
    <row r="29" spans="1:9">
      <c r="F29" s="1025" t="s">
        <v>109</v>
      </c>
      <c r="G29" s="1025"/>
      <c r="H29" s="1025"/>
    </row>
    <row r="30" spans="1:9">
      <c r="E30" s="183"/>
      <c r="F30" s="1025" t="s">
        <v>136</v>
      </c>
      <c r="G30" s="1025"/>
      <c r="H30" s="102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1010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str">
        <f ca="1">"Ngày 31 tháng  12  năm  "&amp;YEAR($A$14)</f>
        <v>Ngày 31 tháng  12  năm  2014</v>
      </c>
      <c r="F56" s="991"/>
      <c r="G56" s="991"/>
      <c r="H56" s="991"/>
      <c r="I56" s="991"/>
      <c r="J56" s="991"/>
    </row>
    <row r="57" spans="1:11" s="18" customFormat="1" ht="14.25" customHeight="1">
      <c r="C57" s="214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4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6" t="s">
        <v>1277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1278</v>
      </c>
      <c r="C2" s="1042" t="s">
        <v>1279</v>
      </c>
      <c r="D2" s="1042" t="s">
        <v>37</v>
      </c>
      <c r="E2" s="1042"/>
      <c r="F2" s="1042" t="s">
        <v>38</v>
      </c>
      <c r="G2" s="1042"/>
      <c r="H2" s="1043" t="s">
        <v>346</v>
      </c>
      <c r="I2" s="1032"/>
    </row>
    <row r="3" spans="1:9" s="10" customFormat="1" ht="15.75" customHeight="1">
      <c r="A3" s="1041"/>
      <c r="B3" s="1042"/>
      <c r="C3" s="1042"/>
      <c r="D3" s="863" t="s">
        <v>42</v>
      </c>
      <c r="E3" s="863" t="s">
        <v>43</v>
      </c>
      <c r="F3" s="863" t="s">
        <v>42</v>
      </c>
      <c r="G3" s="863" t="s">
        <v>43</v>
      </c>
      <c r="H3" s="863" t="s">
        <v>42</v>
      </c>
      <c r="I3" s="863" t="s">
        <v>43</v>
      </c>
    </row>
    <row r="4" spans="1:9" s="10" customFormat="1" ht="18" customHeight="1">
      <c r="A4" s="442">
        <f t="shared" ref="A4:A10" si="0">IF(B4&lt;&gt;"",ROW()-3,"")</f>
        <v>1</v>
      </c>
      <c r="B4" s="891" t="s">
        <v>1301</v>
      </c>
      <c r="C4" s="867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5">
        <f t="shared" ref="H4:H10" si="1">ROUND(MAX(D4+F4-E4-G4,0),2)</f>
        <v>0</v>
      </c>
      <c r="I4" s="865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1288</v>
      </c>
      <c r="C5" s="864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42">
        <f t="shared" si="0"/>
        <v>3</v>
      </c>
      <c r="B6" s="7" t="s">
        <v>1298</v>
      </c>
      <c r="C6" s="864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42">
        <f t="shared" si="0"/>
        <v>4</v>
      </c>
      <c r="B7" s="7" t="s">
        <v>1305</v>
      </c>
      <c r="C7" s="864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5">
        <f t="shared" si="1"/>
        <v>0</v>
      </c>
      <c r="I7" s="865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1307</v>
      </c>
      <c r="C8" s="864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5">
        <f t="shared" si="1"/>
        <v>0</v>
      </c>
      <c r="I8" s="865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1313</v>
      </c>
      <c r="C9" s="864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5">
        <f t="shared" si="1"/>
        <v>0</v>
      </c>
      <c r="I9" s="865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1315</v>
      </c>
      <c r="C10" s="864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5">
        <f t="shared" si="1"/>
        <v>0</v>
      </c>
      <c r="I10" s="865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4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5">
        <f t="shared" ref="H11" si="4">ROUND(MAX(D11+F11-E11-G11,0),2)</f>
        <v>0</v>
      </c>
      <c r="I11" s="865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8"/>
      <c r="C12" s="869"/>
      <c r="D12" s="182"/>
      <c r="E12" s="182"/>
      <c r="F12" s="182"/>
      <c r="G12" s="182"/>
      <c r="H12" s="866"/>
      <c r="I12" s="866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8" customWidth="1"/>
    <col min="2" max="2" width="8.28515625" style="888" customWidth="1"/>
    <col min="3" max="3" width="9.28515625" style="888" customWidth="1"/>
    <col min="4" max="4" width="37.28515625" style="888" customWidth="1"/>
    <col min="5" max="5" width="10.140625" style="888" customWidth="1"/>
    <col min="6" max="9" width="15" style="888" customWidth="1"/>
    <col min="10" max="16384" width="9.140625" style="888"/>
  </cols>
  <sheetData>
    <row r="1" spans="1:9" s="871" customFormat="1" ht="16.5" customHeight="1">
      <c r="A1" s="579" t="str">
        <f>TH!A1</f>
        <v>Đơn vị: CÔNG TY TNHH SX TM KIM DUNG PHÁT</v>
      </c>
      <c r="B1" s="870"/>
      <c r="C1" s="870"/>
      <c r="F1" s="870"/>
      <c r="G1" s="1035" t="s">
        <v>1280</v>
      </c>
      <c r="H1" s="1035"/>
      <c r="I1" s="1035"/>
    </row>
    <row r="2" spans="1:9" s="871" customFormat="1" ht="16.5" customHeight="1">
      <c r="A2" s="578" t="str">
        <f>TH!A2</f>
        <v>Địa chỉ: 1A227/1 Ấp 1, Phạm Văn Hai, Bình Chánh, TPHCM</v>
      </c>
      <c r="B2" s="833"/>
      <c r="C2" s="833"/>
      <c r="F2" s="700"/>
      <c r="G2" s="1036" t="s">
        <v>1281</v>
      </c>
      <c r="H2" s="1036"/>
      <c r="I2" s="1036"/>
    </row>
    <row r="3" spans="1:9" s="871" customFormat="1" ht="16.5" customHeight="1">
      <c r="A3" s="833"/>
      <c r="B3" s="833"/>
      <c r="C3" s="833"/>
      <c r="F3" s="700"/>
      <c r="G3" s="1036"/>
      <c r="H3" s="1036"/>
      <c r="I3" s="1036"/>
    </row>
    <row r="4" spans="1:9" s="871" customFormat="1" ht="16.5" customHeight="1">
      <c r="A4" s="833"/>
      <c r="B4" s="833"/>
      <c r="C4" s="833"/>
      <c r="F4" s="700"/>
      <c r="G4" s="834"/>
      <c r="H4" s="834"/>
      <c r="I4" s="834"/>
    </row>
    <row r="5" spans="1:9" s="18" customFormat="1" ht="23.25" customHeight="1">
      <c r="A5" s="1044" t="s">
        <v>1282</v>
      </c>
      <c r="B5" s="1044"/>
      <c r="C5" s="1044"/>
      <c r="D5" s="1044"/>
      <c r="E5" s="1044"/>
      <c r="F5" s="1044"/>
      <c r="G5" s="1044"/>
      <c r="H5" s="1044"/>
      <c r="I5" s="1044"/>
    </row>
    <row r="6" spans="1:9" s="18" customFormat="1">
      <c r="A6" s="991" t="s">
        <v>1283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1284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831"/>
      <c r="B9" s="831"/>
      <c r="C9" s="831"/>
      <c r="D9" s="20" t="s">
        <v>1285</v>
      </c>
      <c r="E9" s="1045" t="s">
        <v>1288</v>
      </c>
      <c r="F9" s="1045"/>
      <c r="G9" s="835" t="str">
        <f>"ngày "&amp; TEXT(VLOOKUP($E$9,'341'!$B$4:$I$12,2,0),"dd/MM/yy")</f>
        <v>ngày 29/05/14</v>
      </c>
      <c r="H9" s="831"/>
      <c r="I9" s="831"/>
    </row>
    <row r="10" spans="1:9" s="18" customFormat="1">
      <c r="A10" s="991" t="s">
        <v>1292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33" t="s">
        <v>1</v>
      </c>
      <c r="C12" s="1034"/>
      <c r="D12" s="1046" t="s">
        <v>0</v>
      </c>
      <c r="E12" s="1046" t="s">
        <v>14</v>
      </c>
      <c r="F12" s="1048" t="s">
        <v>1289</v>
      </c>
      <c r="G12" s="1049"/>
      <c r="H12" s="1048" t="s">
        <v>1290</v>
      </c>
      <c r="I12" s="1049"/>
    </row>
    <row r="13" spans="1:9" s="18" customFormat="1" ht="33.75" customHeight="1">
      <c r="A13" s="1047"/>
      <c r="B13" s="237" t="s">
        <v>15</v>
      </c>
      <c r="C13" s="237" t="s">
        <v>32</v>
      </c>
      <c r="D13" s="1047"/>
      <c r="E13" s="1047"/>
      <c r="F13" s="889" t="s">
        <v>22</v>
      </c>
      <c r="G13" s="889" t="s">
        <v>23</v>
      </c>
      <c r="H13" s="889" t="s">
        <v>22</v>
      </c>
      <c r="I13" s="889" t="s">
        <v>23</v>
      </c>
    </row>
    <row r="14" spans="1:9" s="831" customFormat="1">
      <c r="A14" s="832" t="s">
        <v>2</v>
      </c>
      <c r="B14" s="836" t="s">
        <v>3</v>
      </c>
      <c r="C14" s="832" t="s">
        <v>4</v>
      </c>
      <c r="D14" s="832" t="s">
        <v>5</v>
      </c>
      <c r="E14" s="832" t="s">
        <v>6</v>
      </c>
      <c r="F14" s="832">
        <v>3</v>
      </c>
      <c r="G14" s="832">
        <v>5</v>
      </c>
      <c r="H14" s="832">
        <v>7</v>
      </c>
      <c r="I14" s="832">
        <v>9</v>
      </c>
    </row>
    <row r="15" spans="1:9" s="18" customFormat="1" ht="19.5" customHeight="1">
      <c r="A15" s="872"/>
      <c r="B15" s="872"/>
      <c r="C15" s="872"/>
      <c r="D15" s="232" t="s">
        <v>7</v>
      </c>
      <c r="E15" s="233"/>
      <c r="F15" s="872"/>
      <c r="G15" s="872"/>
      <c r="H15" s="873">
        <f>VLOOKUP($E$9,'341'!$B$4:$I$12,3,0)</f>
        <v>0</v>
      </c>
      <c r="I15" s="873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4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7">
        <f ca="1">IF(ROWS($1:1)&gt;COUNT(Dong4),"",IF(LEFT(OFFSET(TH!L$1,SMALL(Dong4,ROWS($1:1)),),3)="341",OFFSET(TH!K$1,SMALL(Dong4,ROWS($1:1)),),0))</f>
        <v>0</v>
      </c>
      <c r="G16" s="767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5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4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7">
        <f ca="1">IF(ROWS($1:2)&gt;COUNT(Dong4),"",IF(LEFT(OFFSET(TH!L$1,SMALL(Dong4,ROWS($1:2)),),3)="341",OFFSET(TH!K$1,SMALL(Dong4,ROWS($1:2)),),0))</f>
        <v>105000000</v>
      </c>
      <c r="G17" s="767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5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4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7" t="str">
        <f ca="1">IF(ROWS($1:3)&gt;COUNT(Dong4),"",IF(LEFT(OFFSET(TH!L$1,SMALL(Dong4,ROWS($1:3)),),3)="341",OFFSET(TH!K$1,SMALL(Dong4,ROWS($1:3)),),0))</f>
        <v/>
      </c>
      <c r="G18" s="767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5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4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7" t="str">
        <f ca="1">IF(ROWS($1:4)&gt;COUNT(Dong4),"",IF(LEFT(OFFSET(TH!L$1,SMALL(Dong4,ROWS($1:4)),),3)="341",OFFSET(TH!K$1,SMALL(Dong4,ROWS($1:4)),),0))</f>
        <v/>
      </c>
      <c r="G19" s="767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5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4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7" t="str">
        <f ca="1">IF(ROWS($1:5)&gt;COUNT(Dong4),"",IF(LEFT(OFFSET(TH!L$1,SMALL(Dong4,ROWS($1:5)),),3)="341",OFFSET(TH!K$1,SMALL(Dong4,ROWS($1:5)),),0))</f>
        <v/>
      </c>
      <c r="G20" s="767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5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4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7" t="str">
        <f ca="1">IF(ROWS($1:6)&gt;COUNT(Dong4),"",IF(LEFT(OFFSET(TH!L$1,SMALL(Dong4,ROWS($1:6)),),3)="341",OFFSET(TH!K$1,SMALL(Dong4,ROWS($1:6)),),0))</f>
        <v/>
      </c>
      <c r="G21" s="767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5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4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7" t="str">
        <f ca="1">IF(ROWS($1:7)&gt;COUNT(Dong4),"",IF(LEFT(OFFSET(TH!L$1,SMALL(Dong4,ROWS($1:7)),),3)="341",OFFSET(TH!K$1,SMALL(Dong4,ROWS($1:7)),),0))</f>
        <v/>
      </c>
      <c r="G22" s="767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5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4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7" t="str">
        <f ca="1">IF(ROWS($1:8)&gt;COUNT(Dong4),"",IF(LEFT(OFFSET(TH!L$1,SMALL(Dong4,ROWS($1:8)),),3)="341",OFFSET(TH!K$1,SMALL(Dong4,ROWS($1:8)),),0))</f>
        <v/>
      </c>
      <c r="G23" s="767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5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4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7" t="str">
        <f ca="1">IF(ROWS($1:9)&gt;COUNT(Dong4),"",IF(LEFT(OFFSET(TH!L$1,SMALL(Dong4,ROWS($1:9)),),3)="341",OFFSET(TH!K$1,SMALL(Dong4,ROWS($1:9)),),0))</f>
        <v/>
      </c>
      <c r="G24" s="767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5" customFormat="1" ht="19.5" customHeight="1">
      <c r="A25" s="876"/>
      <c r="B25" s="876"/>
      <c r="C25" s="876"/>
      <c r="D25" s="877"/>
      <c r="E25" s="878"/>
      <c r="F25" s="879"/>
      <c r="G25" s="880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8">
        <f ca="1">SUM(F16:F25)</f>
        <v>105000000</v>
      </c>
      <c r="G26" s="748">
        <f ca="1">SUM(G16:G25)</f>
        <v>105000000</v>
      </c>
      <c r="H26" s="881" t="s">
        <v>19</v>
      </c>
      <c r="I26" s="881" t="s">
        <v>19</v>
      </c>
    </row>
    <row r="27" spans="1:9" s="18" customFormat="1" ht="19.5" customHeight="1">
      <c r="A27" s="882"/>
      <c r="B27" s="882"/>
      <c r="C27" s="882"/>
      <c r="D27" s="235" t="s">
        <v>10</v>
      </c>
      <c r="E27" s="236" t="s">
        <v>19</v>
      </c>
      <c r="F27" s="236" t="s">
        <v>19</v>
      </c>
      <c r="G27" s="236" t="s">
        <v>19</v>
      </c>
      <c r="H27" s="883">
        <f ca="1">MAX(H15+F26-I15-G26,0)</f>
        <v>0</v>
      </c>
      <c r="I27" s="883">
        <f ca="1">MAX(I15+G26-H15-F26,0)</f>
        <v>0</v>
      </c>
    </row>
    <row r="28" spans="1:9" s="18" customFormat="1">
      <c r="E28" s="831"/>
    </row>
    <row r="29" spans="1:9" s="18" customFormat="1">
      <c r="A29" s="884" t="s">
        <v>1286</v>
      </c>
      <c r="E29" s="831"/>
    </row>
    <row r="30" spans="1:9" s="18" customFormat="1">
      <c r="A30" s="884" t="str">
        <f>"- Ngày mở sổ: "&amp; TEXT(VLOOKUP($E$9,'341'!$B$4:$I$12,2,0),"dd/MM/yy")</f>
        <v>- Ngày mở sổ: 29/05/14</v>
      </c>
      <c r="E30" s="831"/>
    </row>
    <row r="31" spans="1:9" s="18" customFormat="1">
      <c r="E31" s="831"/>
      <c r="H31" s="831" t="s">
        <v>1291</v>
      </c>
    </row>
    <row r="32" spans="1:9" s="18" customFormat="1">
      <c r="C32" s="831" t="s">
        <v>11</v>
      </c>
      <c r="E32" s="831"/>
      <c r="H32" s="831" t="s">
        <v>12</v>
      </c>
    </row>
    <row r="33" spans="2:8" s="18" customFormat="1">
      <c r="C33" s="831" t="s">
        <v>13</v>
      </c>
      <c r="E33" s="831"/>
      <c r="H33" s="831" t="s">
        <v>13</v>
      </c>
    </row>
    <row r="34" spans="2:8" s="18" customFormat="1">
      <c r="E34" s="831"/>
    </row>
    <row r="35" spans="2:8" s="18" customFormat="1">
      <c r="E35" s="831"/>
    </row>
    <row r="36" spans="2:8" s="885" customFormat="1"/>
    <row r="37" spans="2:8" s="885" customFormat="1"/>
    <row r="38" spans="2:8" s="885" customFormat="1"/>
    <row r="39" spans="2:8" s="885" customFormat="1"/>
    <row r="40" spans="2:8" s="885" customFormat="1" ht="15">
      <c r="B40" s="886"/>
      <c r="C40" s="887" t="s">
        <v>1287</v>
      </c>
      <c r="D40" s="886"/>
    </row>
    <row r="41" spans="2:8" s="885" customFormat="1"/>
    <row r="42" spans="2:8" s="885" customFormat="1"/>
    <row r="43" spans="2:8" s="885" customFormat="1"/>
    <row r="44" spans="2:8" s="885" customFormat="1"/>
    <row r="45" spans="2:8" s="885" customFormat="1"/>
    <row r="46" spans="2:8" s="885" customFormat="1"/>
    <row r="47" spans="2:8" s="885" customFormat="1"/>
    <row r="48" spans="2:8" s="88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3" t="str">
        <f>TH!$A$1</f>
        <v>Đơn vị: CÔNG TY TNHH SX TM KIM DUNG PHÁT</v>
      </c>
      <c r="C2" s="260"/>
      <c r="F2" s="261"/>
      <c r="G2" s="261"/>
      <c r="H2" s="261"/>
      <c r="I2" s="261"/>
      <c r="J2" s="1051" t="s">
        <v>181</v>
      </c>
      <c r="K2" s="1051"/>
      <c r="L2" s="1051"/>
      <c r="M2" s="1051"/>
      <c r="N2" s="261"/>
    </row>
    <row r="3" spans="1:14">
      <c r="A3" s="804" t="str">
        <f>TH!$A$2</f>
        <v>Địa chỉ: 1A227/1 Ấp 1, Phạm Văn Hai, Bình Chánh, TPHCM</v>
      </c>
      <c r="C3" s="260"/>
      <c r="F3" s="262"/>
      <c r="G3" s="262"/>
      <c r="H3" s="262"/>
      <c r="I3" s="262"/>
      <c r="J3" s="10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2"/>
    </row>
    <row r="4" spans="1:14">
      <c r="F4" s="262"/>
      <c r="G4" s="262"/>
      <c r="H4" s="262"/>
      <c r="I4" s="262"/>
      <c r="J4" s="1050"/>
      <c r="K4" s="1050"/>
      <c r="L4" s="1050"/>
      <c r="M4" s="1050"/>
      <c r="N4" s="262"/>
    </row>
    <row r="5" spans="1:14" s="263" customFormat="1" ht="23.25" customHeight="1">
      <c r="A5" s="1060" t="s">
        <v>182</v>
      </c>
      <c r="B5" s="1060"/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1060"/>
    </row>
    <row r="6" spans="1:14">
      <c r="A6" s="1051" t="s">
        <v>415</v>
      </c>
      <c r="B6" s="1051" t="s">
        <v>183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</row>
    <row r="7" spans="1:14"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</row>
    <row r="8" spans="1:14" ht="15.75" customHeight="1">
      <c r="A8" s="1054" t="s">
        <v>20</v>
      </c>
      <c r="B8" s="1062" t="s">
        <v>1</v>
      </c>
      <c r="C8" s="1063"/>
      <c r="D8" s="1054" t="s">
        <v>0</v>
      </c>
      <c r="E8" s="1054" t="s">
        <v>14</v>
      </c>
      <c r="F8" s="1053" t="s">
        <v>21</v>
      </c>
      <c r="G8" s="1053"/>
      <c r="H8" s="1053"/>
      <c r="I8" s="1053"/>
      <c r="J8" s="1053"/>
      <c r="K8" s="1053"/>
      <c r="L8" s="1053" t="s">
        <v>31</v>
      </c>
      <c r="M8" s="1053"/>
      <c r="N8" s="1053"/>
    </row>
    <row r="9" spans="1:14" ht="15.75" customHeight="1">
      <c r="A9" s="1054"/>
      <c r="B9" s="1064"/>
      <c r="C9" s="1065"/>
      <c r="D9" s="1054"/>
      <c r="E9" s="1054"/>
      <c r="F9" s="1053" t="s">
        <v>184</v>
      </c>
      <c r="G9" s="1053"/>
      <c r="H9" s="1053"/>
      <c r="I9" s="1053" t="s">
        <v>185</v>
      </c>
      <c r="J9" s="1053"/>
      <c r="K9" s="1053"/>
      <c r="L9" s="1054" t="s">
        <v>186</v>
      </c>
      <c r="M9" s="1054" t="s">
        <v>187</v>
      </c>
      <c r="N9" s="1054" t="s">
        <v>188</v>
      </c>
    </row>
    <row r="10" spans="1:14" ht="15.75" customHeight="1">
      <c r="A10" s="1054"/>
      <c r="B10" s="1056" t="s">
        <v>15</v>
      </c>
      <c r="C10" s="1056" t="s">
        <v>32</v>
      </c>
      <c r="D10" s="1054"/>
      <c r="E10" s="1054"/>
      <c r="F10" s="1058" t="s">
        <v>186</v>
      </c>
      <c r="G10" s="1058" t="s">
        <v>187</v>
      </c>
      <c r="H10" s="1058" t="s">
        <v>188</v>
      </c>
      <c r="I10" s="1058" t="s">
        <v>186</v>
      </c>
      <c r="J10" s="1058" t="s">
        <v>187</v>
      </c>
      <c r="K10" s="1058" t="s">
        <v>188</v>
      </c>
      <c r="L10" s="1055"/>
      <c r="M10" s="1055"/>
      <c r="N10" s="1055"/>
    </row>
    <row r="11" spans="1:14">
      <c r="A11" s="1054"/>
      <c r="B11" s="1057"/>
      <c r="C11" s="1057"/>
      <c r="D11" s="1054"/>
      <c r="E11" s="1054"/>
      <c r="F11" s="1059"/>
      <c r="G11" s="1059"/>
      <c r="H11" s="1059"/>
      <c r="I11" s="1059"/>
      <c r="J11" s="1059"/>
      <c r="K11" s="1059"/>
      <c r="L11" s="1055"/>
      <c r="M11" s="1055"/>
      <c r="N11" s="1055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8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7">
        <v>40634</v>
      </c>
      <c r="B14" s="689" t="s">
        <v>352</v>
      </c>
      <c r="C14" s="807">
        <v>40634</v>
      </c>
      <c r="D14" s="269" t="s">
        <v>399</v>
      </c>
      <c r="E14" s="689" t="s">
        <v>47</v>
      </c>
      <c r="F14" s="269"/>
      <c r="G14" s="269"/>
      <c r="H14" s="269"/>
      <c r="I14" s="340">
        <v>1700000000</v>
      </c>
      <c r="J14" s="269"/>
      <c r="K14" s="269"/>
      <c r="L14" s="692">
        <f>L13+I14-G14</f>
        <v>3600000000</v>
      </c>
      <c r="M14" s="269"/>
      <c r="N14" s="269"/>
    </row>
    <row r="15" spans="1:14">
      <c r="A15" s="807">
        <v>40634</v>
      </c>
      <c r="B15" s="689" t="s">
        <v>353</v>
      </c>
      <c r="C15" s="807">
        <v>40634</v>
      </c>
      <c r="D15" s="270" t="s">
        <v>400</v>
      </c>
      <c r="E15" s="690" t="s">
        <v>47</v>
      </c>
      <c r="F15" s="270"/>
      <c r="G15" s="270"/>
      <c r="H15" s="270"/>
      <c r="I15" s="355">
        <v>100000000</v>
      </c>
      <c r="J15" s="270"/>
      <c r="K15" s="270"/>
      <c r="L15" s="692">
        <f t="shared" ref="L15:L16" si="0">L14+I15-G15</f>
        <v>3700000000</v>
      </c>
      <c r="M15" s="270"/>
      <c r="N15" s="270"/>
    </row>
    <row r="16" spans="1:14">
      <c r="A16" s="807">
        <v>40634</v>
      </c>
      <c r="B16" s="689" t="s">
        <v>357</v>
      </c>
      <c r="C16" s="807">
        <v>40634</v>
      </c>
      <c r="D16" s="270" t="s">
        <v>401</v>
      </c>
      <c r="E16" s="690" t="s">
        <v>47</v>
      </c>
      <c r="F16" s="270"/>
      <c r="G16" s="270"/>
      <c r="H16" s="270"/>
      <c r="I16" s="355">
        <v>100000000</v>
      </c>
      <c r="J16" s="270"/>
      <c r="K16" s="270"/>
      <c r="L16" s="692">
        <f t="shared" si="0"/>
        <v>3800000000</v>
      </c>
      <c r="M16" s="270"/>
      <c r="N16" s="270"/>
    </row>
    <row r="17" spans="1:14">
      <c r="A17" s="689"/>
      <c r="B17" s="269"/>
      <c r="C17" s="689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89"/>
      <c r="B18" s="269"/>
      <c r="C18" s="689"/>
      <c r="D18" s="271" t="s">
        <v>133</v>
      </c>
      <c r="E18" s="469" t="s">
        <v>19</v>
      </c>
      <c r="F18" s="272"/>
      <c r="G18" s="272"/>
      <c r="H18" s="272"/>
      <c r="I18" s="691">
        <f>SUM(I13:I17)</f>
        <v>1900000000</v>
      </c>
      <c r="J18" s="272"/>
      <c r="K18" s="272"/>
      <c r="L18" s="693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2" t="str">
        <f>"Ngày 31 tháng  12  năm  "&amp;YEAR($A$14)</f>
        <v>Ngày 31 tháng  12  năm  2011</v>
      </c>
      <c r="F23" s="1052"/>
      <c r="G23" s="1052"/>
      <c r="H23" s="1052"/>
      <c r="I23" s="1052"/>
      <c r="J23" s="1052"/>
      <c r="K23" s="1052"/>
      <c r="L23" s="1052"/>
      <c r="M23" s="1052"/>
      <c r="N23" s="1052"/>
    </row>
    <row r="24" spans="1:14">
      <c r="A24" s="1052" t="s">
        <v>11</v>
      </c>
      <c r="B24" s="1052"/>
      <c r="C24" s="1052"/>
      <c r="D24" s="1052"/>
      <c r="E24" s="1052" t="s">
        <v>12</v>
      </c>
      <c r="F24" s="1052"/>
      <c r="G24" s="1052"/>
      <c r="H24" s="1052"/>
      <c r="I24" s="1052"/>
      <c r="J24" s="1052"/>
      <c r="K24" s="1052"/>
      <c r="L24" s="1052"/>
      <c r="M24" s="1052"/>
      <c r="N24" s="1052"/>
    </row>
    <row r="25" spans="1:14">
      <c r="A25" s="1052" t="s">
        <v>13</v>
      </c>
      <c r="B25" s="1052"/>
      <c r="C25" s="1052"/>
      <c r="D25" s="1052"/>
      <c r="E25" s="1052" t="s">
        <v>13</v>
      </c>
      <c r="F25" s="1052"/>
      <c r="G25" s="1052"/>
      <c r="H25" s="1052"/>
      <c r="I25" s="1052"/>
      <c r="J25" s="1052"/>
      <c r="K25" s="1052"/>
      <c r="L25" s="1052"/>
      <c r="M25" s="1052"/>
      <c r="N25" s="105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3" t="str">
        <f>TH!$A$1</f>
        <v>Đơn vị: CÔNG TY TNHH SX TM KIM DUNG PHÁT</v>
      </c>
      <c r="C1" s="278"/>
      <c r="D1" s="278"/>
      <c r="E1" s="278"/>
      <c r="F1" s="279"/>
      <c r="G1" s="279"/>
      <c r="H1" s="1035" t="s">
        <v>190</v>
      </c>
      <c r="I1" s="1035"/>
      <c r="J1" s="1035"/>
      <c r="K1" s="1035"/>
      <c r="L1" s="1035"/>
      <c r="M1" s="694"/>
      <c r="N1" s="695"/>
    </row>
    <row r="2" spans="1:14" s="258" customFormat="1" ht="14.25" customHeight="1">
      <c r="B2" s="804" t="str">
        <f>TH!$A$2</f>
        <v>Địa chỉ: 1A227/1 Ấp 1, Phạm Văn Hai, Bình Chánh, TPHCM</v>
      </c>
      <c r="C2" s="280"/>
      <c r="D2" s="280"/>
      <c r="E2" s="280"/>
      <c r="F2" s="280"/>
      <c r="G2" s="280"/>
      <c r="H2" s="103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  <c r="K2" s="1036"/>
      <c r="L2" s="1036"/>
      <c r="M2" s="700"/>
      <c r="N2" s="695"/>
    </row>
    <row r="3" spans="1:14" s="258" customFormat="1" ht="14.25" customHeight="1">
      <c r="B3" s="280"/>
      <c r="C3" s="280"/>
      <c r="D3" s="280"/>
      <c r="E3" s="280"/>
      <c r="F3" s="280"/>
      <c r="G3" s="280"/>
      <c r="H3" s="1036"/>
      <c r="I3" s="1036"/>
      <c r="J3" s="1036"/>
      <c r="K3" s="1036"/>
      <c r="L3" s="1036"/>
      <c r="M3" s="701"/>
      <c r="N3" s="695"/>
    </row>
    <row r="4" spans="1:14" s="281" customFormat="1" ht="27.75" customHeight="1">
      <c r="B4" s="1067" t="s">
        <v>191</v>
      </c>
      <c r="C4" s="1067"/>
      <c r="D4" s="1067"/>
      <c r="E4" s="1067"/>
      <c r="F4" s="1067"/>
      <c r="G4" s="1067"/>
      <c r="H4" s="1067"/>
      <c r="I4" s="1067"/>
      <c r="J4" s="1067"/>
      <c r="K4" s="1067"/>
      <c r="L4" s="1067"/>
      <c r="N4" s="696"/>
    </row>
    <row r="5" spans="1:14" s="281" customFormat="1" ht="15" customHeight="1">
      <c r="B5" s="1066" t="s">
        <v>192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N5" s="696"/>
    </row>
    <row r="6" spans="1:14" s="281" customFormat="1" ht="12.75" customHeight="1">
      <c r="B6" s="1066" t="s">
        <v>193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N6" s="696"/>
    </row>
    <row r="7" spans="1:14" s="282" customFormat="1" ht="24" customHeight="1">
      <c r="C7" s="1074" t="s">
        <v>194</v>
      </c>
      <c r="D7" s="1074"/>
      <c r="E7" s="1074"/>
      <c r="F7" s="1074"/>
      <c r="G7" s="1074"/>
      <c r="H7" s="1074"/>
      <c r="I7" s="1074"/>
      <c r="J7" s="1074"/>
      <c r="K7" s="1074"/>
      <c r="L7" s="1074"/>
      <c r="N7" s="697"/>
    </row>
    <row r="8" spans="1:14" ht="20.25" customHeight="1">
      <c r="B8" s="1068" t="s">
        <v>35</v>
      </c>
      <c r="C8" s="1069" t="s">
        <v>195</v>
      </c>
      <c r="D8" s="1070" t="s">
        <v>196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197</v>
      </c>
      <c r="F9" s="1072"/>
      <c r="G9" s="1073" t="s">
        <v>198</v>
      </c>
      <c r="H9" s="1073"/>
      <c r="I9" s="1073" t="s">
        <v>199</v>
      </c>
      <c r="J9" s="1073"/>
      <c r="K9" s="1073" t="s">
        <v>200</v>
      </c>
      <c r="L9" s="1073"/>
    </row>
    <row r="10" spans="1:14" ht="20.25" customHeight="1">
      <c r="B10" s="1068"/>
      <c r="C10" s="1069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8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6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6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6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6">
        <f t="shared" si="1"/>
        <v>7</v>
      </c>
      <c r="C18" s="40" t="s">
        <v>1128</v>
      </c>
      <c r="D18" s="290" t="s">
        <v>1376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6">
        <f t="shared" si="1"/>
        <v>8</v>
      </c>
      <c r="C19" s="189" t="s">
        <v>1323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1109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1105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1076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1081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1080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1324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1325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1326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1327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1328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1329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1330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1331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1332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1333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1334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1335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1336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1337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1338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1339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1340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1341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1342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1343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1344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1345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1346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1347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1348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1349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1350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1351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1352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1353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1354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1355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1356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1357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1358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1359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1360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1361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1146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1068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1173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1170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1169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1183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1069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1184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1181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1070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1071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1156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1167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1168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1072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1157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1172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1160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1177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1178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1179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1180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1174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1176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1162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1161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1163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1171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1182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1175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1153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1152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6" t="s">
        <v>1143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1154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1151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1150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1099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1149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1101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1098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1097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1196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1100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1195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1094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1095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1096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5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5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5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1142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1158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1201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1205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1204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1202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1206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1203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1200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1207</v>
      </c>
      <c r="D235" s="296" t="s">
        <v>1382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1" t="s">
        <v>503</v>
      </c>
      <c r="D271" s="296" t="s">
        <v>1382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5"/>
      <c r="D349" s="1025"/>
      <c r="E349" s="1025"/>
      <c r="F349" s="805"/>
      <c r="G349" s="805"/>
      <c r="H349" s="805"/>
      <c r="I349" s="805"/>
      <c r="J349" s="1025" t="s">
        <v>414</v>
      </c>
      <c r="K349" s="1025"/>
      <c r="L349" s="1025"/>
    </row>
    <row r="350" spans="1:13" ht="19.5" customHeight="1">
      <c r="C350" s="806"/>
      <c r="D350" s="806"/>
      <c r="E350" s="806"/>
      <c r="F350" s="1025"/>
      <c r="G350" s="1025"/>
      <c r="H350" s="1025"/>
      <c r="I350" s="805"/>
      <c r="J350" s="1025" t="s">
        <v>109</v>
      </c>
      <c r="K350" s="1025"/>
      <c r="L350" s="1025"/>
    </row>
    <row r="351" spans="1:13" ht="19.5" customHeight="1">
      <c r="C351" s="806"/>
      <c r="D351" s="806"/>
      <c r="E351" s="806"/>
      <c r="F351" s="1025"/>
      <c r="G351" s="1025"/>
      <c r="H351" s="1025"/>
      <c r="I351" s="283"/>
      <c r="J351" s="1025" t="s">
        <v>136</v>
      </c>
      <c r="K351" s="1025"/>
      <c r="L351" s="102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abSelected="1" topLeftCell="A2" workbookViewId="0">
      <selection activeCell="J5" sqref="J5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1</v>
      </c>
      <c r="Q3" s="635">
        <f>IF(J5="Quý I",3,IF(J5="Quý II",6,IF(J5="Quý III",9,IF(J5="Quý IV",12,""))))</f>
        <v>3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1383</v>
      </c>
      <c r="K5" s="307"/>
      <c r="L5" s="628" t="s">
        <v>409</v>
      </c>
      <c r="M5" s="308"/>
      <c r="N5" s="629">
        <v>1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TP/X01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DV Phi Nguyễn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5" t="s">
        <v>35</v>
      </c>
      <c r="B14" s="1075" t="s">
        <v>204</v>
      </c>
      <c r="C14" s="1075" t="s">
        <v>205</v>
      </c>
      <c r="D14" s="1075" t="s">
        <v>196</v>
      </c>
      <c r="E14" s="1077" t="s">
        <v>206</v>
      </c>
      <c r="F14" s="1077"/>
      <c r="G14" s="1075" t="s">
        <v>207</v>
      </c>
      <c r="H14" s="1075" t="s">
        <v>208</v>
      </c>
    </row>
    <row r="15" spans="1:17" ht="12.75" customHeight="1">
      <c r="A15" s="1076"/>
      <c r="B15" s="1076"/>
      <c r="C15" s="1076"/>
      <c r="D15" s="1076"/>
      <c r="E15" s="644" t="s">
        <v>209</v>
      </c>
      <c r="F15" s="644" t="str">
        <f>IF(LEFT($D$7,1)="N","Thực nhập","Thực xuất")</f>
        <v>Thực xuất</v>
      </c>
      <c r="G15" s="1076"/>
      <c r="H15" s="1076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(36,1x25,3x24)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2110</v>
      </c>
      <c r="G17" s="651">
        <f ca="1">IF(ROWS($1:1)&gt;COUNT(Dong10),"",OFFSET(TH!J$1,SMALL(Dong10,ROWS($1:1)),))</f>
        <v>5300</v>
      </c>
      <c r="H17" s="650">
        <f ca="1">IF(F17&lt;&gt;"",ROUND(F17*G17,0),0)</f>
        <v>11183000</v>
      </c>
    </row>
    <row r="18" spans="1:8" ht="11.25" customHeight="1">
      <c r="A18" s="646" t="str">
        <f t="shared" ref="A18:A20" ca="1" si="0">IF(B18="","",A17+1)</f>
        <v/>
      </c>
      <c r="B18" s="647" t="str">
        <f ca="1">IF(ROWS($1:2)&gt;COUNT(Dong10),"",OFFSET(TH!F$1,SMALL(Dong10,ROWS($1:2)),))</f>
        <v/>
      </c>
      <c r="C18" s="648"/>
      <c r="D18" s="649" t="str">
        <f ca="1">IF(ISNA(VLOOKUP(B18,NXT!$C$12:$D$344,2,0)),"",VLOOKUP(B18,NXT!$C$12:$D$344,2,0))</f>
        <v/>
      </c>
      <c r="E18" s="650"/>
      <c r="F18" s="651" t="str">
        <f ca="1">IF(ROWS($1:2)&gt;COUNT(Dong10),"",OFFSET(TH!I$1,SMALL(Dong10,ROWS($1:2)),))</f>
        <v/>
      </c>
      <c r="G18" s="651" t="str">
        <f ca="1">IF(ROWS($1:2)&gt;COUNT(Dong10),"",OFFSET(TH!J$1,SMALL(Dong10,ROWS($1:2)),))</f>
        <v/>
      </c>
      <c r="H18" s="650">
        <f t="shared" ref="H18:H24" ca="1" si="1">IF(F18&lt;&gt;"",ROUND(F18*G18,0),0)</f>
        <v>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 t="str">
        <f t="shared" ref="A26" ca="1" si="6">IF(B26="","",A25+1)</f>
        <v/>
      </c>
      <c r="B26" s="647" t="str">
        <f ca="1">IF(ROWS($1:10)&gt;COUNT(Dong10),"",OFFSET(TH!F$1,SMALL(Dong10,ROWS($1:10)),))</f>
        <v/>
      </c>
      <c r="C26" s="648"/>
      <c r="D26" s="649" t="str">
        <f ca="1">IF(ISNA(VLOOKUP(B26,NXT!$C$12:$D$344,2,0)),"",VLOOKUP(B26,NXT!$C$12:$D$344,2,0))</f>
        <v/>
      </c>
      <c r="E26" s="650"/>
      <c r="F26" s="651" t="str">
        <f ca="1">IF(ROWS($1:10)&gt;COUNT(Dong10),"",OFFSET(TH!I$1,SMALL(Dong10,ROWS($1:10)),))</f>
        <v/>
      </c>
      <c r="G26" s="651" t="str">
        <f ca="1">IF(ROWS($1:10)&gt;COUNT(Dong10),"",OFFSET(TH!J$1,SMALL(Dong10,ROWS($1:10)),))</f>
        <v/>
      </c>
      <c r="H26" s="650">
        <f t="shared" ref="H26" ca="1" si="7">IF(F26&lt;&gt;"",ROUND(F26*G26,0),0)</f>
        <v>0</v>
      </c>
    </row>
    <row r="27" spans="1:8" ht="11.25" customHeight="1">
      <c r="A27" s="646" t="str">
        <f t="shared" ref="A27" ca="1" si="8">IF(B27="","",A26+1)</f>
        <v/>
      </c>
      <c r="B27" s="647" t="str">
        <f ca="1">IF(ROWS($1:11)&gt;COUNT(Dong10),"",OFFSET(TH!F$1,SMALL(Dong10,ROWS($1:11)),))</f>
        <v/>
      </c>
      <c r="C27" s="648"/>
      <c r="D27" s="649" t="str">
        <f ca="1">IF(ISNA(VLOOKUP(B27,NXT!$C$12:$D$344,2,0)),"",VLOOKUP(B27,NXT!$C$12:$D$344,2,0))</f>
        <v/>
      </c>
      <c r="E27" s="650"/>
      <c r="F27" s="651" t="str">
        <f ca="1">IF(ROWS($1:11)&gt;COUNT(Dong10),"",OFFSET(TH!I$1,SMALL(Dong10,ROWS($1:11)),))</f>
        <v/>
      </c>
      <c r="G27" s="651" t="str">
        <f ca="1">IF(ROWS($1:11)&gt;COUNT(Dong10),"",OFFSET(TH!J$1,SMALL(Dong10,ROWS($1:11)),))</f>
        <v/>
      </c>
      <c r="H27" s="650">
        <f t="shared" ref="H27" ca="1" si="9">IF(F27&lt;&gt;"",ROUND(F27*G27,0),0)</f>
        <v>0</v>
      </c>
    </row>
    <row r="28" spans="1:8" ht="11.25" customHeight="1">
      <c r="A28" s="1077" t="s">
        <v>210</v>
      </c>
      <c r="B28" s="1077"/>
      <c r="C28" s="652"/>
      <c r="D28" s="652"/>
      <c r="E28" s="653"/>
      <c r="F28" s="653"/>
      <c r="G28" s="653"/>
      <c r="H28" s="653">
        <f ca="1">SUM(H17:H26)</f>
        <v>11183000</v>
      </c>
    </row>
    <row r="29" spans="1:8" ht="3" customHeight="1">
      <c r="A29" s="654"/>
      <c r="B29" s="654"/>
      <c r="C29" s="305"/>
      <c r="D29" s="305"/>
      <c r="E29" s="655"/>
      <c r="F29" s="655"/>
      <c r="G29" s="655"/>
      <c r="H29" s="655"/>
    </row>
    <row r="30" spans="1:8" ht="11.25" customHeight="1">
      <c r="A30" s="302" t="str">
        <f ca="1">"Tổng số tiền (viết bằng chữ):  "&amp;[5]!VND(H28, TRUE)</f>
        <v>Tổng số tiền (viết bằng chữ):  Mười một triệu, một trăm tám mươi ba ngàn đồng</v>
      </c>
    </row>
    <row r="31" spans="1:8" ht="11.25" customHeight="1">
      <c r="A31" s="302" t="str">
        <f ca="1">"Số chứng từ gốc kèm theo :  "&amp;IF(ROWS($1:1)&gt;COUNT(Dong10),"",IF(OFFSET(TH!G$1,SMALL(Dong10,ROWS($1:1)),)="","","HĐ "&amp;OFFSET(TH!G$1,SMALL(Dong10,ROWS($1:1)),)))</f>
        <v>Số chứng từ gốc kèm theo :  HĐ 0000499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  năm  2014</v>
      </c>
    </row>
    <row r="33" spans="1:8" s="304" customFormat="1" ht="11.25" customHeight="1">
      <c r="A33" s="656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42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4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8" customFormat="1" ht="11.25" customHeight="1"/>
    <row r="40" spans="1:8" ht="11.25" customHeight="1">
      <c r="A40" s="310"/>
      <c r="F40" s="311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85" t="s">
        <v>214</v>
      </c>
      <c r="K2" s="1085"/>
      <c r="L2" s="1085"/>
      <c r="M2" s="1085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8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6"/>
      <c r="L3" s="1086"/>
      <c r="M3" s="1086"/>
      <c r="N3" s="321"/>
    </row>
    <row r="4" spans="1:17" s="258" customFormat="1" ht="16.5" customHeight="1">
      <c r="B4" s="315"/>
      <c r="C4" s="315"/>
      <c r="D4" s="315"/>
      <c r="E4" s="320"/>
      <c r="F4" s="315"/>
      <c r="J4" s="1086"/>
      <c r="K4" s="1086"/>
      <c r="L4" s="1086"/>
      <c r="M4" s="1086"/>
      <c r="N4" s="321"/>
    </row>
    <row r="5" spans="1:17" ht="18.75" customHeight="1">
      <c r="B5" s="1087" t="s">
        <v>215</v>
      </c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322"/>
    </row>
    <row r="6" spans="1:17" s="323" customFormat="1" ht="12.75">
      <c r="B6" s="1088" t="s">
        <v>216</v>
      </c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89" t="s">
        <v>1076</v>
      </c>
      <c r="K8" s="1089"/>
      <c r="L8" s="1089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79" t="s">
        <v>35</v>
      </c>
      <c r="B10" s="1080" t="s">
        <v>1</v>
      </c>
      <c r="C10" s="1080"/>
      <c r="D10" s="1081" t="s">
        <v>0</v>
      </c>
      <c r="E10" s="1081" t="s">
        <v>219</v>
      </c>
      <c r="F10" s="1081" t="s">
        <v>207</v>
      </c>
      <c r="G10" s="1083" t="s">
        <v>220</v>
      </c>
      <c r="H10" s="1084"/>
      <c r="I10" s="1083" t="s">
        <v>221</v>
      </c>
      <c r="J10" s="1084"/>
      <c r="K10" s="1083" t="s">
        <v>222</v>
      </c>
      <c r="L10" s="1084"/>
      <c r="M10" s="1081" t="s">
        <v>127</v>
      </c>
      <c r="N10" s="332"/>
      <c r="O10" s="333" t="s">
        <v>213</v>
      </c>
    </row>
    <row r="11" spans="1:17" ht="31.5" customHeight="1">
      <c r="A11" s="1079"/>
      <c r="B11" s="334" t="s">
        <v>15</v>
      </c>
      <c r="C11" s="334" t="s">
        <v>32</v>
      </c>
      <c r="D11" s="1081"/>
      <c r="E11" s="1081"/>
      <c r="F11" s="1081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1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2" t="str">
        <f ca="1">"Ngày 31 tháng  12  năm  "&amp;YEAR($A$14)</f>
        <v>Ngày 31 tháng  12  năm  1900</v>
      </c>
      <c r="K77" s="1082"/>
      <c r="L77" s="1082"/>
      <c r="M77" s="1082"/>
      <c r="N77" s="338"/>
    </row>
    <row r="78" spans="1:14" hidden="1">
      <c r="C78" s="325"/>
      <c r="D78" s="536" t="s">
        <v>11</v>
      </c>
      <c r="E78" s="1082" t="s">
        <v>12</v>
      </c>
      <c r="F78" s="1082"/>
      <c r="G78" s="1082"/>
      <c r="H78" s="1082"/>
      <c r="I78" s="1082"/>
      <c r="J78" s="1082" t="s">
        <v>109</v>
      </c>
      <c r="K78" s="1082"/>
      <c r="L78" s="1082"/>
      <c r="M78" s="1082"/>
      <c r="N78" s="338"/>
    </row>
    <row r="79" spans="1:14" hidden="1">
      <c r="C79" s="325"/>
      <c r="D79" s="536" t="s">
        <v>13</v>
      </c>
      <c r="E79" s="1082" t="s">
        <v>13</v>
      </c>
      <c r="F79" s="1082"/>
      <c r="G79" s="1082"/>
      <c r="H79" s="1082" t="s">
        <v>136</v>
      </c>
      <c r="I79" s="1082"/>
      <c r="J79" s="1082" t="s">
        <v>136</v>
      </c>
      <c r="K79" s="1082"/>
      <c r="L79" s="1082"/>
      <c r="M79" s="1082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78" t="s">
        <v>103</v>
      </c>
      <c r="K88" s="1078"/>
      <c r="L88" s="1078"/>
      <c r="M88" s="1078"/>
      <c r="N88" s="549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091" t="s">
        <v>229</v>
      </c>
      <c r="G1" s="1091"/>
      <c r="H1" s="1091"/>
      <c r="I1" s="1091"/>
      <c r="J1" s="1091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09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0"/>
      <c r="H2" s="1090"/>
      <c r="I2" s="1090"/>
      <c r="J2" s="1090"/>
      <c r="K2" s="368"/>
    </row>
    <row r="3" spans="1:12" ht="15">
      <c r="A3" s="370"/>
      <c r="B3" s="370"/>
      <c r="C3" s="370"/>
      <c r="D3" s="370"/>
      <c r="E3" s="371"/>
      <c r="F3" s="1090"/>
      <c r="G3" s="1090"/>
      <c r="H3" s="1090"/>
      <c r="I3" s="1090"/>
      <c r="J3" s="1090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092" t="s">
        <v>234</v>
      </c>
      <c r="B9" s="1093"/>
      <c r="C9" s="1093"/>
      <c r="D9" s="1093"/>
      <c r="E9" s="378"/>
      <c r="F9" s="372"/>
      <c r="G9" s="379"/>
      <c r="H9" s="379"/>
      <c r="I9" s="379"/>
      <c r="J9" s="380"/>
      <c r="K9" s="380"/>
    </row>
    <row r="10" spans="1:12" ht="19.5" customHeight="1">
      <c r="A10" s="1094" t="s">
        <v>235</v>
      </c>
      <c r="B10" s="1095" t="s">
        <v>236</v>
      </c>
      <c r="C10" s="1097" t="s">
        <v>15</v>
      </c>
      <c r="D10" s="1098"/>
      <c r="E10" s="1099" t="s">
        <v>0</v>
      </c>
      <c r="F10" s="1108" t="s">
        <v>237</v>
      </c>
      <c r="G10" s="1102" t="s">
        <v>206</v>
      </c>
      <c r="H10" s="1102"/>
      <c r="I10" s="1098"/>
      <c r="J10" s="1103" t="s">
        <v>238</v>
      </c>
      <c r="K10" s="381"/>
      <c r="L10" s="382" t="s">
        <v>223</v>
      </c>
    </row>
    <row r="11" spans="1:12" ht="19.5" customHeight="1">
      <c r="A11" s="1094"/>
      <c r="B11" s="1096"/>
      <c r="C11" s="383" t="s">
        <v>220</v>
      </c>
      <c r="D11" s="383" t="s">
        <v>221</v>
      </c>
      <c r="E11" s="1100"/>
      <c r="F11" s="1109"/>
      <c r="G11" s="384" t="s">
        <v>220</v>
      </c>
      <c r="H11" s="384" t="s">
        <v>221</v>
      </c>
      <c r="I11" s="384" t="s">
        <v>222</v>
      </c>
      <c r="J11" s="1104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1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6"/>
      <c r="C35" s="1106"/>
      <c r="D35" s="1106"/>
      <c r="E35" s="1106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107" t="s">
        <v>12</v>
      </c>
      <c r="F37" s="1107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101" t="s">
        <v>13</v>
      </c>
      <c r="F38" s="1101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3" customWidth="1"/>
    <col min="2" max="2" width="23.140625" style="703" customWidth="1"/>
    <col min="3" max="3" width="8.85546875" style="818" customWidth="1"/>
    <col min="4" max="4" width="8.85546875" style="717" customWidth="1"/>
    <col min="5" max="5" width="12.140625" style="703" customWidth="1"/>
    <col min="6" max="6" width="11" style="703" customWidth="1"/>
    <col min="7" max="7" width="9.7109375" style="703" customWidth="1"/>
    <col min="8" max="8" width="11.140625" style="703" customWidth="1"/>
    <col min="9" max="9" width="10.85546875" style="703" customWidth="1"/>
    <col min="10" max="10" width="12" style="703" customWidth="1"/>
    <col min="11" max="11" width="8.42578125" style="703" customWidth="1"/>
    <col min="12" max="12" width="7.42578125" style="703" customWidth="1"/>
    <col min="13" max="13" width="1.7109375" style="715" customWidth="1"/>
    <col min="14" max="14" width="23" style="703" customWidth="1"/>
    <col min="15" max="15" width="10.140625" style="716" customWidth="1"/>
    <col min="16" max="16" width="7" style="758" customWidth="1"/>
    <col min="17" max="17" width="7.5703125" style="288" customWidth="1"/>
    <col min="18" max="18" width="12.42578125" style="703" customWidth="1"/>
    <col min="19" max="19" width="15.85546875" style="703" customWidth="1"/>
    <col min="20" max="20" width="8.28515625" style="716" customWidth="1"/>
    <col min="21" max="21" width="7.5703125" style="288" customWidth="1"/>
    <col min="22" max="22" width="9" style="288" customWidth="1"/>
    <col min="23" max="23" width="9.7109375" style="703" customWidth="1"/>
    <col min="24" max="24" width="10.28515625" style="703" customWidth="1"/>
    <col min="25" max="16384" width="10.28515625" style="703"/>
  </cols>
  <sheetData>
    <row r="1" spans="1:25">
      <c r="B1" s="703">
        <v>1</v>
      </c>
      <c r="E1" s="703">
        <v>5</v>
      </c>
      <c r="F1" s="703">
        <v>6</v>
      </c>
      <c r="G1" s="703">
        <v>7</v>
      </c>
      <c r="H1" s="703">
        <v>8</v>
      </c>
      <c r="I1" s="703">
        <v>10</v>
      </c>
      <c r="J1" s="703">
        <v>13</v>
      </c>
      <c r="K1" s="703">
        <v>14</v>
      </c>
      <c r="L1" s="703">
        <v>15</v>
      </c>
    </row>
    <row r="2" spans="1:25" ht="18" hidden="1" customHeight="1">
      <c r="A2" s="547" t="str">
        <f>TH!$A$1</f>
        <v>Đơn vị: CÔNG TY TNHH SX TM KIM DUNG PHÁT</v>
      </c>
      <c r="B2" s="704"/>
      <c r="E2" s="288"/>
      <c r="F2" s="288"/>
      <c r="G2" s="288"/>
      <c r="H2" s="288"/>
      <c r="I2" s="288"/>
      <c r="J2" s="288"/>
      <c r="K2" s="561"/>
      <c r="L2" s="288"/>
      <c r="M2" s="718"/>
      <c r="N2" s="288"/>
      <c r="O2" s="698"/>
      <c r="S2" s="288"/>
      <c r="T2" s="698"/>
    </row>
    <row r="3" spans="1:25" ht="18.75" customHeight="1">
      <c r="A3" s="705" t="s">
        <v>1374</v>
      </c>
      <c r="B3" s="705"/>
      <c r="E3" s="705"/>
      <c r="F3" s="705"/>
      <c r="G3" s="705"/>
      <c r="H3" s="705"/>
      <c r="I3" s="705"/>
      <c r="J3" s="705"/>
      <c r="K3" s="705"/>
      <c r="L3" s="705"/>
      <c r="M3" s="718"/>
      <c r="N3" s="288"/>
      <c r="O3" s="698"/>
      <c r="S3" s="288"/>
      <c r="T3" s="698"/>
    </row>
    <row r="4" spans="1:25" ht="12.75" customHeight="1">
      <c r="A4" s="754"/>
      <c r="B4" s="747"/>
      <c r="C4" s="819"/>
      <c r="D4" s="754"/>
      <c r="E4" s="747"/>
      <c r="F4" s="747"/>
      <c r="G4" s="747"/>
      <c r="H4" s="747"/>
      <c r="I4" s="747"/>
      <c r="J4" s="747"/>
      <c r="K4" s="720"/>
      <c r="L4" s="747"/>
      <c r="M4" s="718"/>
      <c r="N4" s="713"/>
      <c r="O4" s="754"/>
      <c r="P4" s="759"/>
      <c r="Q4" s="721"/>
      <c r="R4" s="754"/>
      <c r="S4" s="754"/>
      <c r="T4" s="754"/>
      <c r="U4" s="754"/>
      <c r="V4" s="754"/>
      <c r="W4" s="754"/>
      <c r="X4" s="713"/>
      <c r="Y4" s="713"/>
    </row>
    <row r="5" spans="1:25" s="436" customFormat="1" ht="30.75" customHeight="1">
      <c r="A5" s="768" t="s">
        <v>35</v>
      </c>
      <c r="B5" s="431" t="s">
        <v>242</v>
      </c>
      <c r="C5" s="432" t="s">
        <v>1242</v>
      </c>
      <c r="D5" s="432" t="s">
        <v>1243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0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7">
        <f>IF(B6&lt;&gt;"",ROW()-(ROW()-1),"")</f>
        <v>1</v>
      </c>
      <c r="B6" s="291" t="s">
        <v>417</v>
      </c>
      <c r="C6" s="722">
        <v>41645</v>
      </c>
      <c r="D6" s="723" t="s">
        <v>418</v>
      </c>
      <c r="E6" s="25">
        <f>R6</f>
        <v>7850890</v>
      </c>
      <c r="F6" s="708">
        <f t="shared" ref="F6:I7" si="0">IF($K$53&lt;&gt;0,F$53/$K$53*$K6,0)</f>
        <v>1231274.2192842488</v>
      </c>
      <c r="G6" s="708">
        <f t="shared" si="0"/>
        <v>149019.45140946738</v>
      </c>
      <c r="H6" s="708">
        <f t="shared" si="0"/>
        <v>1292196.6415925841</v>
      </c>
      <c r="I6" s="708">
        <f t="shared" si="0"/>
        <v>1462939.7462198921</v>
      </c>
      <c r="J6" s="25">
        <f t="shared" ref="J6:J51" si="1">SUM(E6:I6)</f>
        <v>11986320.058506193</v>
      </c>
      <c r="K6" s="708">
        <v>2110</v>
      </c>
      <c r="L6" s="708">
        <f>IF(K6&lt;&gt;"",J6/K6,"")</f>
        <v>5680.7204068749725</v>
      </c>
      <c r="M6" s="624"/>
      <c r="N6" s="291" t="s">
        <v>1356</v>
      </c>
      <c r="O6" s="722">
        <f>C6-3</f>
        <v>41642</v>
      </c>
      <c r="P6" s="296">
        <v>530</v>
      </c>
      <c r="Q6" s="750">
        <v>14813</v>
      </c>
      <c r="R6" s="25">
        <f>ROUND(P6*Q6,0)</f>
        <v>7850890</v>
      </c>
      <c r="S6" s="437" t="s">
        <v>330</v>
      </c>
      <c r="T6" s="724">
        <v>41641</v>
      </c>
      <c r="U6" s="750">
        <v>24</v>
      </c>
      <c r="V6" s="750">
        <v>41000</v>
      </c>
      <c r="W6" s="25">
        <f>U6*V6</f>
        <v>984000</v>
      </c>
    </row>
    <row r="7" spans="1:25">
      <c r="A7" s="1112">
        <f>IF(B7&lt;&gt;"",A6+1,"")</f>
        <v>2</v>
      </c>
      <c r="B7" s="1114" t="s">
        <v>421</v>
      </c>
      <c r="C7" s="1116">
        <v>41645</v>
      </c>
      <c r="D7" s="1118" t="s">
        <v>422</v>
      </c>
      <c r="E7" s="1110">
        <f>R7+R8</f>
        <v>5532837</v>
      </c>
      <c r="F7" s="1110">
        <f t="shared" si="0"/>
        <v>291771.14201048552</v>
      </c>
      <c r="G7" s="1110">
        <f t="shared" si="0"/>
        <v>35312.66621077426</v>
      </c>
      <c r="H7" s="1110">
        <f t="shared" si="0"/>
        <v>306207.73497454601</v>
      </c>
      <c r="I7" s="1110">
        <f t="shared" si="0"/>
        <v>346668.18630803132</v>
      </c>
      <c r="J7" s="1110">
        <f t="shared" si="1"/>
        <v>6512796.7295038374</v>
      </c>
      <c r="K7" s="1110">
        <v>500</v>
      </c>
      <c r="L7" s="1110">
        <f>IF(K7&lt;&gt;"",J7/K7,"")</f>
        <v>13025.593459007674</v>
      </c>
      <c r="M7" s="1121"/>
      <c r="N7" s="291" t="s">
        <v>1334</v>
      </c>
      <c r="O7" s="722">
        <f>C7-3</f>
        <v>41642</v>
      </c>
      <c r="P7" s="8">
        <v>90</v>
      </c>
      <c r="Q7" s="750">
        <v>31288</v>
      </c>
      <c r="R7" s="8">
        <f t="shared" ref="R7:R51" si="2">ROUND(P7*Q7,0)</f>
        <v>2815920</v>
      </c>
      <c r="S7" s="438" t="s">
        <v>1323</v>
      </c>
      <c r="T7" s="724">
        <v>41641</v>
      </c>
      <c r="U7" s="748">
        <v>50</v>
      </c>
      <c r="V7" s="748">
        <v>17500</v>
      </c>
      <c r="W7" s="8">
        <f t="shared" ref="W7" si="3">U7*V7</f>
        <v>875000</v>
      </c>
    </row>
    <row r="8" spans="1:25">
      <c r="A8" s="1113"/>
      <c r="B8" s="1115"/>
      <c r="C8" s="1117"/>
      <c r="D8" s="1119"/>
      <c r="E8" s="1111"/>
      <c r="F8" s="1111"/>
      <c r="G8" s="1111"/>
      <c r="H8" s="1111"/>
      <c r="I8" s="1111"/>
      <c r="J8" s="1111"/>
      <c r="K8" s="1111"/>
      <c r="L8" s="1111"/>
      <c r="M8" s="1121"/>
      <c r="N8" s="291" t="s">
        <v>1335</v>
      </c>
      <c r="O8" s="722">
        <f>O7</f>
        <v>41642</v>
      </c>
      <c r="P8" s="294">
        <v>201</v>
      </c>
      <c r="Q8" s="936">
        <v>13517</v>
      </c>
      <c r="R8" s="8">
        <f t="shared" si="2"/>
        <v>2716917</v>
      </c>
      <c r="S8" s="485"/>
      <c r="T8" s="724"/>
      <c r="U8" s="749"/>
      <c r="V8" s="749"/>
      <c r="W8" s="8"/>
    </row>
    <row r="9" spans="1:25">
      <c r="A9" s="707">
        <f>IF(B9&lt;&gt;"",A7+1,"")</f>
        <v>3</v>
      </c>
      <c r="B9" s="291" t="s">
        <v>445</v>
      </c>
      <c r="C9" s="821">
        <v>41645</v>
      </c>
      <c r="D9" s="726" t="s">
        <v>422</v>
      </c>
      <c r="E9" s="25">
        <f t="shared" ref="E9:E51" si="4">R9</f>
        <v>1617624</v>
      </c>
      <c r="F9" s="708">
        <f t="shared" ref="F9:I11" si="5">IF($K$53&lt;&gt;0,F$53/$K$53*$K9,0)</f>
        <v>583542.28402097104</v>
      </c>
      <c r="G9" s="708">
        <f t="shared" si="5"/>
        <v>70625.332421548519</v>
      </c>
      <c r="H9" s="708">
        <f t="shared" si="5"/>
        <v>612415.46994909202</v>
      </c>
      <c r="I9" s="708">
        <f t="shared" si="5"/>
        <v>693336.37261606264</v>
      </c>
      <c r="J9" s="25">
        <f t="shared" si="1"/>
        <v>3577543.4590076748</v>
      </c>
      <c r="K9" s="252">
        <v>1000</v>
      </c>
      <c r="L9" s="708">
        <f t="shared" ref="L9:L51" si="6">IF(K9&lt;&gt;"",J9/K9,"")</f>
        <v>3577.5434590076748</v>
      </c>
      <c r="M9" s="624"/>
      <c r="N9" s="291" t="s">
        <v>1349</v>
      </c>
      <c r="O9" s="722">
        <f>C9-3</f>
        <v>41642</v>
      </c>
      <c r="P9" s="762">
        <v>108</v>
      </c>
      <c r="Q9" s="749">
        <v>14978</v>
      </c>
      <c r="R9" s="8">
        <f t="shared" si="2"/>
        <v>1617624</v>
      </c>
      <c r="S9" s="485"/>
      <c r="T9" s="724"/>
      <c r="U9" s="749"/>
      <c r="V9" s="749"/>
      <c r="W9" s="8"/>
    </row>
    <row r="10" spans="1:25">
      <c r="A10" s="707">
        <f t="shared" ref="A10:A51" si="7">IF(B10&lt;&gt;"",A9+1,"")</f>
        <v>4</v>
      </c>
      <c r="B10" s="291" t="s">
        <v>423</v>
      </c>
      <c r="C10" s="821">
        <v>41664</v>
      </c>
      <c r="D10" s="726" t="s">
        <v>424</v>
      </c>
      <c r="E10" s="25">
        <f t="shared" si="4"/>
        <v>4086300</v>
      </c>
      <c r="F10" s="708">
        <f t="shared" si="5"/>
        <v>297606.5648506952</v>
      </c>
      <c r="G10" s="708">
        <f t="shared" si="5"/>
        <v>36018.919534989749</v>
      </c>
      <c r="H10" s="708">
        <f t="shared" si="5"/>
        <v>312331.88967403688</v>
      </c>
      <c r="I10" s="708">
        <f t="shared" si="5"/>
        <v>353601.55003419193</v>
      </c>
      <c r="J10" s="25">
        <f t="shared" si="1"/>
        <v>5085858.9240939133</v>
      </c>
      <c r="K10" s="252">
        <v>510</v>
      </c>
      <c r="L10" s="708">
        <f t="shared" si="6"/>
        <v>9972.2724001841434</v>
      </c>
      <c r="M10" s="624"/>
      <c r="N10" s="291" t="s">
        <v>1333</v>
      </c>
      <c r="O10" s="722">
        <f>C10-3</f>
        <v>41661</v>
      </c>
      <c r="P10" s="762">
        <v>300</v>
      </c>
      <c r="Q10" s="749">
        <v>13621</v>
      </c>
      <c r="R10" s="8">
        <f t="shared" si="2"/>
        <v>4086300</v>
      </c>
      <c r="S10" s="485"/>
      <c r="T10" s="724"/>
      <c r="U10" s="749"/>
      <c r="V10" s="749"/>
      <c r="W10" s="8"/>
    </row>
    <row r="11" spans="1:25">
      <c r="A11" s="1112">
        <f t="shared" si="7"/>
        <v>5</v>
      </c>
      <c r="B11" s="1114" t="s">
        <v>426</v>
      </c>
      <c r="C11" s="1116">
        <v>41664</v>
      </c>
      <c r="D11" s="1118" t="s">
        <v>427</v>
      </c>
      <c r="E11" s="1110">
        <f>R11+R12</f>
        <v>4998080</v>
      </c>
      <c r="F11" s="1110">
        <f t="shared" si="5"/>
        <v>328534.3059038067</v>
      </c>
      <c r="G11" s="1110">
        <f t="shared" si="5"/>
        <v>39762.062153331819</v>
      </c>
      <c r="H11" s="1110">
        <f t="shared" si="5"/>
        <v>344789.90958133875</v>
      </c>
      <c r="I11" s="1110">
        <f t="shared" si="5"/>
        <v>390348.37778284325</v>
      </c>
      <c r="J11" s="1110">
        <f t="shared" si="1"/>
        <v>6101514.6554213203</v>
      </c>
      <c r="K11" s="1110">
        <v>563</v>
      </c>
      <c r="L11" s="1110">
        <f t="shared" si="6"/>
        <v>10837.503828457053</v>
      </c>
      <c r="M11" s="1120"/>
      <c r="N11" s="291" t="s">
        <v>1327</v>
      </c>
      <c r="O11" s="722">
        <f>C11-3</f>
        <v>41661</v>
      </c>
      <c r="P11" s="8">
        <v>104</v>
      </c>
      <c r="Q11" s="750">
        <v>24095</v>
      </c>
      <c r="R11" s="8">
        <f t="shared" si="2"/>
        <v>2505880</v>
      </c>
      <c r="S11" s="485"/>
      <c r="T11" s="724"/>
      <c r="U11" s="749"/>
      <c r="V11" s="749"/>
      <c r="W11" s="8"/>
    </row>
    <row r="12" spans="1:25">
      <c r="A12" s="1113"/>
      <c r="B12" s="1115"/>
      <c r="C12" s="1117"/>
      <c r="D12" s="1119"/>
      <c r="E12" s="1111"/>
      <c r="F12" s="1111"/>
      <c r="G12" s="1111"/>
      <c r="H12" s="1111"/>
      <c r="I12" s="1111"/>
      <c r="J12" s="1111"/>
      <c r="K12" s="1111"/>
      <c r="L12" s="1111"/>
      <c r="M12" s="1120"/>
      <c r="N12" s="291" t="s">
        <v>1329</v>
      </c>
      <c r="O12" s="722">
        <f>O11</f>
        <v>41661</v>
      </c>
      <c r="P12" s="294">
        <v>100</v>
      </c>
      <c r="Q12" s="936">
        <v>24922</v>
      </c>
      <c r="R12" s="8">
        <f t="shared" si="2"/>
        <v>2492200</v>
      </c>
      <c r="S12" s="485"/>
      <c r="T12" s="724"/>
      <c r="U12" s="749"/>
      <c r="V12" s="749"/>
      <c r="W12" s="8"/>
    </row>
    <row r="13" spans="1:25">
      <c r="A13" s="707">
        <f>IF(B13&lt;&gt;"",A11+1,"")</f>
        <v>6</v>
      </c>
      <c r="B13" s="291" t="s">
        <v>428</v>
      </c>
      <c r="C13" s="821">
        <v>41664</v>
      </c>
      <c r="D13" s="726" t="s">
        <v>427</v>
      </c>
      <c r="E13" s="25">
        <f t="shared" si="4"/>
        <v>1978000</v>
      </c>
      <c r="F13" s="708">
        <f t="shared" ref="F13:I21" si="8">IF($K$53&lt;&gt;0,F$53/$K$53*$K13,0)</f>
        <v>136548.89446090721</v>
      </c>
      <c r="G13" s="708">
        <f t="shared" si="8"/>
        <v>16526.327786642352</v>
      </c>
      <c r="H13" s="708">
        <f t="shared" si="8"/>
        <v>143305.21996808753</v>
      </c>
      <c r="I13" s="708">
        <f t="shared" si="8"/>
        <v>162240.71119215863</v>
      </c>
      <c r="J13" s="25">
        <f t="shared" si="1"/>
        <v>2436621.1534077954</v>
      </c>
      <c r="K13" s="252">
        <v>234</v>
      </c>
      <c r="L13" s="708">
        <f t="shared" si="6"/>
        <v>10412.910911999126</v>
      </c>
      <c r="M13" s="624"/>
      <c r="N13" s="291" t="s">
        <v>1355</v>
      </c>
      <c r="O13" s="722">
        <f t="shared" ref="O13:O21" si="9">C13-3</f>
        <v>41661</v>
      </c>
      <c r="P13" s="762">
        <v>215</v>
      </c>
      <c r="Q13" s="749">
        <v>9200</v>
      </c>
      <c r="R13" s="8">
        <f t="shared" si="2"/>
        <v>1978000</v>
      </c>
      <c r="S13" s="485"/>
      <c r="T13" s="724"/>
      <c r="U13" s="749"/>
      <c r="V13" s="749"/>
      <c r="W13" s="8"/>
    </row>
    <row r="14" spans="1:25">
      <c r="A14" s="707">
        <f t="shared" si="7"/>
        <v>7</v>
      </c>
      <c r="B14" s="291" t="s">
        <v>429</v>
      </c>
      <c r="C14" s="821">
        <v>41664</v>
      </c>
      <c r="D14" s="726" t="s">
        <v>427</v>
      </c>
      <c r="E14" s="25">
        <f t="shared" si="4"/>
        <v>1140600</v>
      </c>
      <c r="F14" s="708">
        <f t="shared" si="8"/>
        <v>135965.35217688626</v>
      </c>
      <c r="G14" s="708">
        <f t="shared" si="8"/>
        <v>16455.702454220806</v>
      </c>
      <c r="H14" s="708">
        <f t="shared" si="8"/>
        <v>142692.80449813843</v>
      </c>
      <c r="I14" s="708">
        <f t="shared" si="8"/>
        <v>161547.37481954257</v>
      </c>
      <c r="J14" s="25">
        <f t="shared" si="1"/>
        <v>1597261.2339487879</v>
      </c>
      <c r="K14" s="252">
        <v>233</v>
      </c>
      <c r="L14" s="708">
        <f t="shared" si="6"/>
        <v>6855.1984289647553</v>
      </c>
      <c r="M14" s="624"/>
      <c r="N14" s="291" t="s">
        <v>1353</v>
      </c>
      <c r="O14" s="722">
        <f t="shared" si="9"/>
        <v>41661</v>
      </c>
      <c r="P14" s="762">
        <v>50</v>
      </c>
      <c r="Q14" s="749">
        <v>22812</v>
      </c>
      <c r="R14" s="8">
        <f t="shared" si="2"/>
        <v>1140600</v>
      </c>
      <c r="S14" s="485"/>
      <c r="T14" s="724"/>
      <c r="U14" s="749"/>
      <c r="V14" s="749"/>
      <c r="W14" s="8"/>
    </row>
    <row r="15" spans="1:25">
      <c r="A15" s="707">
        <f t="shared" si="7"/>
        <v>8</v>
      </c>
      <c r="B15" s="291" t="s">
        <v>430</v>
      </c>
      <c r="C15" s="821">
        <v>41664</v>
      </c>
      <c r="D15" s="726" t="s">
        <v>427</v>
      </c>
      <c r="E15" s="25">
        <f t="shared" si="4"/>
        <v>2217600</v>
      </c>
      <c r="F15" s="708">
        <f t="shared" si="8"/>
        <v>179731.02347845907</v>
      </c>
      <c r="G15" s="708">
        <f t="shared" si="8"/>
        <v>21752.602385836944</v>
      </c>
      <c r="H15" s="708">
        <f t="shared" si="8"/>
        <v>188623.96474432031</v>
      </c>
      <c r="I15" s="708">
        <f t="shared" si="8"/>
        <v>213547.60276574729</v>
      </c>
      <c r="J15" s="25">
        <f t="shared" si="1"/>
        <v>2821255.1933743637</v>
      </c>
      <c r="K15" s="252">
        <v>308</v>
      </c>
      <c r="L15" s="708">
        <f t="shared" si="6"/>
        <v>9159.919459007675</v>
      </c>
      <c r="M15" s="624"/>
      <c r="N15" s="291" t="s">
        <v>1341</v>
      </c>
      <c r="O15" s="722">
        <f t="shared" si="9"/>
        <v>41661</v>
      </c>
      <c r="P15" s="762">
        <v>150</v>
      </c>
      <c r="Q15" s="749">
        <v>14784</v>
      </c>
      <c r="R15" s="8">
        <f t="shared" si="2"/>
        <v>2217600</v>
      </c>
      <c r="S15" s="485"/>
      <c r="T15" s="724"/>
      <c r="U15" s="749"/>
      <c r="V15" s="749"/>
      <c r="W15" s="8"/>
    </row>
    <row r="16" spans="1:25">
      <c r="A16" s="707">
        <f t="shared" si="7"/>
        <v>9</v>
      </c>
      <c r="B16" s="291" t="s">
        <v>431</v>
      </c>
      <c r="C16" s="821">
        <v>41664</v>
      </c>
      <c r="D16" s="726" t="s">
        <v>432</v>
      </c>
      <c r="E16" s="25">
        <f t="shared" si="4"/>
        <v>9953880</v>
      </c>
      <c r="F16" s="708">
        <f t="shared" si="8"/>
        <v>605716.89081376791</v>
      </c>
      <c r="G16" s="708">
        <f t="shared" si="8"/>
        <v>73309.095053567362</v>
      </c>
      <c r="H16" s="708">
        <f t="shared" si="8"/>
        <v>635687.25780715747</v>
      </c>
      <c r="I16" s="708">
        <f t="shared" si="8"/>
        <v>719683.15477547294</v>
      </c>
      <c r="J16" s="25">
        <f t="shared" si="1"/>
        <v>11988276.398449965</v>
      </c>
      <c r="K16" s="252">
        <v>1038</v>
      </c>
      <c r="L16" s="708">
        <f t="shared" si="6"/>
        <v>11549.3992277938</v>
      </c>
      <c r="M16" s="624"/>
      <c r="N16" s="192" t="s">
        <v>995</v>
      </c>
      <c r="O16" s="722">
        <f t="shared" si="9"/>
        <v>41661</v>
      </c>
      <c r="P16" s="762">
        <v>654</v>
      </c>
      <c r="Q16" s="749">
        <v>15220</v>
      </c>
      <c r="R16" s="8">
        <f t="shared" si="2"/>
        <v>9953880</v>
      </c>
      <c r="S16" s="485"/>
      <c r="T16" s="724"/>
      <c r="U16" s="749"/>
      <c r="V16" s="749"/>
      <c r="W16" s="8"/>
    </row>
    <row r="17" spans="1:23">
      <c r="A17" s="707">
        <f t="shared" si="7"/>
        <v>10</v>
      </c>
      <c r="B17" s="291" t="s">
        <v>433</v>
      </c>
      <c r="C17" s="821">
        <v>41664</v>
      </c>
      <c r="D17" s="726" t="s">
        <v>434</v>
      </c>
      <c r="E17" s="25">
        <f t="shared" si="4"/>
        <v>2321182</v>
      </c>
      <c r="F17" s="708">
        <f t="shared" si="8"/>
        <v>116708.4568041942</v>
      </c>
      <c r="G17" s="708">
        <f t="shared" si="8"/>
        <v>14125.066484309704</v>
      </c>
      <c r="H17" s="708">
        <f t="shared" si="8"/>
        <v>122483.0939898184</v>
      </c>
      <c r="I17" s="708">
        <f t="shared" si="8"/>
        <v>138667.27452321252</v>
      </c>
      <c r="J17" s="25">
        <f t="shared" si="1"/>
        <v>2713165.8918015347</v>
      </c>
      <c r="K17" s="252">
        <v>200</v>
      </c>
      <c r="L17" s="708">
        <f t="shared" si="6"/>
        <v>13565.829459007673</v>
      </c>
      <c r="M17" s="624"/>
      <c r="N17" s="291" t="s">
        <v>1345</v>
      </c>
      <c r="O17" s="722">
        <f t="shared" si="9"/>
        <v>41661</v>
      </c>
      <c r="P17" s="762">
        <v>101</v>
      </c>
      <c r="Q17" s="749">
        <v>22982</v>
      </c>
      <c r="R17" s="8">
        <f t="shared" si="2"/>
        <v>2321182</v>
      </c>
      <c r="S17" s="485"/>
      <c r="T17" s="724"/>
      <c r="U17" s="749"/>
      <c r="V17" s="749"/>
      <c r="W17" s="8"/>
    </row>
    <row r="18" spans="1:23">
      <c r="A18" s="707">
        <f t="shared" si="7"/>
        <v>11</v>
      </c>
      <c r="B18" s="291" t="s">
        <v>436</v>
      </c>
      <c r="C18" s="821">
        <v>41684</v>
      </c>
      <c r="D18" s="726" t="s">
        <v>437</v>
      </c>
      <c r="E18" s="25">
        <f t="shared" si="4"/>
        <v>4522231</v>
      </c>
      <c r="F18" s="708">
        <f t="shared" si="8"/>
        <v>343122.86300433095</v>
      </c>
      <c r="G18" s="708">
        <f t="shared" si="8"/>
        <v>41527.695463870528</v>
      </c>
      <c r="H18" s="708">
        <f t="shared" si="8"/>
        <v>360100.29633006611</v>
      </c>
      <c r="I18" s="708">
        <f t="shared" si="8"/>
        <v>407681.78709824482</v>
      </c>
      <c r="J18" s="25">
        <f t="shared" si="1"/>
        <v>5674663.6418965124</v>
      </c>
      <c r="K18" s="252">
        <v>588</v>
      </c>
      <c r="L18" s="708">
        <f t="shared" si="6"/>
        <v>9650.7885066267208</v>
      </c>
      <c r="M18" s="624"/>
      <c r="N18" s="291" t="s">
        <v>1344</v>
      </c>
      <c r="O18" s="722">
        <f t="shared" si="9"/>
        <v>41681</v>
      </c>
      <c r="P18" s="762">
        <v>203</v>
      </c>
      <c r="Q18" s="749">
        <v>22277</v>
      </c>
      <c r="R18" s="8">
        <f t="shared" si="2"/>
        <v>4522231</v>
      </c>
      <c r="S18" s="485"/>
      <c r="T18" s="724"/>
      <c r="U18" s="749"/>
      <c r="V18" s="749"/>
      <c r="W18" s="8"/>
    </row>
    <row r="19" spans="1:23">
      <c r="A19" s="707">
        <f t="shared" si="7"/>
        <v>12</v>
      </c>
      <c r="B19" s="291" t="s">
        <v>436</v>
      </c>
      <c r="C19" s="821">
        <v>41684</v>
      </c>
      <c r="D19" s="726" t="s">
        <v>437</v>
      </c>
      <c r="E19" s="25">
        <f t="shared" si="4"/>
        <v>4215295</v>
      </c>
      <c r="F19" s="708">
        <f t="shared" si="8"/>
        <v>348958.28584454069</v>
      </c>
      <c r="G19" s="708">
        <f t="shared" si="8"/>
        <v>42233.948788086018</v>
      </c>
      <c r="H19" s="708">
        <f t="shared" si="8"/>
        <v>366224.45102955698</v>
      </c>
      <c r="I19" s="708">
        <f t="shared" si="8"/>
        <v>414615.15082440543</v>
      </c>
      <c r="J19" s="25">
        <f t="shared" si="1"/>
        <v>5387326.8364865882</v>
      </c>
      <c r="K19" s="252">
        <v>598</v>
      </c>
      <c r="L19" s="708">
        <f t="shared" si="6"/>
        <v>9008.9077533220534</v>
      </c>
      <c r="M19" s="624"/>
      <c r="N19" s="291" t="s">
        <v>1343</v>
      </c>
      <c r="O19" s="722">
        <f t="shared" si="9"/>
        <v>41681</v>
      </c>
      <c r="P19" s="762">
        <v>203</v>
      </c>
      <c r="Q19" s="749">
        <v>20765</v>
      </c>
      <c r="R19" s="8">
        <f t="shared" si="2"/>
        <v>4215295</v>
      </c>
      <c r="S19" s="485"/>
      <c r="T19" s="724"/>
      <c r="U19" s="749"/>
      <c r="V19" s="749"/>
      <c r="W19" s="8"/>
    </row>
    <row r="20" spans="1:23">
      <c r="A20" s="707">
        <f t="shared" si="7"/>
        <v>13</v>
      </c>
      <c r="B20" s="291" t="s">
        <v>439</v>
      </c>
      <c r="C20" s="821">
        <v>41689</v>
      </c>
      <c r="D20" s="726" t="s">
        <v>440</v>
      </c>
      <c r="E20" s="25">
        <f t="shared" si="4"/>
        <v>2389000</v>
      </c>
      <c r="F20" s="708">
        <f t="shared" si="8"/>
        <v>93366.765443355369</v>
      </c>
      <c r="G20" s="708">
        <f t="shared" si="8"/>
        <v>11300.053187447764</v>
      </c>
      <c r="H20" s="708">
        <f t="shared" si="8"/>
        <v>97986.475191854712</v>
      </c>
      <c r="I20" s="708">
        <f t="shared" si="8"/>
        <v>110933.81961857001</v>
      </c>
      <c r="J20" s="25">
        <f t="shared" si="1"/>
        <v>2702587.1134412279</v>
      </c>
      <c r="K20" s="252">
        <v>160</v>
      </c>
      <c r="L20" s="708">
        <f t="shared" si="6"/>
        <v>16891.169459007673</v>
      </c>
      <c r="M20" s="624"/>
      <c r="N20" s="291" t="s">
        <v>1346</v>
      </c>
      <c r="O20" s="722">
        <f t="shared" si="9"/>
        <v>41686</v>
      </c>
      <c r="P20" s="762">
        <v>100</v>
      </c>
      <c r="Q20" s="749">
        <v>23890</v>
      </c>
      <c r="R20" s="8">
        <f t="shared" si="2"/>
        <v>2389000</v>
      </c>
      <c r="S20" s="485"/>
      <c r="T20" s="724"/>
      <c r="U20" s="749"/>
      <c r="V20" s="749"/>
      <c r="W20" s="8"/>
    </row>
    <row r="21" spans="1:23">
      <c r="A21" s="1112">
        <f t="shared" si="7"/>
        <v>14</v>
      </c>
      <c r="B21" s="1114" t="s">
        <v>423</v>
      </c>
      <c r="C21" s="1116">
        <v>41690</v>
      </c>
      <c r="D21" s="1118" t="s">
        <v>442</v>
      </c>
      <c r="E21" s="1110">
        <f>R21+R22</f>
        <v>4505800</v>
      </c>
      <c r="F21" s="1110">
        <f t="shared" si="8"/>
        <v>291771.14201048552</v>
      </c>
      <c r="G21" s="1110">
        <f t="shared" si="8"/>
        <v>35312.66621077426</v>
      </c>
      <c r="H21" s="1110">
        <f t="shared" si="8"/>
        <v>306207.73497454601</v>
      </c>
      <c r="I21" s="1110">
        <f t="shared" si="8"/>
        <v>346668.18630803132</v>
      </c>
      <c r="J21" s="1110">
        <f t="shared" si="1"/>
        <v>5485759.7295038374</v>
      </c>
      <c r="K21" s="1110">
        <v>500</v>
      </c>
      <c r="L21" s="1110">
        <f t="shared" si="6"/>
        <v>10971.519459007675</v>
      </c>
      <c r="M21" s="624"/>
      <c r="N21" s="291" t="s">
        <v>1324</v>
      </c>
      <c r="O21" s="722">
        <f t="shared" si="9"/>
        <v>41687</v>
      </c>
      <c r="P21" s="762">
        <v>100</v>
      </c>
      <c r="Q21" s="749">
        <v>23210</v>
      </c>
      <c r="R21" s="8">
        <f t="shared" si="2"/>
        <v>2321000</v>
      </c>
      <c r="S21" s="485"/>
      <c r="T21" s="724"/>
      <c r="U21" s="749"/>
      <c r="V21" s="749"/>
      <c r="W21" s="8"/>
    </row>
    <row r="22" spans="1:23">
      <c r="A22" s="1113"/>
      <c r="B22" s="1115"/>
      <c r="C22" s="1117"/>
      <c r="D22" s="1119"/>
      <c r="E22" s="1111"/>
      <c r="F22" s="1111"/>
      <c r="G22" s="1111"/>
      <c r="H22" s="1111"/>
      <c r="I22" s="1111"/>
      <c r="J22" s="1111"/>
      <c r="K22" s="1111"/>
      <c r="L22" s="1111"/>
      <c r="M22" s="624"/>
      <c r="N22" s="291" t="s">
        <v>1325</v>
      </c>
      <c r="O22" s="722">
        <f>O21</f>
        <v>41687</v>
      </c>
      <c r="P22" s="762">
        <v>100</v>
      </c>
      <c r="Q22" s="936">
        <v>21848</v>
      </c>
      <c r="R22" s="8">
        <f t="shared" si="2"/>
        <v>2184800</v>
      </c>
      <c r="S22" s="485"/>
      <c r="T22" s="724"/>
      <c r="U22" s="749"/>
      <c r="V22" s="749"/>
      <c r="W22" s="8"/>
    </row>
    <row r="23" spans="1:23">
      <c r="A23" s="707">
        <f>IF(B23&lt;&gt;"",A21+1,"")</f>
        <v>15</v>
      </c>
      <c r="B23" s="291" t="s">
        <v>436</v>
      </c>
      <c r="C23" s="821">
        <v>41691</v>
      </c>
      <c r="D23" s="726" t="s">
        <v>443</v>
      </c>
      <c r="E23" s="25">
        <f t="shared" si="4"/>
        <v>4517965</v>
      </c>
      <c r="F23" s="708">
        <f t="shared" ref="F23:I24" si="10">IF($K$53&lt;&gt;0,F$53/$K$53*$K23,0)</f>
        <v>354793.70868475037</v>
      </c>
      <c r="G23" s="708">
        <f t="shared" si="10"/>
        <v>42940.2021123015</v>
      </c>
      <c r="H23" s="708">
        <f t="shared" si="10"/>
        <v>372348.60572904791</v>
      </c>
      <c r="I23" s="708">
        <f t="shared" si="10"/>
        <v>421548.51455056603</v>
      </c>
      <c r="J23" s="25">
        <f t="shared" si="1"/>
        <v>5709596.031076665</v>
      </c>
      <c r="K23" s="252">
        <v>608</v>
      </c>
      <c r="L23" s="708">
        <f t="shared" si="6"/>
        <v>9390.7829458497781</v>
      </c>
      <c r="M23" s="624"/>
      <c r="N23" s="291" t="s">
        <v>1356</v>
      </c>
      <c r="O23" s="722">
        <f>C23-3</f>
        <v>41688</v>
      </c>
      <c r="P23" s="8">
        <v>305</v>
      </c>
      <c r="Q23" s="750">
        <v>14813</v>
      </c>
      <c r="R23" s="8">
        <f t="shared" si="2"/>
        <v>4517965</v>
      </c>
      <c r="S23" s="485"/>
      <c r="T23" s="724"/>
      <c r="U23" s="749"/>
      <c r="V23" s="749"/>
      <c r="W23" s="8"/>
    </row>
    <row r="24" spans="1:23">
      <c r="A24" s="1112">
        <f t="shared" si="7"/>
        <v>16</v>
      </c>
      <c r="B24" s="1114" t="s">
        <v>436</v>
      </c>
      <c r="C24" s="1116">
        <v>41691</v>
      </c>
      <c r="D24" s="1118" t="s">
        <v>443</v>
      </c>
      <c r="E24" s="1110">
        <f>R24+R25</f>
        <v>5111114</v>
      </c>
      <c r="F24" s="1110">
        <f t="shared" si="10"/>
        <v>369382.26578527468</v>
      </c>
      <c r="G24" s="1110">
        <f t="shared" si="10"/>
        <v>44705.835422840217</v>
      </c>
      <c r="H24" s="1110">
        <f t="shared" si="10"/>
        <v>387658.9924777752</v>
      </c>
      <c r="I24" s="1110">
        <f t="shared" si="10"/>
        <v>438881.9238659676</v>
      </c>
      <c r="J24" s="1110">
        <f t="shared" si="1"/>
        <v>6351743.017551858</v>
      </c>
      <c r="K24" s="1110">
        <v>633</v>
      </c>
      <c r="L24" s="1110">
        <f t="shared" si="6"/>
        <v>10034.349158849696</v>
      </c>
      <c r="M24" s="624"/>
      <c r="N24" s="291" t="s">
        <v>1331</v>
      </c>
      <c r="O24" s="722">
        <f>C24-3</f>
        <v>41688</v>
      </c>
      <c r="P24" s="762">
        <v>188</v>
      </c>
      <c r="Q24" s="749">
        <v>13125</v>
      </c>
      <c r="R24" s="8">
        <f t="shared" si="2"/>
        <v>2467500</v>
      </c>
      <c r="S24" s="485"/>
      <c r="T24" s="724"/>
      <c r="U24" s="749"/>
      <c r="V24" s="749"/>
      <c r="W24" s="8"/>
    </row>
    <row r="25" spans="1:23">
      <c r="A25" s="1113"/>
      <c r="B25" s="1115"/>
      <c r="C25" s="1117"/>
      <c r="D25" s="1119"/>
      <c r="E25" s="1111"/>
      <c r="F25" s="1111"/>
      <c r="G25" s="1111"/>
      <c r="H25" s="1111"/>
      <c r="I25" s="1111"/>
      <c r="J25" s="1111"/>
      <c r="K25" s="1111"/>
      <c r="L25" s="1111"/>
      <c r="M25" s="624"/>
      <c r="N25" s="291" t="s">
        <v>1337</v>
      </c>
      <c r="O25" s="722">
        <f>O24</f>
        <v>41688</v>
      </c>
      <c r="P25" s="762">
        <v>142</v>
      </c>
      <c r="Q25" s="749">
        <v>18617</v>
      </c>
      <c r="R25" s="8">
        <f t="shared" si="2"/>
        <v>2643614</v>
      </c>
      <c r="S25" s="485"/>
      <c r="T25" s="724"/>
      <c r="U25" s="749"/>
      <c r="V25" s="749"/>
      <c r="W25" s="8"/>
    </row>
    <row r="26" spans="1:23">
      <c r="A26" s="707">
        <f>IF(B26&lt;&gt;"",A24+1,"")</f>
        <v>17</v>
      </c>
      <c r="B26" s="291" t="s">
        <v>421</v>
      </c>
      <c r="C26" s="821">
        <v>41694</v>
      </c>
      <c r="D26" s="726" t="s">
        <v>444</v>
      </c>
      <c r="E26" s="25">
        <f t="shared" si="4"/>
        <v>6725750</v>
      </c>
      <c r="F26" s="708">
        <f t="shared" ref="F26:I29" si="11">IF($K$53&lt;&gt;0,F$53/$K$53*$K26,0)</f>
        <v>285935.71917027578</v>
      </c>
      <c r="G26" s="708">
        <f t="shared" si="11"/>
        <v>34606.412886558777</v>
      </c>
      <c r="H26" s="708">
        <f t="shared" si="11"/>
        <v>300083.58027505508</v>
      </c>
      <c r="I26" s="708">
        <f t="shared" si="11"/>
        <v>339734.82258187066</v>
      </c>
      <c r="J26" s="25">
        <f t="shared" si="1"/>
        <v>7686110.5349137606</v>
      </c>
      <c r="K26" s="252">
        <v>490</v>
      </c>
      <c r="L26" s="708">
        <f t="shared" si="6"/>
        <v>15685.93986717094</v>
      </c>
      <c r="M26" s="624"/>
      <c r="N26" s="291" t="s">
        <v>1354</v>
      </c>
      <c r="O26" s="722">
        <f t="shared" ref="O26:O51" si="12">C26-3</f>
        <v>41691</v>
      </c>
      <c r="P26" s="762">
        <v>250</v>
      </c>
      <c r="Q26" s="749">
        <v>26903</v>
      </c>
      <c r="R26" s="8">
        <f t="shared" si="2"/>
        <v>6725750</v>
      </c>
      <c r="S26" s="485"/>
      <c r="T26" s="724"/>
      <c r="U26" s="749"/>
      <c r="V26" s="749"/>
      <c r="W26" s="8"/>
    </row>
    <row r="27" spans="1:23">
      <c r="A27" s="707">
        <f t="shared" si="7"/>
        <v>18</v>
      </c>
      <c r="B27" s="291" t="s">
        <v>445</v>
      </c>
      <c r="C27" s="821">
        <v>41694</v>
      </c>
      <c r="D27" s="726" t="s">
        <v>444</v>
      </c>
      <c r="E27" s="25">
        <f t="shared" si="4"/>
        <v>1021000</v>
      </c>
      <c r="F27" s="708">
        <f t="shared" si="11"/>
        <v>571871.43834055157</v>
      </c>
      <c r="G27" s="708">
        <f t="shared" si="11"/>
        <v>69212.825773117554</v>
      </c>
      <c r="H27" s="708">
        <f t="shared" si="11"/>
        <v>600167.16055011016</v>
      </c>
      <c r="I27" s="708">
        <f t="shared" si="11"/>
        <v>679469.64516374131</v>
      </c>
      <c r="J27" s="25">
        <f t="shared" si="1"/>
        <v>2941721.0698275208</v>
      </c>
      <c r="K27" s="252">
        <v>980</v>
      </c>
      <c r="L27" s="708">
        <f t="shared" si="6"/>
        <v>3001.7561937015516</v>
      </c>
      <c r="M27" s="624"/>
      <c r="N27" s="291" t="s">
        <v>1351</v>
      </c>
      <c r="O27" s="722">
        <f t="shared" si="12"/>
        <v>41691</v>
      </c>
      <c r="P27" s="762">
        <v>50</v>
      </c>
      <c r="Q27" s="749">
        <v>20420</v>
      </c>
      <c r="R27" s="8">
        <f t="shared" si="2"/>
        <v>1021000</v>
      </c>
      <c r="S27" s="485"/>
      <c r="T27" s="724"/>
      <c r="U27" s="749"/>
      <c r="V27" s="749"/>
      <c r="W27" s="8"/>
    </row>
    <row r="28" spans="1:23">
      <c r="A28" s="707">
        <f t="shared" si="7"/>
        <v>19</v>
      </c>
      <c r="B28" s="291" t="s">
        <v>446</v>
      </c>
      <c r="C28" s="821">
        <v>41697</v>
      </c>
      <c r="D28" s="726" t="s">
        <v>447</v>
      </c>
      <c r="E28" s="25">
        <f t="shared" si="4"/>
        <v>7610000</v>
      </c>
      <c r="F28" s="708">
        <f t="shared" si="11"/>
        <v>1458855.7100524276</v>
      </c>
      <c r="G28" s="708">
        <f t="shared" si="11"/>
        <v>176563.33105387131</v>
      </c>
      <c r="H28" s="708">
        <f t="shared" si="11"/>
        <v>1531038.6748727299</v>
      </c>
      <c r="I28" s="708">
        <f t="shared" si="11"/>
        <v>1733340.9315401565</v>
      </c>
      <c r="J28" s="25">
        <f t="shared" si="1"/>
        <v>12509798.647519184</v>
      </c>
      <c r="K28" s="252">
        <v>2500</v>
      </c>
      <c r="L28" s="708">
        <f t="shared" si="6"/>
        <v>5003.919459007674</v>
      </c>
      <c r="M28" s="624"/>
      <c r="N28" s="192" t="s">
        <v>995</v>
      </c>
      <c r="O28" s="722">
        <f t="shared" si="12"/>
        <v>41694</v>
      </c>
      <c r="P28" s="762">
        <v>500</v>
      </c>
      <c r="Q28" s="749">
        <v>15220</v>
      </c>
      <c r="R28" s="8">
        <f t="shared" si="2"/>
        <v>7610000</v>
      </c>
      <c r="S28" s="485"/>
      <c r="T28" s="724"/>
      <c r="U28" s="749"/>
      <c r="V28" s="749"/>
      <c r="W28" s="8"/>
    </row>
    <row r="29" spans="1:23">
      <c r="A29" s="707">
        <f t="shared" si="7"/>
        <v>20</v>
      </c>
      <c r="B29" s="291" t="s">
        <v>448</v>
      </c>
      <c r="C29" s="821">
        <v>41698</v>
      </c>
      <c r="D29" s="726" t="s">
        <v>449</v>
      </c>
      <c r="E29" s="25">
        <f t="shared" si="4"/>
        <v>1709775</v>
      </c>
      <c r="F29" s="708">
        <f t="shared" si="11"/>
        <v>182648.73489856394</v>
      </c>
      <c r="G29" s="708">
        <f t="shared" si="11"/>
        <v>22105.729047944686</v>
      </c>
      <c r="H29" s="708">
        <f t="shared" si="11"/>
        <v>191686.04209406578</v>
      </c>
      <c r="I29" s="708">
        <f t="shared" si="11"/>
        <v>217014.28462882759</v>
      </c>
      <c r="J29" s="25">
        <f t="shared" si="1"/>
        <v>2323229.7906694021</v>
      </c>
      <c r="K29" s="252">
        <v>313</v>
      </c>
      <c r="L29" s="708">
        <f t="shared" si="6"/>
        <v>7422.4593951099105</v>
      </c>
      <c r="M29" s="624"/>
      <c r="N29" s="291" t="s">
        <v>1361</v>
      </c>
      <c r="O29" s="722">
        <f t="shared" si="12"/>
        <v>41695</v>
      </c>
      <c r="P29" s="762">
        <v>135</v>
      </c>
      <c r="Q29" s="749">
        <v>12665</v>
      </c>
      <c r="R29" s="8">
        <f t="shared" si="2"/>
        <v>1709775</v>
      </c>
      <c r="S29" s="485"/>
      <c r="T29" s="724"/>
      <c r="U29" s="749"/>
      <c r="V29" s="749"/>
      <c r="W29" s="8"/>
    </row>
    <row r="30" spans="1:23">
      <c r="A30" s="707">
        <f t="shared" si="7"/>
        <v>21</v>
      </c>
      <c r="B30" s="291" t="s">
        <v>430</v>
      </c>
      <c r="C30" s="821">
        <v>41698</v>
      </c>
      <c r="D30" s="726" t="s">
        <v>449</v>
      </c>
      <c r="E30" s="25">
        <f t="shared" si="4"/>
        <v>4111348</v>
      </c>
      <c r="F30" s="708">
        <f t="shared" ref="F30:I51" si="13">IF($K$53&lt;&gt;0,F$53/$K$53*$K30,0)</f>
        <v>341955.77843628899</v>
      </c>
      <c r="G30" s="708">
        <f t="shared" si="13"/>
        <v>41386.444799027435</v>
      </c>
      <c r="H30" s="708">
        <f t="shared" si="13"/>
        <v>358875.4653901679</v>
      </c>
      <c r="I30" s="708">
        <f t="shared" si="13"/>
        <v>406295.1143530127</v>
      </c>
      <c r="J30" s="25">
        <f t="shared" si="1"/>
        <v>5259860.802978497</v>
      </c>
      <c r="K30" s="252">
        <v>586</v>
      </c>
      <c r="L30" s="708">
        <f t="shared" si="6"/>
        <v>8975.8716774377081</v>
      </c>
      <c r="M30" s="624"/>
      <c r="N30" s="291" t="s">
        <v>1342</v>
      </c>
      <c r="O30" s="722">
        <f t="shared" si="12"/>
        <v>41695</v>
      </c>
      <c r="P30" s="762">
        <v>206</v>
      </c>
      <c r="Q30" s="749">
        <v>19958</v>
      </c>
      <c r="R30" s="8">
        <f t="shared" si="2"/>
        <v>4111348</v>
      </c>
      <c r="S30" s="485"/>
      <c r="T30" s="724"/>
      <c r="U30" s="749"/>
      <c r="V30" s="749"/>
      <c r="W30" s="8"/>
    </row>
    <row r="31" spans="1:23">
      <c r="A31" s="707">
        <f t="shared" si="7"/>
        <v>22</v>
      </c>
      <c r="B31" s="291" t="s">
        <v>450</v>
      </c>
      <c r="C31" s="821">
        <v>41698</v>
      </c>
      <c r="D31" s="726" t="s">
        <v>449</v>
      </c>
      <c r="E31" s="25">
        <f t="shared" si="4"/>
        <v>3435742</v>
      </c>
      <c r="F31" s="708">
        <f t="shared" si="13"/>
        <v>180898.108046501</v>
      </c>
      <c r="G31" s="708">
        <f t="shared" si="13"/>
        <v>21893.853050680042</v>
      </c>
      <c r="H31" s="708">
        <f t="shared" si="13"/>
        <v>189848.79568421852</v>
      </c>
      <c r="I31" s="708">
        <f t="shared" si="13"/>
        <v>214934.27551097941</v>
      </c>
      <c r="J31" s="25">
        <f t="shared" si="1"/>
        <v>4043317.0322923786</v>
      </c>
      <c r="K31" s="252">
        <v>310</v>
      </c>
      <c r="L31" s="708">
        <f t="shared" si="6"/>
        <v>13042.958168685092</v>
      </c>
      <c r="M31" s="624"/>
      <c r="N31" s="291" t="s">
        <v>1359</v>
      </c>
      <c r="O31" s="722">
        <f t="shared" si="12"/>
        <v>41695</v>
      </c>
      <c r="P31" s="762">
        <v>406</v>
      </c>
      <c r="Q31" s="749">
        <v>8462.4187192118225</v>
      </c>
      <c r="R31" s="8">
        <f t="shared" si="2"/>
        <v>3435742</v>
      </c>
      <c r="S31" s="485"/>
      <c r="T31" s="724"/>
      <c r="U31" s="749"/>
      <c r="V31" s="749"/>
      <c r="W31" s="8"/>
    </row>
    <row r="32" spans="1:23">
      <c r="A32" s="707">
        <f t="shared" si="7"/>
        <v>23</v>
      </c>
      <c r="B32" s="291" t="s">
        <v>451</v>
      </c>
      <c r="C32" s="821">
        <v>41698</v>
      </c>
      <c r="D32" s="726" t="s">
        <v>449</v>
      </c>
      <c r="E32" s="25">
        <f t="shared" si="4"/>
        <v>1449350</v>
      </c>
      <c r="F32" s="708">
        <f t="shared" si="13"/>
        <v>116708.4568041942</v>
      </c>
      <c r="G32" s="708">
        <f t="shared" si="13"/>
        <v>14125.066484309704</v>
      </c>
      <c r="H32" s="708">
        <f t="shared" si="13"/>
        <v>122483.0939898184</v>
      </c>
      <c r="I32" s="708">
        <f t="shared" si="13"/>
        <v>138667.27452321252</v>
      </c>
      <c r="J32" s="25">
        <f t="shared" si="1"/>
        <v>1841333.8918015349</v>
      </c>
      <c r="K32" s="252">
        <v>200</v>
      </c>
      <c r="L32" s="708">
        <f t="shared" si="6"/>
        <v>9206.669459007675</v>
      </c>
      <c r="M32" s="624"/>
      <c r="N32" s="291" t="s">
        <v>1326</v>
      </c>
      <c r="O32" s="722">
        <f t="shared" si="12"/>
        <v>41695</v>
      </c>
      <c r="P32" s="762">
        <v>50</v>
      </c>
      <c r="Q32" s="749">
        <v>28987</v>
      </c>
      <c r="R32" s="8">
        <f t="shared" si="2"/>
        <v>1449350</v>
      </c>
      <c r="S32" s="485"/>
      <c r="T32" s="724"/>
      <c r="U32" s="749"/>
      <c r="V32" s="749"/>
      <c r="W32" s="8"/>
    </row>
    <row r="33" spans="1:23">
      <c r="A33" s="707">
        <f t="shared" si="7"/>
        <v>24</v>
      </c>
      <c r="B33" s="291" t="s">
        <v>452</v>
      </c>
      <c r="C33" s="821">
        <v>41698</v>
      </c>
      <c r="D33" s="726" t="s">
        <v>453</v>
      </c>
      <c r="E33" s="25">
        <f t="shared" si="4"/>
        <v>2318400</v>
      </c>
      <c r="F33" s="708">
        <f t="shared" si="13"/>
        <v>122543.87964440392</v>
      </c>
      <c r="G33" s="708">
        <f t="shared" si="13"/>
        <v>14831.31980852519</v>
      </c>
      <c r="H33" s="708">
        <f t="shared" si="13"/>
        <v>128607.24868930932</v>
      </c>
      <c r="I33" s="708">
        <f t="shared" si="13"/>
        <v>145600.63824937315</v>
      </c>
      <c r="J33" s="25">
        <f t="shared" si="1"/>
        <v>2729983.086391611</v>
      </c>
      <c r="K33" s="252">
        <v>210</v>
      </c>
      <c r="L33" s="708">
        <f t="shared" si="6"/>
        <v>12999.919459007671</v>
      </c>
      <c r="M33" s="624"/>
      <c r="N33" s="291" t="s">
        <v>1350</v>
      </c>
      <c r="O33" s="722">
        <f t="shared" si="12"/>
        <v>41695</v>
      </c>
      <c r="P33" s="762">
        <v>150</v>
      </c>
      <c r="Q33" s="749">
        <v>15456</v>
      </c>
      <c r="R33" s="8">
        <f t="shared" si="2"/>
        <v>2318400</v>
      </c>
      <c r="S33" s="485"/>
      <c r="T33" s="724"/>
      <c r="U33" s="749"/>
      <c r="V33" s="749"/>
      <c r="W33" s="8"/>
    </row>
    <row r="34" spans="1:23">
      <c r="A34" s="707">
        <f t="shared" si="7"/>
        <v>25</v>
      </c>
      <c r="B34" s="291" t="s">
        <v>455</v>
      </c>
      <c r="C34" s="821">
        <v>41698</v>
      </c>
      <c r="D34" s="726" t="s">
        <v>453</v>
      </c>
      <c r="E34" s="25">
        <f t="shared" si="4"/>
        <v>2495232</v>
      </c>
      <c r="F34" s="708">
        <f t="shared" si="13"/>
        <v>145885.57100524276</v>
      </c>
      <c r="G34" s="708">
        <f t="shared" si="13"/>
        <v>17656.33310538713</v>
      </c>
      <c r="H34" s="708">
        <f t="shared" si="13"/>
        <v>153103.867487273</v>
      </c>
      <c r="I34" s="708">
        <f t="shared" si="13"/>
        <v>173334.09315401566</v>
      </c>
      <c r="J34" s="25">
        <f t="shared" si="1"/>
        <v>2985211.8647519187</v>
      </c>
      <c r="K34" s="252">
        <v>250</v>
      </c>
      <c r="L34" s="708">
        <f t="shared" si="6"/>
        <v>11940.847459007675</v>
      </c>
      <c r="M34" s="624"/>
      <c r="N34" s="291" t="s">
        <v>1347</v>
      </c>
      <c r="O34" s="722">
        <f t="shared" si="12"/>
        <v>41695</v>
      </c>
      <c r="P34" s="762">
        <v>114</v>
      </c>
      <c r="Q34" s="749">
        <v>21888</v>
      </c>
      <c r="R34" s="8">
        <f t="shared" si="2"/>
        <v>2495232</v>
      </c>
      <c r="S34" s="485"/>
      <c r="T34" s="724"/>
      <c r="U34" s="749"/>
      <c r="V34" s="749"/>
      <c r="W34" s="8"/>
    </row>
    <row r="35" spans="1:23">
      <c r="A35" s="707">
        <f t="shared" si="7"/>
        <v>26</v>
      </c>
      <c r="B35" s="291" t="s">
        <v>456</v>
      </c>
      <c r="C35" s="821">
        <v>41698</v>
      </c>
      <c r="D35" s="726" t="s">
        <v>453</v>
      </c>
      <c r="E35" s="25">
        <f t="shared" si="4"/>
        <v>753662</v>
      </c>
      <c r="F35" s="708">
        <f t="shared" si="13"/>
        <v>58354.228402097098</v>
      </c>
      <c r="G35" s="708">
        <f t="shared" si="13"/>
        <v>7062.5332421548519</v>
      </c>
      <c r="H35" s="708">
        <f t="shared" si="13"/>
        <v>61241.5469949092</v>
      </c>
      <c r="I35" s="708">
        <f t="shared" si="13"/>
        <v>69333.637261606258</v>
      </c>
      <c r="J35" s="25">
        <f t="shared" si="1"/>
        <v>949653.94590076746</v>
      </c>
      <c r="K35" s="252">
        <v>100</v>
      </c>
      <c r="L35" s="708">
        <f t="shared" si="6"/>
        <v>9496.5394590076739</v>
      </c>
      <c r="M35" s="624"/>
      <c r="N35" s="291" t="s">
        <v>1326</v>
      </c>
      <c r="O35" s="722">
        <f t="shared" si="12"/>
        <v>41695</v>
      </c>
      <c r="P35" s="762">
        <v>26</v>
      </c>
      <c r="Q35" s="749">
        <v>28987</v>
      </c>
      <c r="R35" s="8">
        <f t="shared" si="2"/>
        <v>753662</v>
      </c>
      <c r="S35" s="485"/>
      <c r="T35" s="724"/>
      <c r="U35" s="749"/>
      <c r="V35" s="749"/>
      <c r="W35" s="8"/>
    </row>
    <row r="36" spans="1:23">
      <c r="A36" s="707">
        <f t="shared" si="7"/>
        <v>27</v>
      </c>
      <c r="B36" s="291" t="s">
        <v>446</v>
      </c>
      <c r="C36" s="821">
        <v>41698</v>
      </c>
      <c r="D36" s="726" t="s">
        <v>457</v>
      </c>
      <c r="E36" s="25">
        <f t="shared" si="4"/>
        <v>2560300</v>
      </c>
      <c r="F36" s="708">
        <f t="shared" si="13"/>
        <v>291771.14201048552</v>
      </c>
      <c r="G36" s="708">
        <f t="shared" si="13"/>
        <v>35312.66621077426</v>
      </c>
      <c r="H36" s="708">
        <f t="shared" si="13"/>
        <v>306207.73497454601</v>
      </c>
      <c r="I36" s="708">
        <f t="shared" si="13"/>
        <v>346668.18630803132</v>
      </c>
      <c r="J36" s="25">
        <f t="shared" si="1"/>
        <v>3540259.7295038374</v>
      </c>
      <c r="K36" s="252">
        <v>500</v>
      </c>
      <c r="L36" s="708">
        <f t="shared" si="6"/>
        <v>7080.5194590076744</v>
      </c>
      <c r="M36" s="624"/>
      <c r="N36" s="291" t="s">
        <v>1348</v>
      </c>
      <c r="O36" s="722">
        <f t="shared" si="12"/>
        <v>41695</v>
      </c>
      <c r="P36" s="762">
        <v>100</v>
      </c>
      <c r="Q36" s="749">
        <v>25603</v>
      </c>
      <c r="R36" s="8">
        <f t="shared" si="2"/>
        <v>2560300</v>
      </c>
      <c r="S36" s="485"/>
      <c r="T36" s="724"/>
      <c r="U36" s="749"/>
      <c r="V36" s="749"/>
      <c r="W36" s="8"/>
    </row>
    <row r="37" spans="1:23">
      <c r="A37" s="707">
        <f t="shared" si="7"/>
        <v>28</v>
      </c>
      <c r="B37" s="291" t="s">
        <v>459</v>
      </c>
      <c r="C37" s="821">
        <v>41702</v>
      </c>
      <c r="D37" s="726" t="s">
        <v>460</v>
      </c>
      <c r="E37" s="25">
        <f t="shared" si="4"/>
        <v>8040000</v>
      </c>
      <c r="F37" s="708">
        <f t="shared" si="13"/>
        <v>650649.64668338269</v>
      </c>
      <c r="G37" s="708">
        <f t="shared" si="13"/>
        <v>78747.245650026598</v>
      </c>
      <c r="H37" s="708">
        <f t="shared" si="13"/>
        <v>682843.2489932375</v>
      </c>
      <c r="I37" s="708">
        <f t="shared" si="13"/>
        <v>773070.05546690978</v>
      </c>
      <c r="J37" s="25">
        <f t="shared" si="1"/>
        <v>10225310.196793556</v>
      </c>
      <c r="K37" s="252">
        <v>1115</v>
      </c>
      <c r="L37" s="708">
        <f t="shared" si="6"/>
        <v>9170.6817908462381</v>
      </c>
      <c r="M37" s="624"/>
      <c r="N37" s="192" t="s">
        <v>997</v>
      </c>
      <c r="O37" s="722">
        <f t="shared" si="12"/>
        <v>41699</v>
      </c>
      <c r="P37" s="762">
        <v>600</v>
      </c>
      <c r="Q37" s="749">
        <v>13400</v>
      </c>
      <c r="R37" s="8">
        <f t="shared" si="2"/>
        <v>8040000</v>
      </c>
      <c r="S37" s="485"/>
      <c r="T37" s="724"/>
      <c r="U37" s="749"/>
      <c r="V37" s="749"/>
      <c r="W37" s="8"/>
    </row>
    <row r="38" spans="1:23">
      <c r="A38" s="707">
        <f t="shared" si="7"/>
        <v>29</v>
      </c>
      <c r="B38" s="291" t="s">
        <v>423</v>
      </c>
      <c r="C38" s="821">
        <v>41704</v>
      </c>
      <c r="D38" s="726" t="s">
        <v>462</v>
      </c>
      <c r="E38" s="25">
        <f t="shared" si="4"/>
        <v>4448000</v>
      </c>
      <c r="F38" s="708">
        <f t="shared" si="13"/>
        <v>294688.85343059036</v>
      </c>
      <c r="G38" s="708">
        <f t="shared" si="13"/>
        <v>35665.792872882004</v>
      </c>
      <c r="H38" s="708">
        <f t="shared" si="13"/>
        <v>309269.81232429144</v>
      </c>
      <c r="I38" s="708">
        <f t="shared" si="13"/>
        <v>350134.86817111162</v>
      </c>
      <c r="J38" s="25">
        <f t="shared" si="1"/>
        <v>5437759.3267988758</v>
      </c>
      <c r="K38" s="252">
        <v>505</v>
      </c>
      <c r="L38" s="708">
        <f t="shared" si="6"/>
        <v>10767.840251086884</v>
      </c>
      <c r="M38" s="624"/>
      <c r="N38" s="291" t="s">
        <v>1357</v>
      </c>
      <c r="O38" s="722">
        <f t="shared" si="12"/>
        <v>41701</v>
      </c>
      <c r="P38" s="762">
        <v>250</v>
      </c>
      <c r="Q38" s="749">
        <v>17792</v>
      </c>
      <c r="R38" s="8">
        <f t="shared" si="2"/>
        <v>4448000</v>
      </c>
      <c r="S38" s="485"/>
      <c r="T38" s="724"/>
      <c r="U38" s="749"/>
      <c r="V38" s="749"/>
      <c r="W38" s="8"/>
    </row>
    <row r="39" spans="1:23">
      <c r="A39" s="707">
        <f t="shared" si="7"/>
        <v>30</v>
      </c>
      <c r="B39" s="291" t="s">
        <v>463</v>
      </c>
      <c r="C39" s="821">
        <v>41704</v>
      </c>
      <c r="D39" s="726" t="s">
        <v>462</v>
      </c>
      <c r="E39" s="25">
        <f t="shared" si="4"/>
        <v>5520800</v>
      </c>
      <c r="F39" s="708">
        <f t="shared" si="13"/>
        <v>303441.98769090493</v>
      </c>
      <c r="G39" s="708">
        <f t="shared" si="13"/>
        <v>36725.172859205231</v>
      </c>
      <c r="H39" s="708">
        <f t="shared" si="13"/>
        <v>318456.04437352781</v>
      </c>
      <c r="I39" s="708">
        <f t="shared" si="13"/>
        <v>360534.91376035253</v>
      </c>
      <c r="J39" s="25">
        <f t="shared" si="1"/>
        <v>6539958.118683991</v>
      </c>
      <c r="K39" s="252">
        <v>520</v>
      </c>
      <c r="L39" s="708">
        <f t="shared" si="6"/>
        <v>12576.842535930751</v>
      </c>
      <c r="M39" s="624"/>
      <c r="N39" s="192" t="s">
        <v>997</v>
      </c>
      <c r="O39" s="722">
        <f t="shared" si="12"/>
        <v>41701</v>
      </c>
      <c r="P39" s="762">
        <v>412</v>
      </c>
      <c r="Q39" s="749">
        <v>13400</v>
      </c>
      <c r="R39" s="8">
        <f t="shared" si="2"/>
        <v>5520800</v>
      </c>
      <c r="S39" s="485"/>
      <c r="T39" s="724"/>
      <c r="U39" s="749"/>
      <c r="V39" s="749"/>
      <c r="W39" s="8"/>
    </row>
    <row r="40" spans="1:23">
      <c r="A40" s="707">
        <f t="shared" si="7"/>
        <v>31</v>
      </c>
      <c r="B40" s="291" t="s">
        <v>446</v>
      </c>
      <c r="C40" s="821">
        <v>41704</v>
      </c>
      <c r="D40" s="726" t="s">
        <v>464</v>
      </c>
      <c r="E40" s="25">
        <f t="shared" si="4"/>
        <v>3220052</v>
      </c>
      <c r="F40" s="708">
        <f t="shared" si="13"/>
        <v>664654.66149988596</v>
      </c>
      <c r="G40" s="708">
        <f t="shared" si="13"/>
        <v>80442.253628143764</v>
      </c>
      <c r="H40" s="708">
        <f t="shared" si="13"/>
        <v>697541.22027201578</v>
      </c>
      <c r="I40" s="708">
        <f t="shared" si="13"/>
        <v>789710.12840969535</v>
      </c>
      <c r="J40" s="25">
        <f t="shared" si="1"/>
        <v>5452400.2638097405</v>
      </c>
      <c r="K40" s="252">
        <v>1139</v>
      </c>
      <c r="L40" s="708">
        <f t="shared" si="6"/>
        <v>4787.0063773571028</v>
      </c>
      <c r="M40" s="624"/>
      <c r="N40" s="291" t="s">
        <v>1340</v>
      </c>
      <c r="O40" s="722">
        <f t="shared" si="12"/>
        <v>41701</v>
      </c>
      <c r="P40" s="762">
        <v>242</v>
      </c>
      <c r="Q40" s="749">
        <v>13306</v>
      </c>
      <c r="R40" s="8">
        <f t="shared" si="2"/>
        <v>3220052</v>
      </c>
      <c r="S40" s="485"/>
      <c r="T40" s="724"/>
      <c r="U40" s="749"/>
      <c r="V40" s="749"/>
      <c r="W40" s="8"/>
    </row>
    <row r="41" spans="1:23">
      <c r="A41" s="707">
        <f t="shared" si="7"/>
        <v>32</v>
      </c>
      <c r="B41" s="291" t="s">
        <v>466</v>
      </c>
      <c r="C41" s="821">
        <v>41710</v>
      </c>
      <c r="D41" s="726" t="s">
        <v>467</v>
      </c>
      <c r="E41" s="25">
        <f t="shared" si="4"/>
        <v>5673752</v>
      </c>
      <c r="F41" s="708">
        <f t="shared" si="13"/>
        <v>955842.26122635056</v>
      </c>
      <c r="G41" s="708">
        <f t="shared" si="13"/>
        <v>115684.29450649647</v>
      </c>
      <c r="H41" s="708">
        <f t="shared" si="13"/>
        <v>1003136.5397766127</v>
      </c>
      <c r="I41" s="708">
        <f t="shared" si="13"/>
        <v>1135684.9783451105</v>
      </c>
      <c r="J41" s="25">
        <f t="shared" si="1"/>
        <v>8884100.0738545712</v>
      </c>
      <c r="K41" s="252">
        <v>1638</v>
      </c>
      <c r="L41" s="708">
        <f t="shared" si="6"/>
        <v>5423.7485188367345</v>
      </c>
      <c r="M41" s="624"/>
      <c r="N41" s="291" t="s">
        <v>1336</v>
      </c>
      <c r="O41" s="722">
        <f t="shared" si="12"/>
        <v>41707</v>
      </c>
      <c r="P41" s="762">
        <v>497</v>
      </c>
      <c r="Q41" s="749">
        <v>11416</v>
      </c>
      <c r="R41" s="8">
        <f t="shared" si="2"/>
        <v>5673752</v>
      </c>
      <c r="S41" s="485"/>
      <c r="T41" s="724"/>
      <c r="U41" s="749"/>
      <c r="V41" s="749"/>
      <c r="W41" s="8"/>
    </row>
    <row r="42" spans="1:23">
      <c r="A42" s="707">
        <f t="shared" si="7"/>
        <v>33</v>
      </c>
      <c r="B42" s="291" t="s">
        <v>446</v>
      </c>
      <c r="C42" s="821">
        <v>41718</v>
      </c>
      <c r="D42" s="726" t="s">
        <v>468</v>
      </c>
      <c r="E42" s="25">
        <f t="shared" si="4"/>
        <v>1216512</v>
      </c>
      <c r="F42" s="708">
        <f t="shared" si="13"/>
        <v>64189.651242306812</v>
      </c>
      <c r="G42" s="708">
        <f t="shared" si="13"/>
        <v>7768.7865663703369</v>
      </c>
      <c r="H42" s="708">
        <f t="shared" si="13"/>
        <v>67365.701694400123</v>
      </c>
      <c r="I42" s="708">
        <f t="shared" si="13"/>
        <v>76267.000987766878</v>
      </c>
      <c r="J42" s="25">
        <f t="shared" si="1"/>
        <v>1432103.1404908441</v>
      </c>
      <c r="K42" s="252">
        <v>110</v>
      </c>
      <c r="L42" s="708">
        <f t="shared" si="6"/>
        <v>13019.119459007674</v>
      </c>
      <c r="M42" s="624"/>
      <c r="N42" s="291" t="s">
        <v>1330</v>
      </c>
      <c r="O42" s="722">
        <f t="shared" si="12"/>
        <v>41715</v>
      </c>
      <c r="P42" s="762">
        <v>110</v>
      </c>
      <c r="Q42" s="749">
        <v>11059.2</v>
      </c>
      <c r="R42" s="8">
        <f t="shared" si="2"/>
        <v>1216512</v>
      </c>
      <c r="S42" s="485"/>
      <c r="T42" s="724"/>
      <c r="U42" s="749"/>
      <c r="V42" s="749"/>
      <c r="W42" s="8"/>
    </row>
    <row r="43" spans="1:23">
      <c r="A43" s="707">
        <f t="shared" si="7"/>
        <v>34</v>
      </c>
      <c r="B43" s="291" t="s">
        <v>470</v>
      </c>
      <c r="C43" s="821">
        <v>41718</v>
      </c>
      <c r="D43" s="726" t="s">
        <v>468</v>
      </c>
      <c r="E43" s="25">
        <f t="shared" si="4"/>
        <v>2738050</v>
      </c>
      <c r="F43" s="708">
        <f t="shared" si="13"/>
        <v>513517.2099384545</v>
      </c>
      <c r="G43" s="708">
        <f t="shared" si="13"/>
        <v>62150.292530962695</v>
      </c>
      <c r="H43" s="708">
        <f t="shared" si="13"/>
        <v>538925.61355520098</v>
      </c>
      <c r="I43" s="708">
        <f t="shared" si="13"/>
        <v>610136.00790213502</v>
      </c>
      <c r="J43" s="25">
        <f t="shared" si="1"/>
        <v>4462779.1239267532</v>
      </c>
      <c r="K43" s="252">
        <v>880</v>
      </c>
      <c r="L43" s="708">
        <f t="shared" si="6"/>
        <v>5071.339913553129</v>
      </c>
      <c r="M43" s="624"/>
      <c r="N43" s="291" t="s">
        <v>1360</v>
      </c>
      <c r="O43" s="722">
        <f t="shared" si="12"/>
        <v>41715</v>
      </c>
      <c r="P43" s="762">
        <v>350</v>
      </c>
      <c r="Q43" s="749">
        <v>7823</v>
      </c>
      <c r="R43" s="8">
        <f t="shared" si="2"/>
        <v>2738050</v>
      </c>
      <c r="S43" s="485"/>
      <c r="T43" s="724"/>
      <c r="U43" s="749"/>
      <c r="V43" s="749"/>
      <c r="W43" s="8"/>
    </row>
    <row r="44" spans="1:23">
      <c r="A44" s="707">
        <f t="shared" si="7"/>
        <v>35</v>
      </c>
      <c r="B44" s="291" t="s">
        <v>446</v>
      </c>
      <c r="C44" s="821">
        <v>41720</v>
      </c>
      <c r="D44" s="726" t="s">
        <v>471</v>
      </c>
      <c r="E44" s="25">
        <f t="shared" si="4"/>
        <v>3825010</v>
      </c>
      <c r="F44" s="708">
        <f t="shared" si="13"/>
        <v>124878.04878048779</v>
      </c>
      <c r="G44" s="708">
        <f t="shared" si="13"/>
        <v>15113.821138211384</v>
      </c>
      <c r="H44" s="708">
        <f t="shared" si="13"/>
        <v>131056.91056910568</v>
      </c>
      <c r="I44" s="708">
        <f t="shared" si="13"/>
        <v>148373.98373983739</v>
      </c>
      <c r="J44" s="25">
        <f t="shared" si="1"/>
        <v>4244432.7642276427</v>
      </c>
      <c r="K44" s="252">
        <v>214</v>
      </c>
      <c r="L44" s="708">
        <f t="shared" si="6"/>
        <v>19833.797963680572</v>
      </c>
      <c r="M44" s="624"/>
      <c r="N44" s="291" t="s">
        <v>1358</v>
      </c>
      <c r="O44" s="722">
        <f t="shared" si="12"/>
        <v>41717</v>
      </c>
      <c r="P44" s="762">
        <v>265</v>
      </c>
      <c r="Q44" s="749">
        <v>14434</v>
      </c>
      <c r="R44" s="8">
        <f t="shared" si="2"/>
        <v>3825010</v>
      </c>
      <c r="S44" s="485"/>
      <c r="T44" s="724"/>
      <c r="U44" s="749"/>
      <c r="V44" s="749"/>
      <c r="W44" s="8"/>
    </row>
    <row r="45" spans="1:23">
      <c r="A45" s="707">
        <f t="shared" si="7"/>
        <v>36</v>
      </c>
      <c r="B45" s="291" t="s">
        <v>473</v>
      </c>
      <c r="C45" s="821">
        <v>41724</v>
      </c>
      <c r="D45" s="726" t="s">
        <v>474</v>
      </c>
      <c r="E45" s="25">
        <f t="shared" si="4"/>
        <v>10619300</v>
      </c>
      <c r="F45" s="708">
        <f t="shared" si="13"/>
        <v>600465.01025757915</v>
      </c>
      <c r="G45" s="708">
        <f t="shared" si="13"/>
        <v>72673.467061773423</v>
      </c>
      <c r="H45" s="708">
        <f t="shared" si="13"/>
        <v>630175.51857761561</v>
      </c>
      <c r="I45" s="708">
        <f t="shared" si="13"/>
        <v>713443.12742192845</v>
      </c>
      <c r="J45" s="25">
        <f t="shared" si="1"/>
        <v>12636057.123318896</v>
      </c>
      <c r="K45" s="252">
        <v>1029</v>
      </c>
      <c r="L45" s="708">
        <f t="shared" si="6"/>
        <v>12279.93889535364</v>
      </c>
      <c r="M45" s="624"/>
      <c r="N45" s="192" t="s">
        <v>1004</v>
      </c>
      <c r="O45" s="722">
        <f t="shared" si="12"/>
        <v>41721</v>
      </c>
      <c r="P45" s="762">
        <v>515</v>
      </c>
      <c r="Q45" s="749">
        <v>20620</v>
      </c>
      <c r="R45" s="8">
        <f t="shared" si="2"/>
        <v>10619300</v>
      </c>
      <c r="S45" s="485"/>
      <c r="T45" s="724"/>
      <c r="U45" s="749"/>
      <c r="V45" s="749"/>
      <c r="W45" s="8"/>
    </row>
    <row r="46" spans="1:23">
      <c r="A46" s="707">
        <f t="shared" si="7"/>
        <v>37</v>
      </c>
      <c r="B46" s="291" t="s">
        <v>475</v>
      </c>
      <c r="C46" s="821">
        <v>41728</v>
      </c>
      <c r="D46" s="726" t="s">
        <v>476</v>
      </c>
      <c r="E46" s="25">
        <f t="shared" si="4"/>
        <v>628960</v>
      </c>
      <c r="F46" s="708">
        <f t="shared" si="13"/>
        <v>233416.91360838839</v>
      </c>
      <c r="G46" s="708">
        <f t="shared" si="13"/>
        <v>28250.132968619408</v>
      </c>
      <c r="H46" s="708">
        <f t="shared" si="13"/>
        <v>244966.1879796368</v>
      </c>
      <c r="I46" s="708">
        <f t="shared" si="13"/>
        <v>277334.54904642503</v>
      </c>
      <c r="J46" s="25">
        <f t="shared" si="1"/>
        <v>1412927.7836030694</v>
      </c>
      <c r="K46" s="252">
        <v>400</v>
      </c>
      <c r="L46" s="708">
        <f t="shared" si="6"/>
        <v>3532.3194590076732</v>
      </c>
      <c r="M46" s="624"/>
      <c r="N46" s="291" t="s">
        <v>1332</v>
      </c>
      <c r="O46" s="722">
        <f t="shared" si="12"/>
        <v>41725</v>
      </c>
      <c r="P46" s="762">
        <v>40</v>
      </c>
      <c r="Q46" s="749">
        <v>15724</v>
      </c>
      <c r="R46" s="8">
        <f t="shared" si="2"/>
        <v>628960</v>
      </c>
      <c r="S46" s="485"/>
      <c r="T46" s="724"/>
      <c r="U46" s="749"/>
      <c r="V46" s="749"/>
      <c r="W46" s="8"/>
    </row>
    <row r="47" spans="1:23">
      <c r="A47" s="707">
        <f t="shared" si="7"/>
        <v>38</v>
      </c>
      <c r="B47" s="291" t="s">
        <v>478</v>
      </c>
      <c r="C47" s="821">
        <v>41728</v>
      </c>
      <c r="D47" s="726" t="s">
        <v>476</v>
      </c>
      <c r="E47" s="25">
        <f t="shared" si="4"/>
        <v>943440</v>
      </c>
      <c r="F47" s="708">
        <f t="shared" si="13"/>
        <v>350125.37041258259</v>
      </c>
      <c r="G47" s="708">
        <f t="shared" si="13"/>
        <v>42375.199452929111</v>
      </c>
      <c r="H47" s="708">
        <f t="shared" si="13"/>
        <v>367449.28196945519</v>
      </c>
      <c r="I47" s="708">
        <f t="shared" si="13"/>
        <v>416001.82356963755</v>
      </c>
      <c r="J47" s="25">
        <f t="shared" si="1"/>
        <v>2119391.6754046045</v>
      </c>
      <c r="K47" s="252">
        <v>600</v>
      </c>
      <c r="L47" s="708">
        <f t="shared" si="6"/>
        <v>3532.3194590076741</v>
      </c>
      <c r="M47" s="624"/>
      <c r="N47" s="291" t="s">
        <v>1332</v>
      </c>
      <c r="O47" s="722">
        <f t="shared" si="12"/>
        <v>41725</v>
      </c>
      <c r="P47" s="762">
        <v>60</v>
      </c>
      <c r="Q47" s="749">
        <v>15724</v>
      </c>
      <c r="R47" s="8">
        <f t="shared" si="2"/>
        <v>943440</v>
      </c>
      <c r="S47" s="485"/>
      <c r="T47" s="724"/>
      <c r="U47" s="749"/>
      <c r="V47" s="749"/>
      <c r="W47" s="8"/>
    </row>
    <row r="48" spans="1:23">
      <c r="A48" s="707">
        <f t="shared" si="7"/>
        <v>39</v>
      </c>
      <c r="B48" s="291" t="s">
        <v>479</v>
      </c>
      <c r="C48" s="821">
        <v>41728</v>
      </c>
      <c r="D48" s="726" t="s">
        <v>476</v>
      </c>
      <c r="E48" s="25">
        <f t="shared" si="4"/>
        <v>442368</v>
      </c>
      <c r="F48" s="708">
        <f t="shared" si="13"/>
        <v>233416.91360838839</v>
      </c>
      <c r="G48" s="708">
        <f t="shared" si="13"/>
        <v>28250.132968619408</v>
      </c>
      <c r="H48" s="708">
        <f t="shared" si="13"/>
        <v>244966.1879796368</v>
      </c>
      <c r="I48" s="708">
        <f t="shared" si="13"/>
        <v>277334.54904642503</v>
      </c>
      <c r="J48" s="25">
        <f t="shared" si="1"/>
        <v>1226335.7836030696</v>
      </c>
      <c r="K48" s="252">
        <v>400</v>
      </c>
      <c r="L48" s="708">
        <f t="shared" si="6"/>
        <v>3065.8394590076741</v>
      </c>
      <c r="M48" s="624"/>
      <c r="N48" s="291" t="s">
        <v>1330</v>
      </c>
      <c r="O48" s="722">
        <f t="shared" si="12"/>
        <v>41725</v>
      </c>
      <c r="P48" s="762">
        <v>40</v>
      </c>
      <c r="Q48" s="749">
        <v>11059.2</v>
      </c>
      <c r="R48" s="8">
        <f t="shared" si="2"/>
        <v>442368</v>
      </c>
      <c r="S48" s="485"/>
      <c r="T48" s="724"/>
      <c r="U48" s="749"/>
      <c r="V48" s="749"/>
      <c r="W48" s="8"/>
    </row>
    <row r="49" spans="1:24">
      <c r="A49" s="707">
        <f t="shared" si="7"/>
        <v>40</v>
      </c>
      <c r="B49" s="291" t="s">
        <v>480</v>
      </c>
      <c r="C49" s="821">
        <v>41728</v>
      </c>
      <c r="D49" s="726" t="s">
        <v>476</v>
      </c>
      <c r="E49" s="25">
        <f t="shared" si="4"/>
        <v>552960</v>
      </c>
      <c r="F49" s="708">
        <f t="shared" si="13"/>
        <v>29177.114201048549</v>
      </c>
      <c r="G49" s="708">
        <f t="shared" si="13"/>
        <v>3531.266621077426</v>
      </c>
      <c r="H49" s="708">
        <f t="shared" si="13"/>
        <v>30620.7734974546</v>
      </c>
      <c r="I49" s="708">
        <f t="shared" si="13"/>
        <v>34666.818630803129</v>
      </c>
      <c r="J49" s="25">
        <f t="shared" si="1"/>
        <v>650955.97295038367</v>
      </c>
      <c r="K49" s="252">
        <v>50</v>
      </c>
      <c r="L49" s="708">
        <f t="shared" si="6"/>
        <v>13019.119459007674</v>
      </c>
      <c r="M49" s="624"/>
      <c r="N49" s="291" t="s">
        <v>1330</v>
      </c>
      <c r="O49" s="722">
        <f t="shared" si="12"/>
        <v>41725</v>
      </c>
      <c r="P49" s="762">
        <v>50</v>
      </c>
      <c r="Q49" s="749">
        <v>11059.2</v>
      </c>
      <c r="R49" s="8">
        <f t="shared" si="2"/>
        <v>552960</v>
      </c>
      <c r="S49" s="485"/>
      <c r="T49" s="724"/>
      <c r="U49" s="749"/>
      <c r="V49" s="749"/>
      <c r="W49" s="8"/>
    </row>
    <row r="50" spans="1:24">
      <c r="A50" s="707">
        <f t="shared" si="7"/>
        <v>41</v>
      </c>
      <c r="B50" s="291" t="s">
        <v>481</v>
      </c>
      <c r="C50" s="821">
        <v>41728</v>
      </c>
      <c r="D50" s="726" t="s">
        <v>482</v>
      </c>
      <c r="E50" s="25">
        <f t="shared" si="4"/>
        <v>7320100</v>
      </c>
      <c r="F50" s="708">
        <f t="shared" si="13"/>
        <v>291771.14201048552</v>
      </c>
      <c r="G50" s="708">
        <f t="shared" si="13"/>
        <v>35312.66621077426</v>
      </c>
      <c r="H50" s="708">
        <f t="shared" si="13"/>
        <v>306207.73497454601</v>
      </c>
      <c r="I50" s="708">
        <f t="shared" si="13"/>
        <v>346668.18630803132</v>
      </c>
      <c r="J50" s="25">
        <f t="shared" si="1"/>
        <v>8300059.7295038374</v>
      </c>
      <c r="K50" s="252">
        <v>500</v>
      </c>
      <c r="L50" s="708">
        <f t="shared" si="6"/>
        <v>16600.119459007674</v>
      </c>
      <c r="M50" s="624"/>
      <c r="N50" s="192" t="s">
        <v>1004</v>
      </c>
      <c r="O50" s="722">
        <f t="shared" si="12"/>
        <v>41725</v>
      </c>
      <c r="P50" s="762">
        <v>355</v>
      </c>
      <c r="Q50" s="749">
        <v>20620</v>
      </c>
      <c r="R50" s="8">
        <f t="shared" si="2"/>
        <v>7320100</v>
      </c>
      <c r="S50" s="485"/>
      <c r="T50" s="724"/>
      <c r="U50" s="749"/>
      <c r="V50" s="749"/>
      <c r="W50" s="8"/>
    </row>
    <row r="51" spans="1:24">
      <c r="A51" s="707">
        <f t="shared" si="7"/>
        <v>42</v>
      </c>
      <c r="B51" s="291" t="s">
        <v>445</v>
      </c>
      <c r="C51" s="821">
        <v>41728</v>
      </c>
      <c r="D51" s="726" t="s">
        <v>482</v>
      </c>
      <c r="E51" s="25">
        <f t="shared" si="4"/>
        <v>1033320</v>
      </c>
      <c r="F51" s="708">
        <f t="shared" si="13"/>
        <v>583542.28402097104</v>
      </c>
      <c r="G51" s="708">
        <f t="shared" si="13"/>
        <v>70625.332421548519</v>
      </c>
      <c r="H51" s="708">
        <f t="shared" si="13"/>
        <v>612415.46994909202</v>
      </c>
      <c r="I51" s="708">
        <f t="shared" si="13"/>
        <v>693336.37261606264</v>
      </c>
      <c r="J51" s="25">
        <f t="shared" si="1"/>
        <v>2993239.4590076739</v>
      </c>
      <c r="K51" s="252">
        <v>1000</v>
      </c>
      <c r="L51" s="708">
        <f t="shared" si="6"/>
        <v>2993.2394590076738</v>
      </c>
      <c r="M51" s="624"/>
      <c r="N51" s="291" t="s">
        <v>1352</v>
      </c>
      <c r="O51" s="722">
        <f t="shared" si="12"/>
        <v>41725</v>
      </c>
      <c r="P51" s="762">
        <v>60</v>
      </c>
      <c r="Q51" s="749">
        <v>17222</v>
      </c>
      <c r="R51" s="8">
        <f t="shared" si="2"/>
        <v>1033320</v>
      </c>
      <c r="S51" s="485"/>
      <c r="T51" s="724"/>
      <c r="U51" s="749"/>
      <c r="V51" s="749"/>
      <c r="W51" s="8"/>
    </row>
    <row r="52" spans="1:24" s="727" customFormat="1">
      <c r="A52" s="707"/>
      <c r="B52" s="291"/>
      <c r="C52" s="821"/>
      <c r="D52" s="726"/>
      <c r="E52" s="25"/>
      <c r="F52" s="708"/>
      <c r="G52" s="708"/>
      <c r="H52" s="708"/>
      <c r="I52" s="708"/>
      <c r="J52" s="25"/>
      <c r="K52" s="252"/>
      <c r="L52" s="708"/>
      <c r="M52" s="624"/>
      <c r="N52" s="725"/>
      <c r="O52" s="724"/>
      <c r="P52" s="762"/>
      <c r="Q52" s="749"/>
      <c r="R52" s="749"/>
      <c r="S52" s="725"/>
      <c r="T52" s="724"/>
      <c r="U52" s="749"/>
      <c r="V52" s="749"/>
      <c r="W52" s="8"/>
    </row>
    <row r="53" spans="1:24" s="704" customFormat="1">
      <c r="A53" s="709"/>
      <c r="B53" s="710" t="s">
        <v>251</v>
      </c>
      <c r="C53" s="822"/>
      <c r="D53" s="730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8"/>
      <c r="N53" s="728"/>
      <c r="O53" s="729"/>
      <c r="P53" s="763">
        <f>SUM(P6:P52)</f>
        <v>9777</v>
      </c>
      <c r="Q53" s="47"/>
      <c r="R53" s="47">
        <f>SUM(R6:R52)</f>
        <v>157371581</v>
      </c>
      <c r="S53" s="728"/>
      <c r="T53" s="729"/>
      <c r="U53" s="741"/>
      <c r="V53" s="27"/>
      <c r="W53" s="47">
        <f>SUM(W6:W52)</f>
        <v>1859000</v>
      </c>
    </row>
    <row r="54" spans="1:24" s="704" customFormat="1">
      <c r="A54" s="711"/>
      <c r="B54" s="712"/>
      <c r="C54" s="823"/>
      <c r="D54" s="732"/>
      <c r="E54" s="705"/>
      <c r="F54" s="705"/>
      <c r="G54" s="705"/>
      <c r="H54" s="705"/>
      <c r="I54" s="705"/>
      <c r="J54" s="734"/>
      <c r="K54" s="705"/>
      <c r="L54" s="705"/>
      <c r="M54" s="718"/>
      <c r="N54" s="439"/>
      <c r="O54" s="731"/>
      <c r="P54" s="764"/>
      <c r="Q54" s="721"/>
      <c r="R54" s="733"/>
      <c r="S54" s="439"/>
      <c r="T54" s="731"/>
      <c r="U54" s="721"/>
      <c r="V54" s="721"/>
      <c r="W54" s="703"/>
    </row>
    <row r="55" spans="1:24">
      <c r="C55" s="823"/>
      <c r="D55" s="732"/>
      <c r="E55" s="713"/>
      <c r="F55" s="713"/>
      <c r="G55" s="714"/>
      <c r="H55" s="714"/>
      <c r="J55" s="734"/>
      <c r="K55" s="705"/>
      <c r="N55" s="439"/>
      <c r="O55" s="731"/>
      <c r="P55" s="764"/>
      <c r="Q55" s="721"/>
      <c r="R55" s="733"/>
      <c r="S55" s="439"/>
      <c r="T55" s="731"/>
      <c r="U55" s="721"/>
      <c r="V55" s="721"/>
    </row>
    <row r="56" spans="1:24" ht="18" hidden="1" customHeight="1">
      <c r="A56" s="547" t="str">
        <f>TH!$A$1</f>
        <v>Đơn vị: CÔNG TY TNHH SX TM KIM DUNG PHÁT</v>
      </c>
      <c r="B56" s="704"/>
      <c r="C56" s="823"/>
      <c r="D56" s="732"/>
      <c r="E56" s="288"/>
      <c r="F56" s="288"/>
      <c r="G56" s="288"/>
      <c r="H56" s="288"/>
      <c r="I56" s="288"/>
      <c r="J56" s="288"/>
      <c r="K56" s="561"/>
      <c r="L56" s="288"/>
      <c r="M56" s="718"/>
      <c r="N56" s="439"/>
      <c r="O56" s="731"/>
      <c r="P56" s="764"/>
      <c r="Q56" s="721"/>
      <c r="R56" s="733"/>
      <c r="S56" s="439"/>
      <c r="T56" s="731"/>
      <c r="U56" s="721"/>
      <c r="V56" s="721"/>
      <c r="X56" s="713"/>
    </row>
    <row r="57" spans="1:24" ht="18.75" customHeight="1">
      <c r="A57" s="705" t="s">
        <v>1375</v>
      </c>
      <c r="B57" s="705"/>
      <c r="C57" s="823"/>
      <c r="D57" s="732"/>
      <c r="E57" s="705"/>
      <c r="F57" s="705"/>
      <c r="G57" s="705"/>
      <c r="H57" s="705"/>
      <c r="I57" s="705"/>
      <c r="J57" s="705"/>
      <c r="K57" s="705"/>
      <c r="L57" s="705"/>
      <c r="M57" s="718"/>
      <c r="N57" s="439"/>
      <c r="O57" s="731"/>
      <c r="P57" s="764"/>
      <c r="Q57" s="721"/>
      <c r="R57" s="733"/>
      <c r="S57" s="439"/>
      <c r="T57" s="731"/>
      <c r="U57" s="721"/>
      <c r="V57" s="721"/>
    </row>
    <row r="58" spans="1:24" ht="12.75" customHeight="1">
      <c r="A58" s="754"/>
      <c r="B58" s="747"/>
      <c r="C58" s="823"/>
      <c r="D58" s="732"/>
      <c r="E58" s="747"/>
      <c r="F58" s="747"/>
      <c r="G58" s="747"/>
      <c r="H58" s="747"/>
      <c r="I58" s="747"/>
      <c r="J58" s="747"/>
      <c r="K58" s="720"/>
      <c r="L58" s="747"/>
      <c r="M58" s="718"/>
      <c r="N58" s="439"/>
      <c r="O58" s="731"/>
      <c r="P58" s="764"/>
      <c r="Q58" s="721"/>
      <c r="R58" s="733"/>
      <c r="S58" s="439"/>
      <c r="T58" s="731"/>
      <c r="U58" s="721"/>
      <c r="V58" s="721"/>
    </row>
    <row r="59" spans="1:24" s="436" customFormat="1" ht="30.75" customHeight="1">
      <c r="A59" s="768" t="s">
        <v>35</v>
      </c>
      <c r="B59" s="431" t="s">
        <v>242</v>
      </c>
      <c r="C59" s="820"/>
      <c r="D59" s="699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0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69">
        <f>IF(B60&lt;&gt;"",ROW()-59,"")</f>
        <v>1</v>
      </c>
      <c r="B60" s="824" t="s">
        <v>483</v>
      </c>
      <c r="C60" s="722">
        <v>41730</v>
      </c>
      <c r="D60" s="723" t="s">
        <v>484</v>
      </c>
      <c r="E60" s="744">
        <f>R60</f>
        <v>3406050</v>
      </c>
      <c r="F60" s="744">
        <f t="shared" ref="F60:I79" si="14">IF($K$134&lt;&gt;0,F$134/$K$134*$K60,0)</f>
        <v>108725.05697939439</v>
      </c>
      <c r="G60" s="744">
        <f t="shared" si="14"/>
        <v>20473.74296478906</v>
      </c>
      <c r="H60" s="744">
        <f t="shared" si="14"/>
        <v>145317.92176380297</v>
      </c>
      <c r="I60" s="744">
        <f t="shared" si="14"/>
        <v>128180.38048281315</v>
      </c>
      <c r="J60" s="25">
        <f t="shared" ref="J60:J91" si="15">SUM(E60:I60)</f>
        <v>3808747.1021908</v>
      </c>
      <c r="K60" s="744">
        <v>302</v>
      </c>
      <c r="L60" s="744">
        <f>IF(K60&lt;&gt;"",J60/K60,"")</f>
        <v>12611.745371492716</v>
      </c>
      <c r="M60" s="624"/>
      <c r="N60" s="40" t="s">
        <v>1179</v>
      </c>
      <c r="O60" s="722">
        <f t="shared" ref="O60:O91" si="16">C60-3</f>
        <v>41727</v>
      </c>
      <c r="P60" s="296">
        <v>270</v>
      </c>
      <c r="Q60" s="750">
        <v>12615</v>
      </c>
      <c r="R60" s="25">
        <f>P60*Q60</f>
        <v>3406050</v>
      </c>
      <c r="S60" s="438" t="s">
        <v>1323</v>
      </c>
      <c r="T60" s="724">
        <v>41734</v>
      </c>
      <c r="U60" s="748">
        <v>50</v>
      </c>
      <c r="V60" s="748">
        <v>17500</v>
      </c>
      <c r="W60" s="25">
        <f>U60*V60</f>
        <v>875000</v>
      </c>
    </row>
    <row r="61" spans="1:24">
      <c r="A61" s="745">
        <f>IF(B61&lt;&gt;"",A60+1,"")</f>
        <v>2</v>
      </c>
      <c r="B61" s="291" t="s">
        <v>485</v>
      </c>
      <c r="C61" s="722">
        <v>41730</v>
      </c>
      <c r="D61" s="723" t="s">
        <v>484</v>
      </c>
      <c r="E61" s="767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1160</v>
      </c>
      <c r="O61" s="722">
        <f t="shared" si="16"/>
        <v>41727</v>
      </c>
      <c r="P61" s="296">
        <v>150</v>
      </c>
      <c r="Q61" s="750">
        <v>10513</v>
      </c>
      <c r="R61" s="25">
        <f t="shared" ref="R61:R124" si="19">P61*Q61</f>
        <v>1576950</v>
      </c>
      <c r="S61" s="437" t="s">
        <v>330</v>
      </c>
      <c r="T61" s="724">
        <v>41734</v>
      </c>
      <c r="U61" s="750">
        <v>24</v>
      </c>
      <c r="V61" s="750">
        <v>41000</v>
      </c>
      <c r="W61" s="8">
        <f t="shared" ref="W61:W124" si="20">U61*V61</f>
        <v>984000</v>
      </c>
    </row>
    <row r="62" spans="1:24">
      <c r="A62" s="745">
        <f>IF(B62&lt;&gt;"",A61+1,"")</f>
        <v>3</v>
      </c>
      <c r="B62" s="291" t="s">
        <v>486</v>
      </c>
      <c r="C62" s="722">
        <v>41730</v>
      </c>
      <c r="D62" s="723" t="s">
        <v>484</v>
      </c>
      <c r="E62" s="767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1173</v>
      </c>
      <c r="O62" s="722">
        <f t="shared" si="16"/>
        <v>41727</v>
      </c>
      <c r="P62" s="765">
        <v>425</v>
      </c>
      <c r="Q62" s="251">
        <v>7888</v>
      </c>
      <c r="R62" s="8">
        <f t="shared" si="19"/>
        <v>3352400</v>
      </c>
      <c r="S62" s="437" t="s">
        <v>330</v>
      </c>
      <c r="T62" s="722">
        <v>41790</v>
      </c>
      <c r="U62" s="750">
        <v>24</v>
      </c>
      <c r="V62" s="750">
        <v>44000</v>
      </c>
      <c r="W62" s="8">
        <f t="shared" si="20"/>
        <v>1056000</v>
      </c>
    </row>
    <row r="63" spans="1:24">
      <c r="A63" s="745">
        <f t="shared" ref="A63:A94" si="21">IF(B63&lt;&gt;"",A62+1,"")</f>
        <v>4</v>
      </c>
      <c r="B63" s="291" t="s">
        <v>487</v>
      </c>
      <c r="C63" s="722">
        <v>41730</v>
      </c>
      <c r="D63" s="723" t="s">
        <v>484</v>
      </c>
      <c r="E63" s="767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1178</v>
      </c>
      <c r="O63" s="722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4"/>
      <c r="U63" s="748"/>
      <c r="V63" s="748"/>
      <c r="W63" s="8">
        <f t="shared" si="20"/>
        <v>0</v>
      </c>
    </row>
    <row r="64" spans="1:24">
      <c r="A64" s="745">
        <f t="shared" si="21"/>
        <v>5</v>
      </c>
      <c r="B64" s="291" t="s">
        <v>488</v>
      </c>
      <c r="C64" s="722">
        <v>41730</v>
      </c>
      <c r="D64" s="723" t="s">
        <v>489</v>
      </c>
      <c r="E64" s="767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1095</v>
      </c>
      <c r="O64" s="722">
        <f t="shared" si="16"/>
        <v>41727</v>
      </c>
      <c r="P64" s="765">
        <v>135</v>
      </c>
      <c r="Q64" s="253">
        <v>23957</v>
      </c>
      <c r="R64" s="8">
        <f t="shared" si="19"/>
        <v>3234195</v>
      </c>
      <c r="S64" s="438"/>
      <c r="T64" s="724"/>
      <c r="U64" s="748"/>
      <c r="V64" s="748"/>
      <c r="W64" s="8">
        <f t="shared" si="20"/>
        <v>0</v>
      </c>
    </row>
    <row r="65" spans="1:23">
      <c r="A65" s="745">
        <f t="shared" si="21"/>
        <v>6</v>
      </c>
      <c r="B65" s="291" t="s">
        <v>491</v>
      </c>
      <c r="C65" s="722">
        <v>41730</v>
      </c>
      <c r="D65" s="723" t="s">
        <v>489</v>
      </c>
      <c r="E65" s="767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1181</v>
      </c>
      <c r="O65" s="722">
        <f t="shared" si="16"/>
        <v>41727</v>
      </c>
      <c r="P65" s="765">
        <v>350</v>
      </c>
      <c r="Q65" s="251">
        <v>8549</v>
      </c>
      <c r="R65" s="8">
        <f t="shared" si="19"/>
        <v>2992150</v>
      </c>
      <c r="S65" s="438"/>
      <c r="T65" s="724"/>
      <c r="U65" s="748"/>
      <c r="V65" s="748"/>
      <c r="W65" s="8">
        <f t="shared" si="20"/>
        <v>0</v>
      </c>
    </row>
    <row r="66" spans="1:23">
      <c r="A66" s="745">
        <f t="shared" si="21"/>
        <v>7</v>
      </c>
      <c r="B66" s="291" t="s">
        <v>492</v>
      </c>
      <c r="C66" s="722">
        <v>41733</v>
      </c>
      <c r="D66" s="723" t="s">
        <v>493</v>
      </c>
      <c r="E66" s="767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1094</v>
      </c>
      <c r="O66" s="722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4"/>
      <c r="U66" s="748"/>
      <c r="V66" s="748"/>
      <c r="W66" s="8">
        <f t="shared" si="20"/>
        <v>0</v>
      </c>
    </row>
    <row r="67" spans="1:23">
      <c r="A67" s="745">
        <f t="shared" si="21"/>
        <v>8</v>
      </c>
      <c r="B67" s="291" t="s">
        <v>494</v>
      </c>
      <c r="C67" s="722">
        <v>41733</v>
      </c>
      <c r="D67" s="723" t="s">
        <v>493</v>
      </c>
      <c r="E67" s="767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1072</v>
      </c>
      <c r="O67" s="722">
        <f t="shared" si="16"/>
        <v>41730</v>
      </c>
      <c r="P67" s="765">
        <v>200</v>
      </c>
      <c r="Q67" s="253">
        <v>17318</v>
      </c>
      <c r="R67" s="8">
        <f t="shared" si="19"/>
        <v>3463600</v>
      </c>
      <c r="S67" s="438"/>
      <c r="T67" s="724"/>
      <c r="U67" s="748"/>
      <c r="V67" s="748"/>
      <c r="W67" s="8">
        <f t="shared" si="20"/>
        <v>0</v>
      </c>
    </row>
    <row r="68" spans="1:23">
      <c r="A68" s="745">
        <f t="shared" si="21"/>
        <v>9</v>
      </c>
      <c r="B68" s="291" t="s">
        <v>436</v>
      </c>
      <c r="C68" s="722">
        <v>41740</v>
      </c>
      <c r="D68" s="723" t="s">
        <v>495</v>
      </c>
      <c r="E68" s="767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1176</v>
      </c>
      <c r="O68" s="722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4"/>
      <c r="U68" s="748"/>
      <c r="V68" s="748"/>
      <c r="W68" s="8">
        <f t="shared" si="20"/>
        <v>0</v>
      </c>
    </row>
    <row r="69" spans="1:23">
      <c r="A69" s="745">
        <f t="shared" si="21"/>
        <v>10</v>
      </c>
      <c r="B69" s="291" t="s">
        <v>496</v>
      </c>
      <c r="C69" s="722">
        <v>41740</v>
      </c>
      <c r="D69" s="723" t="s">
        <v>495</v>
      </c>
      <c r="E69" s="767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1182</v>
      </c>
      <c r="O69" s="722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4"/>
      <c r="U69" s="748"/>
      <c r="V69" s="748"/>
      <c r="W69" s="8">
        <f t="shared" si="20"/>
        <v>0</v>
      </c>
    </row>
    <row r="70" spans="1:23">
      <c r="A70" s="745">
        <f t="shared" si="21"/>
        <v>11</v>
      </c>
      <c r="B70" s="291" t="s">
        <v>497</v>
      </c>
      <c r="C70" s="722">
        <v>41744</v>
      </c>
      <c r="D70" s="723" t="s">
        <v>498</v>
      </c>
      <c r="E70" s="767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1070</v>
      </c>
      <c r="O70" s="722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4"/>
      <c r="U70" s="748"/>
      <c r="V70" s="748"/>
      <c r="W70" s="8">
        <f t="shared" si="20"/>
        <v>0</v>
      </c>
    </row>
    <row r="71" spans="1:23">
      <c r="A71" s="745">
        <f>IF(B71&lt;&gt;"",A70+1,"")</f>
        <v>12</v>
      </c>
      <c r="B71" s="291" t="s">
        <v>459</v>
      </c>
      <c r="C71" s="722">
        <v>41746</v>
      </c>
      <c r="D71" s="723" t="s">
        <v>499</v>
      </c>
      <c r="E71" s="767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1161</v>
      </c>
      <c r="O71" s="722">
        <f t="shared" si="16"/>
        <v>41743</v>
      </c>
      <c r="P71" s="765">
        <v>400</v>
      </c>
      <c r="Q71" s="251">
        <v>17618</v>
      </c>
      <c r="R71" s="8">
        <f t="shared" si="19"/>
        <v>7047200</v>
      </c>
      <c r="S71" s="438"/>
      <c r="T71" s="724"/>
      <c r="U71" s="748"/>
      <c r="V71" s="748"/>
      <c r="W71" s="8">
        <f t="shared" si="20"/>
        <v>0</v>
      </c>
    </row>
    <row r="72" spans="1:23">
      <c r="A72" s="745">
        <f t="shared" si="21"/>
        <v>13</v>
      </c>
      <c r="B72" s="291" t="s">
        <v>500</v>
      </c>
      <c r="C72" s="722">
        <v>41746</v>
      </c>
      <c r="D72" s="723" t="s">
        <v>501</v>
      </c>
      <c r="E72" s="767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1196</v>
      </c>
      <c r="O72" s="722">
        <f t="shared" si="16"/>
        <v>41743</v>
      </c>
      <c r="P72" s="765">
        <v>170</v>
      </c>
      <c r="Q72" s="251">
        <v>10495</v>
      </c>
      <c r="R72" s="8">
        <f t="shared" si="19"/>
        <v>1784150</v>
      </c>
      <c r="S72" s="438"/>
      <c r="T72" s="724"/>
      <c r="U72" s="748"/>
      <c r="V72" s="748"/>
      <c r="W72" s="8">
        <f t="shared" si="20"/>
        <v>0</v>
      </c>
    </row>
    <row r="73" spans="1:23">
      <c r="A73" s="745">
        <f t="shared" si="21"/>
        <v>14</v>
      </c>
      <c r="B73" s="291" t="s">
        <v>503</v>
      </c>
      <c r="C73" s="722">
        <v>41746</v>
      </c>
      <c r="D73" s="723" t="s">
        <v>501</v>
      </c>
      <c r="E73" s="767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1184</v>
      </c>
      <c r="O73" s="722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4"/>
      <c r="U73" s="748"/>
      <c r="V73" s="748"/>
      <c r="W73" s="8">
        <f t="shared" si="20"/>
        <v>0</v>
      </c>
    </row>
    <row r="74" spans="1:23">
      <c r="A74" s="745">
        <f t="shared" si="21"/>
        <v>15</v>
      </c>
      <c r="B74" s="291" t="s">
        <v>504</v>
      </c>
      <c r="C74" s="722">
        <v>41746</v>
      </c>
      <c r="D74" s="723" t="s">
        <v>501</v>
      </c>
      <c r="E74" s="767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1177</v>
      </c>
      <c r="O74" s="722">
        <f t="shared" si="16"/>
        <v>41743</v>
      </c>
      <c r="P74" s="296">
        <v>90</v>
      </c>
      <c r="Q74" s="750">
        <v>16280</v>
      </c>
      <c r="R74" s="8">
        <f t="shared" si="19"/>
        <v>1465200</v>
      </c>
      <c r="S74" s="438"/>
      <c r="T74" s="724"/>
      <c r="U74" s="748"/>
      <c r="V74" s="748"/>
      <c r="W74" s="8">
        <f t="shared" si="20"/>
        <v>0</v>
      </c>
    </row>
    <row r="75" spans="1:23">
      <c r="A75" s="745">
        <f t="shared" si="21"/>
        <v>16</v>
      </c>
      <c r="B75" s="291" t="s">
        <v>406</v>
      </c>
      <c r="C75" s="722">
        <v>41746</v>
      </c>
      <c r="D75" s="723" t="s">
        <v>501</v>
      </c>
      <c r="E75" s="767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1101</v>
      </c>
      <c r="O75" s="722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4"/>
      <c r="U75" s="748"/>
      <c r="V75" s="748"/>
      <c r="W75" s="8">
        <f t="shared" si="20"/>
        <v>0</v>
      </c>
    </row>
    <row r="76" spans="1:23">
      <c r="A76" s="745">
        <f>IF(B76&lt;&gt;"",A75+1,"")</f>
        <v>17</v>
      </c>
      <c r="B76" s="291" t="s">
        <v>417</v>
      </c>
      <c r="C76" s="722">
        <v>41748</v>
      </c>
      <c r="D76" s="723" t="s">
        <v>505</v>
      </c>
      <c r="E76" s="767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1195</v>
      </c>
      <c r="O76" s="722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4"/>
      <c r="U76" s="748"/>
      <c r="V76" s="748"/>
      <c r="W76" s="8">
        <f t="shared" si="20"/>
        <v>0</v>
      </c>
    </row>
    <row r="77" spans="1:23">
      <c r="A77" s="745">
        <f t="shared" si="21"/>
        <v>18</v>
      </c>
      <c r="B77" s="291" t="s">
        <v>421</v>
      </c>
      <c r="C77" s="722">
        <v>41750</v>
      </c>
      <c r="D77" s="723" t="s">
        <v>506</v>
      </c>
      <c r="E77" s="767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1175</v>
      </c>
      <c r="O77" s="722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4"/>
      <c r="U77" s="748"/>
      <c r="V77" s="748"/>
      <c r="W77" s="8">
        <f t="shared" si="20"/>
        <v>0</v>
      </c>
    </row>
    <row r="78" spans="1:23">
      <c r="A78" s="745">
        <f t="shared" si="21"/>
        <v>19</v>
      </c>
      <c r="B78" s="291" t="s">
        <v>445</v>
      </c>
      <c r="C78" s="722">
        <v>41750</v>
      </c>
      <c r="D78" s="723" t="s">
        <v>506</v>
      </c>
      <c r="E78" s="767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1176</v>
      </c>
      <c r="O78" s="722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4"/>
      <c r="U78" s="748"/>
      <c r="V78" s="748"/>
      <c r="W78" s="8">
        <f t="shared" si="20"/>
        <v>0</v>
      </c>
    </row>
    <row r="79" spans="1:23">
      <c r="A79" s="745">
        <f t="shared" si="21"/>
        <v>20</v>
      </c>
      <c r="B79" s="291" t="s">
        <v>423</v>
      </c>
      <c r="C79" s="722">
        <v>41752</v>
      </c>
      <c r="D79" s="723" t="s">
        <v>507</v>
      </c>
      <c r="E79" s="767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1142</v>
      </c>
      <c r="O79" s="722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4"/>
      <c r="U79" s="748"/>
      <c r="V79" s="748"/>
      <c r="W79" s="8">
        <f t="shared" si="20"/>
        <v>0</v>
      </c>
    </row>
    <row r="80" spans="1:23">
      <c r="A80" s="745">
        <f t="shared" si="21"/>
        <v>21</v>
      </c>
      <c r="B80" s="291" t="s">
        <v>423</v>
      </c>
      <c r="C80" s="722">
        <v>41752</v>
      </c>
      <c r="D80" s="723" t="s">
        <v>507</v>
      </c>
      <c r="E80" s="767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1153</v>
      </c>
      <c r="O80" s="722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4"/>
      <c r="U80" s="748"/>
      <c r="V80" s="748"/>
      <c r="W80" s="8">
        <f t="shared" si="20"/>
        <v>0</v>
      </c>
    </row>
    <row r="81" spans="1:23">
      <c r="A81" s="745">
        <f t="shared" si="21"/>
        <v>22</v>
      </c>
      <c r="B81" s="291" t="s">
        <v>508</v>
      </c>
      <c r="C81" s="722">
        <v>41755</v>
      </c>
      <c r="D81" s="723" t="s">
        <v>509</v>
      </c>
      <c r="E81" s="767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1171</v>
      </c>
      <c r="O81" s="722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4"/>
      <c r="U81" s="748"/>
      <c r="V81" s="748"/>
      <c r="W81" s="8">
        <f t="shared" si="20"/>
        <v>0</v>
      </c>
    </row>
    <row r="82" spans="1:23">
      <c r="A82" s="745">
        <f t="shared" si="21"/>
        <v>23</v>
      </c>
      <c r="B82" s="291" t="s">
        <v>494</v>
      </c>
      <c r="C82" s="722">
        <v>41755</v>
      </c>
      <c r="D82" s="723" t="s">
        <v>509</v>
      </c>
      <c r="E82" s="767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1072</v>
      </c>
      <c r="O82" s="722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4"/>
      <c r="U82" s="748"/>
      <c r="V82" s="748"/>
      <c r="W82" s="8">
        <f t="shared" si="20"/>
        <v>0</v>
      </c>
    </row>
    <row r="83" spans="1:23">
      <c r="A83" s="745">
        <f t="shared" si="21"/>
        <v>24</v>
      </c>
      <c r="B83" s="291" t="s">
        <v>421</v>
      </c>
      <c r="C83" s="722">
        <v>41762</v>
      </c>
      <c r="D83" s="723" t="s">
        <v>510</v>
      </c>
      <c r="E83" s="767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1156</v>
      </c>
      <c r="O83" s="722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4"/>
      <c r="U83" s="748"/>
      <c r="V83" s="748"/>
      <c r="W83" s="8">
        <f t="shared" si="20"/>
        <v>0</v>
      </c>
    </row>
    <row r="84" spans="1:23">
      <c r="A84" s="745">
        <f t="shared" si="21"/>
        <v>25</v>
      </c>
      <c r="B84" s="291" t="s">
        <v>445</v>
      </c>
      <c r="C84" s="722">
        <v>41762</v>
      </c>
      <c r="D84" s="723" t="s">
        <v>510</v>
      </c>
      <c r="E84" s="767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1339</v>
      </c>
      <c r="O84" s="722">
        <f t="shared" si="16"/>
        <v>41759</v>
      </c>
      <c r="P84" s="765">
        <v>121</v>
      </c>
      <c r="Q84" s="253">
        <v>13625</v>
      </c>
      <c r="R84" s="8">
        <f t="shared" si="19"/>
        <v>1648625</v>
      </c>
      <c r="S84" s="438"/>
      <c r="T84" s="724"/>
      <c r="U84" s="748"/>
      <c r="V84" s="748"/>
      <c r="W84" s="8">
        <f t="shared" si="20"/>
        <v>0</v>
      </c>
    </row>
    <row r="85" spans="1:23">
      <c r="A85" s="745">
        <f t="shared" si="21"/>
        <v>26</v>
      </c>
      <c r="B85" s="291" t="s">
        <v>494</v>
      </c>
      <c r="C85" s="722">
        <v>41765</v>
      </c>
      <c r="D85" s="723" t="s">
        <v>511</v>
      </c>
      <c r="E85" s="767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1072</v>
      </c>
      <c r="O85" s="722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4"/>
      <c r="U85" s="748"/>
      <c r="V85" s="748"/>
      <c r="W85" s="8">
        <f t="shared" si="20"/>
        <v>0</v>
      </c>
    </row>
    <row r="86" spans="1:23">
      <c r="A86" s="745">
        <f t="shared" si="21"/>
        <v>27</v>
      </c>
      <c r="B86" s="291" t="s">
        <v>512</v>
      </c>
      <c r="C86" s="722">
        <v>41765</v>
      </c>
      <c r="D86" s="723" t="s">
        <v>511</v>
      </c>
      <c r="E86" s="767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1142</v>
      </c>
      <c r="O86" s="722">
        <f t="shared" si="16"/>
        <v>41762</v>
      </c>
      <c r="P86" s="765">
        <v>100</v>
      </c>
      <c r="Q86" s="251">
        <v>10701</v>
      </c>
      <c r="R86" s="8">
        <f t="shared" si="19"/>
        <v>1070100</v>
      </c>
      <c r="S86" s="438"/>
      <c r="T86" s="724"/>
      <c r="U86" s="748"/>
      <c r="V86" s="748"/>
      <c r="W86" s="8">
        <f t="shared" si="20"/>
        <v>0</v>
      </c>
    </row>
    <row r="87" spans="1:23">
      <c r="A87" s="745">
        <f t="shared" si="21"/>
        <v>28</v>
      </c>
      <c r="B87" s="291" t="s">
        <v>446</v>
      </c>
      <c r="C87" s="722">
        <v>41772</v>
      </c>
      <c r="D87" s="723" t="s">
        <v>513</v>
      </c>
      <c r="E87" s="767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1149</v>
      </c>
      <c r="O87" s="722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4"/>
      <c r="U87" s="748"/>
      <c r="V87" s="748"/>
      <c r="W87" s="8">
        <f t="shared" si="20"/>
        <v>0</v>
      </c>
    </row>
    <row r="88" spans="1:23">
      <c r="A88" s="745">
        <f t="shared" si="21"/>
        <v>29</v>
      </c>
      <c r="B88" s="291" t="s">
        <v>436</v>
      </c>
      <c r="C88" s="722">
        <v>41774</v>
      </c>
      <c r="D88" s="723" t="s">
        <v>514</v>
      </c>
      <c r="E88" s="767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1338</v>
      </c>
      <c r="O88" s="722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4"/>
      <c r="U88" s="748"/>
      <c r="V88" s="748"/>
      <c r="W88" s="8">
        <f t="shared" si="20"/>
        <v>0</v>
      </c>
    </row>
    <row r="89" spans="1:23">
      <c r="A89" s="745">
        <f t="shared" si="21"/>
        <v>30</v>
      </c>
      <c r="B89" s="291" t="s">
        <v>515</v>
      </c>
      <c r="C89" s="722">
        <v>41774</v>
      </c>
      <c r="D89" s="723" t="s">
        <v>516</v>
      </c>
      <c r="E89" s="767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1157</v>
      </c>
      <c r="O89" s="722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4"/>
      <c r="U89" s="748"/>
      <c r="V89" s="748"/>
      <c r="W89" s="8">
        <f t="shared" si="20"/>
        <v>0</v>
      </c>
    </row>
    <row r="90" spans="1:23">
      <c r="A90" s="745">
        <f t="shared" si="21"/>
        <v>31</v>
      </c>
      <c r="B90" s="291" t="s">
        <v>517</v>
      </c>
      <c r="C90" s="722">
        <v>41774</v>
      </c>
      <c r="D90" s="723" t="s">
        <v>518</v>
      </c>
      <c r="E90" s="767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1157</v>
      </c>
      <c r="O90" s="722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4"/>
      <c r="U90" s="748"/>
      <c r="V90" s="748"/>
      <c r="W90" s="8">
        <f t="shared" si="20"/>
        <v>0</v>
      </c>
    </row>
    <row r="91" spans="1:23">
      <c r="A91" s="745">
        <f t="shared" si="21"/>
        <v>32</v>
      </c>
      <c r="B91" s="291" t="s">
        <v>519</v>
      </c>
      <c r="C91" s="722">
        <v>41774</v>
      </c>
      <c r="D91" s="723" t="s">
        <v>518</v>
      </c>
      <c r="E91" s="767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5"/>
      <c r="N91" s="40" t="s">
        <v>1174</v>
      </c>
      <c r="O91" s="722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4"/>
      <c r="U91" s="748"/>
      <c r="V91" s="748"/>
      <c r="W91" s="8">
        <f t="shared" si="20"/>
        <v>0</v>
      </c>
    </row>
    <row r="92" spans="1:23">
      <c r="A92" s="745">
        <f>IF(B92&lt;&gt;"",A91+1,"")</f>
        <v>33</v>
      </c>
      <c r="B92" s="291" t="s">
        <v>483</v>
      </c>
      <c r="C92" s="722">
        <v>41778</v>
      </c>
      <c r="D92" s="723" t="s">
        <v>520</v>
      </c>
      <c r="E92" s="767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1142</v>
      </c>
      <c r="O92" s="722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4"/>
      <c r="U92" s="748"/>
      <c r="V92" s="748"/>
      <c r="W92" s="8">
        <f t="shared" si="20"/>
        <v>0</v>
      </c>
    </row>
    <row r="93" spans="1:23">
      <c r="A93" s="745">
        <f t="shared" si="21"/>
        <v>34</v>
      </c>
      <c r="B93" s="291" t="s">
        <v>487</v>
      </c>
      <c r="C93" s="722">
        <v>41778</v>
      </c>
      <c r="D93" s="723" t="s">
        <v>520</v>
      </c>
      <c r="E93" s="767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1068</v>
      </c>
      <c r="O93" s="722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4"/>
      <c r="U93" s="748"/>
      <c r="V93" s="748"/>
      <c r="W93" s="8">
        <f t="shared" si="20"/>
        <v>0</v>
      </c>
    </row>
    <row r="94" spans="1:23">
      <c r="A94" s="745">
        <f t="shared" si="21"/>
        <v>35</v>
      </c>
      <c r="B94" s="291" t="s">
        <v>486</v>
      </c>
      <c r="C94" s="722">
        <v>41778</v>
      </c>
      <c r="D94" s="723" t="s">
        <v>520</v>
      </c>
      <c r="E94" s="767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5"/>
      <c r="N94" s="40" t="s">
        <v>1183</v>
      </c>
      <c r="O94" s="722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4"/>
      <c r="U94" s="748"/>
      <c r="V94" s="748"/>
      <c r="W94" s="8">
        <f t="shared" si="20"/>
        <v>0</v>
      </c>
    </row>
    <row r="95" spans="1:23">
      <c r="A95" s="745">
        <f>IF(B95&lt;&gt;"",A94+1,"")</f>
        <v>36</v>
      </c>
      <c r="B95" s="291" t="s">
        <v>494</v>
      </c>
      <c r="C95" s="722">
        <v>41778</v>
      </c>
      <c r="D95" s="723" t="s">
        <v>520</v>
      </c>
      <c r="E95" s="767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5"/>
      <c r="N95" s="40" t="s">
        <v>1182</v>
      </c>
      <c r="O95" s="722">
        <f t="shared" si="24"/>
        <v>41775</v>
      </c>
      <c r="P95" s="765">
        <v>147</v>
      </c>
      <c r="Q95" s="251">
        <v>19712</v>
      </c>
      <c r="R95" s="8">
        <f t="shared" si="19"/>
        <v>2897664</v>
      </c>
      <c r="S95" s="438"/>
      <c r="T95" s="724"/>
      <c r="U95" s="748"/>
      <c r="V95" s="748"/>
      <c r="W95" s="8">
        <f t="shared" si="20"/>
        <v>0</v>
      </c>
    </row>
    <row r="96" spans="1:23">
      <c r="A96" s="745">
        <f>IF(B96&lt;&gt;"",A95+1,"")</f>
        <v>37</v>
      </c>
      <c r="B96" s="291" t="s">
        <v>521</v>
      </c>
      <c r="C96" s="722">
        <v>41779</v>
      </c>
      <c r="D96" s="723" t="s">
        <v>522</v>
      </c>
      <c r="E96" s="767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5"/>
      <c r="N96" s="40" t="s">
        <v>1180</v>
      </c>
      <c r="O96" s="722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4"/>
      <c r="U96" s="748"/>
      <c r="V96" s="748"/>
      <c r="W96" s="8">
        <f t="shared" si="20"/>
        <v>0</v>
      </c>
    </row>
    <row r="97" spans="1:23">
      <c r="A97" s="745">
        <f>IF(B97&lt;&gt;"",A96+1,"")</f>
        <v>38</v>
      </c>
      <c r="B97" s="291" t="s">
        <v>523</v>
      </c>
      <c r="C97" s="722">
        <v>41779</v>
      </c>
      <c r="D97" s="723" t="s">
        <v>522</v>
      </c>
      <c r="E97" s="767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1172</v>
      </c>
      <c r="O97" s="722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4"/>
      <c r="U97" s="748"/>
      <c r="V97" s="748"/>
      <c r="W97" s="8">
        <f t="shared" si="20"/>
        <v>0</v>
      </c>
    </row>
    <row r="98" spans="1:23">
      <c r="A98" s="745">
        <f t="shared" ref="A98:A132" si="25">IF(B98&lt;&gt;"",A97+1,"")</f>
        <v>39</v>
      </c>
      <c r="B98" s="291" t="s">
        <v>524</v>
      </c>
      <c r="C98" s="722">
        <v>41780</v>
      </c>
      <c r="D98" s="723" t="s">
        <v>525</v>
      </c>
      <c r="E98" s="767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1176</v>
      </c>
      <c r="O98" s="722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4"/>
      <c r="U98" s="748"/>
      <c r="V98" s="748"/>
      <c r="W98" s="8">
        <f t="shared" si="20"/>
        <v>0</v>
      </c>
    </row>
    <row r="99" spans="1:23">
      <c r="A99" s="745">
        <f t="shared" si="25"/>
        <v>40</v>
      </c>
      <c r="B99" s="291" t="s">
        <v>466</v>
      </c>
      <c r="C99" s="722">
        <v>41780</v>
      </c>
      <c r="D99" s="723" t="s">
        <v>526</v>
      </c>
      <c r="E99" s="767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1151</v>
      </c>
      <c r="O99" s="722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4"/>
      <c r="U99" s="748"/>
      <c r="V99" s="748"/>
      <c r="W99" s="8">
        <f t="shared" si="20"/>
        <v>0</v>
      </c>
    </row>
    <row r="100" spans="1:23">
      <c r="A100" s="745">
        <f t="shared" si="25"/>
        <v>41</v>
      </c>
      <c r="B100" s="291" t="s">
        <v>527</v>
      </c>
      <c r="C100" s="722">
        <v>41781</v>
      </c>
      <c r="D100" s="723" t="s">
        <v>528</v>
      </c>
      <c r="E100" s="767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1070</v>
      </c>
      <c r="O100" s="722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4"/>
      <c r="U100" s="748"/>
      <c r="V100" s="748"/>
      <c r="W100" s="8">
        <f t="shared" si="20"/>
        <v>0</v>
      </c>
    </row>
    <row r="101" spans="1:23">
      <c r="A101" s="745">
        <f t="shared" si="25"/>
        <v>42</v>
      </c>
      <c r="B101" s="291" t="s">
        <v>463</v>
      </c>
      <c r="C101" s="722">
        <v>41786</v>
      </c>
      <c r="D101" s="723" t="s">
        <v>529</v>
      </c>
      <c r="E101" s="767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1167</v>
      </c>
      <c r="O101" s="722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4"/>
      <c r="U101" s="748"/>
      <c r="V101" s="748"/>
      <c r="W101" s="8">
        <f t="shared" si="20"/>
        <v>0</v>
      </c>
    </row>
    <row r="102" spans="1:23">
      <c r="A102" s="745">
        <f t="shared" si="25"/>
        <v>43</v>
      </c>
      <c r="B102" s="291" t="s">
        <v>436</v>
      </c>
      <c r="C102" s="722">
        <v>41788</v>
      </c>
      <c r="D102" s="723" t="s">
        <v>530</v>
      </c>
      <c r="E102" s="767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1150</v>
      </c>
      <c r="O102" s="722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4"/>
      <c r="U102" s="748"/>
      <c r="V102" s="748"/>
      <c r="W102" s="8">
        <f t="shared" si="20"/>
        <v>0</v>
      </c>
    </row>
    <row r="103" spans="1:23">
      <c r="A103" s="745">
        <f t="shared" si="25"/>
        <v>44</v>
      </c>
      <c r="B103" s="291" t="s">
        <v>508</v>
      </c>
      <c r="C103" s="722">
        <v>41788</v>
      </c>
      <c r="D103" s="723" t="s">
        <v>531</v>
      </c>
      <c r="E103" s="767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1328</v>
      </c>
      <c r="O103" s="722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4"/>
      <c r="U103" s="748"/>
      <c r="V103" s="748"/>
      <c r="W103" s="8">
        <f t="shared" si="20"/>
        <v>0</v>
      </c>
    </row>
    <row r="104" spans="1:23">
      <c r="A104" s="745">
        <f t="shared" si="25"/>
        <v>45</v>
      </c>
      <c r="B104" s="291" t="s">
        <v>532</v>
      </c>
      <c r="C104" s="722">
        <v>41788</v>
      </c>
      <c r="D104" s="723" t="s">
        <v>531</v>
      </c>
      <c r="E104" s="767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1180</v>
      </c>
      <c r="O104" s="722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4"/>
      <c r="U104" s="748"/>
      <c r="V104" s="748"/>
      <c r="W104" s="8">
        <f t="shared" si="20"/>
        <v>0</v>
      </c>
    </row>
    <row r="105" spans="1:23">
      <c r="A105" s="745">
        <f t="shared" si="25"/>
        <v>46</v>
      </c>
      <c r="B105" s="291" t="s">
        <v>494</v>
      </c>
      <c r="C105" s="722">
        <v>41788</v>
      </c>
      <c r="D105" s="723" t="s">
        <v>531</v>
      </c>
      <c r="E105" s="767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1170</v>
      </c>
      <c r="O105" s="722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4"/>
      <c r="U105" s="748"/>
      <c r="V105" s="748"/>
      <c r="W105" s="8">
        <f t="shared" si="20"/>
        <v>0</v>
      </c>
    </row>
    <row r="106" spans="1:23">
      <c r="A106" s="745">
        <f t="shared" si="25"/>
        <v>47</v>
      </c>
      <c r="B106" s="291" t="s">
        <v>533</v>
      </c>
      <c r="C106" s="722">
        <v>41788</v>
      </c>
      <c r="D106" s="723" t="s">
        <v>534</v>
      </c>
      <c r="E106" s="767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1152</v>
      </c>
      <c r="O106" s="722">
        <f t="shared" si="24"/>
        <v>41785</v>
      </c>
      <c r="P106" s="765">
        <v>100</v>
      </c>
      <c r="Q106" s="251">
        <v>12241</v>
      </c>
      <c r="R106" s="8">
        <f t="shared" si="19"/>
        <v>1224100</v>
      </c>
      <c r="S106" s="438"/>
      <c r="T106" s="724"/>
      <c r="U106" s="748"/>
      <c r="V106" s="748"/>
      <c r="W106" s="8">
        <f t="shared" si="20"/>
        <v>0</v>
      </c>
    </row>
    <row r="107" spans="1:23">
      <c r="A107" s="745">
        <f t="shared" si="25"/>
        <v>48</v>
      </c>
      <c r="B107" s="291" t="s">
        <v>417</v>
      </c>
      <c r="C107" s="722">
        <v>41789</v>
      </c>
      <c r="D107" s="723" t="s">
        <v>536</v>
      </c>
      <c r="E107" s="767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1096</v>
      </c>
      <c r="O107" s="722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4"/>
      <c r="U107" s="748"/>
      <c r="V107" s="748"/>
      <c r="W107" s="8">
        <f t="shared" si="20"/>
        <v>0</v>
      </c>
    </row>
    <row r="108" spans="1:23">
      <c r="A108" s="745">
        <f t="shared" si="25"/>
        <v>49</v>
      </c>
      <c r="B108" s="291" t="s">
        <v>537</v>
      </c>
      <c r="C108" s="722">
        <v>41789</v>
      </c>
      <c r="D108" s="723" t="s">
        <v>538</v>
      </c>
      <c r="E108" s="767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1142</v>
      </c>
      <c r="O108" s="722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4"/>
      <c r="U108" s="748"/>
      <c r="V108" s="748"/>
      <c r="W108" s="8">
        <f t="shared" si="20"/>
        <v>0</v>
      </c>
    </row>
    <row r="109" spans="1:23">
      <c r="A109" s="745">
        <f t="shared" si="25"/>
        <v>50</v>
      </c>
      <c r="B109" s="291" t="s">
        <v>421</v>
      </c>
      <c r="C109" s="722">
        <v>41792</v>
      </c>
      <c r="D109" s="723" t="s">
        <v>539</v>
      </c>
      <c r="E109" s="767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6" t="s">
        <v>1143</v>
      </c>
      <c r="O109" s="722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4"/>
      <c r="U109" s="748"/>
      <c r="V109" s="748"/>
      <c r="W109" s="8">
        <f t="shared" si="20"/>
        <v>0</v>
      </c>
    </row>
    <row r="110" spans="1:23">
      <c r="A110" s="745">
        <f t="shared" si="25"/>
        <v>51</v>
      </c>
      <c r="B110" s="291" t="s">
        <v>540</v>
      </c>
      <c r="C110" s="722">
        <v>41792</v>
      </c>
      <c r="D110" s="723" t="s">
        <v>541</v>
      </c>
      <c r="E110" s="767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1195</v>
      </c>
      <c r="O110" s="722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4"/>
      <c r="U110" s="748"/>
      <c r="V110" s="748"/>
      <c r="W110" s="8">
        <f t="shared" si="20"/>
        <v>0</v>
      </c>
    </row>
    <row r="111" spans="1:23">
      <c r="A111" s="745">
        <f t="shared" si="25"/>
        <v>52</v>
      </c>
      <c r="B111" s="291" t="s">
        <v>445</v>
      </c>
      <c r="C111" s="722">
        <v>41792</v>
      </c>
      <c r="D111" s="723" t="s">
        <v>542</v>
      </c>
      <c r="E111" s="767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1176</v>
      </c>
      <c r="O111" s="722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4"/>
      <c r="U111" s="748"/>
      <c r="V111" s="748"/>
      <c r="W111" s="8">
        <f t="shared" si="20"/>
        <v>0</v>
      </c>
    </row>
    <row r="112" spans="1:23">
      <c r="A112" s="745">
        <f t="shared" si="25"/>
        <v>53</v>
      </c>
      <c r="B112" s="291" t="s">
        <v>500</v>
      </c>
      <c r="C112" s="722">
        <v>41794</v>
      </c>
      <c r="D112" s="723" t="s">
        <v>543</v>
      </c>
      <c r="E112" s="767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6" t="s">
        <v>1143</v>
      </c>
      <c r="O112" s="722">
        <f t="shared" si="24"/>
        <v>41791</v>
      </c>
      <c r="P112" s="296">
        <v>150</v>
      </c>
      <c r="Q112" s="937">
        <v>15616</v>
      </c>
      <c r="R112" s="8">
        <f t="shared" si="19"/>
        <v>2342400</v>
      </c>
      <c r="S112" s="438"/>
      <c r="T112" s="724"/>
      <c r="U112" s="748"/>
      <c r="V112" s="748"/>
      <c r="W112" s="8">
        <f t="shared" si="20"/>
        <v>0</v>
      </c>
    </row>
    <row r="113" spans="1:23">
      <c r="A113" s="745">
        <f t="shared" si="25"/>
        <v>54</v>
      </c>
      <c r="B113" s="291" t="s">
        <v>503</v>
      </c>
      <c r="C113" s="722">
        <v>41794</v>
      </c>
      <c r="D113" s="723" t="s">
        <v>543</v>
      </c>
      <c r="E113" s="767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1195</v>
      </c>
      <c r="O113" s="722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4"/>
      <c r="U113" s="748"/>
      <c r="V113" s="748"/>
      <c r="W113" s="8">
        <f t="shared" si="20"/>
        <v>0</v>
      </c>
    </row>
    <row r="114" spans="1:23">
      <c r="A114" s="745">
        <f t="shared" si="25"/>
        <v>55</v>
      </c>
      <c r="B114" s="291" t="s">
        <v>504</v>
      </c>
      <c r="C114" s="722">
        <v>41794</v>
      </c>
      <c r="D114" s="723" t="s">
        <v>543</v>
      </c>
      <c r="E114" s="767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1177</v>
      </c>
      <c r="O114" s="722">
        <f t="shared" si="24"/>
        <v>41791</v>
      </c>
      <c r="P114" s="296">
        <v>60</v>
      </c>
      <c r="Q114" s="937">
        <v>16280</v>
      </c>
      <c r="R114" s="8">
        <f t="shared" si="19"/>
        <v>976800</v>
      </c>
      <c r="S114" s="438"/>
      <c r="T114" s="724"/>
      <c r="U114" s="748"/>
      <c r="V114" s="748"/>
      <c r="W114" s="8">
        <f t="shared" si="20"/>
        <v>0</v>
      </c>
    </row>
    <row r="115" spans="1:23">
      <c r="A115" s="745">
        <f t="shared" si="25"/>
        <v>56</v>
      </c>
      <c r="B115" s="291" t="s">
        <v>406</v>
      </c>
      <c r="C115" s="722">
        <v>41794</v>
      </c>
      <c r="D115" s="723" t="s">
        <v>543</v>
      </c>
      <c r="E115" s="767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1101</v>
      </c>
      <c r="O115" s="722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4"/>
      <c r="U115" s="748"/>
      <c r="V115" s="748"/>
      <c r="W115" s="8">
        <f t="shared" si="20"/>
        <v>0</v>
      </c>
    </row>
    <row r="116" spans="1:23">
      <c r="A116" s="745">
        <f t="shared" si="25"/>
        <v>57</v>
      </c>
      <c r="B116" s="291" t="s">
        <v>544</v>
      </c>
      <c r="C116" s="722">
        <v>41795</v>
      </c>
      <c r="D116" s="723" t="s">
        <v>545</v>
      </c>
      <c r="E116" s="767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1100</v>
      </c>
      <c r="O116" s="722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4"/>
      <c r="U116" s="748"/>
      <c r="V116" s="748"/>
      <c r="W116" s="8">
        <f t="shared" si="20"/>
        <v>0</v>
      </c>
    </row>
    <row r="117" spans="1:23">
      <c r="A117" s="745">
        <f t="shared" si="25"/>
        <v>58</v>
      </c>
      <c r="B117" s="291" t="s">
        <v>547</v>
      </c>
      <c r="C117" s="722">
        <v>41795</v>
      </c>
      <c r="D117" s="723" t="s">
        <v>545</v>
      </c>
      <c r="E117" s="767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1163</v>
      </c>
      <c r="O117" s="722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4"/>
      <c r="U117" s="748"/>
      <c r="V117" s="748"/>
      <c r="W117" s="8">
        <f t="shared" si="20"/>
        <v>0</v>
      </c>
    </row>
    <row r="118" spans="1:23">
      <c r="A118" s="745">
        <f t="shared" si="25"/>
        <v>59</v>
      </c>
      <c r="B118" s="291" t="s">
        <v>548</v>
      </c>
      <c r="C118" s="722">
        <v>41795</v>
      </c>
      <c r="D118" s="723" t="s">
        <v>549</v>
      </c>
      <c r="E118" s="767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1154</v>
      </c>
      <c r="O118" s="722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4"/>
      <c r="U118" s="748"/>
      <c r="V118" s="748"/>
      <c r="W118" s="8">
        <f t="shared" si="20"/>
        <v>0</v>
      </c>
    </row>
    <row r="119" spans="1:23">
      <c r="A119" s="745">
        <f t="shared" si="25"/>
        <v>60</v>
      </c>
      <c r="B119" s="291" t="s">
        <v>551</v>
      </c>
      <c r="C119" s="722">
        <v>41795</v>
      </c>
      <c r="D119" s="723" t="s">
        <v>549</v>
      </c>
      <c r="E119" s="767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1097</v>
      </c>
      <c r="O119" s="722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4"/>
      <c r="U119" s="748"/>
      <c r="V119" s="748"/>
      <c r="W119" s="8">
        <f t="shared" si="20"/>
        <v>0</v>
      </c>
    </row>
    <row r="120" spans="1:23">
      <c r="A120" s="745">
        <f t="shared" si="25"/>
        <v>61</v>
      </c>
      <c r="B120" s="291" t="s">
        <v>552</v>
      </c>
      <c r="C120" s="722">
        <v>41799</v>
      </c>
      <c r="D120" s="723" t="s">
        <v>553</v>
      </c>
      <c r="E120" s="767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1180</v>
      </c>
      <c r="O120" s="722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4"/>
      <c r="U120" s="748"/>
      <c r="V120" s="748"/>
      <c r="W120" s="8">
        <f t="shared" si="20"/>
        <v>0</v>
      </c>
    </row>
    <row r="121" spans="1:23">
      <c r="A121" s="745">
        <f t="shared" si="25"/>
        <v>62</v>
      </c>
      <c r="B121" s="291" t="s">
        <v>554</v>
      </c>
      <c r="C121" s="722">
        <v>41806</v>
      </c>
      <c r="D121" s="723" t="s">
        <v>555</v>
      </c>
      <c r="E121" s="767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1169</v>
      </c>
      <c r="O121" s="722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4"/>
      <c r="U121" s="748"/>
      <c r="V121" s="748"/>
      <c r="W121" s="8">
        <f t="shared" si="20"/>
        <v>0</v>
      </c>
    </row>
    <row r="122" spans="1:23">
      <c r="A122" s="745">
        <f t="shared" si="25"/>
        <v>63</v>
      </c>
      <c r="B122" s="291" t="s">
        <v>552</v>
      </c>
      <c r="C122" s="722">
        <v>41807</v>
      </c>
      <c r="D122" s="723" t="s">
        <v>556</v>
      </c>
      <c r="E122" s="767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1176</v>
      </c>
      <c r="O122" s="722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4"/>
      <c r="U122" s="748"/>
      <c r="V122" s="748"/>
      <c r="W122" s="8">
        <f t="shared" si="20"/>
        <v>0</v>
      </c>
    </row>
    <row r="123" spans="1:23">
      <c r="A123" s="745">
        <f t="shared" si="25"/>
        <v>64</v>
      </c>
      <c r="B123" s="291" t="s">
        <v>494</v>
      </c>
      <c r="C123" s="722">
        <v>41810</v>
      </c>
      <c r="D123" s="723" t="s">
        <v>557</v>
      </c>
      <c r="E123" s="767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1072</v>
      </c>
      <c r="O123" s="722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4"/>
      <c r="U123" s="748"/>
      <c r="V123" s="748"/>
      <c r="W123" s="8">
        <f t="shared" si="20"/>
        <v>0</v>
      </c>
    </row>
    <row r="124" spans="1:23">
      <c r="A124" s="745">
        <f t="shared" si="25"/>
        <v>65</v>
      </c>
      <c r="B124" s="291" t="s">
        <v>459</v>
      </c>
      <c r="C124" s="722">
        <v>41813</v>
      </c>
      <c r="D124" s="723" t="s">
        <v>558</v>
      </c>
      <c r="E124" s="767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1162</v>
      </c>
      <c r="O124" s="722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4"/>
      <c r="U124" s="748"/>
      <c r="V124" s="748"/>
      <c r="W124" s="8">
        <f t="shared" si="20"/>
        <v>0</v>
      </c>
    </row>
    <row r="125" spans="1:23">
      <c r="A125" s="745">
        <f t="shared" si="25"/>
        <v>66</v>
      </c>
      <c r="B125" s="291" t="s">
        <v>559</v>
      </c>
      <c r="C125" s="722">
        <v>41814</v>
      </c>
      <c r="D125" s="723" t="s">
        <v>560</v>
      </c>
      <c r="E125" s="767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1098</v>
      </c>
      <c r="O125" s="722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4"/>
      <c r="U125" s="748"/>
      <c r="V125" s="748"/>
      <c r="W125" s="8">
        <f t="shared" ref="W125:W132" si="33">U125*V125</f>
        <v>0</v>
      </c>
    </row>
    <row r="126" spans="1:23">
      <c r="A126" s="745">
        <f t="shared" si="25"/>
        <v>67</v>
      </c>
      <c r="B126" s="291" t="s">
        <v>562</v>
      </c>
      <c r="C126" s="722">
        <v>41814</v>
      </c>
      <c r="D126" s="723" t="s">
        <v>560</v>
      </c>
      <c r="E126" s="767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1156</v>
      </c>
      <c r="O126" s="722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4"/>
      <c r="U126" s="748"/>
      <c r="V126" s="748"/>
      <c r="W126" s="8">
        <f t="shared" si="33"/>
        <v>0</v>
      </c>
    </row>
    <row r="127" spans="1:23">
      <c r="A127" s="745">
        <f t="shared" si="25"/>
        <v>68</v>
      </c>
      <c r="B127" s="291" t="s">
        <v>563</v>
      </c>
      <c r="C127" s="722">
        <v>41815</v>
      </c>
      <c r="D127" s="723" t="s">
        <v>564</v>
      </c>
      <c r="E127" s="767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1142</v>
      </c>
      <c r="O127" s="722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4"/>
      <c r="U127" s="748"/>
      <c r="V127" s="748"/>
      <c r="W127" s="8">
        <f t="shared" si="33"/>
        <v>0</v>
      </c>
    </row>
    <row r="128" spans="1:23">
      <c r="A128" s="745">
        <f t="shared" si="25"/>
        <v>69</v>
      </c>
      <c r="B128" s="291" t="s">
        <v>417</v>
      </c>
      <c r="C128" s="722">
        <v>41818</v>
      </c>
      <c r="D128" s="723" t="s">
        <v>565</v>
      </c>
      <c r="E128" s="767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1071</v>
      </c>
      <c r="O128" s="722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4"/>
      <c r="U128" s="748"/>
      <c r="V128" s="748"/>
      <c r="W128" s="8">
        <f t="shared" si="33"/>
        <v>0</v>
      </c>
    </row>
    <row r="129" spans="1:29">
      <c r="A129" s="745">
        <f t="shared" si="25"/>
        <v>70</v>
      </c>
      <c r="B129" s="291" t="s">
        <v>566</v>
      </c>
      <c r="C129" s="722">
        <v>41820</v>
      </c>
      <c r="D129" s="723" t="s">
        <v>567</v>
      </c>
      <c r="E129" s="767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1069</v>
      </c>
      <c r="O129" s="722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4"/>
      <c r="U129" s="748"/>
      <c r="V129" s="748"/>
      <c r="W129" s="8">
        <f t="shared" si="33"/>
        <v>0</v>
      </c>
    </row>
    <row r="130" spans="1:29">
      <c r="A130" s="745">
        <f t="shared" si="25"/>
        <v>71</v>
      </c>
      <c r="B130" s="291" t="s">
        <v>436</v>
      </c>
      <c r="C130" s="722">
        <v>41820</v>
      </c>
      <c r="D130" s="723" t="s">
        <v>567</v>
      </c>
      <c r="E130" s="767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1168</v>
      </c>
      <c r="O130" s="722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4"/>
      <c r="U130" s="748"/>
      <c r="V130" s="748"/>
      <c r="W130" s="8">
        <f t="shared" si="33"/>
        <v>0</v>
      </c>
    </row>
    <row r="131" spans="1:29">
      <c r="A131" s="745">
        <f t="shared" si="25"/>
        <v>72</v>
      </c>
      <c r="B131" s="291" t="s">
        <v>568</v>
      </c>
      <c r="C131" s="722">
        <v>41820</v>
      </c>
      <c r="D131" s="723" t="s">
        <v>569</v>
      </c>
      <c r="E131" s="767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1099</v>
      </c>
      <c r="O131" s="722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4"/>
      <c r="U131" s="748"/>
      <c r="V131" s="748"/>
      <c r="W131" s="8">
        <f t="shared" si="33"/>
        <v>0</v>
      </c>
    </row>
    <row r="132" spans="1:29">
      <c r="A132" s="745">
        <f t="shared" si="25"/>
        <v>73</v>
      </c>
      <c r="B132" s="291" t="s">
        <v>487</v>
      </c>
      <c r="C132" s="722">
        <v>41820</v>
      </c>
      <c r="D132" s="723" t="s">
        <v>569</v>
      </c>
      <c r="E132" s="767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1097</v>
      </c>
      <c r="O132" s="722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4"/>
      <c r="U132" s="748"/>
      <c r="V132" s="748"/>
      <c r="W132" s="8">
        <f t="shared" si="33"/>
        <v>0</v>
      </c>
    </row>
    <row r="133" spans="1:29" s="727" customFormat="1">
      <c r="A133" s="825"/>
      <c r="B133" s="735"/>
      <c r="C133" s="722"/>
      <c r="D133" s="723"/>
      <c r="E133" s="736"/>
      <c r="F133" s="737"/>
      <c r="G133" s="738"/>
      <c r="H133" s="738"/>
      <c r="I133" s="738"/>
      <c r="J133" s="737"/>
      <c r="K133" s="739"/>
      <c r="L133" s="738"/>
      <c r="M133" s="624"/>
      <c r="N133" s="438"/>
      <c r="O133" s="724"/>
      <c r="P133" s="770"/>
      <c r="Q133" s="750"/>
      <c r="R133" s="25"/>
      <c r="S133" s="438"/>
      <c r="T133" s="724"/>
      <c r="U133" s="750"/>
      <c r="V133" s="750"/>
      <c r="W133" s="740"/>
    </row>
    <row r="134" spans="1:29" s="704" customFormat="1">
      <c r="A134" s="709"/>
      <c r="B134" s="710" t="s">
        <v>251</v>
      </c>
      <c r="C134" s="822"/>
      <c r="D134" s="730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8"/>
      <c r="N134" s="728"/>
      <c r="O134" s="729"/>
      <c r="P134" s="766"/>
      <c r="Q134" s="27"/>
      <c r="R134" s="47">
        <f>SUM(R60:R133)</f>
        <v>276136210</v>
      </c>
      <c r="S134" s="728"/>
      <c r="T134" s="729"/>
      <c r="U134" s="741"/>
      <c r="V134" s="27"/>
      <c r="W134" s="47">
        <f>SUM(W60:W133)</f>
        <v>2915000</v>
      </c>
    </row>
    <row r="135" spans="1:29" s="704" customFormat="1">
      <c r="A135" s="711"/>
      <c r="B135" s="712"/>
      <c r="C135" s="823"/>
      <c r="D135" s="732"/>
      <c r="E135" s="705"/>
      <c r="F135" s="705"/>
      <c r="G135" s="705"/>
      <c r="H135" s="705"/>
      <c r="I135" s="705"/>
      <c r="J135" s="705"/>
      <c r="K135" s="705"/>
      <c r="L135" s="705"/>
      <c r="M135" s="718"/>
      <c r="N135" s="439"/>
      <c r="O135" s="731"/>
      <c r="P135" s="764"/>
      <c r="Q135" s="721"/>
      <c r="R135" s="733"/>
      <c r="S135" s="439"/>
      <c r="T135" s="731"/>
      <c r="U135" s="721"/>
      <c r="V135" s="721"/>
      <c r="W135" s="742"/>
    </row>
    <row r="136" spans="1:29" s="704" customFormat="1">
      <c r="A136"/>
      <c r="B136"/>
      <c r="C136"/>
      <c r="D136"/>
      <c r="E136"/>
      <c r="F136"/>
      <c r="G136"/>
      <c r="H136"/>
      <c r="I136"/>
      <c r="J136" s="934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3" customWidth="1"/>
    <col min="2" max="2" width="29.28515625" style="703" customWidth="1"/>
    <col min="3" max="3" width="8.85546875" style="717" customWidth="1"/>
    <col min="4" max="4" width="8.85546875" style="818" customWidth="1"/>
    <col min="5" max="7" width="6.5703125" style="703" customWidth="1"/>
    <col min="8" max="8" width="9" style="703" customWidth="1"/>
    <col min="9" max="10" width="8.42578125" style="703" customWidth="1"/>
    <col min="11" max="11" width="7.42578125" style="703" customWidth="1"/>
    <col min="12" max="12" width="2" style="715" customWidth="1"/>
    <col min="13" max="13" width="28.42578125" style="703" customWidth="1"/>
    <col min="14" max="14" width="10.140625" style="716" customWidth="1"/>
    <col min="15" max="15" width="7" style="758" customWidth="1"/>
    <col min="16" max="16" width="7.5703125" style="288" customWidth="1"/>
    <col min="17" max="17" width="12.42578125" style="703" customWidth="1"/>
    <col min="18" max="16384" width="10.28515625" style="703"/>
  </cols>
  <sheetData>
    <row r="1" spans="1:17" ht="18" customHeight="1">
      <c r="A1" s="547" t="str">
        <f>TH!$A$1</f>
        <v>Đơn vị: CÔNG TY TNHH SX TM KIM DUNG PHÁT</v>
      </c>
      <c r="B1" s="704"/>
      <c r="E1" s="288"/>
      <c r="F1" s="288"/>
      <c r="G1" s="288"/>
      <c r="H1" s="288"/>
      <c r="I1" s="561"/>
      <c r="J1" s="561"/>
      <c r="K1" s="288"/>
      <c r="L1" s="718"/>
      <c r="M1" s="439"/>
      <c r="N1" s="731"/>
      <c r="O1" s="764"/>
      <c r="P1" s="721"/>
      <c r="Q1" s="733"/>
    </row>
    <row r="2" spans="1:17" ht="18.75" customHeight="1">
      <c r="A2" s="705" t="s">
        <v>1261</v>
      </c>
      <c r="B2" s="705"/>
      <c r="E2" s="705"/>
      <c r="F2" s="705"/>
      <c r="G2" s="705"/>
      <c r="H2" s="705"/>
      <c r="I2" s="705"/>
      <c r="J2" s="705"/>
      <c r="K2" s="705"/>
      <c r="L2" s="718"/>
      <c r="M2" s="439"/>
      <c r="N2" s="731"/>
      <c r="O2" s="764"/>
      <c r="P2" s="721"/>
      <c r="Q2" s="733"/>
    </row>
    <row r="3" spans="1:17" ht="13.5" customHeight="1">
      <c r="A3" s="705"/>
      <c r="B3" s="706"/>
      <c r="E3" s="706"/>
      <c r="F3" s="706"/>
      <c r="G3" s="706"/>
      <c r="H3" s="706"/>
      <c r="I3" s="719"/>
      <c r="J3" s="719"/>
      <c r="K3" s="706"/>
      <c r="L3" s="718"/>
      <c r="M3" s="439"/>
      <c r="N3" s="731"/>
      <c r="O3" s="764"/>
      <c r="P3" s="721"/>
      <c r="Q3" s="733"/>
    </row>
    <row r="4" spans="1:17" s="436" customFormat="1" ht="21" customHeight="1">
      <c r="A4" s="1122" t="s">
        <v>35</v>
      </c>
      <c r="B4" s="1122" t="s">
        <v>242</v>
      </c>
      <c r="C4" s="1122" t="s">
        <v>1242</v>
      </c>
      <c r="D4" s="1122" t="s">
        <v>1243</v>
      </c>
      <c r="E4" s="1126" t="s">
        <v>1244</v>
      </c>
      <c r="F4" s="1127"/>
      <c r="G4" s="1127"/>
      <c r="H4" s="1128"/>
      <c r="I4" s="1122" t="s">
        <v>243</v>
      </c>
      <c r="J4" s="1129" t="s">
        <v>1245</v>
      </c>
      <c r="K4" s="1122" t="s">
        <v>1246</v>
      </c>
      <c r="L4" s="435"/>
      <c r="M4" s="1122" t="s">
        <v>242</v>
      </c>
      <c r="N4" s="1122" t="s">
        <v>1247</v>
      </c>
      <c r="O4" s="1122" t="s">
        <v>201</v>
      </c>
      <c r="P4" s="1122" t="s">
        <v>244</v>
      </c>
      <c r="Q4" s="1122" t="s">
        <v>250</v>
      </c>
    </row>
    <row r="5" spans="1:17" s="436" customFormat="1" ht="26.25" customHeight="1">
      <c r="A5" s="1122"/>
      <c r="B5" s="1122"/>
      <c r="C5" s="1122"/>
      <c r="D5" s="1122"/>
      <c r="E5" s="760" t="s">
        <v>1248</v>
      </c>
      <c r="F5" s="760" t="s">
        <v>1249</v>
      </c>
      <c r="G5" s="760" t="s">
        <v>1250</v>
      </c>
      <c r="H5" s="432" t="s">
        <v>1251</v>
      </c>
      <c r="I5" s="1122"/>
      <c r="J5" s="1130"/>
      <c r="K5" s="1122"/>
      <c r="L5" s="435"/>
      <c r="M5" s="1122"/>
      <c r="N5" s="1122"/>
      <c r="O5" s="1122"/>
      <c r="P5" s="1122"/>
      <c r="Q5" s="1122"/>
    </row>
    <row r="6" spans="1:17" ht="16.5" customHeight="1">
      <c r="A6" s="707">
        <v>1</v>
      </c>
      <c r="B6" s="291" t="s">
        <v>515</v>
      </c>
      <c r="C6" s="722">
        <v>41831</v>
      </c>
      <c r="D6" s="722" t="s">
        <v>570</v>
      </c>
      <c r="E6" s="904">
        <v>59</v>
      </c>
      <c r="F6" s="905">
        <v>38</v>
      </c>
      <c r="G6" s="905">
        <v>17</v>
      </c>
      <c r="H6" s="826">
        <f>IF(G6&lt;&gt;"",ROUND(((E6+F6)*2+5)*(F6+G6+3)/10000,2),ROUND(E6*F6/10000,2))</f>
        <v>1.1499999999999999</v>
      </c>
      <c r="I6" s="708">
        <v>570</v>
      </c>
      <c r="J6" s="708">
        <f t="shared" ref="J6:J69" si="0">H6*I6</f>
        <v>655.5</v>
      </c>
      <c r="K6" s="708">
        <f t="shared" ref="K6:K37" si="1">H6*$Q$35</f>
        <v>9387.4086014726599</v>
      </c>
      <c r="L6" s="624"/>
      <c r="M6" s="189" t="s">
        <v>1146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7">
        <f t="shared" ref="A7:A70" si="3">IF(B7&lt;&gt;"",A6+1,"")</f>
        <v>2</v>
      </c>
      <c r="B7" s="291" t="s">
        <v>515</v>
      </c>
      <c r="C7" s="722">
        <v>41831</v>
      </c>
      <c r="D7" s="722" t="s">
        <v>570</v>
      </c>
      <c r="E7" s="904">
        <v>59</v>
      </c>
      <c r="F7" s="905">
        <v>38</v>
      </c>
      <c r="G7" s="905">
        <v>17</v>
      </c>
      <c r="H7" s="826">
        <f t="shared" ref="H7:H70" si="4">IF(G7&lt;&gt;"",ROUND(((E7+F7)*2+5)*(F7+G7+3)/10000,2),ROUND(E7*F7/10000,2))</f>
        <v>1.1499999999999999</v>
      </c>
      <c r="I7" s="708">
        <v>564</v>
      </c>
      <c r="J7" s="708">
        <f t="shared" si="0"/>
        <v>648.59999999999991</v>
      </c>
      <c r="K7" s="708">
        <f t="shared" si="1"/>
        <v>9387.4086014726599</v>
      </c>
      <c r="L7" s="624"/>
      <c r="M7" s="291" t="s">
        <v>1076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7">
        <f t="shared" si="3"/>
        <v>3</v>
      </c>
      <c r="B8" s="291" t="s">
        <v>571</v>
      </c>
      <c r="C8" s="722">
        <v>41832</v>
      </c>
      <c r="D8" s="722" t="s">
        <v>572</v>
      </c>
      <c r="E8" s="904">
        <v>47</v>
      </c>
      <c r="F8" s="905">
        <v>24</v>
      </c>
      <c r="G8" s="905">
        <v>25</v>
      </c>
      <c r="H8" s="826">
        <f t="shared" si="4"/>
        <v>0.76</v>
      </c>
      <c r="I8" s="708">
        <v>393</v>
      </c>
      <c r="J8" s="708">
        <f t="shared" si="0"/>
        <v>298.68</v>
      </c>
      <c r="K8" s="708">
        <f t="shared" si="1"/>
        <v>6203.8526409732367</v>
      </c>
      <c r="L8" s="624"/>
      <c r="M8" s="192" t="s">
        <v>1076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7">
        <f t="shared" si="3"/>
        <v>4</v>
      </c>
      <c r="B9" s="291" t="s">
        <v>573</v>
      </c>
      <c r="C9" s="722">
        <v>41832</v>
      </c>
      <c r="D9" s="722" t="s">
        <v>572</v>
      </c>
      <c r="E9" s="904">
        <v>51</v>
      </c>
      <c r="F9" s="905">
        <v>38</v>
      </c>
      <c r="G9" s="905">
        <v>25</v>
      </c>
      <c r="H9" s="826">
        <f t="shared" si="4"/>
        <v>1.21</v>
      </c>
      <c r="I9" s="708">
        <v>480</v>
      </c>
      <c r="J9" s="708">
        <f t="shared" si="0"/>
        <v>580.79999999999995</v>
      </c>
      <c r="K9" s="708">
        <f t="shared" si="1"/>
        <v>9877.1864415494947</v>
      </c>
      <c r="L9" s="624"/>
      <c r="M9" s="192" t="s">
        <v>1076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7">
        <f t="shared" si="3"/>
        <v>5</v>
      </c>
      <c r="B10" s="291" t="s">
        <v>574</v>
      </c>
      <c r="C10" s="722">
        <v>41832</v>
      </c>
      <c r="D10" s="722" t="s">
        <v>572</v>
      </c>
      <c r="E10" s="904">
        <v>45</v>
      </c>
      <c r="F10" s="905">
        <v>42</v>
      </c>
      <c r="G10" s="905">
        <v>22</v>
      </c>
      <c r="H10" s="826">
        <f t="shared" si="4"/>
        <v>1.2</v>
      </c>
      <c r="I10" s="708">
        <v>219</v>
      </c>
      <c r="J10" s="708">
        <f t="shared" si="0"/>
        <v>262.8</v>
      </c>
      <c r="K10" s="708">
        <f t="shared" si="1"/>
        <v>9795.5568015366898</v>
      </c>
      <c r="L10" s="624"/>
      <c r="M10" s="192" t="s">
        <v>1076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7">
        <f t="shared" si="3"/>
        <v>6</v>
      </c>
      <c r="B11" s="291" t="s">
        <v>575</v>
      </c>
      <c r="C11" s="722">
        <v>41834</v>
      </c>
      <c r="D11" s="722" t="s">
        <v>576</v>
      </c>
      <c r="E11" s="904">
        <v>34</v>
      </c>
      <c r="F11" s="905">
        <v>34</v>
      </c>
      <c r="G11" s="905">
        <v>40</v>
      </c>
      <c r="H11" s="826">
        <f t="shared" si="4"/>
        <v>1.0900000000000001</v>
      </c>
      <c r="I11" s="708">
        <v>300</v>
      </c>
      <c r="J11" s="708">
        <f t="shared" si="0"/>
        <v>327</v>
      </c>
      <c r="K11" s="708">
        <f t="shared" si="1"/>
        <v>8897.630761395827</v>
      </c>
      <c r="L11" s="624"/>
      <c r="M11" s="192" t="s">
        <v>1080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7">
        <f t="shared" si="3"/>
        <v>7</v>
      </c>
      <c r="B12" s="291" t="s">
        <v>577</v>
      </c>
      <c r="C12" s="722">
        <v>41834</v>
      </c>
      <c r="D12" s="722" t="s">
        <v>576</v>
      </c>
      <c r="E12" s="904">
        <v>34</v>
      </c>
      <c r="F12" s="905">
        <v>34</v>
      </c>
      <c r="G12" s="905">
        <v>43</v>
      </c>
      <c r="H12" s="826">
        <f t="shared" si="4"/>
        <v>1.1299999999999999</v>
      </c>
      <c r="I12" s="708">
        <v>720</v>
      </c>
      <c r="J12" s="708">
        <f t="shared" si="0"/>
        <v>813.59999999999991</v>
      </c>
      <c r="K12" s="708">
        <f t="shared" si="1"/>
        <v>9224.1493214470484</v>
      </c>
      <c r="L12" s="624"/>
      <c r="M12" s="192" t="s">
        <v>1076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7">
        <f t="shared" si="3"/>
        <v>8</v>
      </c>
      <c r="B13" s="291" t="s">
        <v>436</v>
      </c>
      <c r="C13" s="722">
        <v>41834</v>
      </c>
      <c r="D13" s="722" t="s">
        <v>578</v>
      </c>
      <c r="E13" s="904">
        <v>49</v>
      </c>
      <c r="F13" s="905">
        <v>38</v>
      </c>
      <c r="G13" s="905">
        <v>12</v>
      </c>
      <c r="H13" s="826">
        <f t="shared" si="4"/>
        <v>0.95</v>
      </c>
      <c r="I13" s="708">
        <v>522</v>
      </c>
      <c r="J13" s="708">
        <f t="shared" si="0"/>
        <v>495.9</v>
      </c>
      <c r="K13" s="708">
        <f t="shared" si="1"/>
        <v>7754.8158012165459</v>
      </c>
      <c r="L13" s="624"/>
      <c r="M13" s="291"/>
      <c r="N13" s="724"/>
      <c r="O13" s="251"/>
      <c r="P13" s="251"/>
      <c r="Q13" s="8">
        <f t="shared" si="2"/>
        <v>0</v>
      </c>
    </row>
    <row r="14" spans="1:17" ht="16.5" customHeight="1">
      <c r="A14" s="707">
        <f t="shared" si="3"/>
        <v>9</v>
      </c>
      <c r="B14" s="291" t="s">
        <v>574</v>
      </c>
      <c r="C14" s="722">
        <v>41834</v>
      </c>
      <c r="D14" s="722" t="s">
        <v>578</v>
      </c>
      <c r="E14" s="904">
        <v>45</v>
      </c>
      <c r="F14" s="905">
        <v>42</v>
      </c>
      <c r="G14" s="905">
        <v>22</v>
      </c>
      <c r="H14" s="826">
        <f t="shared" si="4"/>
        <v>1.2</v>
      </c>
      <c r="I14" s="708">
        <v>525</v>
      </c>
      <c r="J14" s="708">
        <f t="shared" si="0"/>
        <v>630</v>
      </c>
      <c r="K14" s="708">
        <f t="shared" si="1"/>
        <v>9795.5568015366898</v>
      </c>
      <c r="L14" s="624"/>
      <c r="M14" s="438"/>
      <c r="N14" s="722"/>
      <c r="O14" s="761"/>
      <c r="P14" s="748"/>
      <c r="Q14" s="8"/>
    </row>
    <row r="15" spans="1:17" ht="16.5" customHeight="1">
      <c r="A15" s="707">
        <f t="shared" si="3"/>
        <v>10</v>
      </c>
      <c r="B15" s="291" t="s">
        <v>508</v>
      </c>
      <c r="C15" s="722">
        <v>41834</v>
      </c>
      <c r="D15" s="722" t="s">
        <v>579</v>
      </c>
      <c r="E15" s="904">
        <v>39.5</v>
      </c>
      <c r="F15" s="905">
        <v>32.299999999999997</v>
      </c>
      <c r="G15" s="905">
        <v>27.7</v>
      </c>
      <c r="H15" s="826">
        <f t="shared" si="4"/>
        <v>0.94</v>
      </c>
      <c r="I15" s="708">
        <v>214</v>
      </c>
      <c r="J15" s="708">
        <f t="shared" si="0"/>
        <v>201.16</v>
      </c>
      <c r="K15" s="708">
        <f t="shared" si="1"/>
        <v>7673.1861612037401</v>
      </c>
      <c r="L15" s="624"/>
      <c r="M15" s="827" t="s">
        <v>1252</v>
      </c>
      <c r="N15" s="828"/>
      <c r="O15" s="829"/>
      <c r="P15" s="511"/>
      <c r="Q15" s="511">
        <f>SUM(Q6:Q14)</f>
        <v>475155600</v>
      </c>
    </row>
    <row r="16" spans="1:17" ht="16.5" customHeight="1">
      <c r="A16" s="707">
        <f t="shared" si="3"/>
        <v>11</v>
      </c>
      <c r="B16" s="291" t="s">
        <v>486</v>
      </c>
      <c r="C16" s="722">
        <v>41834</v>
      </c>
      <c r="D16" s="722" t="s">
        <v>579</v>
      </c>
      <c r="E16" s="904">
        <v>41</v>
      </c>
      <c r="F16" s="905">
        <v>31</v>
      </c>
      <c r="G16" s="905">
        <v>25.5</v>
      </c>
      <c r="H16" s="826">
        <f t="shared" si="4"/>
        <v>0.89</v>
      </c>
      <c r="I16" s="708">
        <v>133</v>
      </c>
      <c r="J16" s="708">
        <f t="shared" si="0"/>
        <v>118.37</v>
      </c>
      <c r="K16" s="708">
        <f t="shared" si="1"/>
        <v>7265.037961139712</v>
      </c>
      <c r="L16" s="624"/>
      <c r="M16" s="189" t="s">
        <v>330</v>
      </c>
      <c r="N16" s="37">
        <v>41821</v>
      </c>
      <c r="O16" s="748">
        <v>24</v>
      </c>
      <c r="P16" s="748">
        <v>45000</v>
      </c>
      <c r="Q16" s="8">
        <f t="shared" ref="Q16:Q23" si="5">ROUND(O16*P16,0)</f>
        <v>1080000</v>
      </c>
    </row>
    <row r="17" spans="1:17" ht="16.5" customHeight="1">
      <c r="A17" s="707">
        <f t="shared" si="3"/>
        <v>12</v>
      </c>
      <c r="B17" s="291" t="s">
        <v>580</v>
      </c>
      <c r="C17" s="722">
        <v>41837</v>
      </c>
      <c r="D17" s="722" t="s">
        <v>581</v>
      </c>
      <c r="E17" s="904">
        <v>46.5</v>
      </c>
      <c r="F17" s="905">
        <v>41.5</v>
      </c>
      <c r="G17" s="905">
        <v>31</v>
      </c>
      <c r="H17" s="826">
        <f t="shared" si="4"/>
        <v>1.37</v>
      </c>
      <c r="I17" s="708">
        <v>115</v>
      </c>
      <c r="J17" s="708">
        <f t="shared" si="0"/>
        <v>157.55000000000001</v>
      </c>
      <c r="K17" s="708">
        <f t="shared" si="1"/>
        <v>11183.260681754389</v>
      </c>
      <c r="L17" s="624"/>
      <c r="M17" s="189" t="s">
        <v>1017</v>
      </c>
      <c r="N17" s="37">
        <v>41842</v>
      </c>
      <c r="O17" s="748">
        <v>1500</v>
      </c>
      <c r="P17" s="748">
        <v>11000</v>
      </c>
      <c r="Q17" s="8">
        <f t="shared" si="5"/>
        <v>16500000</v>
      </c>
    </row>
    <row r="18" spans="1:17" ht="16.5" customHeight="1">
      <c r="A18" s="707">
        <f t="shared" si="3"/>
        <v>13</v>
      </c>
      <c r="B18" s="291" t="s">
        <v>583</v>
      </c>
      <c r="C18" s="722">
        <v>41837</v>
      </c>
      <c r="D18" s="722" t="s">
        <v>581</v>
      </c>
      <c r="E18" s="904">
        <v>62</v>
      </c>
      <c r="F18" s="905">
        <v>42</v>
      </c>
      <c r="G18" s="905">
        <v>36</v>
      </c>
      <c r="H18" s="826">
        <f t="shared" si="4"/>
        <v>1.73</v>
      </c>
      <c r="I18" s="708">
        <v>15</v>
      </c>
      <c r="J18" s="708">
        <f t="shared" si="0"/>
        <v>25.95</v>
      </c>
      <c r="K18" s="708">
        <f t="shared" si="1"/>
        <v>14121.927722215394</v>
      </c>
      <c r="L18" s="624"/>
      <c r="M18" s="189" t="s">
        <v>1022</v>
      </c>
      <c r="N18" s="37">
        <v>41851</v>
      </c>
      <c r="O18" s="748">
        <v>25</v>
      </c>
      <c r="P18" s="748">
        <v>20000</v>
      </c>
      <c r="Q18" s="8">
        <f t="shared" si="5"/>
        <v>500000</v>
      </c>
    </row>
    <row r="19" spans="1:17" ht="16.5" customHeight="1">
      <c r="A19" s="707">
        <f t="shared" si="3"/>
        <v>14</v>
      </c>
      <c r="B19" s="291" t="s">
        <v>584</v>
      </c>
      <c r="C19" s="722">
        <v>41837</v>
      </c>
      <c r="D19" s="722" t="s">
        <v>581</v>
      </c>
      <c r="E19" s="904">
        <v>39.5</v>
      </c>
      <c r="F19" s="905">
        <v>39.5</v>
      </c>
      <c r="G19" s="905">
        <v>25</v>
      </c>
      <c r="H19" s="826">
        <f t="shared" si="4"/>
        <v>1.1000000000000001</v>
      </c>
      <c r="I19" s="708">
        <v>40</v>
      </c>
      <c r="J19" s="708">
        <f t="shared" si="0"/>
        <v>44</v>
      </c>
      <c r="K19" s="708">
        <f t="shared" si="1"/>
        <v>8979.2604014086337</v>
      </c>
      <c r="L19" s="624"/>
      <c r="M19" s="189" t="s">
        <v>1023</v>
      </c>
      <c r="N19" s="37">
        <v>41851</v>
      </c>
      <c r="O19" s="748">
        <v>100</v>
      </c>
      <c r="P19" s="748">
        <v>20000</v>
      </c>
      <c r="Q19" s="8">
        <f t="shared" si="5"/>
        <v>2000000</v>
      </c>
    </row>
    <row r="20" spans="1:17" ht="16.5" customHeight="1">
      <c r="A20" s="707">
        <f t="shared" si="3"/>
        <v>15</v>
      </c>
      <c r="B20" s="291" t="s">
        <v>585</v>
      </c>
      <c r="C20" s="722">
        <v>41837</v>
      </c>
      <c r="D20" s="722" t="s">
        <v>581</v>
      </c>
      <c r="E20" s="904">
        <v>46.5</v>
      </c>
      <c r="F20" s="905">
        <v>41.5</v>
      </c>
      <c r="G20" s="905">
        <v>31</v>
      </c>
      <c r="H20" s="826">
        <f t="shared" si="4"/>
        <v>1.37</v>
      </c>
      <c r="I20" s="708">
        <v>720</v>
      </c>
      <c r="J20" s="708">
        <f t="shared" si="0"/>
        <v>986.40000000000009</v>
      </c>
      <c r="K20" s="708">
        <f t="shared" si="1"/>
        <v>11183.260681754389</v>
      </c>
      <c r="L20" s="624"/>
      <c r="M20" s="189" t="s">
        <v>1128</v>
      </c>
      <c r="N20" s="37">
        <v>41858</v>
      </c>
      <c r="O20" s="748">
        <v>55</v>
      </c>
      <c r="P20" s="748">
        <v>360000</v>
      </c>
      <c r="Q20" s="8">
        <f t="shared" si="5"/>
        <v>19800000</v>
      </c>
    </row>
    <row r="21" spans="1:17" ht="16.5" customHeight="1">
      <c r="A21" s="707">
        <f t="shared" si="3"/>
        <v>16</v>
      </c>
      <c r="B21" s="291" t="s">
        <v>586</v>
      </c>
      <c r="C21" s="722">
        <v>41837</v>
      </c>
      <c r="D21" s="722" t="s">
        <v>581</v>
      </c>
      <c r="E21" s="904">
        <v>45.5</v>
      </c>
      <c r="F21" s="905">
        <v>41.5</v>
      </c>
      <c r="G21" s="905">
        <v>25</v>
      </c>
      <c r="H21" s="826">
        <f t="shared" si="4"/>
        <v>1.24</v>
      </c>
      <c r="I21" s="708">
        <v>370</v>
      </c>
      <c r="J21" s="708">
        <f t="shared" si="0"/>
        <v>458.8</v>
      </c>
      <c r="K21" s="708">
        <f t="shared" si="1"/>
        <v>10122.075361587913</v>
      </c>
      <c r="L21" s="624"/>
      <c r="M21" s="189" t="s">
        <v>330</v>
      </c>
      <c r="N21" s="37">
        <v>41870</v>
      </c>
      <c r="O21" s="748">
        <v>24</v>
      </c>
      <c r="P21" s="748">
        <v>45000</v>
      </c>
      <c r="Q21" s="8">
        <f t="shared" si="5"/>
        <v>1080000</v>
      </c>
    </row>
    <row r="22" spans="1:17" ht="16.5" customHeight="1">
      <c r="A22" s="707">
        <f t="shared" si="3"/>
        <v>17</v>
      </c>
      <c r="B22" s="291" t="s">
        <v>494</v>
      </c>
      <c r="C22" s="722">
        <v>41837</v>
      </c>
      <c r="D22" s="722" t="s">
        <v>587</v>
      </c>
      <c r="E22" s="904">
        <v>42</v>
      </c>
      <c r="F22" s="905">
        <v>26</v>
      </c>
      <c r="G22" s="905">
        <v>33</v>
      </c>
      <c r="H22" s="826">
        <f t="shared" si="4"/>
        <v>0.87</v>
      </c>
      <c r="I22" s="708">
        <v>500</v>
      </c>
      <c r="J22" s="708">
        <f t="shared" si="0"/>
        <v>435</v>
      </c>
      <c r="K22" s="708">
        <f t="shared" si="1"/>
        <v>7101.7786811141004</v>
      </c>
      <c r="L22" s="624"/>
      <c r="M22" s="189" t="s">
        <v>1128</v>
      </c>
      <c r="N22" s="37">
        <v>41901</v>
      </c>
      <c r="O22" s="748">
        <v>110</v>
      </c>
      <c r="P22" s="748">
        <v>360000</v>
      </c>
      <c r="Q22" s="8">
        <f t="shared" si="5"/>
        <v>39600000</v>
      </c>
    </row>
    <row r="23" spans="1:17" ht="16.5" customHeight="1">
      <c r="A23" s="707">
        <f t="shared" si="3"/>
        <v>18</v>
      </c>
      <c r="B23" s="291" t="s">
        <v>512</v>
      </c>
      <c r="C23" s="722">
        <v>41837</v>
      </c>
      <c r="D23" s="722" t="s">
        <v>587</v>
      </c>
      <c r="E23" s="904">
        <v>32.5</v>
      </c>
      <c r="F23" s="905">
        <v>32.5</v>
      </c>
      <c r="G23" s="905">
        <v>16</v>
      </c>
      <c r="H23" s="826">
        <f t="shared" si="4"/>
        <v>0.7</v>
      </c>
      <c r="I23" s="708">
        <v>410</v>
      </c>
      <c r="J23" s="708">
        <f t="shared" si="0"/>
        <v>287</v>
      </c>
      <c r="K23" s="708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7">
        <f t="shared" si="3"/>
        <v>19</v>
      </c>
      <c r="B24" s="291" t="s">
        <v>483</v>
      </c>
      <c r="C24" s="722">
        <v>41837</v>
      </c>
      <c r="D24" s="722" t="s">
        <v>587</v>
      </c>
      <c r="E24" s="904">
        <v>49.5</v>
      </c>
      <c r="F24" s="905">
        <v>38.5</v>
      </c>
      <c r="G24" s="905">
        <v>32.5</v>
      </c>
      <c r="H24" s="826">
        <f t="shared" si="4"/>
        <v>1.34</v>
      </c>
      <c r="I24" s="708">
        <v>280</v>
      </c>
      <c r="J24" s="708">
        <f t="shared" si="0"/>
        <v>375.20000000000005</v>
      </c>
      <c r="K24" s="708">
        <f t="shared" si="1"/>
        <v>10938.371761715971</v>
      </c>
      <c r="L24" s="624"/>
      <c r="M24" s="438"/>
      <c r="N24" s="722"/>
      <c r="O24" s="761"/>
      <c r="P24" s="748"/>
      <c r="Q24" s="8"/>
    </row>
    <row r="25" spans="1:17" ht="16.5" customHeight="1">
      <c r="A25" s="707">
        <f t="shared" si="3"/>
        <v>20</v>
      </c>
      <c r="B25" s="291" t="s">
        <v>421</v>
      </c>
      <c r="C25" s="722">
        <v>41842</v>
      </c>
      <c r="D25" s="722" t="s">
        <v>588</v>
      </c>
      <c r="E25" s="904">
        <v>56</v>
      </c>
      <c r="F25" s="905">
        <v>48</v>
      </c>
      <c r="G25" s="905">
        <v>17</v>
      </c>
      <c r="H25" s="826">
        <f t="shared" si="4"/>
        <v>1.45</v>
      </c>
      <c r="I25" s="708">
        <v>513</v>
      </c>
      <c r="J25" s="708">
        <f t="shared" si="0"/>
        <v>743.85</v>
      </c>
      <c r="K25" s="708">
        <f t="shared" si="1"/>
        <v>11836.297801856834</v>
      </c>
      <c r="L25" s="624"/>
      <c r="M25" s="827" t="s">
        <v>1253</v>
      </c>
      <c r="N25" s="828"/>
      <c r="O25" s="829"/>
      <c r="P25" s="511"/>
      <c r="Q25" s="511">
        <f>SUM(Q16:Q24)</f>
        <v>81640000</v>
      </c>
    </row>
    <row r="26" spans="1:17" ht="16.5" customHeight="1">
      <c r="A26" s="707">
        <f t="shared" si="3"/>
        <v>21</v>
      </c>
      <c r="B26" s="291" t="s">
        <v>445</v>
      </c>
      <c r="C26" s="722">
        <v>41842</v>
      </c>
      <c r="D26" s="722" t="s">
        <v>588</v>
      </c>
      <c r="E26" s="904">
        <v>50</v>
      </c>
      <c r="F26" s="905">
        <v>20</v>
      </c>
      <c r="G26" s="905"/>
      <c r="H26" s="826">
        <f t="shared" si="4"/>
        <v>0.1</v>
      </c>
      <c r="I26" s="708">
        <v>1026</v>
      </c>
      <c r="J26" s="708">
        <f t="shared" si="0"/>
        <v>102.60000000000001</v>
      </c>
      <c r="K26" s="708">
        <f t="shared" si="1"/>
        <v>816.29640012805748</v>
      </c>
      <c r="L26" s="624"/>
      <c r="M26" s="438" t="s">
        <v>1254</v>
      </c>
      <c r="N26" s="722"/>
      <c r="O26" s="761"/>
      <c r="P26" s="748"/>
      <c r="Q26" s="8">
        <f>Q15</f>
        <v>475155600</v>
      </c>
    </row>
    <row r="27" spans="1:17" ht="16.5" customHeight="1">
      <c r="A27" s="707">
        <f t="shared" si="3"/>
        <v>22</v>
      </c>
      <c r="B27" s="291" t="s">
        <v>480</v>
      </c>
      <c r="C27" s="722">
        <v>41842</v>
      </c>
      <c r="D27" s="722" t="s">
        <v>589</v>
      </c>
      <c r="E27" s="904">
        <v>34</v>
      </c>
      <c r="F27" s="905">
        <v>24</v>
      </c>
      <c r="G27" s="905">
        <v>30</v>
      </c>
      <c r="H27" s="826">
        <f t="shared" si="4"/>
        <v>0.69</v>
      </c>
      <c r="I27" s="708">
        <v>1600</v>
      </c>
      <c r="J27" s="708">
        <f t="shared" si="0"/>
        <v>1104</v>
      </c>
      <c r="K27" s="708">
        <f t="shared" si="1"/>
        <v>5632.4451608835961</v>
      </c>
      <c r="L27" s="624"/>
      <c r="M27" s="438" t="s">
        <v>1255</v>
      </c>
      <c r="N27" s="722"/>
      <c r="O27" s="761"/>
      <c r="P27" s="748"/>
      <c r="Q27" s="8">
        <f>Q25</f>
        <v>81640000</v>
      </c>
    </row>
    <row r="28" spans="1:17" ht="16.5" customHeight="1">
      <c r="A28" s="707">
        <f t="shared" si="3"/>
        <v>23</v>
      </c>
      <c r="B28" s="291" t="s">
        <v>500</v>
      </c>
      <c r="C28" s="722">
        <v>41843</v>
      </c>
      <c r="D28" s="722" t="s">
        <v>590</v>
      </c>
      <c r="E28" s="904">
        <v>51.5</v>
      </c>
      <c r="F28" s="905">
        <v>25</v>
      </c>
      <c r="G28" s="905">
        <v>25.2</v>
      </c>
      <c r="H28" s="826">
        <f t="shared" si="4"/>
        <v>0.84</v>
      </c>
      <c r="I28" s="708">
        <v>563</v>
      </c>
      <c r="J28" s="708">
        <f t="shared" si="0"/>
        <v>472.91999999999996</v>
      </c>
      <c r="K28" s="708">
        <f t="shared" si="1"/>
        <v>6856.8897610756831</v>
      </c>
      <c r="L28" s="624"/>
      <c r="M28" s="438" t="s">
        <v>1256</v>
      </c>
      <c r="N28" s="722"/>
      <c r="O28" s="761"/>
      <c r="P28" s="748"/>
      <c r="Q28" s="8">
        <v>14690000</v>
      </c>
    </row>
    <row r="29" spans="1:17" ht="16.5" customHeight="1">
      <c r="A29" s="707">
        <f t="shared" si="3"/>
        <v>24</v>
      </c>
      <c r="B29" s="291" t="s">
        <v>503</v>
      </c>
      <c r="C29" s="722">
        <v>41843</v>
      </c>
      <c r="D29" s="722" t="s">
        <v>590</v>
      </c>
      <c r="E29" s="904">
        <v>51.5</v>
      </c>
      <c r="F29" s="905">
        <v>26</v>
      </c>
      <c r="G29" s="905">
        <v>27</v>
      </c>
      <c r="H29" s="826">
        <f t="shared" si="4"/>
        <v>0.9</v>
      </c>
      <c r="I29" s="708">
        <v>212</v>
      </c>
      <c r="J29" s="708">
        <f t="shared" si="0"/>
        <v>190.8</v>
      </c>
      <c r="K29" s="708">
        <f t="shared" si="1"/>
        <v>7346.6676011525178</v>
      </c>
      <c r="L29" s="624"/>
      <c r="M29" s="438" t="s">
        <v>1257</v>
      </c>
      <c r="N29" s="722"/>
      <c r="O29" s="761"/>
      <c r="P29" s="748"/>
      <c r="Q29" s="8">
        <v>30750000</v>
      </c>
    </row>
    <row r="30" spans="1:17" ht="16.5" customHeight="1">
      <c r="A30" s="707">
        <f t="shared" si="3"/>
        <v>25</v>
      </c>
      <c r="B30" s="291" t="s">
        <v>406</v>
      </c>
      <c r="C30" s="722">
        <v>41843</v>
      </c>
      <c r="D30" s="722" t="s">
        <v>590</v>
      </c>
      <c r="E30" s="904">
        <v>52</v>
      </c>
      <c r="F30" s="905">
        <v>32</v>
      </c>
      <c r="G30" s="905">
        <v>22</v>
      </c>
      <c r="H30" s="826">
        <f t="shared" si="4"/>
        <v>0.99</v>
      </c>
      <c r="I30" s="708">
        <v>197</v>
      </c>
      <c r="J30" s="708">
        <f t="shared" si="0"/>
        <v>195.03</v>
      </c>
      <c r="K30" s="708">
        <f t="shared" si="1"/>
        <v>8081.3343612677691</v>
      </c>
      <c r="L30" s="624"/>
      <c r="M30" s="438" t="s">
        <v>1258</v>
      </c>
      <c r="N30" s="722"/>
      <c r="O30" s="761"/>
      <c r="P30" s="748"/>
      <c r="Q30" s="8">
        <v>93090000</v>
      </c>
    </row>
    <row r="31" spans="1:17" ht="16.5" customHeight="1">
      <c r="A31" s="707">
        <f t="shared" si="3"/>
        <v>26</v>
      </c>
      <c r="B31" s="291" t="s">
        <v>504</v>
      </c>
      <c r="C31" s="722">
        <v>41843</v>
      </c>
      <c r="D31" s="722" t="s">
        <v>590</v>
      </c>
      <c r="E31" s="904">
        <v>51.5</v>
      </c>
      <c r="F31" s="905">
        <v>27.5</v>
      </c>
      <c r="G31" s="905">
        <v>27.5</v>
      </c>
      <c r="H31" s="826">
        <f t="shared" si="4"/>
        <v>0.95</v>
      </c>
      <c r="I31" s="708">
        <v>216</v>
      </c>
      <c r="J31" s="708">
        <f t="shared" si="0"/>
        <v>205.2</v>
      </c>
      <c r="K31" s="708">
        <f t="shared" si="1"/>
        <v>7754.8158012165459</v>
      </c>
      <c r="L31" s="624"/>
      <c r="M31" s="438"/>
      <c r="N31" s="722"/>
      <c r="O31" s="761"/>
      <c r="P31" s="748"/>
      <c r="Q31" s="8"/>
    </row>
    <row r="32" spans="1:17" ht="16.5" customHeight="1">
      <c r="A32" s="707">
        <f t="shared" si="3"/>
        <v>27</v>
      </c>
      <c r="B32" s="291" t="s">
        <v>591</v>
      </c>
      <c r="C32" s="722">
        <v>41843</v>
      </c>
      <c r="D32" s="722" t="s">
        <v>592</v>
      </c>
      <c r="E32" s="904">
        <v>69</v>
      </c>
      <c r="F32" s="905">
        <v>39</v>
      </c>
      <c r="G32" s="905">
        <v>54</v>
      </c>
      <c r="H32" s="826">
        <f t="shared" si="4"/>
        <v>2.12</v>
      </c>
      <c r="I32" s="708">
        <v>413</v>
      </c>
      <c r="J32" s="708">
        <f t="shared" si="0"/>
        <v>875.56000000000006</v>
      </c>
      <c r="K32" s="708">
        <f t="shared" si="1"/>
        <v>17305.483682714821</v>
      </c>
      <c r="L32" s="624"/>
      <c r="M32" s="827" t="s">
        <v>1259</v>
      </c>
      <c r="N32" s="828"/>
      <c r="O32" s="829"/>
      <c r="P32" s="511"/>
      <c r="Q32" s="511">
        <f>SUM(Q26:Q31)</f>
        <v>695325600</v>
      </c>
    </row>
    <row r="33" spans="1:17" ht="16.5" customHeight="1">
      <c r="A33" s="707">
        <f t="shared" si="3"/>
        <v>28</v>
      </c>
      <c r="B33" s="291" t="s">
        <v>593</v>
      </c>
      <c r="C33" s="722">
        <v>41843</v>
      </c>
      <c r="D33" s="722" t="s">
        <v>594</v>
      </c>
      <c r="E33" s="904">
        <v>55</v>
      </c>
      <c r="F33" s="905">
        <v>55</v>
      </c>
      <c r="G33" s="905">
        <v>75</v>
      </c>
      <c r="H33" s="826">
        <f t="shared" si="4"/>
        <v>2.99</v>
      </c>
      <c r="I33" s="708">
        <v>190</v>
      </c>
      <c r="J33" s="708">
        <f t="shared" si="0"/>
        <v>568.1</v>
      </c>
      <c r="K33" s="708">
        <f t="shared" si="1"/>
        <v>24407.262363828919</v>
      </c>
      <c r="L33" s="624"/>
      <c r="M33" s="439"/>
      <c r="N33" s="731"/>
      <c r="O33" s="764"/>
      <c r="P33" s="721"/>
      <c r="Q33" s="733"/>
    </row>
    <row r="34" spans="1:17" ht="16.5" customHeight="1">
      <c r="A34" s="707">
        <f t="shared" si="3"/>
        <v>29</v>
      </c>
      <c r="B34" s="291" t="s">
        <v>595</v>
      </c>
      <c r="C34" s="722">
        <v>41843</v>
      </c>
      <c r="D34" s="722" t="s">
        <v>596</v>
      </c>
      <c r="E34" s="904">
        <v>43</v>
      </c>
      <c r="F34" s="905">
        <v>27</v>
      </c>
      <c r="G34" s="905">
        <v>33</v>
      </c>
      <c r="H34" s="826">
        <f t="shared" si="4"/>
        <v>0.91</v>
      </c>
      <c r="I34" s="708">
        <v>202</v>
      </c>
      <c r="J34" s="708">
        <f t="shared" si="0"/>
        <v>183.82</v>
      </c>
      <c r="K34" s="708">
        <f t="shared" si="1"/>
        <v>7428.2972411653236</v>
      </c>
      <c r="L34" s="624"/>
      <c r="M34" s="439"/>
      <c r="N34" s="731"/>
      <c r="O34" s="764"/>
      <c r="P34" s="721"/>
      <c r="Q34" s="733"/>
    </row>
    <row r="35" spans="1:17" ht="16.5" customHeight="1">
      <c r="A35" s="707">
        <f t="shared" si="3"/>
        <v>30</v>
      </c>
      <c r="B35" s="291" t="s">
        <v>597</v>
      </c>
      <c r="C35" s="722">
        <v>41843</v>
      </c>
      <c r="D35" s="722" t="s">
        <v>596</v>
      </c>
      <c r="E35" s="904">
        <v>48</v>
      </c>
      <c r="F35" s="905">
        <v>47</v>
      </c>
      <c r="G35" s="905">
        <v>54.5</v>
      </c>
      <c r="H35" s="826">
        <f t="shared" si="4"/>
        <v>2.04</v>
      </c>
      <c r="I35" s="708">
        <v>103</v>
      </c>
      <c r="J35" s="708">
        <f t="shared" si="0"/>
        <v>210.12</v>
      </c>
      <c r="K35" s="708">
        <f t="shared" si="1"/>
        <v>16652.446562612375</v>
      </c>
      <c r="L35" s="624"/>
      <c r="M35" s="1123" t="s">
        <v>1260</v>
      </c>
      <c r="N35" s="1124"/>
      <c r="O35" s="1124"/>
      <c r="P35" s="1125"/>
      <c r="Q35" s="830">
        <f>Q32/J157</f>
        <v>8162.9640012805748</v>
      </c>
    </row>
    <row r="36" spans="1:17" ht="16.5" customHeight="1">
      <c r="A36" s="707">
        <f t="shared" si="3"/>
        <v>31</v>
      </c>
      <c r="B36" s="291" t="s">
        <v>598</v>
      </c>
      <c r="C36" s="722">
        <v>41845</v>
      </c>
      <c r="D36" s="722" t="s">
        <v>599</v>
      </c>
      <c r="E36" s="904">
        <v>45</v>
      </c>
      <c r="F36" s="905">
        <v>24</v>
      </c>
      <c r="G36" s="905">
        <v>20</v>
      </c>
      <c r="H36" s="826">
        <f t="shared" si="4"/>
        <v>0.67</v>
      </c>
      <c r="I36" s="708">
        <v>100</v>
      </c>
      <c r="J36" s="708">
        <f t="shared" si="0"/>
        <v>67</v>
      </c>
      <c r="K36" s="708">
        <f t="shared" si="1"/>
        <v>5469.1858808579855</v>
      </c>
      <c r="L36" s="624"/>
      <c r="M36" s="439"/>
      <c r="N36" s="731"/>
      <c r="O36" s="764"/>
      <c r="P36" s="721"/>
      <c r="Q36" s="733"/>
    </row>
    <row r="37" spans="1:17" ht="16.5" customHeight="1">
      <c r="A37" s="707">
        <f t="shared" si="3"/>
        <v>32</v>
      </c>
      <c r="B37" s="291" t="s">
        <v>600</v>
      </c>
      <c r="C37" s="722">
        <v>41845</v>
      </c>
      <c r="D37" s="722" t="s">
        <v>601</v>
      </c>
      <c r="E37" s="904">
        <v>49</v>
      </c>
      <c r="F37" s="905">
        <v>39</v>
      </c>
      <c r="G37" s="905">
        <v>28</v>
      </c>
      <c r="H37" s="826">
        <f t="shared" si="4"/>
        <v>1.27</v>
      </c>
      <c r="I37" s="708">
        <v>371</v>
      </c>
      <c r="J37" s="708">
        <f t="shared" si="0"/>
        <v>471.17</v>
      </c>
      <c r="K37" s="708">
        <f t="shared" si="1"/>
        <v>10366.964281626329</v>
      </c>
      <c r="L37" s="624"/>
      <c r="M37" s="439"/>
      <c r="N37" s="731"/>
      <c r="O37" s="764"/>
      <c r="P37" s="721"/>
      <c r="Q37" s="733"/>
    </row>
    <row r="38" spans="1:17" ht="16.5" customHeight="1">
      <c r="A38" s="707">
        <f t="shared" si="3"/>
        <v>33</v>
      </c>
      <c r="B38" s="291" t="s">
        <v>603</v>
      </c>
      <c r="C38" s="722">
        <v>41845</v>
      </c>
      <c r="D38" s="722" t="s">
        <v>601</v>
      </c>
      <c r="E38" s="904">
        <v>49</v>
      </c>
      <c r="F38" s="905">
        <v>39</v>
      </c>
      <c r="G38" s="905">
        <v>22</v>
      </c>
      <c r="H38" s="826">
        <f t="shared" si="4"/>
        <v>1.1599999999999999</v>
      </c>
      <c r="I38" s="708">
        <v>156</v>
      </c>
      <c r="J38" s="708">
        <f t="shared" si="0"/>
        <v>180.95999999999998</v>
      </c>
      <c r="K38" s="708">
        <f t="shared" ref="K38:K69" si="6">H38*$Q$35</f>
        <v>9469.0382414854666</v>
      </c>
      <c r="L38" s="624"/>
      <c r="M38" s="439"/>
      <c r="N38" s="731"/>
      <c r="O38" s="764"/>
      <c r="P38" s="721"/>
      <c r="Q38" s="733">
        <v>695325600</v>
      </c>
    </row>
    <row r="39" spans="1:17" ht="16.5" customHeight="1">
      <c r="A39" s="707">
        <f t="shared" si="3"/>
        <v>34</v>
      </c>
      <c r="B39" s="291" t="s">
        <v>623</v>
      </c>
      <c r="C39" s="722">
        <v>41845</v>
      </c>
      <c r="D39" s="722" t="s">
        <v>601</v>
      </c>
      <c r="E39" s="904">
        <v>30</v>
      </c>
      <c r="F39" s="905">
        <v>20</v>
      </c>
      <c r="G39" s="905"/>
      <c r="H39" s="826">
        <f t="shared" si="4"/>
        <v>0.06</v>
      </c>
      <c r="I39" s="708">
        <v>1400</v>
      </c>
      <c r="J39" s="708">
        <f t="shared" si="0"/>
        <v>84</v>
      </c>
      <c r="K39" s="708">
        <f t="shared" si="6"/>
        <v>489.77784007683448</v>
      </c>
      <c r="L39" s="624"/>
      <c r="M39" s="439"/>
      <c r="N39" s="731"/>
      <c r="O39" s="764"/>
      <c r="P39" s="721"/>
      <c r="Q39" s="733"/>
    </row>
    <row r="40" spans="1:17" ht="16.5" customHeight="1">
      <c r="A40" s="707">
        <f t="shared" si="3"/>
        <v>35</v>
      </c>
      <c r="B40" s="291" t="s">
        <v>604</v>
      </c>
      <c r="C40" s="722">
        <v>41845</v>
      </c>
      <c r="D40" s="722" t="s">
        <v>605</v>
      </c>
      <c r="E40" s="904">
        <v>52</v>
      </c>
      <c r="F40" s="905">
        <v>28</v>
      </c>
      <c r="G40" s="905">
        <v>34</v>
      </c>
      <c r="H40" s="826">
        <f t="shared" si="4"/>
        <v>1.07</v>
      </c>
      <c r="I40" s="708">
        <v>97</v>
      </c>
      <c r="J40" s="708">
        <f t="shared" si="0"/>
        <v>103.79</v>
      </c>
      <c r="K40" s="708">
        <f t="shared" si="6"/>
        <v>8734.3714813702154</v>
      </c>
      <c r="L40" s="624"/>
      <c r="M40" s="439"/>
      <c r="N40" s="731"/>
      <c r="O40" s="764"/>
      <c r="P40" s="721"/>
      <c r="Q40" s="733"/>
    </row>
    <row r="41" spans="1:17" ht="16.5" customHeight="1">
      <c r="A41" s="707">
        <f t="shared" si="3"/>
        <v>36</v>
      </c>
      <c r="B41" s="291" t="s">
        <v>606</v>
      </c>
      <c r="C41" s="722">
        <v>41849</v>
      </c>
      <c r="D41" s="722" t="s">
        <v>607</v>
      </c>
      <c r="E41" s="904">
        <v>39.5</v>
      </c>
      <c r="F41" s="905">
        <v>41.5</v>
      </c>
      <c r="G41" s="905">
        <v>27</v>
      </c>
      <c r="H41" s="826">
        <f t="shared" si="4"/>
        <v>1.19</v>
      </c>
      <c r="I41" s="708">
        <v>1920</v>
      </c>
      <c r="J41" s="708">
        <f t="shared" si="0"/>
        <v>2284.7999999999997</v>
      </c>
      <c r="K41" s="708">
        <f t="shared" si="6"/>
        <v>9713.9271615238831</v>
      </c>
      <c r="L41" s="624"/>
      <c r="M41" s="439"/>
      <c r="N41" s="731"/>
      <c r="O41" s="764"/>
      <c r="P41" s="721"/>
      <c r="Q41" s="733"/>
    </row>
    <row r="42" spans="1:17" ht="16.5" customHeight="1">
      <c r="A42" s="707">
        <f t="shared" si="3"/>
        <v>37</v>
      </c>
      <c r="B42" s="291" t="s">
        <v>608</v>
      </c>
      <c r="C42" s="722">
        <v>41849</v>
      </c>
      <c r="D42" s="722" t="s">
        <v>607</v>
      </c>
      <c r="E42" s="904">
        <v>42</v>
      </c>
      <c r="F42" s="905">
        <v>40</v>
      </c>
      <c r="G42" s="905">
        <v>48</v>
      </c>
      <c r="H42" s="826">
        <f t="shared" si="4"/>
        <v>1.54</v>
      </c>
      <c r="I42" s="708">
        <v>560</v>
      </c>
      <c r="J42" s="708">
        <f t="shared" si="0"/>
        <v>862.4</v>
      </c>
      <c r="K42" s="708">
        <f t="shared" si="6"/>
        <v>12570.964561972085</v>
      </c>
      <c r="L42" s="624"/>
      <c r="M42" s="439"/>
      <c r="N42" s="731"/>
      <c r="O42" s="764"/>
      <c r="P42" s="721"/>
      <c r="Q42" s="733"/>
    </row>
    <row r="43" spans="1:17" ht="16.5" customHeight="1">
      <c r="A43" s="707">
        <f t="shared" si="3"/>
        <v>38</v>
      </c>
      <c r="B43" s="291" t="s">
        <v>566</v>
      </c>
      <c r="C43" s="722">
        <v>41849</v>
      </c>
      <c r="D43" s="722" t="s">
        <v>609</v>
      </c>
      <c r="E43" s="904">
        <v>49</v>
      </c>
      <c r="F43" s="905">
        <v>38</v>
      </c>
      <c r="G43" s="905">
        <v>13</v>
      </c>
      <c r="H43" s="826">
        <f t="shared" si="4"/>
        <v>0.97</v>
      </c>
      <c r="I43" s="708">
        <v>515</v>
      </c>
      <c r="J43" s="708">
        <f t="shared" si="0"/>
        <v>499.55</v>
      </c>
      <c r="K43" s="708">
        <f t="shared" si="6"/>
        <v>7918.0750812421575</v>
      </c>
      <c r="L43" s="624"/>
      <c r="M43" s="439"/>
      <c r="N43" s="731"/>
      <c r="O43" s="764"/>
      <c r="P43" s="721"/>
      <c r="Q43" s="733"/>
    </row>
    <row r="44" spans="1:17" ht="16.5" customHeight="1">
      <c r="A44" s="707">
        <f t="shared" si="3"/>
        <v>39</v>
      </c>
      <c r="B44" s="291" t="s">
        <v>610</v>
      </c>
      <c r="C44" s="722">
        <v>41849</v>
      </c>
      <c r="D44" s="722" t="s">
        <v>609</v>
      </c>
      <c r="E44" s="904">
        <v>42</v>
      </c>
      <c r="F44" s="905">
        <v>28</v>
      </c>
      <c r="G44" s="905">
        <v>12</v>
      </c>
      <c r="H44" s="826">
        <f t="shared" si="4"/>
        <v>0.62</v>
      </c>
      <c r="I44" s="708">
        <v>500</v>
      </c>
      <c r="J44" s="708">
        <f t="shared" si="0"/>
        <v>310</v>
      </c>
      <c r="K44" s="708">
        <f t="shared" si="6"/>
        <v>5061.0376807939565</v>
      </c>
      <c r="L44" s="624"/>
      <c r="M44" s="439"/>
      <c r="N44" s="731"/>
      <c r="O44" s="764"/>
      <c r="P44" s="721"/>
      <c r="Q44" s="733"/>
    </row>
    <row r="45" spans="1:17" ht="16.5" customHeight="1">
      <c r="A45" s="707">
        <f t="shared" si="3"/>
        <v>40</v>
      </c>
      <c r="B45" s="189" t="s">
        <v>417</v>
      </c>
      <c r="C45" s="722">
        <v>41850</v>
      </c>
      <c r="D45" s="722" t="s">
        <v>611</v>
      </c>
      <c r="E45" s="904">
        <v>36.1</v>
      </c>
      <c r="F45" s="905">
        <v>25.3</v>
      </c>
      <c r="G45" s="905">
        <v>24</v>
      </c>
      <c r="H45" s="826">
        <f t="shared" si="4"/>
        <v>0.67</v>
      </c>
      <c r="I45" s="708">
        <v>2554</v>
      </c>
      <c r="J45" s="708">
        <f t="shared" si="0"/>
        <v>1711.18</v>
      </c>
      <c r="K45" s="708">
        <f t="shared" si="6"/>
        <v>5469.1858808579855</v>
      </c>
      <c r="L45" s="624"/>
      <c r="M45" s="439"/>
      <c r="N45" s="731"/>
      <c r="O45" s="764"/>
      <c r="P45" s="721"/>
      <c r="Q45" s="733"/>
    </row>
    <row r="46" spans="1:17" ht="16.5" customHeight="1">
      <c r="A46" s="707">
        <f t="shared" si="3"/>
        <v>41</v>
      </c>
      <c r="B46" s="291" t="s">
        <v>612</v>
      </c>
      <c r="C46" s="722">
        <v>41850</v>
      </c>
      <c r="D46" s="722" t="s">
        <v>611</v>
      </c>
      <c r="E46" s="904">
        <v>33.700000000000003</v>
      </c>
      <c r="F46" s="905">
        <v>22.7</v>
      </c>
      <c r="G46" s="905">
        <v>19.3</v>
      </c>
      <c r="H46" s="826">
        <f t="shared" si="4"/>
        <v>0.53</v>
      </c>
      <c r="I46" s="708">
        <v>330</v>
      </c>
      <c r="J46" s="708">
        <f t="shared" si="0"/>
        <v>174.9</v>
      </c>
      <c r="K46" s="708">
        <f t="shared" si="6"/>
        <v>4326.3709206787053</v>
      </c>
      <c r="L46" s="624"/>
      <c r="M46" s="439"/>
      <c r="N46" s="731"/>
      <c r="O46" s="764"/>
      <c r="P46" s="721"/>
      <c r="Q46" s="733"/>
    </row>
    <row r="47" spans="1:17" ht="16.5" customHeight="1">
      <c r="A47" s="707">
        <f t="shared" si="3"/>
        <v>42</v>
      </c>
      <c r="B47" s="291" t="s">
        <v>421</v>
      </c>
      <c r="C47" s="722">
        <v>41857</v>
      </c>
      <c r="D47" s="722" t="s">
        <v>613</v>
      </c>
      <c r="E47" s="904">
        <v>56</v>
      </c>
      <c r="F47" s="905">
        <v>48</v>
      </c>
      <c r="G47" s="905">
        <v>17</v>
      </c>
      <c r="H47" s="826">
        <f t="shared" si="4"/>
        <v>1.45</v>
      </c>
      <c r="I47" s="708">
        <v>500</v>
      </c>
      <c r="J47" s="708">
        <f t="shared" si="0"/>
        <v>725</v>
      </c>
      <c r="K47" s="708">
        <f t="shared" si="6"/>
        <v>11836.297801856834</v>
      </c>
      <c r="L47" s="624"/>
      <c r="M47" s="439"/>
      <c r="N47" s="731"/>
      <c r="O47" s="764"/>
      <c r="P47" s="721"/>
      <c r="Q47" s="733"/>
    </row>
    <row r="48" spans="1:17" ht="16.5" customHeight="1">
      <c r="A48" s="707">
        <f t="shared" si="3"/>
        <v>43</v>
      </c>
      <c r="B48" s="291" t="s">
        <v>445</v>
      </c>
      <c r="C48" s="722">
        <v>41858</v>
      </c>
      <c r="D48" s="722" t="s">
        <v>613</v>
      </c>
      <c r="E48" s="904">
        <v>50</v>
      </c>
      <c r="F48" s="905">
        <v>20</v>
      </c>
      <c r="G48" s="905"/>
      <c r="H48" s="826">
        <f t="shared" si="4"/>
        <v>0.1</v>
      </c>
      <c r="I48" s="708">
        <v>1000</v>
      </c>
      <c r="J48" s="708">
        <f t="shared" si="0"/>
        <v>100</v>
      </c>
      <c r="K48" s="708">
        <f t="shared" si="6"/>
        <v>816.29640012805748</v>
      </c>
      <c r="L48" s="624"/>
      <c r="M48" s="439"/>
      <c r="N48" s="731"/>
      <c r="O48" s="764"/>
      <c r="P48" s="721"/>
      <c r="Q48" s="733"/>
    </row>
    <row r="49" spans="1:17" ht="16.5" customHeight="1">
      <c r="A49" s="707">
        <f t="shared" si="3"/>
        <v>44</v>
      </c>
      <c r="B49" s="291" t="s">
        <v>494</v>
      </c>
      <c r="C49" s="722">
        <v>41859</v>
      </c>
      <c r="D49" s="722" t="s">
        <v>614</v>
      </c>
      <c r="E49" s="904">
        <v>42</v>
      </c>
      <c r="F49" s="905">
        <v>26</v>
      </c>
      <c r="G49" s="905">
        <v>33</v>
      </c>
      <c r="H49" s="826">
        <f t="shared" si="4"/>
        <v>0.87</v>
      </c>
      <c r="I49" s="708">
        <v>300</v>
      </c>
      <c r="J49" s="708">
        <f t="shared" si="0"/>
        <v>261</v>
      </c>
      <c r="K49" s="708">
        <f t="shared" si="6"/>
        <v>7101.7786811141004</v>
      </c>
      <c r="L49" s="624"/>
      <c r="M49" s="439"/>
      <c r="N49" s="731"/>
      <c r="O49" s="764"/>
      <c r="P49" s="721"/>
      <c r="Q49" s="733"/>
    </row>
    <row r="50" spans="1:17" ht="16.5" customHeight="1">
      <c r="A50" s="707">
        <f t="shared" si="3"/>
        <v>45</v>
      </c>
      <c r="B50" s="291" t="s">
        <v>615</v>
      </c>
      <c r="C50" s="722">
        <v>41859</v>
      </c>
      <c r="D50" s="722" t="s">
        <v>616</v>
      </c>
      <c r="E50" s="904">
        <v>34</v>
      </c>
      <c r="F50" s="905">
        <v>30</v>
      </c>
      <c r="G50" s="905">
        <v>18</v>
      </c>
      <c r="H50" s="826">
        <f t="shared" si="4"/>
        <v>0.68</v>
      </c>
      <c r="I50" s="708">
        <v>393</v>
      </c>
      <c r="J50" s="708">
        <f t="shared" si="0"/>
        <v>267.24</v>
      </c>
      <c r="K50" s="708">
        <f t="shared" si="6"/>
        <v>5550.8155208707913</v>
      </c>
      <c r="L50" s="624"/>
      <c r="M50" s="439"/>
      <c r="N50" s="731"/>
      <c r="O50" s="764"/>
      <c r="P50" s="721"/>
      <c r="Q50" s="733"/>
    </row>
    <row r="51" spans="1:17" ht="16.5" customHeight="1">
      <c r="A51" s="707">
        <f t="shared" si="3"/>
        <v>46</v>
      </c>
      <c r="B51" s="291" t="s">
        <v>618</v>
      </c>
      <c r="C51" s="722">
        <v>41859</v>
      </c>
      <c r="D51" s="722" t="s">
        <v>619</v>
      </c>
      <c r="E51" s="904">
        <v>50</v>
      </c>
      <c r="F51" s="905">
        <v>40</v>
      </c>
      <c r="G51" s="905">
        <v>52</v>
      </c>
      <c r="H51" s="826">
        <f t="shared" si="4"/>
        <v>1.76</v>
      </c>
      <c r="I51" s="708">
        <v>198</v>
      </c>
      <c r="J51" s="708">
        <f t="shared" si="0"/>
        <v>348.48</v>
      </c>
      <c r="K51" s="708">
        <f t="shared" si="6"/>
        <v>14366.816642253812</v>
      </c>
      <c r="L51" s="624"/>
      <c r="M51" s="439"/>
      <c r="N51" s="731"/>
      <c r="O51" s="764"/>
      <c r="P51" s="721"/>
      <c r="Q51" s="733"/>
    </row>
    <row r="52" spans="1:17" ht="16.5" customHeight="1">
      <c r="A52" s="707">
        <f t="shared" si="3"/>
        <v>47</v>
      </c>
      <c r="B52" s="291" t="s">
        <v>620</v>
      </c>
      <c r="C52" s="722">
        <v>41859</v>
      </c>
      <c r="D52" s="722" t="s">
        <v>619</v>
      </c>
      <c r="E52" s="904">
        <v>38</v>
      </c>
      <c r="F52" s="905">
        <v>24</v>
      </c>
      <c r="G52" s="905">
        <v>50</v>
      </c>
      <c r="H52" s="826">
        <f t="shared" si="4"/>
        <v>0.99</v>
      </c>
      <c r="I52" s="708">
        <v>996</v>
      </c>
      <c r="J52" s="708">
        <f t="shared" si="0"/>
        <v>986.04</v>
      </c>
      <c r="K52" s="708">
        <f t="shared" si="6"/>
        <v>8081.3343612677691</v>
      </c>
      <c r="L52" s="624"/>
      <c r="M52" s="439"/>
      <c r="N52" s="731"/>
      <c r="O52" s="764"/>
      <c r="P52" s="721"/>
      <c r="Q52" s="733"/>
    </row>
    <row r="53" spans="1:17" ht="16.5" customHeight="1">
      <c r="A53" s="707">
        <f t="shared" si="3"/>
        <v>48</v>
      </c>
      <c r="B53" s="291" t="s">
        <v>621</v>
      </c>
      <c r="C53" s="722">
        <v>41859</v>
      </c>
      <c r="D53" s="722" t="s">
        <v>619</v>
      </c>
      <c r="E53" s="904">
        <v>50</v>
      </c>
      <c r="F53" s="905">
        <v>40</v>
      </c>
      <c r="G53" s="905">
        <v>48</v>
      </c>
      <c r="H53" s="826">
        <f t="shared" si="4"/>
        <v>1.68</v>
      </c>
      <c r="I53" s="708">
        <v>650</v>
      </c>
      <c r="J53" s="708">
        <f t="shared" si="0"/>
        <v>1092</v>
      </c>
      <c r="K53" s="708">
        <f t="shared" si="6"/>
        <v>13713.779522151366</v>
      </c>
      <c r="L53" s="624"/>
      <c r="M53" s="439"/>
      <c r="N53" s="731"/>
      <c r="O53" s="764"/>
      <c r="P53" s="721"/>
      <c r="Q53" s="733"/>
    </row>
    <row r="54" spans="1:17" ht="16.5" customHeight="1">
      <c r="A54" s="707">
        <f t="shared" si="3"/>
        <v>49</v>
      </c>
      <c r="B54" s="291" t="s">
        <v>622</v>
      </c>
      <c r="C54" s="722">
        <v>41859</v>
      </c>
      <c r="D54" s="722" t="s">
        <v>619</v>
      </c>
      <c r="E54" s="904">
        <v>48</v>
      </c>
      <c r="F54" s="905">
        <v>38</v>
      </c>
      <c r="G54" s="905">
        <v>23</v>
      </c>
      <c r="H54" s="826">
        <f t="shared" si="4"/>
        <v>1.1299999999999999</v>
      </c>
      <c r="I54" s="708">
        <v>1440</v>
      </c>
      <c r="J54" s="708">
        <f t="shared" si="0"/>
        <v>1627.1999999999998</v>
      </c>
      <c r="K54" s="708">
        <f t="shared" si="6"/>
        <v>9224.1493214470484</v>
      </c>
      <c r="L54" s="624"/>
      <c r="M54" s="439"/>
      <c r="N54" s="731"/>
      <c r="O54" s="764"/>
      <c r="P54" s="721"/>
      <c r="Q54" s="733"/>
    </row>
    <row r="55" spans="1:17" ht="16.5" customHeight="1">
      <c r="A55" s="707">
        <f t="shared" si="3"/>
        <v>50</v>
      </c>
      <c r="B55" s="291" t="s">
        <v>600</v>
      </c>
      <c r="C55" s="722">
        <v>41859</v>
      </c>
      <c r="D55" s="722" t="s">
        <v>619</v>
      </c>
      <c r="E55" s="904">
        <v>49</v>
      </c>
      <c r="F55" s="905">
        <v>39</v>
      </c>
      <c r="G55" s="905">
        <v>28</v>
      </c>
      <c r="H55" s="826">
        <f t="shared" si="4"/>
        <v>1.27</v>
      </c>
      <c r="I55" s="708">
        <v>160</v>
      </c>
      <c r="J55" s="708">
        <f t="shared" si="0"/>
        <v>203.2</v>
      </c>
      <c r="K55" s="708">
        <f t="shared" si="6"/>
        <v>10366.964281626329</v>
      </c>
      <c r="L55" s="624"/>
      <c r="M55" s="439"/>
      <c r="N55" s="731"/>
      <c r="O55" s="764"/>
      <c r="P55" s="721"/>
      <c r="Q55" s="733"/>
    </row>
    <row r="56" spans="1:17" ht="16.5" customHeight="1">
      <c r="A56" s="707">
        <f t="shared" si="3"/>
        <v>51</v>
      </c>
      <c r="B56" s="291" t="s">
        <v>623</v>
      </c>
      <c r="C56" s="722">
        <v>41859</v>
      </c>
      <c r="D56" s="722" t="s">
        <v>619</v>
      </c>
      <c r="E56" s="904">
        <v>30</v>
      </c>
      <c r="F56" s="905">
        <v>20</v>
      </c>
      <c r="G56" s="905"/>
      <c r="H56" s="826">
        <f t="shared" si="4"/>
        <v>0.06</v>
      </c>
      <c r="I56" s="708">
        <v>4400</v>
      </c>
      <c r="J56" s="708">
        <f t="shared" si="0"/>
        <v>264</v>
      </c>
      <c r="K56" s="708">
        <f t="shared" si="6"/>
        <v>489.77784007683448</v>
      </c>
      <c r="L56" s="624"/>
      <c r="M56" s="439"/>
      <c r="N56" s="731"/>
      <c r="O56" s="764"/>
      <c r="P56" s="721"/>
      <c r="Q56" s="733"/>
    </row>
    <row r="57" spans="1:17" ht="16.5" customHeight="1">
      <c r="A57" s="707">
        <f t="shared" si="3"/>
        <v>52</v>
      </c>
      <c r="B57" s="291" t="s">
        <v>459</v>
      </c>
      <c r="C57" s="722">
        <v>41863</v>
      </c>
      <c r="D57" s="722" t="s">
        <v>624</v>
      </c>
      <c r="E57" s="904">
        <v>55</v>
      </c>
      <c r="F57" s="905">
        <v>28</v>
      </c>
      <c r="G57" s="905">
        <v>23</v>
      </c>
      <c r="H57" s="826">
        <f t="shared" si="4"/>
        <v>0.92</v>
      </c>
      <c r="I57" s="708">
        <v>1043</v>
      </c>
      <c r="J57" s="708">
        <f t="shared" si="0"/>
        <v>959.56000000000006</v>
      </c>
      <c r="K57" s="708">
        <f t="shared" si="6"/>
        <v>7509.9268811781294</v>
      </c>
      <c r="L57" s="624"/>
      <c r="M57" s="439"/>
      <c r="N57" s="731"/>
      <c r="O57" s="764"/>
      <c r="P57" s="721"/>
      <c r="Q57" s="733"/>
    </row>
    <row r="58" spans="1:17" ht="16.5" customHeight="1">
      <c r="A58" s="707">
        <f t="shared" si="3"/>
        <v>53</v>
      </c>
      <c r="B58" s="291" t="s">
        <v>436</v>
      </c>
      <c r="C58" s="722">
        <v>41864</v>
      </c>
      <c r="D58" s="722" t="s">
        <v>625</v>
      </c>
      <c r="E58" s="904">
        <v>49</v>
      </c>
      <c r="F58" s="905">
        <v>38</v>
      </c>
      <c r="G58" s="905">
        <v>12</v>
      </c>
      <c r="H58" s="826">
        <f t="shared" si="4"/>
        <v>0.95</v>
      </c>
      <c r="I58" s="708">
        <v>650</v>
      </c>
      <c r="J58" s="708">
        <f t="shared" si="0"/>
        <v>617.5</v>
      </c>
      <c r="K58" s="708">
        <f t="shared" si="6"/>
        <v>7754.8158012165459</v>
      </c>
      <c r="L58" s="624"/>
      <c r="M58" s="439"/>
      <c r="N58" s="731"/>
      <c r="O58" s="764"/>
      <c r="P58" s="721"/>
      <c r="Q58" s="733"/>
    </row>
    <row r="59" spans="1:17" ht="16.5" customHeight="1">
      <c r="A59" s="707">
        <f t="shared" si="3"/>
        <v>54</v>
      </c>
      <c r="B59" s="291" t="s">
        <v>494</v>
      </c>
      <c r="C59" s="722">
        <v>41865</v>
      </c>
      <c r="D59" s="722" t="s">
        <v>626</v>
      </c>
      <c r="E59" s="904">
        <v>42</v>
      </c>
      <c r="F59" s="905">
        <v>26</v>
      </c>
      <c r="G59" s="905">
        <v>33</v>
      </c>
      <c r="H59" s="826">
        <f t="shared" si="4"/>
        <v>0.87</v>
      </c>
      <c r="I59" s="708">
        <v>208</v>
      </c>
      <c r="J59" s="708">
        <f t="shared" si="0"/>
        <v>180.96</v>
      </c>
      <c r="K59" s="708">
        <f t="shared" si="6"/>
        <v>7101.7786811141004</v>
      </c>
      <c r="L59" s="624"/>
      <c r="M59" s="439"/>
      <c r="N59" s="731"/>
      <c r="O59" s="764"/>
      <c r="P59" s="721"/>
      <c r="Q59" s="733"/>
    </row>
    <row r="60" spans="1:17" ht="16.5" customHeight="1">
      <c r="A60" s="707">
        <f t="shared" si="3"/>
        <v>55</v>
      </c>
      <c r="B60" s="291" t="s">
        <v>512</v>
      </c>
      <c r="C60" s="722">
        <v>41865</v>
      </c>
      <c r="D60" s="722" t="s">
        <v>626</v>
      </c>
      <c r="E60" s="904">
        <v>32.5</v>
      </c>
      <c r="F60" s="905">
        <v>32.5</v>
      </c>
      <c r="G60" s="905">
        <v>16</v>
      </c>
      <c r="H60" s="826">
        <f t="shared" si="4"/>
        <v>0.7</v>
      </c>
      <c r="I60" s="708">
        <v>320</v>
      </c>
      <c r="J60" s="708">
        <f t="shared" si="0"/>
        <v>224</v>
      </c>
      <c r="K60" s="708">
        <f t="shared" si="6"/>
        <v>5714.0748008964019</v>
      </c>
      <c r="L60" s="624"/>
      <c r="M60" s="439"/>
      <c r="N60" s="731"/>
      <c r="O60" s="764"/>
      <c r="P60" s="721"/>
      <c r="Q60" s="733"/>
    </row>
    <row r="61" spans="1:17" ht="16.5" customHeight="1">
      <c r="A61" s="707">
        <f t="shared" si="3"/>
        <v>56</v>
      </c>
      <c r="B61" s="291" t="s">
        <v>586</v>
      </c>
      <c r="C61" s="722">
        <v>41865</v>
      </c>
      <c r="D61" s="722" t="s">
        <v>627</v>
      </c>
      <c r="E61" s="904">
        <v>45.5</v>
      </c>
      <c r="F61" s="905">
        <v>41.5</v>
      </c>
      <c r="G61" s="905">
        <v>25</v>
      </c>
      <c r="H61" s="826">
        <f t="shared" si="4"/>
        <v>1.24</v>
      </c>
      <c r="I61" s="708">
        <v>740</v>
      </c>
      <c r="J61" s="708">
        <f t="shared" si="0"/>
        <v>917.6</v>
      </c>
      <c r="K61" s="708">
        <f t="shared" si="6"/>
        <v>10122.075361587913</v>
      </c>
      <c r="L61" s="624"/>
      <c r="M61" s="439"/>
      <c r="N61" s="731"/>
      <c r="O61" s="764"/>
      <c r="P61" s="721"/>
      <c r="Q61" s="733"/>
    </row>
    <row r="62" spans="1:17" ht="16.5" customHeight="1">
      <c r="A62" s="707">
        <f t="shared" si="3"/>
        <v>57</v>
      </c>
      <c r="B62" s="291" t="s">
        <v>628</v>
      </c>
      <c r="C62" s="722">
        <v>41866</v>
      </c>
      <c r="D62" s="722" t="s">
        <v>629</v>
      </c>
      <c r="E62" s="904">
        <v>44</v>
      </c>
      <c r="F62" s="905">
        <v>23.5</v>
      </c>
      <c r="G62" s="905">
        <v>16</v>
      </c>
      <c r="H62" s="826">
        <f t="shared" si="4"/>
        <v>0.6</v>
      </c>
      <c r="I62" s="708">
        <v>100</v>
      </c>
      <c r="J62" s="708">
        <f t="shared" si="0"/>
        <v>60</v>
      </c>
      <c r="K62" s="708">
        <f t="shared" si="6"/>
        <v>4897.7784007683449</v>
      </c>
      <c r="L62" s="624"/>
      <c r="M62" s="439"/>
      <c r="N62" s="731"/>
      <c r="O62" s="764"/>
      <c r="P62" s="721"/>
      <c r="Q62" s="733"/>
    </row>
    <row r="63" spans="1:17" ht="16.5" customHeight="1">
      <c r="A63" s="707">
        <f t="shared" si="3"/>
        <v>58</v>
      </c>
      <c r="B63" s="291" t="s">
        <v>523</v>
      </c>
      <c r="C63" s="722">
        <v>41866</v>
      </c>
      <c r="D63" s="722" t="s">
        <v>629</v>
      </c>
      <c r="E63" s="904">
        <v>37.5</v>
      </c>
      <c r="F63" s="905">
        <v>30.5</v>
      </c>
      <c r="G63" s="905">
        <v>10</v>
      </c>
      <c r="H63" s="826">
        <f t="shared" si="4"/>
        <v>0.61</v>
      </c>
      <c r="I63" s="708">
        <v>120</v>
      </c>
      <c r="J63" s="708">
        <f t="shared" si="0"/>
        <v>73.2</v>
      </c>
      <c r="K63" s="708">
        <f t="shared" si="6"/>
        <v>4979.4080407811507</v>
      </c>
      <c r="L63" s="624"/>
      <c r="M63" s="439"/>
      <c r="N63" s="731"/>
      <c r="O63" s="764"/>
      <c r="P63" s="721"/>
      <c r="Q63" s="733"/>
    </row>
    <row r="64" spans="1:17" ht="16.5" customHeight="1">
      <c r="A64" s="707">
        <f t="shared" si="3"/>
        <v>59</v>
      </c>
      <c r="B64" s="291" t="s">
        <v>630</v>
      </c>
      <c r="C64" s="722">
        <v>41866</v>
      </c>
      <c r="D64" s="722" t="s">
        <v>629</v>
      </c>
      <c r="E64" s="904">
        <v>32</v>
      </c>
      <c r="F64" s="905">
        <v>15.5</v>
      </c>
      <c r="G64" s="905">
        <v>25</v>
      </c>
      <c r="H64" s="826">
        <f t="shared" si="4"/>
        <v>0.44</v>
      </c>
      <c r="I64" s="708">
        <v>470</v>
      </c>
      <c r="J64" s="708">
        <f t="shared" si="0"/>
        <v>206.8</v>
      </c>
      <c r="K64" s="708">
        <f t="shared" si="6"/>
        <v>3591.7041605634531</v>
      </c>
      <c r="L64" s="624"/>
      <c r="M64" s="439"/>
      <c r="N64" s="731"/>
      <c r="O64" s="764"/>
      <c r="P64" s="721"/>
      <c r="Q64" s="733"/>
    </row>
    <row r="65" spans="1:17" ht="16.5" customHeight="1">
      <c r="A65" s="707">
        <f t="shared" si="3"/>
        <v>60</v>
      </c>
      <c r="B65" s="291" t="s">
        <v>631</v>
      </c>
      <c r="C65" s="722">
        <v>41866</v>
      </c>
      <c r="D65" s="722" t="s">
        <v>629</v>
      </c>
      <c r="E65" s="904">
        <v>38</v>
      </c>
      <c r="F65" s="905">
        <v>18.5</v>
      </c>
      <c r="G65" s="905">
        <v>18</v>
      </c>
      <c r="H65" s="826">
        <f t="shared" si="4"/>
        <v>0.47</v>
      </c>
      <c r="I65" s="708">
        <v>350</v>
      </c>
      <c r="J65" s="708">
        <f t="shared" si="0"/>
        <v>164.5</v>
      </c>
      <c r="K65" s="708">
        <f t="shared" si="6"/>
        <v>3836.59308060187</v>
      </c>
      <c r="L65" s="624"/>
      <c r="M65" s="439"/>
      <c r="N65" s="731"/>
      <c r="O65" s="764"/>
      <c r="P65" s="721"/>
      <c r="Q65" s="733"/>
    </row>
    <row r="66" spans="1:17" ht="16.5" customHeight="1">
      <c r="A66" s="707">
        <f t="shared" si="3"/>
        <v>61</v>
      </c>
      <c r="B66" s="291" t="s">
        <v>632</v>
      </c>
      <c r="C66" s="722">
        <v>41866</v>
      </c>
      <c r="D66" s="722" t="s">
        <v>629</v>
      </c>
      <c r="E66" s="904">
        <v>50</v>
      </c>
      <c r="F66" s="905">
        <v>28</v>
      </c>
      <c r="G66" s="905">
        <v>17</v>
      </c>
      <c r="H66" s="826">
        <f t="shared" si="4"/>
        <v>0.77</v>
      </c>
      <c r="I66" s="708">
        <v>330</v>
      </c>
      <c r="J66" s="708">
        <f t="shared" si="0"/>
        <v>254.1</v>
      </c>
      <c r="K66" s="708">
        <f t="shared" si="6"/>
        <v>6285.4822809860425</v>
      </c>
      <c r="L66" s="624"/>
      <c r="M66" s="439"/>
      <c r="N66" s="731"/>
      <c r="O66" s="764"/>
      <c r="P66" s="721"/>
      <c r="Q66" s="733"/>
    </row>
    <row r="67" spans="1:17" ht="16.5" customHeight="1">
      <c r="A67" s="707">
        <f t="shared" si="3"/>
        <v>62</v>
      </c>
      <c r="B67" s="291" t="s">
        <v>423</v>
      </c>
      <c r="C67" s="722">
        <v>41866</v>
      </c>
      <c r="D67" s="722" t="s">
        <v>633</v>
      </c>
      <c r="E67" s="904">
        <v>39</v>
      </c>
      <c r="F67" s="905">
        <v>29</v>
      </c>
      <c r="G67" s="905">
        <v>37</v>
      </c>
      <c r="H67" s="826">
        <f t="shared" si="4"/>
        <v>0.97</v>
      </c>
      <c r="I67" s="708">
        <v>488</v>
      </c>
      <c r="J67" s="708">
        <f t="shared" si="0"/>
        <v>473.36</v>
      </c>
      <c r="K67" s="708">
        <f t="shared" si="6"/>
        <v>7918.0750812421575</v>
      </c>
      <c r="L67" s="624"/>
      <c r="M67" s="439"/>
      <c r="N67" s="731"/>
      <c r="O67" s="764"/>
      <c r="P67" s="721"/>
      <c r="Q67" s="733"/>
    </row>
    <row r="68" spans="1:17" ht="16.5" customHeight="1">
      <c r="A68" s="707">
        <f t="shared" si="3"/>
        <v>63</v>
      </c>
      <c r="B68" s="291" t="s">
        <v>634</v>
      </c>
      <c r="C68" s="722">
        <v>41869</v>
      </c>
      <c r="D68" s="722" t="s">
        <v>635</v>
      </c>
      <c r="E68" s="904">
        <v>32.5</v>
      </c>
      <c r="F68" s="905">
        <v>32.5</v>
      </c>
      <c r="G68" s="905">
        <v>16</v>
      </c>
      <c r="H68" s="826">
        <f t="shared" si="4"/>
        <v>0.7</v>
      </c>
      <c r="I68" s="708">
        <v>200</v>
      </c>
      <c r="J68" s="708">
        <f t="shared" si="0"/>
        <v>140</v>
      </c>
      <c r="K68" s="708">
        <f t="shared" si="6"/>
        <v>5714.0748008964019</v>
      </c>
      <c r="L68" s="624"/>
      <c r="M68" s="439"/>
      <c r="N68" s="731"/>
      <c r="O68" s="764"/>
      <c r="P68" s="721"/>
      <c r="Q68" s="733"/>
    </row>
    <row r="69" spans="1:17" ht="16.5" customHeight="1">
      <c r="A69" s="707">
        <f t="shared" si="3"/>
        <v>64</v>
      </c>
      <c r="B69" s="291" t="s">
        <v>586</v>
      </c>
      <c r="C69" s="722">
        <v>41871</v>
      </c>
      <c r="D69" s="722" t="s">
        <v>636</v>
      </c>
      <c r="E69" s="904">
        <v>45.5</v>
      </c>
      <c r="F69" s="905">
        <v>41.5</v>
      </c>
      <c r="G69" s="905">
        <v>25</v>
      </c>
      <c r="H69" s="826">
        <f t="shared" si="4"/>
        <v>1.24</v>
      </c>
      <c r="I69" s="708">
        <v>350</v>
      </c>
      <c r="J69" s="708">
        <f t="shared" si="0"/>
        <v>434</v>
      </c>
      <c r="K69" s="708">
        <f t="shared" si="6"/>
        <v>10122.075361587913</v>
      </c>
      <c r="L69" s="624"/>
      <c r="M69" s="439"/>
      <c r="N69" s="731"/>
      <c r="O69" s="764"/>
      <c r="P69" s="721"/>
      <c r="Q69" s="733"/>
    </row>
    <row r="70" spans="1:17" ht="16.5" customHeight="1">
      <c r="A70" s="707">
        <f t="shared" si="3"/>
        <v>65</v>
      </c>
      <c r="B70" s="291" t="s">
        <v>637</v>
      </c>
      <c r="C70" s="722">
        <v>41871</v>
      </c>
      <c r="D70" s="722" t="s">
        <v>638</v>
      </c>
      <c r="E70" s="904">
        <v>47</v>
      </c>
      <c r="F70" s="905">
        <v>35.5</v>
      </c>
      <c r="G70" s="905">
        <v>25</v>
      </c>
      <c r="H70" s="826">
        <f t="shared" si="4"/>
        <v>1.08</v>
      </c>
      <c r="I70" s="708">
        <v>500</v>
      </c>
      <c r="J70" s="708">
        <f t="shared" ref="J70:J133" si="7">H70*I70</f>
        <v>540</v>
      </c>
      <c r="K70" s="708">
        <f t="shared" ref="K70:K101" si="8">H70*$Q$35</f>
        <v>8816.0011213830221</v>
      </c>
      <c r="L70" s="624"/>
      <c r="M70" s="439"/>
      <c r="N70" s="731"/>
      <c r="O70" s="764"/>
      <c r="P70" s="721"/>
      <c r="Q70" s="733"/>
    </row>
    <row r="71" spans="1:17" ht="16.5" customHeight="1">
      <c r="A71" s="707">
        <f t="shared" ref="A71:A134" si="9">IF(B71&lt;&gt;"",A70+1,"")</f>
        <v>66</v>
      </c>
      <c r="B71" s="291" t="s">
        <v>639</v>
      </c>
      <c r="C71" s="722">
        <v>41871</v>
      </c>
      <c r="D71" s="722" t="s">
        <v>640</v>
      </c>
      <c r="E71" s="904">
        <v>22</v>
      </c>
      <c r="F71" s="905">
        <v>22</v>
      </c>
      <c r="G71" s="905">
        <v>29.5</v>
      </c>
      <c r="H71" s="826">
        <f t="shared" ref="H71:H134" si="10">IF(G71&lt;&gt;"",ROUND(((E71+F71)*2+5)*(F71+G71+3)/10000,2),ROUND(E71*F71/10000,2))</f>
        <v>0.51</v>
      </c>
      <c r="I71" s="708">
        <v>550</v>
      </c>
      <c r="J71" s="708">
        <f t="shared" si="7"/>
        <v>280.5</v>
      </c>
      <c r="K71" s="708">
        <f t="shared" si="8"/>
        <v>4163.1116406530937</v>
      </c>
      <c r="L71" s="624"/>
      <c r="M71" s="439"/>
      <c r="N71" s="731"/>
      <c r="O71" s="764"/>
      <c r="P71" s="721"/>
      <c r="Q71" s="733"/>
    </row>
    <row r="72" spans="1:17" ht="16.5" customHeight="1">
      <c r="A72" s="707">
        <f t="shared" si="9"/>
        <v>67</v>
      </c>
      <c r="B72" s="291" t="s">
        <v>483</v>
      </c>
      <c r="C72" s="722">
        <v>41872</v>
      </c>
      <c r="D72" s="722" t="s">
        <v>642</v>
      </c>
      <c r="E72" s="904">
        <v>49.5</v>
      </c>
      <c r="F72" s="905">
        <v>38.5</v>
      </c>
      <c r="G72" s="905">
        <v>32.5</v>
      </c>
      <c r="H72" s="826">
        <f t="shared" si="10"/>
        <v>1.34</v>
      </c>
      <c r="I72" s="708">
        <v>196</v>
      </c>
      <c r="J72" s="708">
        <f t="shared" si="7"/>
        <v>262.64000000000004</v>
      </c>
      <c r="K72" s="708">
        <f t="shared" si="8"/>
        <v>10938.371761715971</v>
      </c>
      <c r="L72" s="624"/>
      <c r="M72" s="439"/>
      <c r="N72" s="731"/>
      <c r="O72" s="764"/>
      <c r="P72" s="721"/>
      <c r="Q72" s="733"/>
    </row>
    <row r="73" spans="1:17" ht="16.5" customHeight="1">
      <c r="A73" s="707">
        <f t="shared" si="9"/>
        <v>68</v>
      </c>
      <c r="B73" s="291" t="s">
        <v>568</v>
      </c>
      <c r="C73" s="722">
        <v>41872</v>
      </c>
      <c r="D73" s="722" t="s">
        <v>642</v>
      </c>
      <c r="E73" s="904">
        <v>35</v>
      </c>
      <c r="F73" s="905">
        <v>35</v>
      </c>
      <c r="G73" s="905">
        <v>29</v>
      </c>
      <c r="H73" s="826">
        <f t="shared" si="10"/>
        <v>0.97</v>
      </c>
      <c r="I73" s="708">
        <v>200</v>
      </c>
      <c r="J73" s="708">
        <f t="shared" si="7"/>
        <v>194</v>
      </c>
      <c r="K73" s="708">
        <f t="shared" si="8"/>
        <v>7918.0750812421575</v>
      </c>
      <c r="L73" s="624"/>
      <c r="M73" s="439"/>
      <c r="N73" s="731"/>
      <c r="O73" s="764"/>
      <c r="P73" s="721"/>
      <c r="Q73" s="733"/>
    </row>
    <row r="74" spans="1:17" ht="16.5" customHeight="1">
      <c r="A74" s="707">
        <f t="shared" si="9"/>
        <v>69</v>
      </c>
      <c r="B74" s="291" t="s">
        <v>466</v>
      </c>
      <c r="C74" s="722">
        <v>41873</v>
      </c>
      <c r="D74" s="722" t="s">
        <v>643</v>
      </c>
      <c r="E74" s="904">
        <v>29.5</v>
      </c>
      <c r="F74" s="905">
        <v>24</v>
      </c>
      <c r="G74" s="905">
        <v>19</v>
      </c>
      <c r="H74" s="826">
        <f t="shared" si="10"/>
        <v>0.52</v>
      </c>
      <c r="I74" s="708">
        <v>1480</v>
      </c>
      <c r="J74" s="708">
        <f t="shared" si="7"/>
        <v>769.6</v>
      </c>
      <c r="K74" s="708">
        <f t="shared" si="8"/>
        <v>4244.7412806658995</v>
      </c>
      <c r="L74" s="624"/>
      <c r="M74" s="439"/>
      <c r="N74" s="731"/>
      <c r="O74" s="764"/>
      <c r="P74" s="721"/>
      <c r="Q74" s="733"/>
    </row>
    <row r="75" spans="1:17" ht="16.5" customHeight="1">
      <c r="A75" s="707">
        <f t="shared" si="9"/>
        <v>70</v>
      </c>
      <c r="B75" s="291" t="s">
        <v>644</v>
      </c>
      <c r="C75" s="722">
        <v>41873</v>
      </c>
      <c r="D75" s="722" t="s">
        <v>645</v>
      </c>
      <c r="E75" s="904">
        <v>145</v>
      </c>
      <c r="F75" s="905">
        <v>199</v>
      </c>
      <c r="G75" s="905"/>
      <c r="H75" s="826">
        <f t="shared" si="10"/>
        <v>2.89</v>
      </c>
      <c r="I75" s="708">
        <v>498</v>
      </c>
      <c r="J75" s="708">
        <f t="shared" si="7"/>
        <v>1439.22</v>
      </c>
      <c r="K75" s="708">
        <f t="shared" si="8"/>
        <v>23590.965963700863</v>
      </c>
      <c r="L75" s="624"/>
      <c r="M75" s="439"/>
      <c r="N75" s="731"/>
      <c r="O75" s="764"/>
      <c r="P75" s="721"/>
      <c r="Q75" s="733"/>
    </row>
    <row r="76" spans="1:17" ht="16.5" customHeight="1">
      <c r="A76" s="707">
        <f t="shared" si="9"/>
        <v>71</v>
      </c>
      <c r="B76" s="291" t="s">
        <v>647</v>
      </c>
      <c r="C76" s="722">
        <v>41873</v>
      </c>
      <c r="D76" s="722" t="s">
        <v>645</v>
      </c>
      <c r="E76" s="904">
        <v>135</v>
      </c>
      <c r="F76" s="905">
        <v>206</v>
      </c>
      <c r="G76" s="905"/>
      <c r="H76" s="826">
        <f t="shared" si="10"/>
        <v>2.78</v>
      </c>
      <c r="I76" s="708">
        <v>690</v>
      </c>
      <c r="J76" s="708">
        <f t="shared" si="7"/>
        <v>1918.1999999999998</v>
      </c>
      <c r="K76" s="708">
        <f t="shared" si="8"/>
        <v>22693.039923559998</v>
      </c>
      <c r="L76" s="624"/>
      <c r="M76" s="439"/>
      <c r="N76" s="731"/>
      <c r="O76" s="764"/>
      <c r="P76" s="721"/>
      <c r="Q76" s="733"/>
    </row>
    <row r="77" spans="1:17" ht="16.5" customHeight="1">
      <c r="A77" s="707">
        <f t="shared" si="9"/>
        <v>72</v>
      </c>
      <c r="B77" s="291" t="s">
        <v>647</v>
      </c>
      <c r="C77" s="722">
        <v>41873</v>
      </c>
      <c r="D77" s="722" t="s">
        <v>645</v>
      </c>
      <c r="E77" s="904">
        <v>135</v>
      </c>
      <c r="F77" s="905">
        <v>206</v>
      </c>
      <c r="G77" s="905"/>
      <c r="H77" s="826">
        <f t="shared" si="10"/>
        <v>2.78</v>
      </c>
      <c r="I77" s="708">
        <v>130</v>
      </c>
      <c r="J77" s="708">
        <f t="shared" si="7"/>
        <v>361.4</v>
      </c>
      <c r="K77" s="708">
        <f t="shared" si="8"/>
        <v>22693.039923559998</v>
      </c>
      <c r="L77" s="624"/>
      <c r="M77" s="439"/>
      <c r="N77" s="731"/>
      <c r="O77" s="764"/>
      <c r="P77" s="721"/>
      <c r="Q77" s="733"/>
    </row>
    <row r="78" spans="1:17" ht="16.5" customHeight="1">
      <c r="A78" s="707">
        <f t="shared" si="9"/>
        <v>73</v>
      </c>
      <c r="B78" s="291" t="s">
        <v>648</v>
      </c>
      <c r="C78" s="722">
        <v>41873</v>
      </c>
      <c r="D78" s="722" t="s">
        <v>645</v>
      </c>
      <c r="E78" s="904">
        <v>85</v>
      </c>
      <c r="F78" s="905">
        <v>203</v>
      </c>
      <c r="G78" s="905"/>
      <c r="H78" s="826">
        <f t="shared" si="10"/>
        <v>1.73</v>
      </c>
      <c r="I78" s="708">
        <v>1000</v>
      </c>
      <c r="J78" s="708">
        <f t="shared" si="7"/>
        <v>1730</v>
      </c>
      <c r="K78" s="708">
        <f t="shared" si="8"/>
        <v>14121.927722215394</v>
      </c>
      <c r="L78" s="624"/>
      <c r="M78" s="439"/>
      <c r="N78" s="731"/>
      <c r="O78" s="764"/>
      <c r="P78" s="721"/>
      <c r="Q78" s="733"/>
    </row>
    <row r="79" spans="1:17" ht="16.5" customHeight="1">
      <c r="A79" s="707">
        <f t="shared" si="9"/>
        <v>74</v>
      </c>
      <c r="B79" s="291" t="s">
        <v>649</v>
      </c>
      <c r="C79" s="722">
        <v>41873</v>
      </c>
      <c r="D79" s="722" t="s">
        <v>645</v>
      </c>
      <c r="E79" s="904">
        <v>135</v>
      </c>
      <c r="F79" s="905">
        <v>207</v>
      </c>
      <c r="G79" s="905"/>
      <c r="H79" s="826">
        <f t="shared" si="10"/>
        <v>2.79</v>
      </c>
      <c r="I79" s="708">
        <v>425</v>
      </c>
      <c r="J79" s="708">
        <f t="shared" si="7"/>
        <v>1185.75</v>
      </c>
      <c r="K79" s="708">
        <f t="shared" si="8"/>
        <v>22774.669563572803</v>
      </c>
      <c r="L79" s="624"/>
      <c r="M79" s="439"/>
      <c r="N79" s="731"/>
      <c r="O79" s="764"/>
      <c r="P79" s="721"/>
      <c r="Q79" s="733"/>
    </row>
    <row r="80" spans="1:17" ht="16.5" customHeight="1">
      <c r="A80" s="707">
        <f t="shared" si="9"/>
        <v>75</v>
      </c>
      <c r="B80" s="291" t="s">
        <v>649</v>
      </c>
      <c r="C80" s="722">
        <v>41873</v>
      </c>
      <c r="D80" s="722" t="s">
        <v>645</v>
      </c>
      <c r="E80" s="904">
        <v>135</v>
      </c>
      <c r="F80" s="905">
        <v>207</v>
      </c>
      <c r="G80" s="905"/>
      <c r="H80" s="826">
        <f t="shared" si="10"/>
        <v>2.79</v>
      </c>
      <c r="I80" s="708">
        <v>322</v>
      </c>
      <c r="J80" s="708">
        <f t="shared" si="7"/>
        <v>898.38</v>
      </c>
      <c r="K80" s="708">
        <f t="shared" si="8"/>
        <v>22774.669563572803</v>
      </c>
      <c r="L80" s="624"/>
      <c r="M80" s="439"/>
      <c r="N80" s="731"/>
      <c r="O80" s="764"/>
      <c r="P80" s="721"/>
      <c r="Q80" s="733"/>
    </row>
    <row r="81" spans="1:17" ht="16.5" customHeight="1">
      <c r="A81" s="707">
        <f t="shared" si="9"/>
        <v>76</v>
      </c>
      <c r="B81" s="291" t="s">
        <v>1207</v>
      </c>
      <c r="C81" s="722">
        <v>41876</v>
      </c>
      <c r="D81" s="722" t="s">
        <v>651</v>
      </c>
      <c r="E81" s="904">
        <v>45</v>
      </c>
      <c r="F81" s="905">
        <v>37</v>
      </c>
      <c r="G81" s="905">
        <v>27.5</v>
      </c>
      <c r="H81" s="826">
        <f t="shared" si="10"/>
        <v>1.1399999999999999</v>
      </c>
      <c r="I81" s="708">
        <v>600</v>
      </c>
      <c r="J81" s="708">
        <f t="shared" si="7"/>
        <v>683.99999999999989</v>
      </c>
      <c r="K81" s="708">
        <f t="shared" si="8"/>
        <v>9305.7789614598551</v>
      </c>
      <c r="L81" s="624"/>
      <c r="M81" s="439"/>
      <c r="N81" s="731"/>
      <c r="O81" s="764"/>
      <c r="P81" s="721"/>
      <c r="Q81" s="733"/>
    </row>
    <row r="82" spans="1:17" ht="16.5" customHeight="1">
      <c r="A82" s="707">
        <f t="shared" si="9"/>
        <v>77</v>
      </c>
      <c r="B82" s="291" t="s">
        <v>445</v>
      </c>
      <c r="C82" s="722">
        <v>41876</v>
      </c>
      <c r="D82" s="722" t="s">
        <v>651</v>
      </c>
      <c r="E82" s="904">
        <v>50</v>
      </c>
      <c r="F82" s="905">
        <v>20</v>
      </c>
      <c r="G82" s="905"/>
      <c r="H82" s="826">
        <f t="shared" si="10"/>
        <v>0.1</v>
      </c>
      <c r="I82" s="708">
        <v>1200</v>
      </c>
      <c r="J82" s="708">
        <f t="shared" si="7"/>
        <v>120</v>
      </c>
      <c r="K82" s="708">
        <f t="shared" si="8"/>
        <v>816.29640012805748</v>
      </c>
      <c r="L82" s="624"/>
      <c r="M82" s="439"/>
      <c r="N82" s="731"/>
      <c r="O82" s="764"/>
      <c r="P82" s="721"/>
      <c r="Q82" s="733"/>
    </row>
    <row r="83" spans="1:17" ht="16.5" customHeight="1">
      <c r="A83" s="707">
        <f t="shared" si="9"/>
        <v>78</v>
      </c>
      <c r="B83" s="291" t="s">
        <v>652</v>
      </c>
      <c r="C83" s="722">
        <v>41876</v>
      </c>
      <c r="D83" s="722" t="s">
        <v>653</v>
      </c>
      <c r="E83" s="904">
        <v>36.5</v>
      </c>
      <c r="F83" s="905">
        <v>27.3</v>
      </c>
      <c r="G83" s="905">
        <v>25.5</v>
      </c>
      <c r="H83" s="826">
        <f t="shared" si="10"/>
        <v>0.74</v>
      </c>
      <c r="I83" s="708">
        <v>8160</v>
      </c>
      <c r="J83" s="708">
        <f t="shared" si="7"/>
        <v>6038.4</v>
      </c>
      <c r="K83" s="708">
        <f t="shared" si="8"/>
        <v>6040.5933609476251</v>
      </c>
      <c r="L83" s="624"/>
      <c r="M83" s="439"/>
      <c r="N83" s="731"/>
      <c r="O83" s="764"/>
      <c r="P83" s="721"/>
      <c r="Q83" s="733"/>
    </row>
    <row r="84" spans="1:17" ht="16.5" customHeight="1">
      <c r="A84" s="707">
        <f t="shared" si="9"/>
        <v>79</v>
      </c>
      <c r="B84" s="291" t="s">
        <v>655</v>
      </c>
      <c r="C84" s="722">
        <v>41876</v>
      </c>
      <c r="D84" s="722" t="s">
        <v>656</v>
      </c>
      <c r="E84" s="904">
        <v>49</v>
      </c>
      <c r="F84" s="905">
        <v>39</v>
      </c>
      <c r="G84" s="905">
        <v>34</v>
      </c>
      <c r="H84" s="826">
        <f t="shared" si="10"/>
        <v>1.38</v>
      </c>
      <c r="I84" s="708">
        <v>626</v>
      </c>
      <c r="J84" s="708">
        <f t="shared" si="7"/>
        <v>863.87999999999988</v>
      </c>
      <c r="K84" s="708">
        <f t="shared" si="8"/>
        <v>11264.890321767192</v>
      </c>
      <c r="L84" s="624"/>
      <c r="M84" s="439"/>
      <c r="N84" s="731"/>
      <c r="O84" s="764"/>
      <c r="P84" s="721"/>
      <c r="Q84" s="733"/>
    </row>
    <row r="85" spans="1:17" ht="16.5" customHeight="1">
      <c r="A85" s="707">
        <f t="shared" si="9"/>
        <v>80</v>
      </c>
      <c r="B85" s="291" t="s">
        <v>657</v>
      </c>
      <c r="C85" s="722">
        <v>41876</v>
      </c>
      <c r="D85" s="722" t="s">
        <v>656</v>
      </c>
      <c r="E85" s="904">
        <v>48</v>
      </c>
      <c r="F85" s="905">
        <v>30</v>
      </c>
      <c r="G85" s="905">
        <v>30</v>
      </c>
      <c r="H85" s="826">
        <f t="shared" si="10"/>
        <v>1.01</v>
      </c>
      <c r="I85" s="708">
        <v>160</v>
      </c>
      <c r="J85" s="708">
        <f t="shared" si="7"/>
        <v>161.6</v>
      </c>
      <c r="K85" s="708">
        <f t="shared" si="8"/>
        <v>8244.5936412933806</v>
      </c>
      <c r="L85" s="624"/>
      <c r="M85" s="439"/>
      <c r="N85" s="731"/>
      <c r="O85" s="764"/>
      <c r="P85" s="721"/>
      <c r="Q85" s="733"/>
    </row>
    <row r="86" spans="1:17" ht="16.5" customHeight="1">
      <c r="A86" s="707">
        <f t="shared" si="9"/>
        <v>81</v>
      </c>
      <c r="B86" s="291" t="s">
        <v>623</v>
      </c>
      <c r="C86" s="722">
        <v>41876</v>
      </c>
      <c r="D86" s="722" t="s">
        <v>656</v>
      </c>
      <c r="E86" s="904">
        <v>30</v>
      </c>
      <c r="F86" s="905">
        <v>20</v>
      </c>
      <c r="G86" s="905"/>
      <c r="H86" s="826">
        <f t="shared" si="10"/>
        <v>0.06</v>
      </c>
      <c r="I86" s="708">
        <v>1900</v>
      </c>
      <c r="J86" s="708">
        <f t="shared" si="7"/>
        <v>114</v>
      </c>
      <c r="K86" s="708">
        <f t="shared" si="8"/>
        <v>489.77784007683448</v>
      </c>
      <c r="L86" s="624"/>
      <c r="M86" s="439"/>
      <c r="N86" s="731"/>
      <c r="O86" s="764"/>
      <c r="P86" s="721"/>
      <c r="Q86" s="733"/>
    </row>
    <row r="87" spans="1:17" ht="16.5" customHeight="1">
      <c r="A87" s="707">
        <f t="shared" si="9"/>
        <v>82</v>
      </c>
      <c r="B87" s="291" t="s">
        <v>600</v>
      </c>
      <c r="C87" s="722">
        <v>41877</v>
      </c>
      <c r="D87" s="722" t="s">
        <v>658</v>
      </c>
      <c r="E87" s="904">
        <v>49</v>
      </c>
      <c r="F87" s="905">
        <v>39</v>
      </c>
      <c r="G87" s="905">
        <v>28</v>
      </c>
      <c r="H87" s="826">
        <f t="shared" si="10"/>
        <v>1.27</v>
      </c>
      <c r="I87" s="708">
        <v>612</v>
      </c>
      <c r="J87" s="708">
        <f t="shared" si="7"/>
        <v>777.24</v>
      </c>
      <c r="K87" s="708">
        <f t="shared" si="8"/>
        <v>10366.964281626329</v>
      </c>
      <c r="L87" s="624"/>
      <c r="M87" s="439"/>
      <c r="N87" s="731"/>
      <c r="O87" s="764"/>
      <c r="P87" s="721"/>
      <c r="Q87" s="733"/>
    </row>
    <row r="88" spans="1:17" ht="16.5" customHeight="1">
      <c r="A88" s="707">
        <f t="shared" si="9"/>
        <v>83</v>
      </c>
      <c r="B88" s="189" t="s">
        <v>603</v>
      </c>
      <c r="C88" s="722">
        <v>41877</v>
      </c>
      <c r="D88" s="722" t="s">
        <v>658</v>
      </c>
      <c r="E88" s="904">
        <v>49</v>
      </c>
      <c r="F88" s="905">
        <v>39</v>
      </c>
      <c r="G88" s="905">
        <v>22</v>
      </c>
      <c r="H88" s="826">
        <f t="shared" si="10"/>
        <v>1.1599999999999999</v>
      </c>
      <c r="I88" s="708">
        <v>267</v>
      </c>
      <c r="J88" s="708">
        <f t="shared" si="7"/>
        <v>309.71999999999997</v>
      </c>
      <c r="K88" s="708">
        <f t="shared" si="8"/>
        <v>9469.0382414854666</v>
      </c>
      <c r="L88" s="624"/>
      <c r="M88" s="439"/>
      <c r="N88" s="731"/>
      <c r="O88" s="764"/>
      <c r="P88" s="721"/>
      <c r="Q88" s="733"/>
    </row>
    <row r="89" spans="1:17" ht="16.5" customHeight="1">
      <c r="A89" s="707">
        <f t="shared" si="9"/>
        <v>84</v>
      </c>
      <c r="B89" s="291" t="s">
        <v>600</v>
      </c>
      <c r="C89" s="722">
        <v>41877</v>
      </c>
      <c r="D89" s="722" t="s">
        <v>658</v>
      </c>
      <c r="E89" s="904">
        <v>49</v>
      </c>
      <c r="F89" s="905">
        <v>39</v>
      </c>
      <c r="G89" s="905">
        <v>28</v>
      </c>
      <c r="H89" s="826">
        <f t="shared" si="10"/>
        <v>1.27</v>
      </c>
      <c r="I89" s="708">
        <v>77</v>
      </c>
      <c r="J89" s="708">
        <f t="shared" si="7"/>
        <v>97.79</v>
      </c>
      <c r="K89" s="708">
        <f t="shared" si="8"/>
        <v>10366.964281626329</v>
      </c>
      <c r="L89" s="624"/>
      <c r="M89" s="439"/>
      <c r="N89" s="731"/>
      <c r="O89" s="764"/>
      <c r="P89" s="721"/>
      <c r="Q89" s="733"/>
    </row>
    <row r="90" spans="1:17" ht="16.5" customHeight="1">
      <c r="A90" s="707">
        <f t="shared" si="9"/>
        <v>85</v>
      </c>
      <c r="B90" s="291" t="s">
        <v>623</v>
      </c>
      <c r="C90" s="722">
        <v>41877</v>
      </c>
      <c r="D90" s="722" t="s">
        <v>658</v>
      </c>
      <c r="E90" s="904">
        <v>30</v>
      </c>
      <c r="F90" s="905">
        <v>20</v>
      </c>
      <c r="G90" s="905"/>
      <c r="H90" s="826">
        <f t="shared" si="10"/>
        <v>0.06</v>
      </c>
      <c r="I90" s="708">
        <v>2400</v>
      </c>
      <c r="J90" s="708">
        <f t="shared" si="7"/>
        <v>144</v>
      </c>
      <c r="K90" s="708">
        <f t="shared" si="8"/>
        <v>489.77784007683448</v>
      </c>
      <c r="L90" s="624"/>
      <c r="M90" s="439"/>
      <c r="N90" s="731"/>
      <c r="O90" s="764"/>
      <c r="P90" s="721"/>
      <c r="Q90" s="733"/>
    </row>
    <row r="91" spans="1:17" ht="16.5" customHeight="1">
      <c r="A91" s="707">
        <f t="shared" si="9"/>
        <v>86</v>
      </c>
      <c r="B91" s="291" t="s">
        <v>515</v>
      </c>
      <c r="C91" s="722">
        <v>41878</v>
      </c>
      <c r="D91" s="722" t="s">
        <v>659</v>
      </c>
      <c r="E91" s="904">
        <v>59</v>
      </c>
      <c r="F91" s="905">
        <v>38</v>
      </c>
      <c r="G91" s="905">
        <v>17</v>
      </c>
      <c r="H91" s="826">
        <f t="shared" si="10"/>
        <v>1.1499999999999999</v>
      </c>
      <c r="I91" s="708">
        <v>981</v>
      </c>
      <c r="J91" s="708">
        <f t="shared" si="7"/>
        <v>1128.1499999999999</v>
      </c>
      <c r="K91" s="708">
        <f t="shared" si="8"/>
        <v>9387.4086014726599</v>
      </c>
      <c r="L91" s="624"/>
      <c r="M91" s="439"/>
      <c r="N91" s="731"/>
      <c r="O91" s="764"/>
      <c r="P91" s="721"/>
      <c r="Q91" s="733"/>
    </row>
    <row r="92" spans="1:17" ht="16.5" customHeight="1">
      <c r="A92" s="707">
        <f t="shared" si="9"/>
        <v>87</v>
      </c>
      <c r="B92" s="291" t="s">
        <v>1200</v>
      </c>
      <c r="C92" s="722">
        <v>41879</v>
      </c>
      <c r="D92" s="722" t="s">
        <v>660</v>
      </c>
      <c r="E92" s="904">
        <v>83</v>
      </c>
      <c r="F92" s="905">
        <v>19</v>
      </c>
      <c r="G92" s="905"/>
      <c r="H92" s="826">
        <f t="shared" si="10"/>
        <v>0.16</v>
      </c>
      <c r="I92" s="708">
        <v>1200</v>
      </c>
      <c r="J92" s="708">
        <f t="shared" si="7"/>
        <v>192</v>
      </c>
      <c r="K92" s="708">
        <f t="shared" si="8"/>
        <v>1306.074240204892</v>
      </c>
      <c r="L92" s="624"/>
      <c r="M92" s="439"/>
      <c r="N92" s="731"/>
      <c r="O92" s="764"/>
      <c r="P92" s="721"/>
      <c r="Q92" s="733"/>
    </row>
    <row r="93" spans="1:17" ht="16.5" customHeight="1">
      <c r="A93" s="707">
        <f t="shared" si="9"/>
        <v>88</v>
      </c>
      <c r="B93" s="291" t="s">
        <v>1201</v>
      </c>
      <c r="C93" s="722">
        <v>41879</v>
      </c>
      <c r="D93" s="722" t="s">
        <v>660</v>
      </c>
      <c r="E93" s="904">
        <v>120</v>
      </c>
      <c r="F93" s="905">
        <v>39</v>
      </c>
      <c r="G93" s="905"/>
      <c r="H93" s="826">
        <f t="shared" si="10"/>
        <v>0.47</v>
      </c>
      <c r="I93" s="708">
        <v>400</v>
      </c>
      <c r="J93" s="708">
        <f t="shared" si="7"/>
        <v>188</v>
      </c>
      <c r="K93" s="708">
        <f t="shared" si="8"/>
        <v>3836.59308060187</v>
      </c>
      <c r="L93" s="624"/>
      <c r="M93" s="439"/>
      <c r="N93" s="731"/>
      <c r="O93" s="764"/>
      <c r="P93" s="721"/>
      <c r="Q93" s="733"/>
    </row>
    <row r="94" spans="1:17" ht="16.5" customHeight="1">
      <c r="A94" s="707">
        <f t="shared" si="9"/>
        <v>89</v>
      </c>
      <c r="B94" s="291" t="s">
        <v>664</v>
      </c>
      <c r="C94" s="722">
        <v>41883</v>
      </c>
      <c r="D94" s="722" t="s">
        <v>665</v>
      </c>
      <c r="E94" s="904">
        <v>30</v>
      </c>
      <c r="F94" s="905">
        <v>30</v>
      </c>
      <c r="G94" s="905">
        <v>29.5</v>
      </c>
      <c r="H94" s="826">
        <f t="shared" si="10"/>
        <v>0.78</v>
      </c>
      <c r="I94" s="708">
        <v>509</v>
      </c>
      <c r="J94" s="708">
        <f t="shared" si="7"/>
        <v>397.02000000000004</v>
      </c>
      <c r="K94" s="708">
        <f t="shared" si="8"/>
        <v>6367.1119209988483</v>
      </c>
      <c r="L94" s="624"/>
      <c r="M94" s="439"/>
      <c r="N94" s="731"/>
      <c r="O94" s="764"/>
      <c r="P94" s="721"/>
      <c r="Q94" s="733"/>
    </row>
    <row r="95" spans="1:17" ht="16.5" customHeight="1">
      <c r="A95" s="707">
        <f t="shared" si="9"/>
        <v>90</v>
      </c>
      <c r="B95" s="291" t="s">
        <v>666</v>
      </c>
      <c r="C95" s="722">
        <v>41883</v>
      </c>
      <c r="D95" s="722" t="s">
        <v>665</v>
      </c>
      <c r="E95" s="904">
        <v>29</v>
      </c>
      <c r="F95" s="905">
        <v>29</v>
      </c>
      <c r="G95" s="905">
        <v>29.5</v>
      </c>
      <c r="H95" s="826">
        <f t="shared" si="10"/>
        <v>0.74</v>
      </c>
      <c r="I95" s="708">
        <v>210</v>
      </c>
      <c r="J95" s="708">
        <f t="shared" si="7"/>
        <v>155.4</v>
      </c>
      <c r="K95" s="708">
        <f t="shared" si="8"/>
        <v>6040.5933609476251</v>
      </c>
      <c r="L95" s="624"/>
      <c r="M95" s="439"/>
      <c r="N95" s="731"/>
      <c r="O95" s="764"/>
      <c r="P95" s="721"/>
      <c r="Q95" s="733"/>
    </row>
    <row r="96" spans="1:17" ht="16.5" customHeight="1">
      <c r="A96" s="707">
        <f t="shared" si="9"/>
        <v>91</v>
      </c>
      <c r="B96" s="291" t="s">
        <v>600</v>
      </c>
      <c r="C96" s="722">
        <v>41883</v>
      </c>
      <c r="D96" s="722" t="s">
        <v>667</v>
      </c>
      <c r="E96" s="904">
        <v>49</v>
      </c>
      <c r="F96" s="905">
        <v>39</v>
      </c>
      <c r="G96" s="905">
        <v>28</v>
      </c>
      <c r="H96" s="826">
        <f t="shared" si="10"/>
        <v>1.27</v>
      </c>
      <c r="I96" s="708">
        <v>1116</v>
      </c>
      <c r="J96" s="708">
        <f t="shared" si="7"/>
        <v>1417.32</v>
      </c>
      <c r="K96" s="708">
        <f t="shared" si="8"/>
        <v>10366.964281626329</v>
      </c>
      <c r="L96" s="624"/>
      <c r="M96" s="439"/>
      <c r="N96" s="731"/>
      <c r="O96" s="764"/>
      <c r="P96" s="721"/>
      <c r="Q96" s="733"/>
    </row>
    <row r="97" spans="1:17" ht="16.5" customHeight="1">
      <c r="A97" s="707">
        <f t="shared" si="9"/>
        <v>92</v>
      </c>
      <c r="B97" s="291" t="s">
        <v>662</v>
      </c>
      <c r="C97" s="722">
        <v>41883</v>
      </c>
      <c r="D97" s="722" t="s">
        <v>667</v>
      </c>
      <c r="E97" s="904">
        <v>39</v>
      </c>
      <c r="F97" s="905">
        <v>25</v>
      </c>
      <c r="G97" s="905">
        <v>44</v>
      </c>
      <c r="H97" s="826">
        <f t="shared" si="10"/>
        <v>0.96</v>
      </c>
      <c r="I97" s="708">
        <v>1273</v>
      </c>
      <c r="J97" s="708">
        <f t="shared" si="7"/>
        <v>1222.08</v>
      </c>
      <c r="K97" s="708">
        <f t="shared" si="8"/>
        <v>7836.4454412293517</v>
      </c>
      <c r="L97" s="624"/>
      <c r="M97" s="439"/>
      <c r="N97" s="731"/>
      <c r="O97" s="764"/>
      <c r="P97" s="721"/>
      <c r="Q97" s="733"/>
    </row>
    <row r="98" spans="1:17" ht="16.5" customHeight="1">
      <c r="A98" s="707">
        <f t="shared" si="9"/>
        <v>93</v>
      </c>
      <c r="B98" s="291" t="s">
        <v>603</v>
      </c>
      <c r="C98" s="722">
        <v>41883</v>
      </c>
      <c r="D98" s="722" t="s">
        <v>667</v>
      </c>
      <c r="E98" s="904">
        <v>49</v>
      </c>
      <c r="F98" s="905">
        <v>39</v>
      </c>
      <c r="G98" s="905">
        <v>22</v>
      </c>
      <c r="H98" s="826">
        <f t="shared" si="10"/>
        <v>1.1599999999999999</v>
      </c>
      <c r="I98" s="708">
        <v>373</v>
      </c>
      <c r="J98" s="708">
        <f t="shared" si="7"/>
        <v>432.67999999999995</v>
      </c>
      <c r="K98" s="708">
        <f t="shared" si="8"/>
        <v>9469.0382414854666</v>
      </c>
      <c r="L98" s="624"/>
      <c r="M98" s="439"/>
      <c r="N98" s="731"/>
      <c r="O98" s="764"/>
      <c r="P98" s="721"/>
      <c r="Q98" s="733"/>
    </row>
    <row r="99" spans="1:17" ht="16.5" customHeight="1">
      <c r="A99" s="707">
        <f t="shared" si="9"/>
        <v>94</v>
      </c>
      <c r="B99" s="291" t="s">
        <v>663</v>
      </c>
      <c r="C99" s="722">
        <v>41883</v>
      </c>
      <c r="D99" s="722" t="s">
        <v>667</v>
      </c>
      <c r="E99" s="904">
        <v>48</v>
      </c>
      <c r="F99" s="905">
        <v>38</v>
      </c>
      <c r="G99" s="905">
        <v>34</v>
      </c>
      <c r="H99" s="826">
        <f t="shared" si="10"/>
        <v>1.33</v>
      </c>
      <c r="I99" s="708">
        <v>176</v>
      </c>
      <c r="J99" s="708">
        <f t="shared" si="7"/>
        <v>234.08</v>
      </c>
      <c r="K99" s="708">
        <f t="shared" si="8"/>
        <v>10856.742121703164</v>
      </c>
      <c r="L99" s="624"/>
      <c r="M99" s="439"/>
      <c r="N99" s="731"/>
      <c r="O99" s="764"/>
      <c r="P99" s="721"/>
      <c r="Q99" s="733"/>
    </row>
    <row r="100" spans="1:17" ht="16.5" customHeight="1">
      <c r="A100" s="707">
        <f t="shared" si="9"/>
        <v>95</v>
      </c>
      <c r="B100" s="291" t="s">
        <v>623</v>
      </c>
      <c r="C100" s="722">
        <v>41883</v>
      </c>
      <c r="D100" s="722" t="s">
        <v>667</v>
      </c>
      <c r="E100" s="904">
        <v>30</v>
      </c>
      <c r="F100" s="905">
        <v>20</v>
      </c>
      <c r="G100" s="905"/>
      <c r="H100" s="826">
        <f t="shared" si="10"/>
        <v>0.06</v>
      </c>
      <c r="I100" s="708">
        <v>4500</v>
      </c>
      <c r="J100" s="708">
        <f t="shared" si="7"/>
        <v>270</v>
      </c>
      <c r="K100" s="708">
        <f t="shared" si="8"/>
        <v>489.77784007683448</v>
      </c>
      <c r="L100" s="624"/>
      <c r="M100" s="439"/>
      <c r="N100" s="731"/>
      <c r="O100" s="764"/>
      <c r="P100" s="721"/>
      <c r="Q100" s="733"/>
    </row>
    <row r="101" spans="1:17" ht="16.5" customHeight="1">
      <c r="A101" s="707">
        <f t="shared" si="9"/>
        <v>96</v>
      </c>
      <c r="B101" s="291" t="s">
        <v>668</v>
      </c>
      <c r="C101" s="722">
        <v>41883</v>
      </c>
      <c r="D101" s="722" t="s">
        <v>669</v>
      </c>
      <c r="E101" s="904">
        <v>37.5</v>
      </c>
      <c r="F101" s="905">
        <v>26.5</v>
      </c>
      <c r="G101" s="905">
        <v>22</v>
      </c>
      <c r="H101" s="826">
        <f t="shared" si="10"/>
        <v>0.68</v>
      </c>
      <c r="I101" s="708">
        <v>500</v>
      </c>
      <c r="J101" s="708">
        <f t="shared" si="7"/>
        <v>340</v>
      </c>
      <c r="K101" s="708">
        <f t="shared" si="8"/>
        <v>5550.8155208707913</v>
      </c>
      <c r="L101" s="624"/>
      <c r="M101" s="439"/>
      <c r="N101" s="731"/>
      <c r="O101" s="764"/>
      <c r="P101" s="721"/>
      <c r="Q101" s="733"/>
    </row>
    <row r="102" spans="1:17" ht="16.5" customHeight="1">
      <c r="A102" s="707">
        <f t="shared" si="9"/>
        <v>97</v>
      </c>
      <c r="B102" s="291" t="s">
        <v>670</v>
      </c>
      <c r="C102" s="722">
        <v>41886</v>
      </c>
      <c r="D102" s="722" t="s">
        <v>671</v>
      </c>
      <c r="E102" s="904">
        <v>43</v>
      </c>
      <c r="F102" s="905">
        <v>31</v>
      </c>
      <c r="G102" s="905">
        <v>25</v>
      </c>
      <c r="H102" s="826">
        <f t="shared" si="10"/>
        <v>0.9</v>
      </c>
      <c r="I102" s="708">
        <v>711</v>
      </c>
      <c r="J102" s="708">
        <f t="shared" si="7"/>
        <v>639.9</v>
      </c>
      <c r="K102" s="708">
        <f t="shared" ref="K102:K133" si="11">H102*$Q$35</f>
        <v>7346.6676011525178</v>
      </c>
      <c r="L102" s="624"/>
      <c r="M102" s="439"/>
      <c r="N102" s="731"/>
      <c r="O102" s="764"/>
      <c r="P102" s="721"/>
      <c r="Q102" s="733"/>
    </row>
    <row r="103" spans="1:17" ht="16.5" customHeight="1">
      <c r="A103" s="707">
        <f t="shared" si="9"/>
        <v>98</v>
      </c>
      <c r="B103" s="291" t="s">
        <v>483</v>
      </c>
      <c r="C103" s="722">
        <v>41886</v>
      </c>
      <c r="D103" s="722" t="s">
        <v>673</v>
      </c>
      <c r="E103" s="904">
        <v>49.5</v>
      </c>
      <c r="F103" s="905">
        <v>38.5</v>
      </c>
      <c r="G103" s="905">
        <v>32.5</v>
      </c>
      <c r="H103" s="826">
        <f t="shared" si="10"/>
        <v>1.34</v>
      </c>
      <c r="I103" s="708">
        <v>197</v>
      </c>
      <c r="J103" s="708">
        <f t="shared" si="7"/>
        <v>263.98</v>
      </c>
      <c r="K103" s="708">
        <f t="shared" si="11"/>
        <v>10938.371761715971</v>
      </c>
      <c r="L103" s="624"/>
      <c r="M103" s="439"/>
      <c r="N103" s="731"/>
      <c r="O103" s="764"/>
      <c r="P103" s="721"/>
      <c r="Q103" s="733"/>
    </row>
    <row r="104" spans="1:17" ht="16.5" customHeight="1">
      <c r="A104" s="707">
        <f t="shared" si="9"/>
        <v>99</v>
      </c>
      <c r="B104" s="291" t="s">
        <v>486</v>
      </c>
      <c r="C104" s="722">
        <v>41886</v>
      </c>
      <c r="D104" s="722" t="s">
        <v>673</v>
      </c>
      <c r="E104" s="904">
        <v>41</v>
      </c>
      <c r="F104" s="905">
        <v>31</v>
      </c>
      <c r="G104" s="905">
        <v>25.5</v>
      </c>
      <c r="H104" s="826">
        <f t="shared" si="10"/>
        <v>0.89</v>
      </c>
      <c r="I104" s="708">
        <v>307</v>
      </c>
      <c r="J104" s="708">
        <f t="shared" si="7"/>
        <v>273.23</v>
      </c>
      <c r="K104" s="708">
        <f t="shared" si="11"/>
        <v>7265.037961139712</v>
      </c>
      <c r="L104" s="624"/>
      <c r="M104" s="439"/>
      <c r="N104" s="731"/>
      <c r="O104" s="764"/>
      <c r="P104" s="721"/>
      <c r="Q104" s="733"/>
    </row>
    <row r="105" spans="1:17" ht="16.5" customHeight="1">
      <c r="A105" s="707">
        <f t="shared" si="9"/>
        <v>100</v>
      </c>
      <c r="B105" s="291" t="s">
        <v>674</v>
      </c>
      <c r="C105" s="722">
        <v>41890</v>
      </c>
      <c r="D105" s="722" t="s">
        <v>675</v>
      </c>
      <c r="E105" s="904">
        <v>50</v>
      </c>
      <c r="F105" s="905">
        <v>40</v>
      </c>
      <c r="G105" s="905">
        <v>55</v>
      </c>
      <c r="H105" s="826">
        <f t="shared" si="10"/>
        <v>1.81</v>
      </c>
      <c r="I105" s="708">
        <v>860</v>
      </c>
      <c r="J105" s="708">
        <f t="shared" si="7"/>
        <v>1556.6000000000001</v>
      </c>
      <c r="K105" s="708">
        <f t="shared" si="11"/>
        <v>14774.964842317841</v>
      </c>
      <c r="L105" s="624"/>
      <c r="M105" s="439"/>
      <c r="N105" s="731"/>
      <c r="O105" s="764"/>
      <c r="P105" s="721"/>
      <c r="Q105" s="733"/>
    </row>
    <row r="106" spans="1:17" ht="16.5" customHeight="1">
      <c r="A106" s="707">
        <f t="shared" si="9"/>
        <v>101</v>
      </c>
      <c r="B106" s="291" t="s">
        <v>663</v>
      </c>
      <c r="C106" s="722">
        <v>41890</v>
      </c>
      <c r="D106" s="722" t="s">
        <v>676</v>
      </c>
      <c r="E106" s="904">
        <v>48</v>
      </c>
      <c r="F106" s="905">
        <v>38</v>
      </c>
      <c r="G106" s="905">
        <v>34</v>
      </c>
      <c r="H106" s="826">
        <f t="shared" si="10"/>
        <v>1.33</v>
      </c>
      <c r="I106" s="708">
        <v>2153</v>
      </c>
      <c r="J106" s="708">
        <f t="shared" si="7"/>
        <v>2863.4900000000002</v>
      </c>
      <c r="K106" s="708">
        <f t="shared" si="11"/>
        <v>10856.742121703164</v>
      </c>
      <c r="L106" s="624"/>
      <c r="M106" s="439"/>
      <c r="N106" s="731"/>
      <c r="O106" s="764"/>
      <c r="P106" s="721"/>
      <c r="Q106" s="733"/>
    </row>
    <row r="107" spans="1:17" ht="16.5" customHeight="1">
      <c r="A107" s="707">
        <f t="shared" si="9"/>
        <v>102</v>
      </c>
      <c r="B107" s="291" t="s">
        <v>623</v>
      </c>
      <c r="C107" s="722">
        <v>41890</v>
      </c>
      <c r="D107" s="722" t="s">
        <v>676</v>
      </c>
      <c r="E107" s="904">
        <v>30</v>
      </c>
      <c r="F107" s="905">
        <v>20</v>
      </c>
      <c r="G107" s="905"/>
      <c r="H107" s="826">
        <f t="shared" si="10"/>
        <v>0.06</v>
      </c>
      <c r="I107" s="708">
        <v>2000</v>
      </c>
      <c r="J107" s="708">
        <f t="shared" si="7"/>
        <v>120</v>
      </c>
      <c r="K107" s="708">
        <f t="shared" si="11"/>
        <v>489.77784007683448</v>
      </c>
      <c r="L107" s="624"/>
      <c r="M107" s="439"/>
      <c r="N107" s="731"/>
      <c r="O107" s="764"/>
      <c r="P107" s="721"/>
      <c r="Q107" s="733"/>
    </row>
    <row r="108" spans="1:17" ht="16.5" customHeight="1">
      <c r="A108" s="707">
        <f t="shared" si="9"/>
        <v>103</v>
      </c>
      <c r="B108" s="291" t="s">
        <v>1158</v>
      </c>
      <c r="C108" s="722">
        <v>41890</v>
      </c>
      <c r="D108" s="722" t="s">
        <v>677</v>
      </c>
      <c r="E108" s="904">
        <v>50</v>
      </c>
      <c r="F108" s="905">
        <v>20</v>
      </c>
      <c r="G108" s="905"/>
      <c r="H108" s="826">
        <f>IF(G108&lt;&gt;"",ROUND(((E108+F108)*2+5)*(F108+G108+3)/10000,2),ROUND(E108*F108/10000,2))</f>
        <v>0.1</v>
      </c>
      <c r="I108" s="708">
        <v>1000</v>
      </c>
      <c r="J108" s="708">
        <f t="shared" si="7"/>
        <v>100</v>
      </c>
      <c r="K108" s="708">
        <f t="shared" si="11"/>
        <v>816.29640012805748</v>
      </c>
      <c r="L108" s="624"/>
      <c r="M108" s="439"/>
      <c r="N108" s="731"/>
      <c r="O108" s="764"/>
      <c r="P108" s="721"/>
      <c r="Q108" s="733"/>
    </row>
    <row r="109" spans="1:17" ht="16.5" customHeight="1">
      <c r="A109" s="707">
        <f t="shared" si="9"/>
        <v>104</v>
      </c>
      <c r="B109" s="291" t="s">
        <v>593</v>
      </c>
      <c r="C109" s="722">
        <v>41894</v>
      </c>
      <c r="D109" s="722" t="s">
        <v>679</v>
      </c>
      <c r="E109" s="904">
        <v>55</v>
      </c>
      <c r="F109" s="905">
        <v>55</v>
      </c>
      <c r="G109" s="905">
        <v>75</v>
      </c>
      <c r="H109" s="826">
        <f t="shared" si="10"/>
        <v>2.99</v>
      </c>
      <c r="I109" s="708">
        <v>210</v>
      </c>
      <c r="J109" s="708">
        <f t="shared" si="7"/>
        <v>627.90000000000009</v>
      </c>
      <c r="K109" s="708">
        <f t="shared" si="11"/>
        <v>24407.262363828919</v>
      </c>
      <c r="L109" s="624"/>
      <c r="M109" s="439"/>
      <c r="N109" s="731"/>
      <c r="O109" s="764"/>
      <c r="P109" s="721"/>
      <c r="Q109" s="733"/>
    </row>
    <row r="110" spans="1:17" ht="16.5" customHeight="1">
      <c r="A110" s="707">
        <f t="shared" si="9"/>
        <v>105</v>
      </c>
      <c r="B110" s="291" t="s">
        <v>1207</v>
      </c>
      <c r="C110" s="722">
        <v>41895</v>
      </c>
      <c r="D110" s="722" t="s">
        <v>680</v>
      </c>
      <c r="E110" s="904">
        <v>45</v>
      </c>
      <c r="F110" s="905">
        <v>37</v>
      </c>
      <c r="G110" s="905">
        <v>27.5</v>
      </c>
      <c r="H110" s="826">
        <f t="shared" si="10"/>
        <v>1.1399999999999999</v>
      </c>
      <c r="I110" s="708">
        <v>200</v>
      </c>
      <c r="J110" s="708">
        <f t="shared" si="7"/>
        <v>227.99999999999997</v>
      </c>
      <c r="K110" s="708">
        <f t="shared" si="11"/>
        <v>9305.7789614598551</v>
      </c>
      <c r="L110" s="624"/>
      <c r="M110" s="439"/>
      <c r="N110" s="731"/>
      <c r="O110" s="764"/>
      <c r="P110" s="721"/>
      <c r="Q110" s="733"/>
    </row>
    <row r="111" spans="1:17" ht="16.5" customHeight="1">
      <c r="A111" s="707">
        <f t="shared" si="9"/>
        <v>106</v>
      </c>
      <c r="B111" s="291" t="s">
        <v>1207</v>
      </c>
      <c r="C111" s="722">
        <v>41895</v>
      </c>
      <c r="D111" s="722" t="s">
        <v>680</v>
      </c>
      <c r="E111" s="904">
        <v>45</v>
      </c>
      <c r="F111" s="905">
        <v>37</v>
      </c>
      <c r="G111" s="905">
        <v>27.5</v>
      </c>
      <c r="H111" s="826">
        <f t="shared" si="10"/>
        <v>1.1399999999999999</v>
      </c>
      <c r="I111" s="708">
        <v>989</v>
      </c>
      <c r="J111" s="708">
        <f t="shared" si="7"/>
        <v>1127.4599999999998</v>
      </c>
      <c r="K111" s="708">
        <f t="shared" si="11"/>
        <v>9305.7789614598551</v>
      </c>
      <c r="L111" s="624"/>
      <c r="M111" s="439"/>
      <c r="N111" s="731"/>
      <c r="O111" s="764"/>
      <c r="P111" s="721"/>
      <c r="Q111" s="733"/>
    </row>
    <row r="112" spans="1:17" ht="16.5" customHeight="1">
      <c r="A112" s="707">
        <f t="shared" si="9"/>
        <v>107</v>
      </c>
      <c r="B112" s="291" t="s">
        <v>445</v>
      </c>
      <c r="C112" s="722">
        <v>41895</v>
      </c>
      <c r="D112" s="722" t="s">
        <v>680</v>
      </c>
      <c r="E112" s="904">
        <v>50</v>
      </c>
      <c r="F112" s="905">
        <v>20</v>
      </c>
      <c r="G112" s="905"/>
      <c r="H112" s="826">
        <f>IF(G112&lt;&gt;"",ROUND(((E112+F112)*2+5)*(F112+G112+3)/10000,2),ROUND(E112*F112/10000,2))</f>
        <v>0.1</v>
      </c>
      <c r="I112" s="708">
        <v>2400</v>
      </c>
      <c r="J112" s="708">
        <f t="shared" si="7"/>
        <v>240</v>
      </c>
      <c r="K112" s="708">
        <f t="shared" si="11"/>
        <v>816.29640012805748</v>
      </c>
      <c r="L112" s="624"/>
      <c r="M112" s="439"/>
      <c r="N112" s="731"/>
      <c r="O112" s="764"/>
      <c r="P112" s="721"/>
      <c r="Q112" s="733"/>
    </row>
    <row r="113" spans="1:17" ht="16.5" customHeight="1">
      <c r="A113" s="707">
        <f t="shared" si="9"/>
        <v>108</v>
      </c>
      <c r="B113" s="291" t="s">
        <v>436</v>
      </c>
      <c r="C113" s="722">
        <v>41897</v>
      </c>
      <c r="D113" s="722" t="s">
        <v>681</v>
      </c>
      <c r="E113" s="904">
        <v>49</v>
      </c>
      <c r="F113" s="905">
        <v>38</v>
      </c>
      <c r="G113" s="905">
        <v>12</v>
      </c>
      <c r="H113" s="826">
        <f t="shared" si="10"/>
        <v>0.95</v>
      </c>
      <c r="I113" s="708">
        <v>495</v>
      </c>
      <c r="J113" s="708">
        <f t="shared" si="7"/>
        <v>470.25</v>
      </c>
      <c r="K113" s="708">
        <f t="shared" si="11"/>
        <v>7754.8158012165459</v>
      </c>
      <c r="L113" s="624"/>
      <c r="M113" s="439"/>
      <c r="N113" s="731"/>
      <c r="O113" s="764"/>
      <c r="P113" s="721"/>
      <c r="Q113" s="733"/>
    </row>
    <row r="114" spans="1:17" ht="16.5" customHeight="1">
      <c r="A114" s="707">
        <f t="shared" si="9"/>
        <v>109</v>
      </c>
      <c r="B114" s="291" t="s">
        <v>682</v>
      </c>
      <c r="C114" s="722">
        <v>41898</v>
      </c>
      <c r="D114" s="722" t="s">
        <v>683</v>
      </c>
      <c r="E114" s="904">
        <v>86</v>
      </c>
      <c r="F114" s="905">
        <v>64</v>
      </c>
      <c r="G114" s="905">
        <v>33</v>
      </c>
      <c r="H114" s="826">
        <f t="shared" si="10"/>
        <v>3.05</v>
      </c>
      <c r="I114" s="708">
        <v>451</v>
      </c>
      <c r="J114" s="708">
        <f t="shared" si="7"/>
        <v>1375.55</v>
      </c>
      <c r="K114" s="708">
        <f t="shared" si="11"/>
        <v>24897.040203905752</v>
      </c>
      <c r="L114" s="624"/>
      <c r="M114" s="439"/>
      <c r="N114" s="731"/>
      <c r="O114" s="764"/>
      <c r="P114" s="721"/>
      <c r="Q114" s="733"/>
    </row>
    <row r="115" spans="1:17" ht="16.5" customHeight="1">
      <c r="A115" s="707">
        <f t="shared" si="9"/>
        <v>110</v>
      </c>
      <c r="B115" s="291" t="s">
        <v>746</v>
      </c>
      <c r="C115" s="722">
        <v>41898</v>
      </c>
      <c r="D115" s="722" t="s">
        <v>683</v>
      </c>
      <c r="E115" s="904">
        <v>60</v>
      </c>
      <c r="F115" s="905">
        <v>25</v>
      </c>
      <c r="G115" s="905"/>
      <c r="H115" s="826">
        <f t="shared" si="10"/>
        <v>0.15</v>
      </c>
      <c r="I115" s="708">
        <v>902</v>
      </c>
      <c r="J115" s="708">
        <f t="shared" si="7"/>
        <v>135.29999999999998</v>
      </c>
      <c r="K115" s="708">
        <f t="shared" si="11"/>
        <v>1224.4446001920862</v>
      </c>
      <c r="L115" s="624"/>
      <c r="M115" s="439"/>
      <c r="N115" s="731"/>
      <c r="O115" s="764"/>
      <c r="P115" s="721"/>
      <c r="Q115" s="733"/>
    </row>
    <row r="116" spans="1:17" ht="16.5" customHeight="1">
      <c r="A116" s="707">
        <f t="shared" si="9"/>
        <v>111</v>
      </c>
      <c r="B116" s="291" t="s">
        <v>663</v>
      </c>
      <c r="C116" s="722">
        <v>41898</v>
      </c>
      <c r="D116" s="722" t="s">
        <v>685</v>
      </c>
      <c r="E116" s="904">
        <v>48</v>
      </c>
      <c r="F116" s="905">
        <v>38</v>
      </c>
      <c r="G116" s="905">
        <v>34</v>
      </c>
      <c r="H116" s="826">
        <f t="shared" si="10"/>
        <v>1.33</v>
      </c>
      <c r="I116" s="708">
        <v>175</v>
      </c>
      <c r="J116" s="708">
        <f t="shared" si="7"/>
        <v>232.75</v>
      </c>
      <c r="K116" s="708">
        <f t="shared" si="11"/>
        <v>10856.742121703164</v>
      </c>
      <c r="L116" s="624"/>
      <c r="M116" s="439"/>
      <c r="N116" s="731"/>
      <c r="O116" s="764"/>
      <c r="P116" s="721"/>
      <c r="Q116" s="733"/>
    </row>
    <row r="117" spans="1:17" ht="16.5" customHeight="1">
      <c r="A117" s="707">
        <f t="shared" si="9"/>
        <v>112</v>
      </c>
      <c r="B117" s="291" t="s">
        <v>663</v>
      </c>
      <c r="C117" s="722">
        <v>41898</v>
      </c>
      <c r="D117" s="722" t="s">
        <v>685</v>
      </c>
      <c r="E117" s="904">
        <v>48</v>
      </c>
      <c r="F117" s="905">
        <v>38</v>
      </c>
      <c r="G117" s="905">
        <v>34</v>
      </c>
      <c r="H117" s="826">
        <f t="shared" si="10"/>
        <v>1.33</v>
      </c>
      <c r="I117" s="708">
        <v>1686</v>
      </c>
      <c r="J117" s="708">
        <f t="shared" si="7"/>
        <v>2242.38</v>
      </c>
      <c r="K117" s="708">
        <f t="shared" si="11"/>
        <v>10856.742121703164</v>
      </c>
      <c r="L117" s="624"/>
      <c r="M117" s="439"/>
      <c r="N117" s="731"/>
      <c r="O117" s="764"/>
      <c r="P117" s="721"/>
      <c r="Q117" s="733"/>
    </row>
    <row r="118" spans="1:17" ht="16.5" customHeight="1">
      <c r="A118" s="707">
        <f t="shared" si="9"/>
        <v>113</v>
      </c>
      <c r="B118" s="291" t="s">
        <v>662</v>
      </c>
      <c r="C118" s="722">
        <v>41898</v>
      </c>
      <c r="D118" s="722" t="s">
        <v>685</v>
      </c>
      <c r="E118" s="904">
        <v>39</v>
      </c>
      <c r="F118" s="905">
        <v>25</v>
      </c>
      <c r="G118" s="905">
        <v>44</v>
      </c>
      <c r="H118" s="826">
        <f t="shared" si="10"/>
        <v>0.96</v>
      </c>
      <c r="I118" s="708">
        <v>827</v>
      </c>
      <c r="J118" s="708">
        <f t="shared" si="7"/>
        <v>793.92</v>
      </c>
      <c r="K118" s="708">
        <f t="shared" si="11"/>
        <v>7836.4454412293517</v>
      </c>
      <c r="L118" s="624"/>
      <c r="M118" s="439"/>
      <c r="N118" s="731"/>
      <c r="O118" s="764"/>
      <c r="P118" s="721"/>
      <c r="Q118" s="733"/>
    </row>
    <row r="119" spans="1:17" ht="16.5" customHeight="1">
      <c r="A119" s="707">
        <f t="shared" si="9"/>
        <v>114</v>
      </c>
      <c r="B119" s="291" t="s">
        <v>662</v>
      </c>
      <c r="C119" s="722">
        <v>41898</v>
      </c>
      <c r="D119" s="722" t="s">
        <v>685</v>
      </c>
      <c r="E119" s="904">
        <v>39</v>
      </c>
      <c r="F119" s="905">
        <v>25</v>
      </c>
      <c r="G119" s="905">
        <v>44</v>
      </c>
      <c r="H119" s="826">
        <f t="shared" si="10"/>
        <v>0.96</v>
      </c>
      <c r="I119" s="708">
        <v>1700</v>
      </c>
      <c r="J119" s="708">
        <f t="shared" si="7"/>
        <v>1632</v>
      </c>
      <c r="K119" s="708">
        <f t="shared" si="11"/>
        <v>7836.4454412293517</v>
      </c>
      <c r="L119" s="624"/>
      <c r="M119" s="439"/>
      <c r="N119" s="731"/>
      <c r="O119" s="764"/>
      <c r="P119" s="721"/>
      <c r="Q119" s="733"/>
    </row>
    <row r="120" spans="1:17" ht="16.5" customHeight="1">
      <c r="A120" s="707">
        <f t="shared" si="9"/>
        <v>115</v>
      </c>
      <c r="B120" s="291" t="s">
        <v>623</v>
      </c>
      <c r="C120" s="722">
        <v>41898</v>
      </c>
      <c r="D120" s="722" t="s">
        <v>685</v>
      </c>
      <c r="E120" s="904">
        <v>30</v>
      </c>
      <c r="F120" s="905">
        <v>20</v>
      </c>
      <c r="G120" s="905"/>
      <c r="H120" s="826">
        <f t="shared" si="10"/>
        <v>0.06</v>
      </c>
      <c r="I120" s="708">
        <v>10500</v>
      </c>
      <c r="J120" s="708">
        <f t="shared" si="7"/>
        <v>630</v>
      </c>
      <c r="K120" s="708">
        <f t="shared" si="11"/>
        <v>489.77784007683448</v>
      </c>
      <c r="L120" s="624"/>
      <c r="M120" s="439"/>
      <c r="N120" s="731"/>
      <c r="O120" s="764"/>
      <c r="P120" s="721"/>
      <c r="Q120" s="733"/>
    </row>
    <row r="121" spans="1:17" ht="16.5" customHeight="1">
      <c r="A121" s="707">
        <f t="shared" si="9"/>
        <v>116</v>
      </c>
      <c r="B121" s="192" t="s">
        <v>686</v>
      </c>
      <c r="C121" s="722">
        <v>41899</v>
      </c>
      <c r="D121" s="722" t="s">
        <v>687</v>
      </c>
      <c r="E121" s="904">
        <v>70.5</v>
      </c>
      <c r="F121" s="905">
        <v>47.5</v>
      </c>
      <c r="G121" s="905">
        <v>46</v>
      </c>
      <c r="H121" s="826">
        <f t="shared" si="10"/>
        <v>2.33</v>
      </c>
      <c r="I121" s="708">
        <v>833</v>
      </c>
      <c r="J121" s="708">
        <f t="shared" si="7"/>
        <v>1940.89</v>
      </c>
      <c r="K121" s="708">
        <f t="shared" si="11"/>
        <v>19019.706122983738</v>
      </c>
      <c r="L121" s="624"/>
      <c r="M121" s="439"/>
      <c r="N121" s="731"/>
      <c r="O121" s="764"/>
      <c r="P121" s="721"/>
      <c r="Q121" s="733"/>
    </row>
    <row r="122" spans="1:17" ht="16.5" customHeight="1">
      <c r="A122" s="707">
        <f t="shared" si="9"/>
        <v>117</v>
      </c>
      <c r="B122" s="192" t="s">
        <v>487</v>
      </c>
      <c r="C122" s="722">
        <v>41900</v>
      </c>
      <c r="D122" s="722" t="s">
        <v>689</v>
      </c>
      <c r="E122" s="904">
        <v>43</v>
      </c>
      <c r="F122" s="905">
        <v>27.5</v>
      </c>
      <c r="G122" s="905">
        <v>33</v>
      </c>
      <c r="H122" s="826">
        <f t="shared" si="10"/>
        <v>0.93</v>
      </c>
      <c r="I122" s="708">
        <v>195</v>
      </c>
      <c r="J122" s="708">
        <f t="shared" si="7"/>
        <v>181.35000000000002</v>
      </c>
      <c r="K122" s="708">
        <f t="shared" si="11"/>
        <v>7591.5565211909352</v>
      </c>
      <c r="L122" s="624"/>
      <c r="M122" s="439"/>
      <c r="N122" s="731"/>
      <c r="O122" s="764"/>
      <c r="P122" s="721"/>
      <c r="Q122" s="733"/>
    </row>
    <row r="123" spans="1:17" ht="16.5" customHeight="1">
      <c r="A123" s="707">
        <f t="shared" si="9"/>
        <v>118</v>
      </c>
      <c r="B123" s="291" t="s">
        <v>494</v>
      </c>
      <c r="C123" s="722">
        <v>41900</v>
      </c>
      <c r="D123" s="722" t="s">
        <v>689</v>
      </c>
      <c r="E123" s="904">
        <v>42</v>
      </c>
      <c r="F123" s="905">
        <v>26</v>
      </c>
      <c r="G123" s="905">
        <v>33</v>
      </c>
      <c r="H123" s="826">
        <f t="shared" si="10"/>
        <v>0.87</v>
      </c>
      <c r="I123" s="708">
        <v>300</v>
      </c>
      <c r="J123" s="708">
        <f t="shared" si="7"/>
        <v>261</v>
      </c>
      <c r="K123" s="708">
        <f t="shared" si="11"/>
        <v>7101.7786811141004</v>
      </c>
      <c r="L123" s="624"/>
      <c r="M123" s="439"/>
      <c r="N123" s="731"/>
      <c r="O123" s="764"/>
      <c r="P123" s="721"/>
      <c r="Q123" s="733"/>
    </row>
    <row r="124" spans="1:17" ht="16.5" customHeight="1">
      <c r="A124" s="707">
        <f t="shared" si="9"/>
        <v>119</v>
      </c>
      <c r="B124" s="291" t="s">
        <v>690</v>
      </c>
      <c r="C124" s="722">
        <v>41904</v>
      </c>
      <c r="D124" s="722" t="s">
        <v>691</v>
      </c>
      <c r="E124" s="904">
        <v>45</v>
      </c>
      <c r="F124" s="905">
        <v>34.5</v>
      </c>
      <c r="G124" s="905">
        <v>7.2</v>
      </c>
      <c r="H124" s="826">
        <f t="shared" si="10"/>
        <v>0.73</v>
      </c>
      <c r="I124" s="708">
        <v>314</v>
      </c>
      <c r="J124" s="708">
        <f t="shared" si="7"/>
        <v>229.22</v>
      </c>
      <c r="K124" s="708">
        <f t="shared" si="11"/>
        <v>5958.9637209348193</v>
      </c>
      <c r="L124" s="624"/>
      <c r="M124" s="439"/>
      <c r="N124" s="731"/>
      <c r="O124" s="764"/>
      <c r="P124" s="721"/>
      <c r="Q124" s="733"/>
    </row>
    <row r="125" spans="1:17" ht="16.5" customHeight="1">
      <c r="A125" s="707">
        <f t="shared" si="9"/>
        <v>120</v>
      </c>
      <c r="B125" s="291" t="s">
        <v>692</v>
      </c>
      <c r="C125" s="722">
        <v>41904</v>
      </c>
      <c r="D125" s="722" t="s">
        <v>691</v>
      </c>
      <c r="E125" s="904">
        <v>51.5</v>
      </c>
      <c r="F125" s="905">
        <v>28.5</v>
      </c>
      <c r="G125" s="905">
        <v>7.7</v>
      </c>
      <c r="H125" s="826">
        <f t="shared" si="10"/>
        <v>0.65</v>
      </c>
      <c r="I125" s="708">
        <v>103</v>
      </c>
      <c r="J125" s="708">
        <f t="shared" si="7"/>
        <v>66.95</v>
      </c>
      <c r="K125" s="708">
        <f t="shared" si="11"/>
        <v>5305.9266008323739</v>
      </c>
      <c r="L125" s="624"/>
      <c r="M125" s="439"/>
      <c r="N125" s="731"/>
      <c r="O125" s="764"/>
      <c r="P125" s="721"/>
      <c r="Q125" s="733"/>
    </row>
    <row r="126" spans="1:17" ht="16.5" customHeight="1">
      <c r="A126" s="707">
        <f t="shared" si="9"/>
        <v>121</v>
      </c>
      <c r="B126" s="291" t="s">
        <v>693</v>
      </c>
      <c r="C126" s="722">
        <v>41904</v>
      </c>
      <c r="D126" s="722" t="s">
        <v>691</v>
      </c>
      <c r="E126" s="904">
        <v>32.5</v>
      </c>
      <c r="F126" s="905">
        <v>30.5</v>
      </c>
      <c r="G126" s="905">
        <v>7.5</v>
      </c>
      <c r="H126" s="826">
        <f t="shared" si="10"/>
        <v>0.54</v>
      </c>
      <c r="I126" s="708">
        <v>497</v>
      </c>
      <c r="J126" s="708">
        <f t="shared" si="7"/>
        <v>268.38</v>
      </c>
      <c r="K126" s="708">
        <f t="shared" si="11"/>
        <v>4408.0005606915111</v>
      </c>
      <c r="L126" s="624"/>
      <c r="M126" s="439"/>
      <c r="N126" s="731"/>
      <c r="O126" s="764"/>
      <c r="P126" s="721"/>
      <c r="Q126" s="733"/>
    </row>
    <row r="127" spans="1:17" ht="16.5" customHeight="1">
      <c r="A127" s="707">
        <f t="shared" si="9"/>
        <v>122</v>
      </c>
      <c r="B127" s="291" t="s">
        <v>694</v>
      </c>
      <c r="C127" s="722">
        <v>41904</v>
      </c>
      <c r="D127" s="722" t="s">
        <v>691</v>
      </c>
      <c r="E127" s="904">
        <v>42</v>
      </c>
      <c r="F127" s="905">
        <v>23.5</v>
      </c>
      <c r="G127" s="905">
        <v>8</v>
      </c>
      <c r="H127" s="826">
        <f t="shared" si="10"/>
        <v>0.47</v>
      </c>
      <c r="I127" s="708">
        <v>300</v>
      </c>
      <c r="J127" s="708">
        <f t="shared" si="7"/>
        <v>141</v>
      </c>
      <c r="K127" s="708">
        <f t="shared" si="11"/>
        <v>3836.59308060187</v>
      </c>
      <c r="L127" s="624"/>
      <c r="M127" s="439"/>
      <c r="N127" s="731"/>
      <c r="O127" s="764"/>
      <c r="P127" s="721"/>
      <c r="Q127" s="733"/>
    </row>
    <row r="128" spans="1:17" ht="16.5" customHeight="1">
      <c r="A128" s="707">
        <f t="shared" si="9"/>
        <v>123</v>
      </c>
      <c r="B128" s="291" t="s">
        <v>695</v>
      </c>
      <c r="C128" s="722">
        <v>41905</v>
      </c>
      <c r="D128" s="722" t="s">
        <v>696</v>
      </c>
      <c r="E128" s="904">
        <v>76</v>
      </c>
      <c r="F128" s="905">
        <v>55</v>
      </c>
      <c r="G128" s="905">
        <v>33</v>
      </c>
      <c r="H128" s="826">
        <f t="shared" si="10"/>
        <v>2.4300000000000002</v>
      </c>
      <c r="I128" s="708">
        <v>184</v>
      </c>
      <c r="J128" s="708">
        <f t="shared" si="7"/>
        <v>447.12</v>
      </c>
      <c r="K128" s="708">
        <f t="shared" si="11"/>
        <v>19836.002523111798</v>
      </c>
      <c r="L128" s="624"/>
      <c r="M128" s="439"/>
      <c r="N128" s="731"/>
      <c r="O128" s="764"/>
      <c r="P128" s="721"/>
      <c r="Q128" s="733"/>
    </row>
    <row r="129" spans="1:17" ht="16.5" customHeight="1">
      <c r="A129" s="707">
        <f t="shared" si="9"/>
        <v>124</v>
      </c>
      <c r="B129" s="291" t="s">
        <v>746</v>
      </c>
      <c r="C129" s="722">
        <v>41905</v>
      </c>
      <c r="D129" s="722" t="s">
        <v>696</v>
      </c>
      <c r="E129" s="904">
        <v>60</v>
      </c>
      <c r="F129" s="905">
        <v>25</v>
      </c>
      <c r="G129" s="905"/>
      <c r="H129" s="826">
        <f t="shared" si="10"/>
        <v>0.15</v>
      </c>
      <c r="I129" s="708">
        <v>368</v>
      </c>
      <c r="J129" s="708">
        <f t="shared" si="7"/>
        <v>55.199999999999996</v>
      </c>
      <c r="K129" s="708">
        <f t="shared" si="11"/>
        <v>1224.4446001920862</v>
      </c>
      <c r="L129" s="624"/>
      <c r="M129" s="439"/>
      <c r="N129" s="731"/>
      <c r="O129" s="764"/>
      <c r="P129" s="721"/>
      <c r="Q129" s="733"/>
    </row>
    <row r="130" spans="1:17" ht="16.5" customHeight="1">
      <c r="A130" s="707">
        <f t="shared" si="9"/>
        <v>125</v>
      </c>
      <c r="B130" s="291" t="s">
        <v>682</v>
      </c>
      <c r="C130" s="722">
        <v>41905</v>
      </c>
      <c r="D130" s="722" t="s">
        <v>697</v>
      </c>
      <c r="E130" s="904">
        <v>86</v>
      </c>
      <c r="F130" s="905">
        <v>64</v>
      </c>
      <c r="G130" s="905">
        <v>33</v>
      </c>
      <c r="H130" s="826">
        <f t="shared" si="10"/>
        <v>3.05</v>
      </c>
      <c r="I130" s="708">
        <v>13</v>
      </c>
      <c r="J130" s="708">
        <f t="shared" si="7"/>
        <v>39.65</v>
      </c>
      <c r="K130" s="708">
        <f t="shared" si="11"/>
        <v>24897.040203905752</v>
      </c>
      <c r="L130" s="624"/>
      <c r="M130" s="439"/>
      <c r="N130" s="731"/>
      <c r="O130" s="764"/>
      <c r="P130" s="721"/>
      <c r="Q130" s="733"/>
    </row>
    <row r="131" spans="1:17" ht="16.5" customHeight="1">
      <c r="A131" s="707">
        <f t="shared" si="9"/>
        <v>126</v>
      </c>
      <c r="B131" s="291" t="s">
        <v>515</v>
      </c>
      <c r="C131" s="722">
        <v>41907</v>
      </c>
      <c r="D131" s="722" t="s">
        <v>698</v>
      </c>
      <c r="E131" s="904">
        <v>59</v>
      </c>
      <c r="F131" s="905">
        <v>38</v>
      </c>
      <c r="G131" s="905">
        <v>17</v>
      </c>
      <c r="H131" s="826">
        <f t="shared" si="10"/>
        <v>1.1499999999999999</v>
      </c>
      <c r="I131" s="708">
        <v>994</v>
      </c>
      <c r="J131" s="708">
        <f t="shared" si="7"/>
        <v>1143.0999999999999</v>
      </c>
      <c r="K131" s="708">
        <f t="shared" si="11"/>
        <v>9387.4086014726599</v>
      </c>
      <c r="L131" s="624"/>
      <c r="M131" s="439"/>
      <c r="N131" s="731"/>
      <c r="O131" s="764"/>
      <c r="P131" s="721"/>
      <c r="Q131" s="733"/>
    </row>
    <row r="132" spans="1:17" ht="16.5" customHeight="1">
      <c r="A132" s="707">
        <f t="shared" si="9"/>
        <v>127</v>
      </c>
      <c r="B132" s="291" t="s">
        <v>639</v>
      </c>
      <c r="C132" s="722">
        <v>41908</v>
      </c>
      <c r="D132" s="722" t="s">
        <v>699</v>
      </c>
      <c r="E132" s="904">
        <v>22</v>
      </c>
      <c r="F132" s="905">
        <v>22</v>
      </c>
      <c r="G132" s="905">
        <v>29.5</v>
      </c>
      <c r="H132" s="826">
        <f t="shared" si="10"/>
        <v>0.51</v>
      </c>
      <c r="I132" s="708">
        <v>1500</v>
      </c>
      <c r="J132" s="708">
        <f t="shared" si="7"/>
        <v>765</v>
      </c>
      <c r="K132" s="708">
        <f t="shared" si="11"/>
        <v>4163.1116406530937</v>
      </c>
      <c r="L132" s="624"/>
      <c r="M132" s="439"/>
      <c r="N132" s="731"/>
      <c r="O132" s="764"/>
      <c r="P132" s="721"/>
      <c r="Q132" s="733"/>
    </row>
    <row r="133" spans="1:17" ht="16.5" customHeight="1">
      <c r="A133" s="707">
        <f t="shared" si="9"/>
        <v>128</v>
      </c>
      <c r="B133" s="291" t="s">
        <v>500</v>
      </c>
      <c r="C133" s="722">
        <v>41908</v>
      </c>
      <c r="D133" s="722" t="s">
        <v>700</v>
      </c>
      <c r="E133" s="904">
        <v>51.5</v>
      </c>
      <c r="F133" s="905">
        <v>25</v>
      </c>
      <c r="G133" s="905">
        <v>25.2</v>
      </c>
      <c r="H133" s="826">
        <f t="shared" si="10"/>
        <v>0.84</v>
      </c>
      <c r="I133" s="708">
        <v>399</v>
      </c>
      <c r="J133" s="708">
        <f t="shared" si="7"/>
        <v>335.15999999999997</v>
      </c>
      <c r="K133" s="708">
        <f t="shared" si="11"/>
        <v>6856.8897610756831</v>
      </c>
      <c r="L133" s="624"/>
      <c r="M133" s="439"/>
      <c r="N133" s="731"/>
      <c r="O133" s="764"/>
      <c r="P133" s="721"/>
      <c r="Q133" s="733"/>
    </row>
    <row r="134" spans="1:17" ht="16.5" customHeight="1">
      <c r="A134" s="707">
        <f t="shared" si="9"/>
        <v>129</v>
      </c>
      <c r="B134" s="189" t="s">
        <v>503</v>
      </c>
      <c r="C134" s="722">
        <v>41908</v>
      </c>
      <c r="D134" s="722" t="s">
        <v>700</v>
      </c>
      <c r="E134" s="904">
        <v>51.5</v>
      </c>
      <c r="F134" s="905">
        <v>26</v>
      </c>
      <c r="G134" s="905">
        <v>27</v>
      </c>
      <c r="H134" s="826">
        <f t="shared" si="10"/>
        <v>0.9</v>
      </c>
      <c r="I134" s="708">
        <v>295</v>
      </c>
      <c r="J134" s="708">
        <f t="shared" ref="J134:J155" si="12">H134*I134</f>
        <v>265.5</v>
      </c>
      <c r="K134" s="708">
        <f t="shared" ref="K134:K155" si="13">H134*$Q$35</f>
        <v>7346.6676011525178</v>
      </c>
      <c r="L134" s="624"/>
      <c r="M134" s="439"/>
      <c r="N134" s="731"/>
      <c r="O134" s="764"/>
      <c r="P134" s="721"/>
      <c r="Q134" s="733"/>
    </row>
    <row r="135" spans="1:17" ht="16.5" customHeight="1">
      <c r="A135" s="707">
        <f t="shared" ref="A135:A155" si="14">IF(B135&lt;&gt;"",A134+1,"")</f>
        <v>130</v>
      </c>
      <c r="B135" s="291" t="s">
        <v>504</v>
      </c>
      <c r="C135" s="722">
        <v>41908</v>
      </c>
      <c r="D135" s="722" t="s">
        <v>700</v>
      </c>
      <c r="E135" s="904">
        <v>51.5</v>
      </c>
      <c r="F135" s="905">
        <v>27</v>
      </c>
      <c r="G135" s="905">
        <v>27.5</v>
      </c>
      <c r="H135" s="826">
        <f t="shared" ref="H135:H155" si="15">IF(G135&lt;&gt;"",ROUND(((E135+F135)*2+5)*(F135+G135+3)/10000,2),ROUND(E135*F135/10000,2))</f>
        <v>0.93</v>
      </c>
      <c r="I135" s="708">
        <v>200</v>
      </c>
      <c r="J135" s="708">
        <f t="shared" si="12"/>
        <v>186</v>
      </c>
      <c r="K135" s="708">
        <f t="shared" si="13"/>
        <v>7591.5565211909352</v>
      </c>
      <c r="L135" s="624"/>
      <c r="M135" s="439"/>
      <c r="N135" s="731"/>
      <c r="O135" s="764"/>
      <c r="P135" s="721"/>
      <c r="Q135" s="733"/>
    </row>
    <row r="136" spans="1:17" ht="16.5" customHeight="1">
      <c r="A136" s="707">
        <f t="shared" si="14"/>
        <v>131</v>
      </c>
      <c r="B136" s="291" t="s">
        <v>406</v>
      </c>
      <c r="C136" s="722">
        <v>41908</v>
      </c>
      <c r="D136" s="722" t="s">
        <v>700</v>
      </c>
      <c r="E136" s="904">
        <v>52</v>
      </c>
      <c r="F136" s="905">
        <v>33</v>
      </c>
      <c r="G136" s="905">
        <v>22</v>
      </c>
      <c r="H136" s="826">
        <f t="shared" si="15"/>
        <v>1.02</v>
      </c>
      <c r="I136" s="708">
        <v>298</v>
      </c>
      <c r="J136" s="708">
        <f t="shared" si="12"/>
        <v>303.95999999999998</v>
      </c>
      <c r="K136" s="708">
        <f t="shared" si="13"/>
        <v>8326.2232813061873</v>
      </c>
      <c r="L136" s="624"/>
      <c r="M136" s="439"/>
      <c r="N136" s="731"/>
      <c r="O136" s="764"/>
      <c r="P136" s="721"/>
      <c r="Q136" s="733"/>
    </row>
    <row r="137" spans="1:17" ht="16.5" customHeight="1">
      <c r="A137" s="707">
        <f t="shared" si="14"/>
        <v>132</v>
      </c>
      <c r="B137" s="291" t="s">
        <v>701</v>
      </c>
      <c r="C137" s="722">
        <v>41908</v>
      </c>
      <c r="D137" s="722" t="s">
        <v>700</v>
      </c>
      <c r="E137" s="904">
        <v>51.5</v>
      </c>
      <c r="F137" s="905">
        <v>22</v>
      </c>
      <c r="G137" s="905">
        <v>22</v>
      </c>
      <c r="H137" s="826">
        <f t="shared" si="15"/>
        <v>0.71</v>
      </c>
      <c r="I137" s="708">
        <v>360</v>
      </c>
      <c r="J137" s="708">
        <f t="shared" si="12"/>
        <v>255.6</v>
      </c>
      <c r="K137" s="708">
        <f t="shared" si="13"/>
        <v>5795.7044409092077</v>
      </c>
      <c r="L137" s="624"/>
      <c r="M137" s="439"/>
      <c r="N137" s="731"/>
      <c r="O137" s="764"/>
      <c r="P137" s="721"/>
      <c r="Q137" s="733"/>
    </row>
    <row r="138" spans="1:17" ht="16.5" customHeight="1">
      <c r="A138" s="707">
        <f t="shared" si="14"/>
        <v>133</v>
      </c>
      <c r="B138" s="291" t="s">
        <v>436</v>
      </c>
      <c r="C138" s="722">
        <v>41908</v>
      </c>
      <c r="D138" s="722" t="s">
        <v>702</v>
      </c>
      <c r="E138" s="904">
        <v>49</v>
      </c>
      <c r="F138" s="905">
        <v>38</v>
      </c>
      <c r="G138" s="905">
        <v>12</v>
      </c>
      <c r="H138" s="826">
        <f t="shared" si="15"/>
        <v>0.95</v>
      </c>
      <c r="I138" s="708">
        <v>498</v>
      </c>
      <c r="J138" s="708">
        <f t="shared" si="12"/>
        <v>473.09999999999997</v>
      </c>
      <c r="K138" s="708">
        <f t="shared" si="13"/>
        <v>7754.8158012165459</v>
      </c>
      <c r="L138" s="624"/>
      <c r="M138" s="439"/>
      <c r="N138" s="731"/>
      <c r="O138" s="764"/>
      <c r="P138" s="721"/>
      <c r="Q138" s="733"/>
    </row>
    <row r="139" spans="1:17" ht="16.5" customHeight="1">
      <c r="A139" s="707">
        <f t="shared" si="14"/>
        <v>134</v>
      </c>
      <c r="B139" s="291" t="s">
        <v>566</v>
      </c>
      <c r="C139" s="722">
        <v>41908</v>
      </c>
      <c r="D139" s="722" t="s">
        <v>702</v>
      </c>
      <c r="E139" s="904">
        <v>49</v>
      </c>
      <c r="F139" s="905">
        <v>38</v>
      </c>
      <c r="G139" s="905">
        <v>13</v>
      </c>
      <c r="H139" s="826">
        <f t="shared" si="15"/>
        <v>0.97</v>
      </c>
      <c r="I139" s="708">
        <v>493</v>
      </c>
      <c r="J139" s="708">
        <f t="shared" si="12"/>
        <v>478.21</v>
      </c>
      <c r="K139" s="708">
        <f t="shared" si="13"/>
        <v>7918.0750812421575</v>
      </c>
      <c r="L139" s="624"/>
      <c r="M139" s="439"/>
      <c r="N139" s="731"/>
      <c r="O139" s="764"/>
      <c r="P139" s="721"/>
      <c r="Q139" s="733"/>
    </row>
    <row r="140" spans="1:17" ht="16.5" customHeight="1">
      <c r="A140" s="707">
        <f t="shared" si="14"/>
        <v>135</v>
      </c>
      <c r="B140" s="291" t="s">
        <v>703</v>
      </c>
      <c r="C140" s="722">
        <v>41908</v>
      </c>
      <c r="D140" s="722" t="s">
        <v>704</v>
      </c>
      <c r="E140" s="904">
        <v>36.5</v>
      </c>
      <c r="F140" s="905">
        <v>29.5</v>
      </c>
      <c r="G140" s="905">
        <v>35</v>
      </c>
      <c r="H140" s="826">
        <f t="shared" si="15"/>
        <v>0.92</v>
      </c>
      <c r="I140" s="708">
        <v>51</v>
      </c>
      <c r="J140" s="708">
        <f t="shared" si="12"/>
        <v>46.92</v>
      </c>
      <c r="K140" s="708">
        <f t="shared" si="13"/>
        <v>7509.9268811781294</v>
      </c>
      <c r="L140" s="624"/>
      <c r="M140" s="439"/>
      <c r="N140" s="731"/>
      <c r="O140" s="764"/>
      <c r="P140" s="721"/>
      <c r="Q140" s="733"/>
    </row>
    <row r="141" spans="1:17" ht="16.5" customHeight="1">
      <c r="A141" s="707">
        <f t="shared" si="14"/>
        <v>136</v>
      </c>
      <c r="B141" s="291" t="s">
        <v>705</v>
      </c>
      <c r="C141" s="722">
        <v>41908</v>
      </c>
      <c r="D141" s="722" t="s">
        <v>704</v>
      </c>
      <c r="E141" s="904">
        <v>51.5</v>
      </c>
      <c r="F141" s="905">
        <v>44.5</v>
      </c>
      <c r="G141" s="905">
        <v>18</v>
      </c>
      <c r="H141" s="826">
        <f t="shared" si="15"/>
        <v>1.29</v>
      </c>
      <c r="I141" s="708">
        <v>313</v>
      </c>
      <c r="J141" s="708">
        <f t="shared" si="12"/>
        <v>403.77000000000004</v>
      </c>
      <c r="K141" s="708">
        <f t="shared" si="13"/>
        <v>10530.223561651941</v>
      </c>
      <c r="L141" s="624"/>
      <c r="M141" s="439"/>
      <c r="N141" s="731"/>
      <c r="O141" s="764"/>
      <c r="P141" s="938"/>
      <c r="Q141" s="733"/>
    </row>
    <row r="142" spans="1:17" ht="16.5" customHeight="1">
      <c r="A142" s="707">
        <f t="shared" si="14"/>
        <v>137</v>
      </c>
      <c r="B142" s="291" t="s">
        <v>706</v>
      </c>
      <c r="C142" s="722">
        <v>41908</v>
      </c>
      <c r="D142" s="722" t="s">
        <v>704</v>
      </c>
      <c r="E142" s="904">
        <v>36.5</v>
      </c>
      <c r="F142" s="904">
        <v>36.5</v>
      </c>
      <c r="G142" s="905">
        <v>25</v>
      </c>
      <c r="H142" s="826">
        <f t="shared" si="15"/>
        <v>0.97</v>
      </c>
      <c r="I142" s="708">
        <v>113</v>
      </c>
      <c r="J142" s="708">
        <f t="shared" si="12"/>
        <v>109.61</v>
      </c>
      <c r="K142" s="708">
        <f t="shared" si="13"/>
        <v>7918.0750812421575</v>
      </c>
      <c r="L142" s="624"/>
      <c r="M142" s="439"/>
      <c r="N142" s="731"/>
      <c r="O142" s="764"/>
      <c r="P142" s="938"/>
      <c r="Q142" s="733"/>
    </row>
    <row r="143" spans="1:17" ht="16.5" customHeight="1">
      <c r="A143" s="707">
        <f t="shared" si="14"/>
        <v>138</v>
      </c>
      <c r="B143" s="291" t="s">
        <v>707</v>
      </c>
      <c r="C143" s="722">
        <v>41908</v>
      </c>
      <c r="D143" s="722" t="s">
        <v>704</v>
      </c>
      <c r="E143" s="904">
        <v>46.5</v>
      </c>
      <c r="F143" s="905">
        <v>41.5</v>
      </c>
      <c r="G143" s="905">
        <v>27</v>
      </c>
      <c r="H143" s="826">
        <f t="shared" si="15"/>
        <v>1.29</v>
      </c>
      <c r="I143" s="708">
        <v>21</v>
      </c>
      <c r="J143" s="708">
        <f t="shared" si="12"/>
        <v>27.09</v>
      </c>
      <c r="K143" s="708">
        <f t="shared" si="13"/>
        <v>10530.223561651941</v>
      </c>
      <c r="L143" s="624"/>
      <c r="M143" s="439"/>
      <c r="N143" s="731"/>
      <c r="O143" s="764"/>
      <c r="P143" s="938"/>
      <c r="Q143" s="733"/>
    </row>
    <row r="144" spans="1:17" ht="16.5" customHeight="1">
      <c r="A144" s="707">
        <f t="shared" si="14"/>
        <v>139</v>
      </c>
      <c r="B144" s="291" t="s">
        <v>708</v>
      </c>
      <c r="C144" s="722">
        <v>41908</v>
      </c>
      <c r="D144" s="722" t="s">
        <v>704</v>
      </c>
      <c r="E144" s="904">
        <v>41.5</v>
      </c>
      <c r="F144" s="905">
        <v>38.5</v>
      </c>
      <c r="G144" s="905">
        <v>27</v>
      </c>
      <c r="H144" s="826">
        <f t="shared" si="15"/>
        <v>1.1299999999999999</v>
      </c>
      <c r="I144" s="708">
        <v>35</v>
      </c>
      <c r="J144" s="708">
        <f t="shared" si="12"/>
        <v>39.549999999999997</v>
      </c>
      <c r="K144" s="708">
        <f t="shared" si="13"/>
        <v>9224.1493214470484</v>
      </c>
      <c r="L144" s="624"/>
      <c r="M144" s="439"/>
      <c r="N144" s="731"/>
      <c r="O144" s="764"/>
      <c r="P144" s="940"/>
      <c r="Q144" s="733"/>
    </row>
    <row r="145" spans="1:17" ht="16.5" customHeight="1">
      <c r="A145" s="707">
        <f t="shared" si="14"/>
        <v>140</v>
      </c>
      <c r="B145" s="291" t="s">
        <v>709</v>
      </c>
      <c r="C145" s="722">
        <v>41908</v>
      </c>
      <c r="D145" s="722" t="s">
        <v>704</v>
      </c>
      <c r="E145" s="904">
        <v>43.5</v>
      </c>
      <c r="F145" s="905">
        <v>39.5</v>
      </c>
      <c r="G145" s="905">
        <v>27</v>
      </c>
      <c r="H145" s="826">
        <f t="shared" si="15"/>
        <v>1.19</v>
      </c>
      <c r="I145" s="708">
        <v>33</v>
      </c>
      <c r="J145" s="708">
        <f t="shared" si="12"/>
        <v>39.269999999999996</v>
      </c>
      <c r="K145" s="708">
        <f t="shared" si="13"/>
        <v>9713.9271615238831</v>
      </c>
      <c r="L145" s="624"/>
      <c r="M145" s="439"/>
      <c r="N145" s="731"/>
      <c r="O145" s="764"/>
      <c r="P145" s="941"/>
      <c r="Q145" s="733"/>
    </row>
    <row r="146" spans="1:17" ht="16.5" customHeight="1">
      <c r="A146" s="707">
        <f t="shared" si="14"/>
        <v>141</v>
      </c>
      <c r="B146" s="291" t="s">
        <v>586</v>
      </c>
      <c r="C146" s="722">
        <v>41908</v>
      </c>
      <c r="D146" s="722" t="s">
        <v>704</v>
      </c>
      <c r="E146" s="904">
        <v>45.5</v>
      </c>
      <c r="F146" s="905">
        <v>41.5</v>
      </c>
      <c r="G146" s="905">
        <v>25</v>
      </c>
      <c r="H146" s="826">
        <f t="shared" si="15"/>
        <v>1.24</v>
      </c>
      <c r="I146" s="708">
        <v>762</v>
      </c>
      <c r="J146" s="708">
        <f t="shared" si="12"/>
        <v>944.88</v>
      </c>
      <c r="K146" s="708">
        <f t="shared" si="13"/>
        <v>10122.075361587913</v>
      </c>
      <c r="L146" s="624"/>
      <c r="M146" s="439"/>
      <c r="N146" s="731"/>
      <c r="O146" s="764"/>
      <c r="P146" s="941"/>
      <c r="Q146" s="733"/>
    </row>
    <row r="147" spans="1:17" ht="16.5" customHeight="1">
      <c r="A147" s="707">
        <f t="shared" si="14"/>
        <v>142</v>
      </c>
      <c r="B147" s="291" t="s">
        <v>710</v>
      </c>
      <c r="C147" s="722">
        <v>41908</v>
      </c>
      <c r="D147" s="722" t="s">
        <v>704</v>
      </c>
      <c r="E147" s="904">
        <v>41</v>
      </c>
      <c r="F147" s="905">
        <v>37</v>
      </c>
      <c r="G147" s="905">
        <v>40</v>
      </c>
      <c r="H147" s="826">
        <f t="shared" si="15"/>
        <v>1.29</v>
      </c>
      <c r="I147" s="708">
        <v>145</v>
      </c>
      <c r="J147" s="708">
        <f t="shared" si="12"/>
        <v>187.05</v>
      </c>
      <c r="K147" s="708">
        <f t="shared" si="13"/>
        <v>10530.223561651941</v>
      </c>
      <c r="L147" s="624"/>
      <c r="M147" s="439"/>
      <c r="N147" s="731"/>
      <c r="O147" s="764"/>
      <c r="P147" s="941"/>
      <c r="Q147" s="733"/>
    </row>
    <row r="148" spans="1:17" ht="16.5" customHeight="1">
      <c r="A148" s="707">
        <f t="shared" si="14"/>
        <v>143</v>
      </c>
      <c r="B148" s="291" t="s">
        <v>459</v>
      </c>
      <c r="C148" s="722">
        <v>41909</v>
      </c>
      <c r="D148" s="722" t="s">
        <v>711</v>
      </c>
      <c r="E148" s="904">
        <v>55</v>
      </c>
      <c r="F148" s="905">
        <v>28</v>
      </c>
      <c r="G148" s="905">
        <v>23</v>
      </c>
      <c r="H148" s="826">
        <f t="shared" si="15"/>
        <v>0.92</v>
      </c>
      <c r="I148" s="708">
        <v>1007</v>
      </c>
      <c r="J148" s="708">
        <f t="shared" si="12"/>
        <v>926.44</v>
      </c>
      <c r="K148" s="708">
        <f t="shared" si="13"/>
        <v>7509.9268811781294</v>
      </c>
      <c r="L148" s="624"/>
      <c r="M148" s="439"/>
      <c r="N148" s="731"/>
      <c r="O148" s="764"/>
      <c r="P148" s="941"/>
      <c r="Q148" s="733"/>
    </row>
    <row r="149" spans="1:17" ht="16.5" customHeight="1">
      <c r="A149" s="707">
        <f t="shared" si="14"/>
        <v>144</v>
      </c>
      <c r="B149" s="291" t="s">
        <v>712</v>
      </c>
      <c r="C149" s="722">
        <v>41912</v>
      </c>
      <c r="D149" s="722" t="s">
        <v>713</v>
      </c>
      <c r="E149" s="904">
        <v>51</v>
      </c>
      <c r="F149" s="905">
        <v>37</v>
      </c>
      <c r="G149" s="905">
        <v>27</v>
      </c>
      <c r="H149" s="826">
        <f t="shared" si="15"/>
        <v>1.21</v>
      </c>
      <c r="I149" s="708">
        <v>264</v>
      </c>
      <c r="J149" s="708">
        <f t="shared" si="12"/>
        <v>319.44</v>
      </c>
      <c r="K149" s="708">
        <f t="shared" si="13"/>
        <v>9877.1864415494947</v>
      </c>
      <c r="L149" s="624"/>
      <c r="M149" s="439"/>
      <c r="N149" s="731"/>
      <c r="O149" s="764"/>
      <c r="P149" s="940"/>
      <c r="Q149" s="733"/>
    </row>
    <row r="150" spans="1:17" ht="16.5" customHeight="1">
      <c r="A150" s="707">
        <f t="shared" si="14"/>
        <v>145</v>
      </c>
      <c r="B150" s="291" t="s">
        <v>712</v>
      </c>
      <c r="C150" s="722">
        <v>41912</v>
      </c>
      <c r="D150" s="722" t="s">
        <v>713</v>
      </c>
      <c r="E150" s="904">
        <v>51</v>
      </c>
      <c r="F150" s="905">
        <v>37</v>
      </c>
      <c r="G150" s="905">
        <v>27</v>
      </c>
      <c r="H150" s="826">
        <f t="shared" si="15"/>
        <v>1.21</v>
      </c>
      <c r="I150" s="708">
        <v>169</v>
      </c>
      <c r="J150" s="708">
        <f t="shared" si="12"/>
        <v>204.48999999999998</v>
      </c>
      <c r="K150" s="708">
        <f t="shared" si="13"/>
        <v>9877.1864415494947</v>
      </c>
      <c r="L150" s="624"/>
      <c r="M150" s="439"/>
      <c r="N150" s="731"/>
      <c r="O150" s="764"/>
      <c r="P150" s="940"/>
      <c r="Q150" s="733"/>
    </row>
    <row r="151" spans="1:17" ht="16.5" customHeight="1">
      <c r="A151" s="707">
        <f t="shared" si="14"/>
        <v>146</v>
      </c>
      <c r="B151" s="291" t="s">
        <v>670</v>
      </c>
      <c r="C151" s="722">
        <v>41912</v>
      </c>
      <c r="D151" s="722" t="s">
        <v>715</v>
      </c>
      <c r="E151" s="904">
        <v>43</v>
      </c>
      <c r="F151" s="905">
        <v>31</v>
      </c>
      <c r="G151" s="905">
        <v>25</v>
      </c>
      <c r="H151" s="826">
        <f t="shared" si="15"/>
        <v>0.9</v>
      </c>
      <c r="I151" s="708">
        <v>993</v>
      </c>
      <c r="J151" s="708">
        <f t="shared" si="12"/>
        <v>893.7</v>
      </c>
      <c r="K151" s="708">
        <f t="shared" si="13"/>
        <v>7346.6676011525178</v>
      </c>
      <c r="L151" s="624"/>
      <c r="M151" s="439"/>
      <c r="N151" s="731"/>
      <c r="O151" s="764"/>
      <c r="P151" s="938"/>
      <c r="Q151" s="733"/>
    </row>
    <row r="152" spans="1:17" ht="16.5" customHeight="1">
      <c r="A152" s="707">
        <f t="shared" si="14"/>
        <v>147</v>
      </c>
      <c r="B152" s="291" t="s">
        <v>716</v>
      </c>
      <c r="C152" s="722">
        <v>41912</v>
      </c>
      <c r="D152" s="722" t="s">
        <v>717</v>
      </c>
      <c r="E152" s="904">
        <v>73</v>
      </c>
      <c r="F152" s="905">
        <v>59</v>
      </c>
      <c r="G152" s="905">
        <v>35</v>
      </c>
      <c r="H152" s="826">
        <f t="shared" si="15"/>
        <v>2.61</v>
      </c>
      <c r="I152" s="708">
        <v>247</v>
      </c>
      <c r="J152" s="708">
        <f t="shared" si="12"/>
        <v>644.66999999999996</v>
      </c>
      <c r="K152" s="708">
        <f t="shared" si="13"/>
        <v>21305.3360433423</v>
      </c>
      <c r="L152" s="624"/>
      <c r="M152" s="439"/>
      <c r="N152" s="731"/>
      <c r="O152" s="764"/>
      <c r="P152" s="721"/>
      <c r="Q152" s="733"/>
    </row>
    <row r="153" spans="1:17" ht="16.5" customHeight="1">
      <c r="A153" s="707">
        <f t="shared" si="14"/>
        <v>148</v>
      </c>
      <c r="B153" s="291" t="s">
        <v>692</v>
      </c>
      <c r="C153" s="722">
        <v>41912</v>
      </c>
      <c r="D153" s="722" t="s">
        <v>718</v>
      </c>
      <c r="E153" s="904">
        <v>51.5</v>
      </c>
      <c r="F153" s="905">
        <v>28.5</v>
      </c>
      <c r="G153" s="905">
        <v>7.7</v>
      </c>
      <c r="H153" s="826">
        <f t="shared" si="15"/>
        <v>0.65</v>
      </c>
      <c r="I153" s="708">
        <v>498</v>
      </c>
      <c r="J153" s="708">
        <f t="shared" si="12"/>
        <v>323.7</v>
      </c>
      <c r="K153" s="708">
        <f t="shared" si="13"/>
        <v>5305.9266008323739</v>
      </c>
      <c r="L153" s="624"/>
      <c r="M153" s="439"/>
      <c r="N153" s="731"/>
      <c r="O153" s="764"/>
      <c r="P153" s="942"/>
      <c r="Q153" s="733"/>
    </row>
    <row r="154" spans="1:17" ht="16.5" customHeight="1">
      <c r="A154" s="707">
        <f t="shared" si="14"/>
        <v>149</v>
      </c>
      <c r="B154" s="291" t="s">
        <v>693</v>
      </c>
      <c r="C154" s="722">
        <v>41912</v>
      </c>
      <c r="D154" s="722" t="s">
        <v>718</v>
      </c>
      <c r="E154" s="904">
        <v>32.5</v>
      </c>
      <c r="F154" s="905">
        <v>30.5</v>
      </c>
      <c r="G154" s="905">
        <v>7.5</v>
      </c>
      <c r="H154" s="826">
        <f t="shared" si="15"/>
        <v>0.54</v>
      </c>
      <c r="I154" s="708">
        <v>500</v>
      </c>
      <c r="J154" s="708">
        <f t="shared" si="12"/>
        <v>270</v>
      </c>
      <c r="K154" s="708">
        <f t="shared" si="13"/>
        <v>4408.0005606915111</v>
      </c>
      <c r="L154" s="624"/>
      <c r="M154" s="439"/>
      <c r="N154" s="731"/>
      <c r="O154" s="764"/>
      <c r="P154" s="942"/>
      <c r="Q154" s="733"/>
    </row>
    <row r="155" spans="1:17" ht="16.5" customHeight="1">
      <c r="A155" s="707">
        <f t="shared" si="14"/>
        <v>150</v>
      </c>
      <c r="B155" s="291" t="s">
        <v>719</v>
      </c>
      <c r="C155" s="722">
        <v>41912</v>
      </c>
      <c r="D155" s="722" t="s">
        <v>720</v>
      </c>
      <c r="E155" s="904">
        <v>45</v>
      </c>
      <c r="F155" s="905">
        <v>41</v>
      </c>
      <c r="G155" s="905">
        <v>44</v>
      </c>
      <c r="H155" s="826">
        <f t="shared" si="15"/>
        <v>1.56</v>
      </c>
      <c r="I155" s="708">
        <v>1000</v>
      </c>
      <c r="J155" s="708">
        <f t="shared" si="12"/>
        <v>1560</v>
      </c>
      <c r="K155" s="708">
        <f t="shared" si="13"/>
        <v>12734.223841997697</v>
      </c>
      <c r="L155" s="624"/>
      <c r="M155" s="439"/>
      <c r="N155" s="731"/>
      <c r="O155" s="764"/>
      <c r="P155" s="721"/>
      <c r="Q155" s="733"/>
    </row>
    <row r="156" spans="1:17" ht="16.5" customHeight="1">
      <c r="A156" s="707"/>
      <c r="B156" s="291"/>
      <c r="C156" s="723"/>
      <c r="D156" s="722"/>
      <c r="E156" s="25"/>
      <c r="F156" s="708"/>
      <c r="G156" s="708"/>
      <c r="H156" s="708"/>
      <c r="I156" s="708"/>
      <c r="J156" s="708"/>
      <c r="K156" s="708"/>
      <c r="L156" s="624"/>
      <c r="M156" s="439"/>
      <c r="N156" s="731"/>
      <c r="O156" s="764"/>
      <c r="P156" s="721"/>
      <c r="Q156" s="733"/>
    </row>
    <row r="157" spans="1:17" s="727" customFormat="1" ht="16.5" customHeight="1">
      <c r="A157" s="709"/>
      <c r="B157" s="710" t="s">
        <v>251</v>
      </c>
      <c r="C157" s="730"/>
      <c r="D157" s="822"/>
      <c r="E157" s="511"/>
      <c r="F157" s="511"/>
      <c r="G157" s="511"/>
      <c r="H157" s="830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1"/>
      <c r="O157" s="764"/>
      <c r="P157" s="721"/>
      <c r="Q157" s="733"/>
    </row>
    <row r="158" spans="1:17" s="704" customFormat="1">
      <c r="A158" s="703"/>
      <c r="B158" s="703"/>
      <c r="C158" s="717"/>
      <c r="D158" s="818"/>
      <c r="E158" s="703"/>
      <c r="F158" s="703"/>
      <c r="G158" s="703"/>
      <c r="H158" s="703"/>
      <c r="I158" s="703"/>
      <c r="J158" s="703"/>
      <c r="K158" s="703"/>
      <c r="L158" s="624"/>
      <c r="M158" s="439"/>
      <c r="N158" s="731"/>
      <c r="O158" s="764"/>
      <c r="P158" s="721"/>
      <c r="Q158" s="733"/>
    </row>
    <row r="159" spans="1:17" s="704" customFormat="1">
      <c r="A159" s="711"/>
      <c r="B159" s="712"/>
      <c r="C159" s="717"/>
      <c r="D159" s="818"/>
      <c r="E159" s="705"/>
      <c r="F159" s="705"/>
      <c r="G159" s="705"/>
      <c r="H159" s="705"/>
      <c r="I159" s="705"/>
      <c r="J159" s="705"/>
      <c r="K159" s="705"/>
      <c r="L159" s="718"/>
      <c r="M159" s="439"/>
      <c r="N159" s="731"/>
      <c r="O159" s="764"/>
      <c r="P159" s="721"/>
      <c r="Q159" s="733"/>
    </row>
    <row r="160" spans="1:17" ht="18" hidden="1" customHeight="1">
      <c r="A160" s="547" t="str">
        <f>TH!$A$1</f>
        <v>Đơn vị: CÔNG TY TNHH SX TM KIM DUNG PHÁT</v>
      </c>
      <c r="B160" s="704"/>
      <c r="E160" s="288"/>
      <c r="F160" s="288"/>
      <c r="G160" s="288"/>
      <c r="H160" s="288"/>
      <c r="I160" s="561"/>
      <c r="J160" s="561"/>
      <c r="K160" s="288"/>
      <c r="L160" s="718"/>
      <c r="M160" s="439"/>
      <c r="N160" s="731"/>
      <c r="O160" s="764"/>
      <c r="P160" s="721"/>
      <c r="Q160" s="733"/>
    </row>
    <row r="161" spans="1:17" ht="18.75" customHeight="1">
      <c r="A161" s="705" t="s">
        <v>1262</v>
      </c>
      <c r="B161" s="705"/>
      <c r="E161" s="705"/>
      <c r="F161" s="705"/>
      <c r="G161" s="705"/>
      <c r="H161" s="705"/>
      <c r="I161" s="705"/>
      <c r="J161" s="705"/>
      <c r="K161" s="705"/>
      <c r="L161" s="718"/>
      <c r="M161" s="439"/>
      <c r="N161" s="731"/>
      <c r="O161" s="764"/>
      <c r="P161" s="721"/>
      <c r="Q161" s="733"/>
    </row>
    <row r="162" spans="1:17" ht="13.5" customHeight="1">
      <c r="A162" s="705"/>
      <c r="B162" s="706"/>
      <c r="E162" s="706"/>
      <c r="F162" s="706"/>
      <c r="G162" s="706"/>
      <c r="H162" s="706"/>
      <c r="I162" s="719"/>
      <c r="J162" s="719"/>
      <c r="K162" s="706"/>
      <c r="L162" s="718"/>
      <c r="M162" s="439"/>
      <c r="N162" s="731"/>
      <c r="O162" s="764"/>
      <c r="P162" s="721"/>
      <c r="Q162" s="733"/>
    </row>
    <row r="163" spans="1:17" s="436" customFormat="1" ht="21" customHeight="1">
      <c r="A163" s="1122" t="s">
        <v>35</v>
      </c>
      <c r="B163" s="1122" t="s">
        <v>242</v>
      </c>
      <c r="C163" s="1122" t="s">
        <v>1242</v>
      </c>
      <c r="D163" s="1122" t="s">
        <v>1243</v>
      </c>
      <c r="E163" s="1126" t="s">
        <v>1244</v>
      </c>
      <c r="F163" s="1127"/>
      <c r="G163" s="1127"/>
      <c r="H163" s="1128"/>
      <c r="I163" s="1122" t="s">
        <v>243</v>
      </c>
      <c r="J163" s="1129" t="s">
        <v>1245</v>
      </c>
      <c r="K163" s="1122" t="s">
        <v>1246</v>
      </c>
      <c r="L163" s="435"/>
      <c r="M163" s="1122" t="s">
        <v>242</v>
      </c>
      <c r="N163" s="1122" t="s">
        <v>1247</v>
      </c>
      <c r="O163" s="1122" t="s">
        <v>201</v>
      </c>
      <c r="P163" s="1122" t="s">
        <v>244</v>
      </c>
      <c r="Q163" s="1122" t="s">
        <v>250</v>
      </c>
    </row>
    <row r="164" spans="1:17" s="436" customFormat="1" ht="26.25" customHeight="1">
      <c r="A164" s="1122"/>
      <c r="B164" s="1122"/>
      <c r="C164" s="1122"/>
      <c r="D164" s="1122"/>
      <c r="E164" s="760" t="s">
        <v>1248</v>
      </c>
      <c r="F164" s="760" t="s">
        <v>1249</v>
      </c>
      <c r="G164" s="760" t="s">
        <v>1250</v>
      </c>
      <c r="H164" s="432" t="s">
        <v>1251</v>
      </c>
      <c r="I164" s="1122"/>
      <c r="J164" s="1130"/>
      <c r="K164" s="1122"/>
      <c r="L164" s="435"/>
      <c r="M164" s="1122"/>
      <c r="N164" s="1122"/>
      <c r="O164" s="1122"/>
      <c r="P164" s="1122"/>
      <c r="Q164" s="1122"/>
    </row>
    <row r="165" spans="1:17" ht="16.5" customHeight="1">
      <c r="A165" s="707">
        <v>1</v>
      </c>
      <c r="B165" s="291" t="s">
        <v>722</v>
      </c>
      <c r="C165" s="722">
        <v>41918</v>
      </c>
      <c r="D165" s="722" t="s">
        <v>723</v>
      </c>
      <c r="E165" s="904">
        <v>90</v>
      </c>
      <c r="F165" s="905">
        <v>56</v>
      </c>
      <c r="G165" s="905">
        <v>21</v>
      </c>
      <c r="H165" s="826">
        <f>IF(G165&lt;&gt;"",ROUND(((E165+F165)*2+5)*(F165+G165+3)/10000,2),ROUND(E165*F165/10000,2))</f>
        <v>2.38</v>
      </c>
      <c r="I165" s="708">
        <v>218</v>
      </c>
      <c r="J165" s="708">
        <f t="shared" ref="J165" si="16">H165*I165</f>
        <v>518.84</v>
      </c>
      <c r="K165" s="708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7">
        <f t="shared" ref="A166:A228" si="19">IF(B166&lt;&gt;"",A165+1,"")</f>
        <v>2</v>
      </c>
      <c r="B166" s="291" t="s">
        <v>746</v>
      </c>
      <c r="C166" s="722">
        <v>41918</v>
      </c>
      <c r="D166" s="722" t="s">
        <v>723</v>
      </c>
      <c r="E166" s="904">
        <v>60</v>
      </c>
      <c r="F166" s="905">
        <v>25</v>
      </c>
      <c r="G166" s="905"/>
      <c r="H166" s="826">
        <f t="shared" ref="H166:H229" si="20">IF(G166&lt;&gt;"",ROUND(((E166+F166)*2+5)*(F166+G166+3)/10000,2),ROUND(E166*F166/10000,2))</f>
        <v>0.15</v>
      </c>
      <c r="I166" s="708">
        <v>436</v>
      </c>
      <c r="J166" s="708">
        <f t="shared" ref="J166:J229" si="21">H166*I166</f>
        <v>65.399999999999991</v>
      </c>
      <c r="K166" s="708">
        <f t="shared" si="17"/>
        <v>1233.8269189826799</v>
      </c>
      <c r="L166" s="624"/>
      <c r="M166" s="291" t="s">
        <v>1080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7">
        <f t="shared" si="19"/>
        <v>3</v>
      </c>
      <c r="B167" s="291" t="s">
        <v>724</v>
      </c>
      <c r="C167" s="722">
        <v>41918</v>
      </c>
      <c r="D167" s="722" t="s">
        <v>725</v>
      </c>
      <c r="E167" s="904">
        <v>36.5</v>
      </c>
      <c r="F167" s="905">
        <v>18.5</v>
      </c>
      <c r="G167" s="905">
        <v>20.5</v>
      </c>
      <c r="H167" s="826">
        <f t="shared" si="20"/>
        <v>0.48</v>
      </c>
      <c r="I167" s="708">
        <v>267</v>
      </c>
      <c r="J167" s="708">
        <f t="shared" si="21"/>
        <v>128.16</v>
      </c>
      <c r="K167" s="708">
        <f t="shared" si="17"/>
        <v>3948.2461407445753</v>
      </c>
      <c r="L167" s="624"/>
      <c r="M167" s="192" t="s">
        <v>1076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7">
        <f t="shared" si="19"/>
        <v>4</v>
      </c>
      <c r="B168" s="291" t="s">
        <v>726</v>
      </c>
      <c r="C168" s="722">
        <v>41918</v>
      </c>
      <c r="D168" s="722" t="s">
        <v>725</v>
      </c>
      <c r="E168" s="904">
        <v>44</v>
      </c>
      <c r="F168" s="905">
        <v>18</v>
      </c>
      <c r="G168" s="905">
        <v>38</v>
      </c>
      <c r="H168" s="826">
        <f t="shared" si="20"/>
        <v>0.76</v>
      </c>
      <c r="I168" s="708">
        <v>120</v>
      </c>
      <c r="J168" s="708">
        <f t="shared" si="21"/>
        <v>91.2</v>
      </c>
      <c r="K168" s="708">
        <f t="shared" si="17"/>
        <v>6251.389722845578</v>
      </c>
      <c r="L168" s="624"/>
      <c r="M168" s="192" t="s">
        <v>1076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7">
        <f t="shared" si="19"/>
        <v>5</v>
      </c>
      <c r="B169" s="291" t="s">
        <v>727</v>
      </c>
      <c r="C169" s="722">
        <v>41918</v>
      </c>
      <c r="D169" s="722" t="s">
        <v>725</v>
      </c>
      <c r="E169" s="904">
        <v>56</v>
      </c>
      <c r="F169" s="905">
        <v>28</v>
      </c>
      <c r="G169" s="905">
        <v>7</v>
      </c>
      <c r="H169" s="826">
        <f t="shared" si="20"/>
        <v>0.66</v>
      </c>
      <c r="I169" s="708">
        <v>230</v>
      </c>
      <c r="J169" s="708">
        <f t="shared" si="21"/>
        <v>151.80000000000001</v>
      </c>
      <c r="K169" s="708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7">
        <f t="shared" si="19"/>
        <v>6</v>
      </c>
      <c r="B170" s="291" t="s">
        <v>728</v>
      </c>
      <c r="C170" s="722">
        <v>41918</v>
      </c>
      <c r="D170" s="722" t="s">
        <v>725</v>
      </c>
      <c r="E170" s="904">
        <v>46</v>
      </c>
      <c r="F170" s="905">
        <v>23</v>
      </c>
      <c r="G170" s="905">
        <v>7</v>
      </c>
      <c r="H170" s="826">
        <f t="shared" si="20"/>
        <v>0.47</v>
      </c>
      <c r="I170" s="708">
        <v>230</v>
      </c>
      <c r="J170" s="708">
        <f t="shared" si="21"/>
        <v>108.1</v>
      </c>
      <c r="K170" s="708">
        <f t="shared" si="17"/>
        <v>3865.9910128123965</v>
      </c>
      <c r="L170" s="624"/>
      <c r="M170" s="192" t="s">
        <v>1076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7">
        <f t="shared" si="19"/>
        <v>7</v>
      </c>
      <c r="B171" s="291" t="s">
        <v>515</v>
      </c>
      <c r="C171" s="722">
        <v>41922</v>
      </c>
      <c r="D171" s="722" t="s">
        <v>730</v>
      </c>
      <c r="E171" s="904">
        <v>59</v>
      </c>
      <c r="F171" s="905">
        <v>38</v>
      </c>
      <c r="G171" s="905">
        <v>17</v>
      </c>
      <c r="H171" s="826">
        <f t="shared" si="20"/>
        <v>1.1499999999999999</v>
      </c>
      <c r="I171" s="708">
        <v>1996</v>
      </c>
      <c r="J171" s="708">
        <f t="shared" si="21"/>
        <v>2295.3999999999996</v>
      </c>
      <c r="K171" s="708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7">
        <f t="shared" si="19"/>
        <v>8</v>
      </c>
      <c r="B172" s="291" t="s">
        <v>731</v>
      </c>
      <c r="C172" s="722">
        <v>41922</v>
      </c>
      <c r="D172" s="722" t="s">
        <v>732</v>
      </c>
      <c r="E172" s="904">
        <v>50</v>
      </c>
      <c r="F172" s="905">
        <v>25</v>
      </c>
      <c r="G172" s="905">
        <v>36.5</v>
      </c>
      <c r="H172" s="826">
        <f t="shared" si="20"/>
        <v>1</v>
      </c>
      <c r="I172" s="708">
        <v>600</v>
      </c>
      <c r="J172" s="708">
        <f t="shared" si="21"/>
        <v>600</v>
      </c>
      <c r="K172" s="708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7">
        <f t="shared" si="19"/>
        <v>9</v>
      </c>
      <c r="B173" s="291" t="s">
        <v>662</v>
      </c>
      <c r="C173" s="722">
        <v>41922</v>
      </c>
      <c r="D173" s="722" t="s">
        <v>734</v>
      </c>
      <c r="E173" s="904">
        <v>39</v>
      </c>
      <c r="F173" s="905">
        <v>25</v>
      </c>
      <c r="G173" s="905">
        <v>44</v>
      </c>
      <c r="H173" s="826">
        <f t="shared" si="20"/>
        <v>0.96</v>
      </c>
      <c r="I173" s="708">
        <v>1932</v>
      </c>
      <c r="J173" s="708">
        <f t="shared" si="21"/>
        <v>1854.72</v>
      </c>
      <c r="K173" s="708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7">
        <f t="shared" si="19"/>
        <v>10</v>
      </c>
      <c r="B174" s="291" t="s">
        <v>662</v>
      </c>
      <c r="C174" s="722">
        <v>41922</v>
      </c>
      <c r="D174" s="722" t="s">
        <v>734</v>
      </c>
      <c r="E174" s="904">
        <v>39</v>
      </c>
      <c r="F174" s="905">
        <v>25</v>
      </c>
      <c r="G174" s="905">
        <v>44</v>
      </c>
      <c r="H174" s="826">
        <f t="shared" si="20"/>
        <v>0.96</v>
      </c>
      <c r="I174" s="708">
        <v>593</v>
      </c>
      <c r="J174" s="708">
        <f t="shared" si="21"/>
        <v>569.28</v>
      </c>
      <c r="K174" s="708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7">
        <f t="shared" si="19"/>
        <v>11</v>
      </c>
      <c r="B175" s="291" t="s">
        <v>735</v>
      </c>
      <c r="C175" s="722">
        <v>41922</v>
      </c>
      <c r="D175" s="722" t="s">
        <v>734</v>
      </c>
      <c r="E175" s="904">
        <v>39</v>
      </c>
      <c r="F175" s="905">
        <v>25</v>
      </c>
      <c r="G175" s="905">
        <v>33</v>
      </c>
      <c r="H175" s="826">
        <f t="shared" si="20"/>
        <v>0.81</v>
      </c>
      <c r="I175" s="708">
        <v>314</v>
      </c>
      <c r="J175" s="708">
        <f t="shared" si="21"/>
        <v>254.34</v>
      </c>
      <c r="K175" s="708">
        <f t="shared" si="17"/>
        <v>6662.6653625064719</v>
      </c>
      <c r="L175" s="624"/>
      <c r="M175" s="192" t="s">
        <v>1076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7">
        <f t="shared" si="19"/>
        <v>12</v>
      </c>
      <c r="B176" s="291" t="s">
        <v>662</v>
      </c>
      <c r="C176" s="722">
        <v>41922</v>
      </c>
      <c r="D176" s="722" t="s">
        <v>734</v>
      </c>
      <c r="E176" s="904">
        <v>39</v>
      </c>
      <c r="F176" s="905">
        <v>25</v>
      </c>
      <c r="G176" s="905">
        <v>44</v>
      </c>
      <c r="H176" s="826">
        <f t="shared" si="20"/>
        <v>0.96</v>
      </c>
      <c r="I176" s="708">
        <v>173</v>
      </c>
      <c r="J176" s="708">
        <f t="shared" si="21"/>
        <v>166.07999999999998</v>
      </c>
      <c r="K176" s="708">
        <f t="shared" si="17"/>
        <v>7896.4922814891506</v>
      </c>
      <c r="L176" s="624"/>
      <c r="M176" s="291" t="s">
        <v>1105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7">
        <f t="shared" si="19"/>
        <v>13</v>
      </c>
      <c r="B177" s="291" t="s">
        <v>662</v>
      </c>
      <c r="C177" s="722">
        <v>41922</v>
      </c>
      <c r="D177" s="722" t="s">
        <v>734</v>
      </c>
      <c r="E177" s="904">
        <v>39</v>
      </c>
      <c r="F177" s="905">
        <v>25</v>
      </c>
      <c r="G177" s="905">
        <v>44</v>
      </c>
      <c r="H177" s="826">
        <f t="shared" si="20"/>
        <v>0.96</v>
      </c>
      <c r="I177" s="708">
        <v>287</v>
      </c>
      <c r="J177" s="708">
        <f t="shared" si="21"/>
        <v>275.52</v>
      </c>
      <c r="K177" s="708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7">
        <f t="shared" si="19"/>
        <v>14</v>
      </c>
      <c r="B178" s="291" t="s">
        <v>735</v>
      </c>
      <c r="C178" s="722">
        <v>41922</v>
      </c>
      <c r="D178" s="722" t="s">
        <v>734</v>
      </c>
      <c r="E178" s="904">
        <v>39</v>
      </c>
      <c r="F178" s="905">
        <v>25</v>
      </c>
      <c r="G178" s="905">
        <v>33</v>
      </c>
      <c r="H178" s="826">
        <f t="shared" si="20"/>
        <v>0.81</v>
      </c>
      <c r="I178" s="708">
        <v>454</v>
      </c>
      <c r="J178" s="708">
        <f t="shared" si="21"/>
        <v>367.74</v>
      </c>
      <c r="K178" s="708">
        <f t="shared" si="17"/>
        <v>6662.6653625064719</v>
      </c>
      <c r="L178" s="624"/>
      <c r="M178" s="192" t="s">
        <v>1109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7">
        <f t="shared" si="19"/>
        <v>15</v>
      </c>
      <c r="B179" s="291" t="s">
        <v>735</v>
      </c>
      <c r="C179" s="722">
        <v>41922</v>
      </c>
      <c r="D179" s="722" t="s">
        <v>734</v>
      </c>
      <c r="E179" s="904">
        <v>39</v>
      </c>
      <c r="F179" s="905">
        <v>25</v>
      </c>
      <c r="G179" s="905">
        <v>33</v>
      </c>
      <c r="H179" s="826">
        <f t="shared" si="20"/>
        <v>0.81</v>
      </c>
      <c r="I179" s="708">
        <v>160</v>
      </c>
      <c r="J179" s="708">
        <f t="shared" si="21"/>
        <v>129.60000000000002</v>
      </c>
      <c r="K179" s="708">
        <f t="shared" si="17"/>
        <v>6662.6653625064719</v>
      </c>
      <c r="L179" s="624"/>
      <c r="M179" s="438"/>
      <c r="N179" s="722"/>
      <c r="O179" s="761"/>
      <c r="P179" s="748"/>
      <c r="Q179" s="8"/>
    </row>
    <row r="180" spans="1:17" ht="16.5" customHeight="1">
      <c r="A180" s="707">
        <f t="shared" si="19"/>
        <v>16</v>
      </c>
      <c r="B180" s="291" t="s">
        <v>623</v>
      </c>
      <c r="C180" s="722">
        <v>41922</v>
      </c>
      <c r="D180" s="722" t="s">
        <v>734</v>
      </c>
      <c r="E180" s="904">
        <v>30</v>
      </c>
      <c r="F180" s="905">
        <v>20</v>
      </c>
      <c r="G180" s="905"/>
      <c r="H180" s="826">
        <f t="shared" si="20"/>
        <v>0.06</v>
      </c>
      <c r="I180" s="708">
        <v>4800</v>
      </c>
      <c r="J180" s="708">
        <f t="shared" si="21"/>
        <v>288</v>
      </c>
      <c r="K180" s="708">
        <f t="shared" si="17"/>
        <v>493.53076759307191</v>
      </c>
      <c r="L180" s="624"/>
      <c r="M180" s="827" t="s">
        <v>1252</v>
      </c>
      <c r="N180" s="828"/>
      <c r="O180" s="829"/>
      <c r="P180" s="511"/>
      <c r="Q180" s="511">
        <f>SUM(Q165:Q179)</f>
        <v>589821050</v>
      </c>
    </row>
    <row r="181" spans="1:17" ht="16.5" customHeight="1">
      <c r="A181" s="707">
        <f t="shared" si="19"/>
        <v>17</v>
      </c>
      <c r="B181" s="291" t="s">
        <v>706</v>
      </c>
      <c r="C181" s="722">
        <v>41926</v>
      </c>
      <c r="D181" s="722" t="s">
        <v>736</v>
      </c>
      <c r="E181" s="904">
        <v>36.5</v>
      </c>
      <c r="F181" s="905">
        <v>36.5</v>
      </c>
      <c r="G181" s="905">
        <v>25</v>
      </c>
      <c r="H181" s="826">
        <f t="shared" si="20"/>
        <v>0.97</v>
      </c>
      <c r="I181" s="708">
        <v>1635</v>
      </c>
      <c r="J181" s="708">
        <f t="shared" si="21"/>
        <v>1585.95</v>
      </c>
      <c r="K181" s="708">
        <f t="shared" si="17"/>
        <v>7978.7474094213294</v>
      </c>
      <c r="L181" s="624"/>
      <c r="M181" s="189" t="s">
        <v>1128</v>
      </c>
      <c r="N181" s="37">
        <v>41914</v>
      </c>
      <c r="O181" s="748">
        <v>110</v>
      </c>
      <c r="P181" s="748">
        <v>360000</v>
      </c>
      <c r="Q181" s="8">
        <f t="shared" ref="Q181:Q186" si="23">ROUND(O181*P181,0)</f>
        <v>39600000</v>
      </c>
    </row>
    <row r="182" spans="1:17" ht="16.5" customHeight="1">
      <c r="A182" s="707">
        <f t="shared" si="19"/>
        <v>18</v>
      </c>
      <c r="B182" s="291" t="s">
        <v>494</v>
      </c>
      <c r="C182" s="722">
        <v>41926</v>
      </c>
      <c r="D182" s="722" t="s">
        <v>737</v>
      </c>
      <c r="E182" s="904">
        <v>42</v>
      </c>
      <c r="F182" s="905">
        <v>24</v>
      </c>
      <c r="G182" s="905">
        <v>33</v>
      </c>
      <c r="H182" s="826">
        <f t="shared" si="20"/>
        <v>0.82</v>
      </c>
      <c r="I182" s="708">
        <v>197</v>
      </c>
      <c r="J182" s="708">
        <f t="shared" si="21"/>
        <v>161.54</v>
      </c>
      <c r="K182" s="708">
        <f t="shared" si="17"/>
        <v>6744.9204904386497</v>
      </c>
      <c r="L182" s="624"/>
      <c r="M182" s="189" t="s">
        <v>1017</v>
      </c>
      <c r="N182" s="37">
        <v>41914</v>
      </c>
      <c r="O182" s="748">
        <v>1500</v>
      </c>
      <c r="P182" s="748">
        <v>11000</v>
      </c>
      <c r="Q182" s="8">
        <f t="shared" si="23"/>
        <v>16500000</v>
      </c>
    </row>
    <row r="183" spans="1:17" ht="16.5" customHeight="1">
      <c r="A183" s="707">
        <f t="shared" si="19"/>
        <v>19</v>
      </c>
      <c r="B183" s="291" t="s">
        <v>512</v>
      </c>
      <c r="C183" s="722">
        <v>41926</v>
      </c>
      <c r="D183" s="722" t="s">
        <v>737</v>
      </c>
      <c r="E183" s="904">
        <v>32.5</v>
      </c>
      <c r="F183" s="905">
        <v>32.5</v>
      </c>
      <c r="G183" s="905">
        <v>16</v>
      </c>
      <c r="H183" s="826">
        <f t="shared" si="20"/>
        <v>0.7</v>
      </c>
      <c r="I183" s="708">
        <v>300</v>
      </c>
      <c r="J183" s="708">
        <f t="shared" si="21"/>
        <v>210</v>
      </c>
      <c r="K183" s="708">
        <f t="shared" si="17"/>
        <v>5757.8589552525054</v>
      </c>
      <c r="L183" s="624"/>
      <c r="M183" s="438" t="s">
        <v>1323</v>
      </c>
      <c r="N183" s="37">
        <v>41919</v>
      </c>
      <c r="O183" s="748">
        <v>100</v>
      </c>
      <c r="P183" s="748">
        <v>17500</v>
      </c>
      <c r="Q183" s="8">
        <f t="shared" si="23"/>
        <v>1750000</v>
      </c>
    </row>
    <row r="184" spans="1:17" ht="16.5" customHeight="1">
      <c r="A184" s="707">
        <f t="shared" si="19"/>
        <v>20</v>
      </c>
      <c r="B184" s="291" t="s">
        <v>738</v>
      </c>
      <c r="C184" s="722">
        <v>41926</v>
      </c>
      <c r="D184" s="722" t="s">
        <v>737</v>
      </c>
      <c r="E184" s="904">
        <v>12</v>
      </c>
      <c r="F184" s="905">
        <v>12</v>
      </c>
      <c r="G184" s="905">
        <v>12</v>
      </c>
      <c r="H184" s="826">
        <f t="shared" si="20"/>
        <v>0.14000000000000001</v>
      </c>
      <c r="I184" s="708">
        <v>42</v>
      </c>
      <c r="J184" s="708">
        <f t="shared" si="21"/>
        <v>5.8800000000000008</v>
      </c>
      <c r="K184" s="708">
        <f t="shared" si="17"/>
        <v>1151.5717910505014</v>
      </c>
      <c r="L184" s="624"/>
      <c r="M184" s="189" t="s">
        <v>350</v>
      </c>
      <c r="N184" s="37">
        <v>41922</v>
      </c>
      <c r="O184" s="748">
        <v>150</v>
      </c>
      <c r="P184" s="748">
        <v>20454</v>
      </c>
      <c r="Q184" s="8">
        <f t="shared" si="23"/>
        <v>3068100</v>
      </c>
    </row>
    <row r="185" spans="1:17" ht="16.5" customHeight="1">
      <c r="A185" s="707">
        <f t="shared" si="19"/>
        <v>21</v>
      </c>
      <c r="B185" s="291" t="s">
        <v>486</v>
      </c>
      <c r="C185" s="722">
        <v>41926</v>
      </c>
      <c r="D185" s="722" t="s">
        <v>737</v>
      </c>
      <c r="E185" s="904">
        <v>41</v>
      </c>
      <c r="F185" s="905">
        <v>31</v>
      </c>
      <c r="G185" s="905">
        <v>25.5</v>
      </c>
      <c r="H185" s="826">
        <f t="shared" si="20"/>
        <v>0.89</v>
      </c>
      <c r="I185" s="708">
        <v>297</v>
      </c>
      <c r="J185" s="708">
        <f t="shared" si="21"/>
        <v>264.33</v>
      </c>
      <c r="K185" s="708">
        <f t="shared" si="17"/>
        <v>7320.7063859639002</v>
      </c>
      <c r="L185" s="624"/>
      <c r="M185" s="189" t="s">
        <v>330</v>
      </c>
      <c r="N185" s="37">
        <v>41943</v>
      </c>
      <c r="O185" s="748">
        <v>24</v>
      </c>
      <c r="P185" s="748">
        <v>45000</v>
      </c>
      <c r="Q185" s="8">
        <f t="shared" si="23"/>
        <v>1080000</v>
      </c>
    </row>
    <row r="186" spans="1:17" ht="16.5" customHeight="1">
      <c r="A186" s="707">
        <f t="shared" si="19"/>
        <v>22</v>
      </c>
      <c r="B186" s="291" t="s">
        <v>739</v>
      </c>
      <c r="C186" s="722">
        <v>41926</v>
      </c>
      <c r="D186" s="722" t="s">
        <v>740</v>
      </c>
      <c r="E186" s="904">
        <v>51</v>
      </c>
      <c r="F186" s="905">
        <v>31</v>
      </c>
      <c r="G186" s="905">
        <v>27</v>
      </c>
      <c r="H186" s="826">
        <f t="shared" si="20"/>
        <v>1.03</v>
      </c>
      <c r="I186" s="708">
        <v>135</v>
      </c>
      <c r="J186" s="708">
        <f t="shared" si="21"/>
        <v>139.05000000000001</v>
      </c>
      <c r="K186" s="708">
        <f t="shared" si="17"/>
        <v>8472.2781770144011</v>
      </c>
      <c r="L186" s="624"/>
      <c r="M186" s="189" t="s">
        <v>330</v>
      </c>
      <c r="N186" s="37">
        <v>41993</v>
      </c>
      <c r="O186" s="748">
        <v>24</v>
      </c>
      <c r="P186" s="748">
        <v>45000</v>
      </c>
      <c r="Q186" s="8">
        <f t="shared" si="23"/>
        <v>1080000</v>
      </c>
    </row>
    <row r="187" spans="1:17" ht="16.5" customHeight="1">
      <c r="A187" s="707">
        <f t="shared" si="19"/>
        <v>23</v>
      </c>
      <c r="B187" s="291" t="s">
        <v>739</v>
      </c>
      <c r="C187" s="722">
        <v>41926</v>
      </c>
      <c r="D187" s="722" t="s">
        <v>740</v>
      </c>
      <c r="E187" s="904">
        <v>51</v>
      </c>
      <c r="F187" s="905">
        <v>31</v>
      </c>
      <c r="G187" s="905">
        <v>27</v>
      </c>
      <c r="H187" s="826">
        <f t="shared" si="20"/>
        <v>1.03</v>
      </c>
      <c r="I187" s="708">
        <v>280</v>
      </c>
      <c r="J187" s="708">
        <f t="shared" si="21"/>
        <v>288.40000000000003</v>
      </c>
      <c r="K187" s="708">
        <f t="shared" si="17"/>
        <v>8472.2781770144011</v>
      </c>
      <c r="L187" s="624"/>
      <c r="M187" s="438"/>
      <c r="N187" s="722"/>
      <c r="O187" s="761"/>
      <c r="P187" s="748"/>
      <c r="Q187" s="8"/>
    </row>
    <row r="188" spans="1:17" ht="16.5" customHeight="1">
      <c r="A188" s="707">
        <f t="shared" si="19"/>
        <v>24</v>
      </c>
      <c r="B188" s="291" t="s">
        <v>741</v>
      </c>
      <c r="C188" s="722">
        <v>41928</v>
      </c>
      <c r="D188" s="722" t="s">
        <v>742</v>
      </c>
      <c r="E188" s="904">
        <v>37.5</v>
      </c>
      <c r="F188" s="905">
        <v>25.3</v>
      </c>
      <c r="G188" s="905">
        <v>23.9</v>
      </c>
      <c r="H188" s="826">
        <f t="shared" si="20"/>
        <v>0.68</v>
      </c>
      <c r="I188" s="708">
        <v>2960</v>
      </c>
      <c r="J188" s="708">
        <f t="shared" si="21"/>
        <v>2012.8000000000002</v>
      </c>
      <c r="K188" s="708">
        <f t="shared" si="17"/>
        <v>5593.3486993881488</v>
      </c>
      <c r="L188" s="624"/>
      <c r="M188" s="827" t="s">
        <v>1253</v>
      </c>
      <c r="N188" s="828"/>
      <c r="O188" s="829"/>
      <c r="P188" s="511"/>
      <c r="Q188" s="511">
        <f>SUM(Q181:Q187)</f>
        <v>63078100</v>
      </c>
    </row>
    <row r="189" spans="1:17" ht="16.5" customHeight="1">
      <c r="A189" s="707">
        <f t="shared" si="19"/>
        <v>25</v>
      </c>
      <c r="B189" s="291" t="s">
        <v>612</v>
      </c>
      <c r="C189" s="722">
        <v>41929</v>
      </c>
      <c r="D189" s="722" t="s">
        <v>743</v>
      </c>
      <c r="E189" s="904">
        <v>33.700000000000003</v>
      </c>
      <c r="F189" s="905">
        <v>22.7</v>
      </c>
      <c r="G189" s="905">
        <v>19.3</v>
      </c>
      <c r="H189" s="826">
        <f t="shared" si="20"/>
        <v>0.53</v>
      </c>
      <c r="I189" s="708">
        <v>500</v>
      </c>
      <c r="J189" s="708">
        <f t="shared" si="21"/>
        <v>265</v>
      </c>
      <c r="K189" s="708">
        <f t="shared" si="17"/>
        <v>4359.5217804054691</v>
      </c>
      <c r="L189" s="624"/>
      <c r="M189" s="438" t="s">
        <v>1254</v>
      </c>
      <c r="N189" s="722"/>
      <c r="O189" s="761"/>
      <c r="P189" s="748"/>
      <c r="Q189" s="8">
        <f>Q180</f>
        <v>589821050</v>
      </c>
    </row>
    <row r="190" spans="1:17" ht="16.5" customHeight="1">
      <c r="A190" s="707">
        <f t="shared" si="19"/>
        <v>26</v>
      </c>
      <c r="B190" s="291" t="s">
        <v>744</v>
      </c>
      <c r="C190" s="722">
        <v>41934</v>
      </c>
      <c r="D190" s="722" t="s">
        <v>745</v>
      </c>
      <c r="E190" s="904">
        <v>88</v>
      </c>
      <c r="F190" s="905">
        <v>53</v>
      </c>
      <c r="G190" s="905">
        <v>33</v>
      </c>
      <c r="H190" s="826">
        <f t="shared" si="20"/>
        <v>2.5499999999999998</v>
      </c>
      <c r="I190" s="708">
        <v>164</v>
      </c>
      <c r="J190" s="708">
        <f t="shared" si="21"/>
        <v>418.2</v>
      </c>
      <c r="K190" s="708">
        <f t="shared" si="17"/>
        <v>20975.057622705557</v>
      </c>
      <c r="L190" s="624"/>
      <c r="M190" s="438" t="s">
        <v>1255</v>
      </c>
      <c r="N190" s="722"/>
      <c r="O190" s="761"/>
      <c r="P190" s="748"/>
      <c r="Q190" s="8">
        <f>Q188</f>
        <v>63078100</v>
      </c>
    </row>
    <row r="191" spans="1:17" ht="16.5" customHeight="1">
      <c r="A191" s="707">
        <f t="shared" si="19"/>
        <v>27</v>
      </c>
      <c r="B191" s="291" t="s">
        <v>746</v>
      </c>
      <c r="C191" s="722">
        <v>41934</v>
      </c>
      <c r="D191" s="722" t="s">
        <v>745</v>
      </c>
      <c r="E191" s="904">
        <v>60</v>
      </c>
      <c r="F191" s="905">
        <v>25</v>
      </c>
      <c r="G191" s="905"/>
      <c r="H191" s="826">
        <f t="shared" si="20"/>
        <v>0.15</v>
      </c>
      <c r="I191" s="708">
        <v>328</v>
      </c>
      <c r="J191" s="708">
        <f t="shared" si="21"/>
        <v>49.199999999999996</v>
      </c>
      <c r="K191" s="708">
        <f t="shared" si="17"/>
        <v>1233.8269189826799</v>
      </c>
      <c r="L191" s="624"/>
      <c r="M191" s="438" t="s">
        <v>1256</v>
      </c>
      <c r="N191" s="722"/>
      <c r="O191" s="761"/>
      <c r="P191" s="748"/>
      <c r="Q191" s="8">
        <v>10160000</v>
      </c>
    </row>
    <row r="192" spans="1:17" ht="16.5" customHeight="1">
      <c r="A192" s="707">
        <f t="shared" si="19"/>
        <v>28</v>
      </c>
      <c r="B192" s="291" t="s">
        <v>747</v>
      </c>
      <c r="C192" s="722">
        <v>41934</v>
      </c>
      <c r="D192" s="722" t="s">
        <v>748</v>
      </c>
      <c r="E192" s="904">
        <v>62</v>
      </c>
      <c r="F192" s="905">
        <v>40</v>
      </c>
      <c r="G192" s="905">
        <v>42</v>
      </c>
      <c r="H192" s="826">
        <f t="shared" si="20"/>
        <v>1.78</v>
      </c>
      <c r="I192" s="708">
        <v>738</v>
      </c>
      <c r="J192" s="708">
        <f t="shared" si="21"/>
        <v>1313.64</v>
      </c>
      <c r="K192" s="708">
        <f t="shared" si="17"/>
        <v>14641.4127719278</v>
      </c>
      <c r="L192" s="624"/>
      <c r="M192" s="438" t="s">
        <v>1257</v>
      </c>
      <c r="N192" s="722"/>
      <c r="O192" s="761"/>
      <c r="P192" s="748"/>
      <c r="Q192" s="8">
        <v>30750000</v>
      </c>
    </row>
    <row r="193" spans="1:17" ht="16.5" customHeight="1">
      <c r="A193" s="707">
        <f t="shared" si="19"/>
        <v>29</v>
      </c>
      <c r="B193" s="291" t="s">
        <v>712</v>
      </c>
      <c r="C193" s="722">
        <v>41934</v>
      </c>
      <c r="D193" s="722" t="s">
        <v>748</v>
      </c>
      <c r="E193" s="904">
        <v>51</v>
      </c>
      <c r="F193" s="905">
        <v>37</v>
      </c>
      <c r="G193" s="905">
        <v>27</v>
      </c>
      <c r="H193" s="826">
        <f t="shared" si="20"/>
        <v>1.21</v>
      </c>
      <c r="I193" s="708">
        <v>30</v>
      </c>
      <c r="J193" s="708">
        <f t="shared" si="21"/>
        <v>36.299999999999997</v>
      </c>
      <c r="K193" s="708">
        <f t="shared" si="17"/>
        <v>9952.8704797936171</v>
      </c>
      <c r="L193" s="624"/>
      <c r="M193" s="438" t="s">
        <v>1258</v>
      </c>
      <c r="N193" s="722"/>
      <c r="O193" s="761"/>
      <c r="P193" s="748"/>
      <c r="Q193" s="8">
        <v>93195000</v>
      </c>
    </row>
    <row r="194" spans="1:17" ht="16.5" customHeight="1">
      <c r="A194" s="707">
        <f t="shared" si="19"/>
        <v>30</v>
      </c>
      <c r="B194" s="291" t="s">
        <v>652</v>
      </c>
      <c r="C194" s="722">
        <v>41935</v>
      </c>
      <c r="D194" s="722" t="s">
        <v>749</v>
      </c>
      <c r="E194" s="904">
        <v>36.5</v>
      </c>
      <c r="F194" s="905">
        <v>27.3</v>
      </c>
      <c r="G194" s="905">
        <v>25.5</v>
      </c>
      <c r="H194" s="826">
        <f t="shared" si="20"/>
        <v>0.74</v>
      </c>
      <c r="I194" s="708">
        <v>4080</v>
      </c>
      <c r="J194" s="708">
        <f t="shared" si="21"/>
        <v>3019.2</v>
      </c>
      <c r="K194" s="708">
        <f t="shared" si="17"/>
        <v>6086.8794669812205</v>
      </c>
      <c r="L194" s="624"/>
      <c r="M194" s="438"/>
      <c r="N194" s="722"/>
      <c r="O194" s="761"/>
      <c r="P194" s="748"/>
      <c r="Q194" s="8"/>
    </row>
    <row r="195" spans="1:17" ht="16.5" customHeight="1">
      <c r="A195" s="707">
        <f t="shared" si="19"/>
        <v>31</v>
      </c>
      <c r="B195" s="291" t="s">
        <v>436</v>
      </c>
      <c r="C195" s="722">
        <v>41937</v>
      </c>
      <c r="D195" s="722" t="s">
        <v>750</v>
      </c>
      <c r="E195" s="904">
        <v>49</v>
      </c>
      <c r="F195" s="905">
        <v>38</v>
      </c>
      <c r="G195" s="905">
        <v>12</v>
      </c>
      <c r="H195" s="826">
        <f t="shared" si="20"/>
        <v>0.95</v>
      </c>
      <c r="I195" s="708">
        <v>388</v>
      </c>
      <c r="J195" s="708">
        <f t="shared" si="21"/>
        <v>368.59999999999997</v>
      </c>
      <c r="K195" s="708">
        <f t="shared" si="17"/>
        <v>7814.2371535569719</v>
      </c>
      <c r="L195" s="624"/>
      <c r="M195" s="827" t="s">
        <v>1259</v>
      </c>
      <c r="N195" s="828"/>
      <c r="O195" s="829"/>
      <c r="P195" s="511"/>
      <c r="Q195" s="511">
        <f>SUM(Q189:Q194)</f>
        <v>787004150</v>
      </c>
    </row>
    <row r="196" spans="1:17" ht="16.5" customHeight="1">
      <c r="A196" s="707">
        <f t="shared" si="19"/>
        <v>32</v>
      </c>
      <c r="B196" s="291" t="s">
        <v>566</v>
      </c>
      <c r="C196" s="722">
        <v>41937</v>
      </c>
      <c r="D196" s="722" t="s">
        <v>750</v>
      </c>
      <c r="E196" s="904">
        <v>49</v>
      </c>
      <c r="F196" s="905">
        <v>38</v>
      </c>
      <c r="G196" s="905">
        <v>13</v>
      </c>
      <c r="H196" s="826">
        <f t="shared" si="20"/>
        <v>0.97</v>
      </c>
      <c r="I196" s="708">
        <v>405</v>
      </c>
      <c r="J196" s="708">
        <f t="shared" si="21"/>
        <v>392.84999999999997</v>
      </c>
      <c r="K196" s="708">
        <f t="shared" si="17"/>
        <v>7978.7474094213294</v>
      </c>
      <c r="L196" s="624"/>
      <c r="M196" s="439"/>
      <c r="N196" s="731"/>
      <c r="O196" s="764"/>
      <c r="P196" s="721"/>
      <c r="Q196" s="733"/>
    </row>
    <row r="197" spans="1:17" ht="16.5" customHeight="1">
      <c r="A197" s="707">
        <f t="shared" si="19"/>
        <v>33</v>
      </c>
      <c r="B197" s="291" t="s">
        <v>751</v>
      </c>
      <c r="C197" s="722">
        <v>41940</v>
      </c>
      <c r="D197" s="722" t="s">
        <v>752</v>
      </c>
      <c r="E197" s="904">
        <v>92</v>
      </c>
      <c r="F197" s="905">
        <v>55</v>
      </c>
      <c r="G197" s="905">
        <v>27</v>
      </c>
      <c r="H197" s="826">
        <f t="shared" si="20"/>
        <v>2.54</v>
      </c>
      <c r="I197" s="708">
        <v>57</v>
      </c>
      <c r="J197" s="708">
        <f t="shared" si="21"/>
        <v>144.78</v>
      </c>
      <c r="K197" s="708">
        <f t="shared" ref="K197:K229" si="24">H197*$Q$198</f>
        <v>20892.802494773379</v>
      </c>
      <c r="L197" s="624"/>
      <c r="M197" s="439"/>
      <c r="N197" s="731"/>
      <c r="O197" s="764"/>
      <c r="P197" s="721"/>
      <c r="Q197" s="733"/>
    </row>
    <row r="198" spans="1:17" ht="16.5" customHeight="1">
      <c r="A198" s="707">
        <f t="shared" si="19"/>
        <v>34</v>
      </c>
      <c r="B198" s="291" t="s">
        <v>753</v>
      </c>
      <c r="C198" s="722">
        <v>41940</v>
      </c>
      <c r="D198" s="722" t="s">
        <v>752</v>
      </c>
      <c r="E198" s="904">
        <v>86</v>
      </c>
      <c r="F198" s="905">
        <v>50</v>
      </c>
      <c r="G198" s="905">
        <v>21</v>
      </c>
      <c r="H198" s="826">
        <f t="shared" si="20"/>
        <v>2.0499999999999998</v>
      </c>
      <c r="I198" s="708">
        <v>236</v>
      </c>
      <c r="J198" s="708">
        <f t="shared" si="21"/>
        <v>483.79999999999995</v>
      </c>
      <c r="K198" s="708">
        <f t="shared" si="24"/>
        <v>16862.301226096624</v>
      </c>
      <c r="L198" s="624"/>
      <c r="M198" s="1123" t="s">
        <v>1260</v>
      </c>
      <c r="N198" s="1124"/>
      <c r="O198" s="1124"/>
      <c r="P198" s="1125"/>
      <c r="Q198" s="830">
        <f>Q195/J341</f>
        <v>8225.5127932178657</v>
      </c>
    </row>
    <row r="199" spans="1:17" ht="16.5" customHeight="1">
      <c r="A199" s="707">
        <f t="shared" si="19"/>
        <v>35</v>
      </c>
      <c r="B199" s="291" t="s">
        <v>746</v>
      </c>
      <c r="C199" s="722">
        <v>41940</v>
      </c>
      <c r="D199" s="722" t="s">
        <v>752</v>
      </c>
      <c r="E199" s="904">
        <v>60</v>
      </c>
      <c r="F199" s="905">
        <v>25</v>
      </c>
      <c r="G199" s="905"/>
      <c r="H199" s="826">
        <f t="shared" si="20"/>
        <v>0.15</v>
      </c>
      <c r="I199" s="708">
        <v>586</v>
      </c>
      <c r="J199" s="708">
        <f t="shared" si="21"/>
        <v>87.899999999999991</v>
      </c>
      <c r="K199" s="708">
        <f t="shared" si="24"/>
        <v>1233.8269189826799</v>
      </c>
      <c r="L199" s="624"/>
      <c r="M199" s="439"/>
      <c r="N199" s="731"/>
      <c r="O199" s="764"/>
      <c r="P199" s="721"/>
      <c r="Q199" s="733"/>
    </row>
    <row r="200" spans="1:17" ht="16.5" customHeight="1">
      <c r="A200" s="707">
        <f t="shared" si="19"/>
        <v>36</v>
      </c>
      <c r="B200" s="291" t="s">
        <v>754</v>
      </c>
      <c r="C200" s="722">
        <v>41940</v>
      </c>
      <c r="D200" s="722" t="s">
        <v>755</v>
      </c>
      <c r="E200" s="904">
        <v>51.5</v>
      </c>
      <c r="F200" s="905">
        <v>28.5</v>
      </c>
      <c r="G200" s="905">
        <v>7.2</v>
      </c>
      <c r="H200" s="826">
        <f t="shared" si="20"/>
        <v>0.64</v>
      </c>
      <c r="I200" s="708">
        <v>1028</v>
      </c>
      <c r="J200" s="708">
        <f t="shared" si="21"/>
        <v>657.92</v>
      </c>
      <c r="K200" s="708">
        <f t="shared" si="24"/>
        <v>5264.3281876594338</v>
      </c>
      <c r="L200" s="624"/>
      <c r="M200" s="439"/>
      <c r="N200" s="731"/>
      <c r="O200" s="764"/>
      <c r="P200" s="939"/>
      <c r="Q200" s="733"/>
    </row>
    <row r="201" spans="1:17" ht="16.5" customHeight="1">
      <c r="A201" s="707">
        <f t="shared" si="19"/>
        <v>37</v>
      </c>
      <c r="B201" s="291" t="s">
        <v>1204</v>
      </c>
      <c r="C201" s="722">
        <v>41941</v>
      </c>
      <c r="D201" s="722" t="s">
        <v>756</v>
      </c>
      <c r="E201" s="904">
        <v>34</v>
      </c>
      <c r="F201" s="905">
        <v>23.8</v>
      </c>
      <c r="G201" s="905"/>
      <c r="H201" s="826">
        <f t="shared" si="20"/>
        <v>0.08</v>
      </c>
      <c r="I201" s="708">
        <v>500</v>
      </c>
      <c r="J201" s="708">
        <f t="shared" si="21"/>
        <v>40</v>
      </c>
      <c r="K201" s="708">
        <f t="shared" si="24"/>
        <v>658.04102345742922</v>
      </c>
      <c r="L201" s="624"/>
      <c r="M201" s="439"/>
      <c r="N201" s="731"/>
      <c r="O201" s="764"/>
      <c r="P201" s="939"/>
      <c r="Q201" s="733"/>
    </row>
    <row r="202" spans="1:17" ht="16.5" customHeight="1">
      <c r="A202" s="707">
        <f t="shared" si="19"/>
        <v>38</v>
      </c>
      <c r="B202" s="291" t="s">
        <v>1205</v>
      </c>
      <c r="C202" s="722">
        <v>41941</v>
      </c>
      <c r="D202" s="722" t="s">
        <v>756</v>
      </c>
      <c r="E202" s="904">
        <v>27</v>
      </c>
      <c r="F202" s="905">
        <v>21</v>
      </c>
      <c r="G202" s="905"/>
      <c r="H202" s="826">
        <f t="shared" si="20"/>
        <v>0.06</v>
      </c>
      <c r="I202" s="708">
        <v>500</v>
      </c>
      <c r="J202" s="708">
        <f t="shared" si="21"/>
        <v>30</v>
      </c>
      <c r="K202" s="708">
        <f t="shared" si="24"/>
        <v>493.53076759307191</v>
      </c>
      <c r="L202" s="624"/>
      <c r="M202" s="439"/>
      <c r="N202" s="731"/>
      <c r="O202" s="764"/>
      <c r="P202" s="721"/>
      <c r="Q202" s="733"/>
    </row>
    <row r="203" spans="1:17" ht="16.5" customHeight="1">
      <c r="A203" s="707">
        <f t="shared" si="19"/>
        <v>39</v>
      </c>
      <c r="B203" s="291" t="s">
        <v>1206</v>
      </c>
      <c r="C203" s="722">
        <v>41941</v>
      </c>
      <c r="D203" s="722" t="s">
        <v>756</v>
      </c>
      <c r="E203" s="904">
        <v>45.8</v>
      </c>
      <c r="F203" s="905">
        <v>37.5</v>
      </c>
      <c r="G203" s="905"/>
      <c r="H203" s="826">
        <f t="shared" si="20"/>
        <v>0.17</v>
      </c>
      <c r="I203" s="708">
        <v>500</v>
      </c>
      <c r="J203" s="708">
        <f t="shared" si="21"/>
        <v>85</v>
      </c>
      <c r="K203" s="708">
        <f t="shared" si="24"/>
        <v>1398.3371748470372</v>
      </c>
      <c r="L203" s="624"/>
      <c r="M203" s="439"/>
      <c r="N203" s="731"/>
      <c r="O203" s="764"/>
      <c r="P203" s="721"/>
      <c r="Q203" s="733">
        <f>Q195+Q32</f>
        <v>1482329750</v>
      </c>
    </row>
    <row r="204" spans="1:17" ht="16.5" customHeight="1">
      <c r="A204" s="707">
        <f t="shared" si="19"/>
        <v>40</v>
      </c>
      <c r="B204" s="189" t="s">
        <v>1207</v>
      </c>
      <c r="C204" s="722">
        <v>41942</v>
      </c>
      <c r="D204" s="722" t="s">
        <v>757</v>
      </c>
      <c r="E204" s="904">
        <v>45</v>
      </c>
      <c r="F204" s="905">
        <v>37</v>
      </c>
      <c r="G204" s="905">
        <v>27.5</v>
      </c>
      <c r="H204" s="826">
        <f t="shared" si="20"/>
        <v>1.1399999999999999</v>
      </c>
      <c r="I204" s="708">
        <v>595</v>
      </c>
      <c r="J204" s="708">
        <f t="shared" si="21"/>
        <v>678.3</v>
      </c>
      <c r="K204" s="708">
        <f t="shared" si="24"/>
        <v>9377.0845842683666</v>
      </c>
      <c r="L204" s="624"/>
      <c r="M204" s="439"/>
      <c r="N204" s="731"/>
      <c r="O204" s="764"/>
      <c r="P204" s="721"/>
      <c r="Q204" s="733"/>
    </row>
    <row r="205" spans="1:17" ht="16.5" customHeight="1">
      <c r="A205" s="707">
        <f t="shared" si="19"/>
        <v>41</v>
      </c>
      <c r="B205" s="291" t="s">
        <v>445</v>
      </c>
      <c r="C205" s="722">
        <v>41942</v>
      </c>
      <c r="D205" s="722" t="s">
        <v>757</v>
      </c>
      <c r="E205" s="904">
        <v>50</v>
      </c>
      <c r="F205" s="905">
        <v>20</v>
      </c>
      <c r="G205" s="905"/>
      <c r="H205" s="826">
        <f t="shared" si="20"/>
        <v>0.1</v>
      </c>
      <c r="I205" s="708">
        <v>1190</v>
      </c>
      <c r="J205" s="708">
        <f t="shared" si="21"/>
        <v>119</v>
      </c>
      <c r="K205" s="708">
        <f t="shared" si="24"/>
        <v>822.55127932178664</v>
      </c>
      <c r="L205" s="624"/>
      <c r="M205" s="439"/>
      <c r="N205" s="731"/>
      <c r="O205" s="764"/>
      <c r="P205" s="721"/>
      <c r="Q205" s="733">
        <v>793219150</v>
      </c>
    </row>
    <row r="206" spans="1:17" ht="16.5" customHeight="1">
      <c r="A206" s="707">
        <f t="shared" si="19"/>
        <v>42</v>
      </c>
      <c r="B206" s="291" t="s">
        <v>459</v>
      </c>
      <c r="C206" s="722">
        <v>41942</v>
      </c>
      <c r="D206" s="722" t="s">
        <v>758</v>
      </c>
      <c r="E206" s="904">
        <v>55</v>
      </c>
      <c r="F206" s="905">
        <v>28</v>
      </c>
      <c r="G206" s="905">
        <v>23</v>
      </c>
      <c r="H206" s="826">
        <f t="shared" si="20"/>
        <v>0.92</v>
      </c>
      <c r="I206" s="708">
        <v>1005</v>
      </c>
      <c r="J206" s="708">
        <f t="shared" si="21"/>
        <v>924.6</v>
      </c>
      <c r="K206" s="708">
        <f t="shared" si="24"/>
        <v>7567.4717697604365</v>
      </c>
      <c r="L206" s="624"/>
      <c r="M206" s="439"/>
      <c r="N206" s="731"/>
      <c r="O206" s="764"/>
      <c r="P206" s="721"/>
      <c r="Q206" s="733"/>
    </row>
    <row r="207" spans="1:17" ht="16.5" customHeight="1">
      <c r="A207" s="707">
        <f t="shared" si="19"/>
        <v>43</v>
      </c>
      <c r="B207" s="291" t="s">
        <v>512</v>
      </c>
      <c r="C207" s="722">
        <v>41947</v>
      </c>
      <c r="D207" s="722" t="s">
        <v>759</v>
      </c>
      <c r="E207" s="904">
        <v>32.5</v>
      </c>
      <c r="F207" s="905">
        <v>32.5</v>
      </c>
      <c r="G207" s="905">
        <v>16</v>
      </c>
      <c r="H207" s="826">
        <f t="shared" si="20"/>
        <v>0.7</v>
      </c>
      <c r="I207" s="708">
        <v>300</v>
      </c>
      <c r="J207" s="708">
        <f t="shared" si="21"/>
        <v>210</v>
      </c>
      <c r="K207" s="708">
        <f t="shared" si="24"/>
        <v>5757.8589552525054</v>
      </c>
      <c r="L207" s="624"/>
      <c r="M207" s="439"/>
      <c r="N207" s="731"/>
      <c r="O207" s="764"/>
      <c r="P207" s="721"/>
      <c r="Q207" s="733"/>
    </row>
    <row r="208" spans="1:17" ht="16.5" customHeight="1">
      <c r="A208" s="707">
        <f t="shared" si="19"/>
        <v>44</v>
      </c>
      <c r="B208" s="291" t="s">
        <v>486</v>
      </c>
      <c r="C208" s="722">
        <v>41947</v>
      </c>
      <c r="D208" s="722" t="s">
        <v>759</v>
      </c>
      <c r="E208" s="904">
        <v>41</v>
      </c>
      <c r="F208" s="905">
        <v>31</v>
      </c>
      <c r="G208" s="905">
        <v>25.5</v>
      </c>
      <c r="H208" s="826">
        <f t="shared" si="20"/>
        <v>0.89</v>
      </c>
      <c r="I208" s="708">
        <v>300</v>
      </c>
      <c r="J208" s="708">
        <f t="shared" si="21"/>
        <v>267</v>
      </c>
      <c r="K208" s="708">
        <f t="shared" si="24"/>
        <v>7320.7063859639002</v>
      </c>
      <c r="L208" s="624"/>
      <c r="M208" s="439"/>
      <c r="N208" s="731"/>
      <c r="O208" s="764"/>
      <c r="P208" s="721"/>
      <c r="Q208" s="733"/>
    </row>
    <row r="209" spans="1:17" ht="16.5" customHeight="1">
      <c r="A209" s="707">
        <f t="shared" si="19"/>
        <v>45</v>
      </c>
      <c r="B209" s="291" t="s">
        <v>760</v>
      </c>
      <c r="C209" s="722">
        <v>41947</v>
      </c>
      <c r="D209" s="722" t="s">
        <v>761</v>
      </c>
      <c r="E209" s="904">
        <v>80</v>
      </c>
      <c r="F209" s="905">
        <v>53</v>
      </c>
      <c r="G209" s="905">
        <v>30</v>
      </c>
      <c r="H209" s="826">
        <f t="shared" si="20"/>
        <v>2.33</v>
      </c>
      <c r="I209" s="708">
        <v>224</v>
      </c>
      <c r="J209" s="708">
        <f t="shared" si="21"/>
        <v>521.92000000000007</v>
      </c>
      <c r="K209" s="708">
        <f t="shared" si="24"/>
        <v>19165.444808197626</v>
      </c>
      <c r="L209" s="624"/>
      <c r="M209" s="439"/>
      <c r="N209" s="731"/>
      <c r="O209" s="764"/>
      <c r="P209" s="721"/>
      <c r="Q209" s="733"/>
    </row>
    <row r="210" spans="1:17" ht="16.5" customHeight="1">
      <c r="A210" s="707">
        <f t="shared" si="19"/>
        <v>46</v>
      </c>
      <c r="B210" s="291" t="s">
        <v>746</v>
      </c>
      <c r="C210" s="722">
        <v>41947</v>
      </c>
      <c r="D210" s="722" t="s">
        <v>761</v>
      </c>
      <c r="E210" s="904">
        <v>60</v>
      </c>
      <c r="F210" s="905">
        <v>25</v>
      </c>
      <c r="G210" s="905"/>
      <c r="H210" s="826">
        <f t="shared" si="20"/>
        <v>0.15</v>
      </c>
      <c r="I210" s="708">
        <v>448</v>
      </c>
      <c r="J210" s="708">
        <f t="shared" si="21"/>
        <v>67.2</v>
      </c>
      <c r="K210" s="708">
        <f t="shared" si="24"/>
        <v>1233.8269189826799</v>
      </c>
      <c r="L210" s="624"/>
      <c r="M210" s="439"/>
      <c r="N210" s="731"/>
      <c r="O210" s="764"/>
      <c r="P210" s="721"/>
      <c r="Q210" s="733"/>
    </row>
    <row r="211" spans="1:17" ht="16.5" customHeight="1">
      <c r="A211" s="707">
        <f t="shared" si="19"/>
        <v>47</v>
      </c>
      <c r="B211" s="291" t="s">
        <v>466</v>
      </c>
      <c r="C211" s="722">
        <v>41947</v>
      </c>
      <c r="D211" s="722" t="s">
        <v>762</v>
      </c>
      <c r="E211" s="904">
        <v>29.5</v>
      </c>
      <c r="F211" s="905">
        <v>24</v>
      </c>
      <c r="G211" s="905">
        <v>19</v>
      </c>
      <c r="H211" s="826">
        <f t="shared" si="20"/>
        <v>0.52</v>
      </c>
      <c r="I211" s="708">
        <v>1529</v>
      </c>
      <c r="J211" s="708">
        <f t="shared" si="21"/>
        <v>795.08</v>
      </c>
      <c r="K211" s="708">
        <f t="shared" si="24"/>
        <v>4277.2666524732904</v>
      </c>
      <c r="L211" s="624"/>
      <c r="M211" s="439"/>
      <c r="N211" s="731"/>
      <c r="O211" s="764"/>
      <c r="P211" s="721"/>
      <c r="Q211" s="733"/>
    </row>
    <row r="212" spans="1:17" ht="16.5" customHeight="1">
      <c r="A212" s="707">
        <f t="shared" si="19"/>
        <v>48</v>
      </c>
      <c r="B212" s="291" t="s">
        <v>583</v>
      </c>
      <c r="C212" s="722">
        <v>41948</v>
      </c>
      <c r="D212" s="722" t="s">
        <v>763</v>
      </c>
      <c r="E212" s="904">
        <v>62</v>
      </c>
      <c r="F212" s="905">
        <v>42</v>
      </c>
      <c r="G212" s="905">
        <v>36</v>
      </c>
      <c r="H212" s="826">
        <f t="shared" si="20"/>
        <v>1.73</v>
      </c>
      <c r="I212" s="708">
        <v>11</v>
      </c>
      <c r="J212" s="708">
        <f t="shared" si="21"/>
        <v>19.03</v>
      </c>
      <c r="K212" s="708">
        <f t="shared" si="24"/>
        <v>14230.137132266907</v>
      </c>
      <c r="L212" s="624"/>
      <c r="M212" s="439"/>
      <c r="N212" s="731"/>
      <c r="O212" s="764"/>
      <c r="P212" s="721"/>
      <c r="Q212" s="733"/>
    </row>
    <row r="213" spans="1:17" ht="16.5" customHeight="1">
      <c r="A213" s="707">
        <f t="shared" si="19"/>
        <v>49</v>
      </c>
      <c r="B213" s="291" t="s">
        <v>707</v>
      </c>
      <c r="C213" s="722">
        <v>41948</v>
      </c>
      <c r="D213" s="722" t="s">
        <v>763</v>
      </c>
      <c r="E213" s="904">
        <v>46.5</v>
      </c>
      <c r="F213" s="905">
        <v>41.5</v>
      </c>
      <c r="G213" s="905">
        <v>27</v>
      </c>
      <c r="H213" s="826">
        <f t="shared" si="20"/>
        <v>1.29</v>
      </c>
      <c r="I213" s="708">
        <v>126</v>
      </c>
      <c r="J213" s="708">
        <f t="shared" si="21"/>
        <v>162.54</v>
      </c>
      <c r="K213" s="708">
        <f t="shared" si="24"/>
        <v>10610.911503251047</v>
      </c>
      <c r="L213" s="624"/>
      <c r="M213" s="439"/>
      <c r="N213" s="731"/>
      <c r="O213" s="764"/>
      <c r="P213" s="721"/>
      <c r="Q213" s="733"/>
    </row>
    <row r="214" spans="1:17" ht="16.5" customHeight="1">
      <c r="A214" s="707">
        <f t="shared" si="19"/>
        <v>50</v>
      </c>
      <c r="B214" s="291" t="s">
        <v>606</v>
      </c>
      <c r="C214" s="722">
        <v>41948</v>
      </c>
      <c r="D214" s="722" t="s">
        <v>763</v>
      </c>
      <c r="E214" s="904">
        <v>39.5</v>
      </c>
      <c r="F214" s="905">
        <v>41.5</v>
      </c>
      <c r="G214" s="905">
        <v>27</v>
      </c>
      <c r="H214" s="826">
        <f t="shared" si="20"/>
        <v>1.19</v>
      </c>
      <c r="I214" s="708">
        <v>150</v>
      </c>
      <c r="J214" s="708">
        <f t="shared" si="21"/>
        <v>178.5</v>
      </c>
      <c r="K214" s="708">
        <f t="shared" si="24"/>
        <v>9788.3602239292595</v>
      </c>
      <c r="L214" s="624"/>
      <c r="M214" s="439"/>
      <c r="N214" s="731"/>
      <c r="O214" s="764"/>
      <c r="P214" s="721"/>
      <c r="Q214" s="733"/>
    </row>
    <row r="215" spans="1:17" ht="16.5" customHeight="1">
      <c r="A215" s="707">
        <f t="shared" si="19"/>
        <v>51</v>
      </c>
      <c r="B215" s="291" t="s">
        <v>707</v>
      </c>
      <c r="C215" s="722">
        <v>41948</v>
      </c>
      <c r="D215" s="722" t="s">
        <v>763</v>
      </c>
      <c r="E215" s="904">
        <v>46.5</v>
      </c>
      <c r="F215" s="905">
        <v>41.5</v>
      </c>
      <c r="G215" s="905">
        <v>27</v>
      </c>
      <c r="H215" s="826">
        <f t="shared" si="20"/>
        <v>1.29</v>
      </c>
      <c r="I215" s="708">
        <v>221</v>
      </c>
      <c r="J215" s="708">
        <f t="shared" si="21"/>
        <v>285.09000000000003</v>
      </c>
      <c r="K215" s="708">
        <f t="shared" si="24"/>
        <v>10610.911503251047</v>
      </c>
      <c r="L215" s="624"/>
      <c r="M215" s="439"/>
      <c r="N215" s="731"/>
      <c r="O215" s="764"/>
      <c r="P215" s="721"/>
      <c r="Q215" s="733"/>
    </row>
    <row r="216" spans="1:17" ht="16.5" customHeight="1">
      <c r="A216" s="707">
        <f t="shared" si="19"/>
        <v>52</v>
      </c>
      <c r="B216" s="291" t="s">
        <v>583</v>
      </c>
      <c r="C216" s="722">
        <v>41948</v>
      </c>
      <c r="D216" s="722" t="s">
        <v>763</v>
      </c>
      <c r="E216" s="904">
        <v>62</v>
      </c>
      <c r="F216" s="905">
        <v>42</v>
      </c>
      <c r="G216" s="905">
        <v>36</v>
      </c>
      <c r="H216" s="826">
        <f t="shared" si="20"/>
        <v>1.73</v>
      </c>
      <c r="I216" s="708">
        <v>25</v>
      </c>
      <c r="J216" s="708">
        <f t="shared" si="21"/>
        <v>43.25</v>
      </c>
      <c r="K216" s="708">
        <f t="shared" si="24"/>
        <v>14230.137132266907</v>
      </c>
      <c r="L216" s="624"/>
      <c r="M216" s="439"/>
      <c r="N216" s="731"/>
      <c r="O216" s="764"/>
      <c r="P216" s="721"/>
      <c r="Q216" s="733"/>
    </row>
    <row r="217" spans="1:17" ht="16.5" customHeight="1">
      <c r="A217" s="707">
        <f t="shared" si="19"/>
        <v>53</v>
      </c>
      <c r="B217" s="291" t="s">
        <v>608</v>
      </c>
      <c r="C217" s="722">
        <v>41948</v>
      </c>
      <c r="D217" s="722" t="s">
        <v>763</v>
      </c>
      <c r="E217" s="904">
        <v>42</v>
      </c>
      <c r="F217" s="905">
        <v>40</v>
      </c>
      <c r="G217" s="905">
        <v>48</v>
      </c>
      <c r="H217" s="826">
        <f t="shared" si="20"/>
        <v>1.54</v>
      </c>
      <c r="I217" s="708">
        <v>55</v>
      </c>
      <c r="J217" s="708">
        <f t="shared" si="21"/>
        <v>84.7</v>
      </c>
      <c r="K217" s="708">
        <f t="shared" si="24"/>
        <v>12667.289701555514</v>
      </c>
      <c r="L217" s="624"/>
      <c r="M217" s="439"/>
      <c r="N217" s="731"/>
      <c r="O217" s="764"/>
      <c r="P217" s="721"/>
      <c r="Q217" s="733"/>
    </row>
    <row r="218" spans="1:17" ht="16.5" customHeight="1">
      <c r="A218" s="707">
        <f t="shared" si="19"/>
        <v>54</v>
      </c>
      <c r="B218" s="291" t="s">
        <v>707</v>
      </c>
      <c r="C218" s="722">
        <v>41948</v>
      </c>
      <c r="D218" s="722" t="s">
        <v>763</v>
      </c>
      <c r="E218" s="904">
        <v>46.5</v>
      </c>
      <c r="F218" s="905">
        <v>41.5</v>
      </c>
      <c r="G218" s="905">
        <v>27</v>
      </c>
      <c r="H218" s="826">
        <f t="shared" si="20"/>
        <v>1.29</v>
      </c>
      <c r="I218" s="708">
        <v>70</v>
      </c>
      <c r="J218" s="708">
        <f t="shared" si="21"/>
        <v>90.3</v>
      </c>
      <c r="K218" s="708">
        <f t="shared" si="24"/>
        <v>10610.911503251047</v>
      </c>
      <c r="L218" s="624"/>
      <c r="M218" s="439"/>
      <c r="N218" s="731"/>
      <c r="O218" s="764"/>
      <c r="P218" s="721"/>
      <c r="Q218" s="733"/>
    </row>
    <row r="219" spans="1:17" ht="16.5" customHeight="1">
      <c r="A219" s="707">
        <f t="shared" si="19"/>
        <v>55</v>
      </c>
      <c r="B219" s="291" t="s">
        <v>708</v>
      </c>
      <c r="C219" s="722">
        <v>41948</v>
      </c>
      <c r="D219" s="722" t="s">
        <v>763</v>
      </c>
      <c r="E219" s="904">
        <v>41.5</v>
      </c>
      <c r="F219" s="905">
        <v>38.5</v>
      </c>
      <c r="G219" s="905">
        <v>27</v>
      </c>
      <c r="H219" s="826">
        <f t="shared" si="20"/>
        <v>1.1299999999999999</v>
      </c>
      <c r="I219" s="708">
        <v>101</v>
      </c>
      <c r="J219" s="708">
        <f t="shared" si="21"/>
        <v>114.13</v>
      </c>
      <c r="K219" s="708">
        <f t="shared" si="24"/>
        <v>9294.8294563361869</v>
      </c>
      <c r="L219" s="624"/>
      <c r="M219" s="439"/>
      <c r="N219" s="731"/>
      <c r="O219" s="764"/>
      <c r="P219" s="721"/>
      <c r="Q219" s="733"/>
    </row>
    <row r="220" spans="1:17" ht="16.5" customHeight="1">
      <c r="A220" s="707">
        <f t="shared" si="19"/>
        <v>56</v>
      </c>
      <c r="B220" s="291" t="s">
        <v>789</v>
      </c>
      <c r="C220" s="722">
        <v>41948</v>
      </c>
      <c r="D220" s="722" t="s">
        <v>763</v>
      </c>
      <c r="E220" s="904">
        <v>45</v>
      </c>
      <c r="F220" s="905">
        <v>41</v>
      </c>
      <c r="G220" s="905">
        <v>11.5</v>
      </c>
      <c r="H220" s="826">
        <f t="shared" si="20"/>
        <v>0.98</v>
      </c>
      <c r="I220" s="708">
        <v>3030</v>
      </c>
      <c r="J220" s="708">
        <f t="shared" si="21"/>
        <v>2969.4</v>
      </c>
      <c r="K220" s="708">
        <f t="shared" si="24"/>
        <v>8061.0025373535082</v>
      </c>
      <c r="L220" s="624"/>
      <c r="M220" s="439"/>
      <c r="N220" s="731"/>
      <c r="O220" s="764"/>
      <c r="P220" s="721"/>
      <c r="Q220" s="733"/>
    </row>
    <row r="221" spans="1:17" ht="16.5" customHeight="1">
      <c r="A221" s="707">
        <f t="shared" si="19"/>
        <v>57</v>
      </c>
      <c r="B221" s="291" t="s">
        <v>764</v>
      </c>
      <c r="C221" s="722">
        <v>41950</v>
      </c>
      <c r="D221" s="722" t="s">
        <v>765</v>
      </c>
      <c r="E221" s="904">
        <v>42</v>
      </c>
      <c r="F221" s="905">
        <v>57</v>
      </c>
      <c r="G221" s="905"/>
      <c r="H221" s="826">
        <f t="shared" si="20"/>
        <v>0.24</v>
      </c>
      <c r="I221" s="708">
        <v>100</v>
      </c>
      <c r="J221" s="708">
        <f t="shared" si="21"/>
        <v>24</v>
      </c>
      <c r="K221" s="708">
        <f t="shared" si="24"/>
        <v>1974.1230703722877</v>
      </c>
      <c r="L221" s="624"/>
      <c r="M221" s="439"/>
      <c r="N221" s="731"/>
      <c r="O221" s="764"/>
      <c r="P221" s="721"/>
      <c r="Q221" s="733"/>
    </row>
    <row r="222" spans="1:17" ht="16.5" customHeight="1">
      <c r="A222" s="707">
        <f t="shared" si="19"/>
        <v>58</v>
      </c>
      <c r="B222" s="291" t="s">
        <v>766</v>
      </c>
      <c r="C222" s="722">
        <v>41950</v>
      </c>
      <c r="D222" s="722" t="s">
        <v>765</v>
      </c>
      <c r="E222" s="904">
        <v>58</v>
      </c>
      <c r="F222" s="905">
        <v>43</v>
      </c>
      <c r="G222" s="905">
        <v>31</v>
      </c>
      <c r="H222" s="826">
        <f t="shared" si="20"/>
        <v>1.59</v>
      </c>
      <c r="I222" s="708">
        <v>100</v>
      </c>
      <c r="J222" s="708">
        <f t="shared" si="21"/>
        <v>159</v>
      </c>
      <c r="K222" s="708">
        <f t="shared" si="24"/>
        <v>13078.565341216407</v>
      </c>
      <c r="L222" s="624"/>
      <c r="M222" s="439"/>
      <c r="N222" s="731"/>
      <c r="O222" s="764"/>
      <c r="P222" s="721"/>
      <c r="Q222" s="733"/>
    </row>
    <row r="223" spans="1:17" ht="16.5" customHeight="1">
      <c r="A223" s="707">
        <f t="shared" si="19"/>
        <v>59</v>
      </c>
      <c r="B223" s="291" t="s">
        <v>767</v>
      </c>
      <c r="C223" s="722">
        <v>41950</v>
      </c>
      <c r="D223" s="722" t="s">
        <v>765</v>
      </c>
      <c r="E223" s="904">
        <v>35</v>
      </c>
      <c r="F223" s="905">
        <v>25</v>
      </c>
      <c r="G223" s="905">
        <v>30</v>
      </c>
      <c r="H223" s="826">
        <f t="shared" si="20"/>
        <v>0.73</v>
      </c>
      <c r="I223" s="708">
        <v>209</v>
      </c>
      <c r="J223" s="708">
        <f t="shared" si="21"/>
        <v>152.57</v>
      </c>
      <c r="K223" s="708">
        <f t="shared" si="24"/>
        <v>6004.6243390490417</v>
      </c>
      <c r="L223" s="624"/>
      <c r="M223" s="439"/>
      <c r="N223" s="731"/>
      <c r="O223" s="764"/>
      <c r="P223" s="721"/>
      <c r="Q223" s="733"/>
    </row>
    <row r="224" spans="1:17" ht="16.5" customHeight="1">
      <c r="A224" s="707">
        <f t="shared" si="19"/>
        <v>60</v>
      </c>
      <c r="B224" s="291" t="s">
        <v>593</v>
      </c>
      <c r="C224" s="722">
        <v>41950</v>
      </c>
      <c r="D224" s="722" t="s">
        <v>768</v>
      </c>
      <c r="E224" s="904">
        <v>55</v>
      </c>
      <c r="F224" s="905">
        <v>55</v>
      </c>
      <c r="G224" s="905">
        <v>75</v>
      </c>
      <c r="H224" s="826">
        <f t="shared" si="20"/>
        <v>2.99</v>
      </c>
      <c r="I224" s="708">
        <v>206</v>
      </c>
      <c r="J224" s="708">
        <f t="shared" si="21"/>
        <v>615.94000000000005</v>
      </c>
      <c r="K224" s="708">
        <f t="shared" si="24"/>
        <v>24594.283251721419</v>
      </c>
      <c r="L224" s="624"/>
      <c r="M224" s="439"/>
      <c r="N224" s="731"/>
      <c r="O224" s="764"/>
      <c r="P224" s="721"/>
      <c r="Q224" s="733"/>
    </row>
    <row r="225" spans="1:17" ht="16.5" customHeight="1">
      <c r="A225" s="707">
        <f t="shared" si="19"/>
        <v>61</v>
      </c>
      <c r="B225" s="291" t="s">
        <v>436</v>
      </c>
      <c r="C225" s="722">
        <v>41955</v>
      </c>
      <c r="D225" s="722" t="s">
        <v>769</v>
      </c>
      <c r="E225" s="904">
        <v>49</v>
      </c>
      <c r="F225" s="905">
        <v>38</v>
      </c>
      <c r="G225" s="905">
        <v>12</v>
      </c>
      <c r="H225" s="826">
        <f t="shared" si="20"/>
        <v>0.95</v>
      </c>
      <c r="I225" s="708">
        <v>504</v>
      </c>
      <c r="J225" s="708">
        <f t="shared" si="21"/>
        <v>478.79999999999995</v>
      </c>
      <c r="K225" s="708">
        <f t="shared" si="24"/>
        <v>7814.2371535569719</v>
      </c>
      <c r="L225" s="624"/>
      <c r="M225" s="439"/>
      <c r="N225" s="731"/>
      <c r="O225" s="764"/>
      <c r="P225" s="721"/>
      <c r="Q225" s="733"/>
    </row>
    <row r="226" spans="1:17" ht="16.5" customHeight="1">
      <c r="A226" s="707">
        <f t="shared" si="19"/>
        <v>62</v>
      </c>
      <c r="B226" s="291" t="s">
        <v>436</v>
      </c>
      <c r="C226" s="722">
        <v>41955</v>
      </c>
      <c r="D226" s="722" t="s">
        <v>769</v>
      </c>
      <c r="E226" s="904">
        <v>49</v>
      </c>
      <c r="F226" s="905">
        <v>38</v>
      </c>
      <c r="G226" s="905">
        <v>12</v>
      </c>
      <c r="H226" s="826">
        <f t="shared" si="20"/>
        <v>0.95</v>
      </c>
      <c r="I226" s="708">
        <v>318</v>
      </c>
      <c r="J226" s="708">
        <f t="shared" si="21"/>
        <v>302.09999999999997</v>
      </c>
      <c r="K226" s="708">
        <f t="shared" si="24"/>
        <v>7814.2371535569719</v>
      </c>
      <c r="L226" s="624"/>
      <c r="M226" s="439"/>
      <c r="N226" s="731"/>
      <c r="O226" s="764"/>
      <c r="P226" s="721"/>
      <c r="Q226" s="733"/>
    </row>
    <row r="227" spans="1:17" ht="16.5" customHeight="1">
      <c r="A227" s="707">
        <f t="shared" si="19"/>
        <v>63</v>
      </c>
      <c r="B227" s="291" t="s">
        <v>771</v>
      </c>
      <c r="C227" s="722">
        <v>41955</v>
      </c>
      <c r="D227" s="722" t="s">
        <v>770</v>
      </c>
      <c r="E227" s="904">
        <v>74</v>
      </c>
      <c r="F227" s="905">
        <v>53</v>
      </c>
      <c r="G227" s="905">
        <v>33</v>
      </c>
      <c r="H227" s="826">
        <f t="shared" si="20"/>
        <v>2.31</v>
      </c>
      <c r="I227" s="708">
        <v>347</v>
      </c>
      <c r="J227" s="708">
        <f t="shared" si="21"/>
        <v>801.57</v>
      </c>
      <c r="K227" s="708">
        <f t="shared" si="24"/>
        <v>19000.93455233327</v>
      </c>
      <c r="L227" s="624"/>
      <c r="M227" s="439"/>
      <c r="N227" s="731"/>
      <c r="O227" s="764"/>
      <c r="P227" s="721"/>
      <c r="Q227" s="733"/>
    </row>
    <row r="228" spans="1:17" ht="16.5" customHeight="1">
      <c r="A228" s="707">
        <f t="shared" si="19"/>
        <v>64</v>
      </c>
      <c r="B228" s="291" t="s">
        <v>772</v>
      </c>
      <c r="C228" s="722">
        <v>41955</v>
      </c>
      <c r="D228" s="722" t="s">
        <v>770</v>
      </c>
      <c r="E228" s="904">
        <v>105</v>
      </c>
      <c r="F228" s="905">
        <v>57</v>
      </c>
      <c r="G228" s="905">
        <v>33</v>
      </c>
      <c r="H228" s="826">
        <f t="shared" si="20"/>
        <v>3.06</v>
      </c>
      <c r="I228" s="708">
        <v>593</v>
      </c>
      <c r="J228" s="708">
        <f t="shared" si="21"/>
        <v>1814.58</v>
      </c>
      <c r="K228" s="708">
        <f t="shared" si="24"/>
        <v>25170.069147246668</v>
      </c>
      <c r="L228" s="624"/>
      <c r="M228" s="439"/>
      <c r="N228" s="731"/>
      <c r="O228" s="764"/>
      <c r="P228" s="721"/>
      <c r="Q228" s="733"/>
    </row>
    <row r="229" spans="1:17" ht="16.5" customHeight="1">
      <c r="A229" s="707">
        <f t="shared" ref="A229:A292" si="25">IF(B229&lt;&gt;"",A228+1,"")</f>
        <v>65</v>
      </c>
      <c r="B229" s="291" t="s">
        <v>746</v>
      </c>
      <c r="C229" s="722">
        <v>41955</v>
      </c>
      <c r="D229" s="722" t="s">
        <v>770</v>
      </c>
      <c r="E229" s="904">
        <v>60</v>
      </c>
      <c r="F229" s="905">
        <v>25</v>
      </c>
      <c r="G229" s="905"/>
      <c r="H229" s="826">
        <f t="shared" si="20"/>
        <v>0.15</v>
      </c>
      <c r="I229" s="708">
        <v>1880</v>
      </c>
      <c r="J229" s="708">
        <f t="shared" si="21"/>
        <v>282</v>
      </c>
      <c r="K229" s="708">
        <f t="shared" si="24"/>
        <v>1233.8269189826799</v>
      </c>
      <c r="L229" s="624"/>
      <c r="M229" s="439"/>
      <c r="N229" s="731"/>
      <c r="O229" s="764"/>
      <c r="P229" s="721"/>
      <c r="Q229" s="733"/>
    </row>
    <row r="230" spans="1:17" ht="16.5" customHeight="1">
      <c r="A230" s="707">
        <f t="shared" si="25"/>
        <v>66</v>
      </c>
      <c r="B230" s="291" t="s">
        <v>670</v>
      </c>
      <c r="C230" s="722">
        <v>41956</v>
      </c>
      <c r="D230" s="722" t="s">
        <v>773</v>
      </c>
      <c r="E230" s="904">
        <v>43</v>
      </c>
      <c r="F230" s="905">
        <v>31</v>
      </c>
      <c r="G230" s="905">
        <v>25</v>
      </c>
      <c r="H230" s="826">
        <f t="shared" ref="H230:H293" si="26">IF(G230&lt;&gt;"",ROUND(((E230+F230)*2+5)*(F230+G230+3)/10000,2),ROUND(E230*F230/10000,2))</f>
        <v>0.9</v>
      </c>
      <c r="I230" s="708">
        <v>1010</v>
      </c>
      <c r="J230" s="708">
        <f t="shared" ref="J230:J293" si="27">H230*I230</f>
        <v>909</v>
      </c>
      <c r="K230" s="708">
        <f t="shared" ref="K230:K293" si="28">H230*$Q$198</f>
        <v>7402.9615138960789</v>
      </c>
      <c r="L230" s="624"/>
      <c r="M230" s="439"/>
      <c r="N230" s="731"/>
      <c r="O230" s="764"/>
      <c r="P230" s="721"/>
      <c r="Q230" s="733"/>
    </row>
    <row r="231" spans="1:17" ht="16.5" customHeight="1">
      <c r="A231" s="707">
        <f t="shared" si="25"/>
        <v>67</v>
      </c>
      <c r="B231" s="291" t="s">
        <v>515</v>
      </c>
      <c r="C231" s="722">
        <v>41958</v>
      </c>
      <c r="D231" s="722" t="s">
        <v>774</v>
      </c>
      <c r="E231" s="904">
        <v>59</v>
      </c>
      <c r="F231" s="905">
        <v>28</v>
      </c>
      <c r="G231" s="905">
        <v>17</v>
      </c>
      <c r="H231" s="826">
        <f t="shared" si="26"/>
        <v>0.86</v>
      </c>
      <c r="I231" s="708">
        <v>1012</v>
      </c>
      <c r="J231" s="708">
        <f t="shared" si="27"/>
        <v>870.31999999999994</v>
      </c>
      <c r="K231" s="708">
        <f t="shared" si="28"/>
        <v>7073.9410021673648</v>
      </c>
      <c r="L231" s="624"/>
      <c r="M231" s="439"/>
      <c r="N231" s="731"/>
      <c r="O231" s="764"/>
      <c r="P231" s="721"/>
      <c r="Q231" s="733"/>
    </row>
    <row r="232" spans="1:17" ht="16.5" customHeight="1">
      <c r="A232" s="707">
        <f t="shared" si="25"/>
        <v>68</v>
      </c>
      <c r="B232" s="291" t="s">
        <v>775</v>
      </c>
      <c r="C232" s="722">
        <v>41960</v>
      </c>
      <c r="D232" s="722" t="s">
        <v>776</v>
      </c>
      <c r="E232" s="904">
        <v>48.5</v>
      </c>
      <c r="F232" s="905">
        <v>23</v>
      </c>
      <c r="G232" s="905">
        <v>35</v>
      </c>
      <c r="H232" s="826">
        <f t="shared" si="26"/>
        <v>0.9</v>
      </c>
      <c r="I232" s="708">
        <v>1990</v>
      </c>
      <c r="J232" s="708">
        <f t="shared" si="27"/>
        <v>1791</v>
      </c>
      <c r="K232" s="708">
        <f t="shared" si="28"/>
        <v>7402.9615138960789</v>
      </c>
      <c r="L232" s="624"/>
      <c r="M232" s="439"/>
      <c r="N232" s="731"/>
      <c r="O232" s="764"/>
      <c r="P232" s="721"/>
      <c r="Q232" s="733"/>
    </row>
    <row r="233" spans="1:17" ht="16.5" customHeight="1">
      <c r="A233" s="707">
        <f t="shared" si="25"/>
        <v>69</v>
      </c>
      <c r="B233" s="291" t="s">
        <v>503</v>
      </c>
      <c r="C233" s="722">
        <v>41962</v>
      </c>
      <c r="D233" s="722" t="s">
        <v>778</v>
      </c>
      <c r="E233" s="904">
        <v>51.5</v>
      </c>
      <c r="F233" s="905">
        <v>26</v>
      </c>
      <c r="G233" s="905">
        <v>27</v>
      </c>
      <c r="H233" s="826">
        <f t="shared" si="26"/>
        <v>0.9</v>
      </c>
      <c r="I233" s="708">
        <v>609</v>
      </c>
      <c r="J233" s="708">
        <f t="shared" si="27"/>
        <v>548.1</v>
      </c>
      <c r="K233" s="708">
        <f t="shared" si="28"/>
        <v>7402.9615138960789</v>
      </c>
      <c r="L233" s="624"/>
      <c r="M233" s="439"/>
      <c r="N233" s="731"/>
      <c r="O233" s="764"/>
      <c r="P233" s="721"/>
      <c r="Q233" s="733"/>
    </row>
    <row r="234" spans="1:17" ht="16.5" customHeight="1">
      <c r="A234" s="707">
        <f t="shared" si="25"/>
        <v>70</v>
      </c>
      <c r="B234" s="291" t="s">
        <v>504</v>
      </c>
      <c r="C234" s="722">
        <v>41962</v>
      </c>
      <c r="D234" s="722" t="s">
        <v>778</v>
      </c>
      <c r="E234" s="904">
        <v>51.5</v>
      </c>
      <c r="F234" s="905">
        <v>27.5</v>
      </c>
      <c r="G234" s="905">
        <v>27.5</v>
      </c>
      <c r="H234" s="826">
        <f t="shared" si="26"/>
        <v>0.95</v>
      </c>
      <c r="I234" s="708">
        <v>213</v>
      </c>
      <c r="J234" s="708">
        <f t="shared" si="27"/>
        <v>202.35</v>
      </c>
      <c r="K234" s="708">
        <f t="shared" si="28"/>
        <v>7814.2371535569719</v>
      </c>
      <c r="L234" s="624"/>
      <c r="M234" s="439"/>
      <c r="N234" s="731"/>
      <c r="O234" s="764"/>
      <c r="P234" s="721"/>
      <c r="Q234" s="733"/>
    </row>
    <row r="235" spans="1:17" ht="16.5" customHeight="1">
      <c r="A235" s="707">
        <f t="shared" si="25"/>
        <v>71</v>
      </c>
      <c r="B235" s="291" t="s">
        <v>779</v>
      </c>
      <c r="C235" s="722">
        <v>41962</v>
      </c>
      <c r="D235" s="722" t="s">
        <v>778</v>
      </c>
      <c r="E235" s="904">
        <v>51.5</v>
      </c>
      <c r="F235" s="905">
        <v>25.5</v>
      </c>
      <c r="G235" s="905">
        <v>25.2</v>
      </c>
      <c r="H235" s="826">
        <f t="shared" si="26"/>
        <v>0.85</v>
      </c>
      <c r="I235" s="708">
        <v>796</v>
      </c>
      <c r="J235" s="708">
        <f t="shared" si="27"/>
        <v>676.6</v>
      </c>
      <c r="K235" s="708">
        <f t="shared" si="28"/>
        <v>6991.685874235186</v>
      </c>
      <c r="L235" s="624"/>
      <c r="M235" s="439"/>
      <c r="N235" s="731"/>
      <c r="O235" s="764"/>
      <c r="P235" s="721"/>
      <c r="Q235" s="733"/>
    </row>
    <row r="236" spans="1:17" ht="16.5" customHeight="1">
      <c r="A236" s="707">
        <f t="shared" si="25"/>
        <v>72</v>
      </c>
      <c r="B236" s="291" t="s">
        <v>406</v>
      </c>
      <c r="C236" s="722">
        <v>41962</v>
      </c>
      <c r="D236" s="722" t="s">
        <v>778</v>
      </c>
      <c r="E236" s="904">
        <v>52</v>
      </c>
      <c r="F236" s="905">
        <v>32</v>
      </c>
      <c r="G236" s="905">
        <v>22</v>
      </c>
      <c r="H236" s="826">
        <f t="shared" si="26"/>
        <v>0.99</v>
      </c>
      <c r="I236" s="708">
        <v>402</v>
      </c>
      <c r="J236" s="708">
        <f t="shared" si="27"/>
        <v>397.98</v>
      </c>
      <c r="K236" s="708">
        <f t="shared" si="28"/>
        <v>8143.2576652856869</v>
      </c>
      <c r="L236" s="624"/>
      <c r="M236" s="439"/>
      <c r="N236" s="731"/>
      <c r="O236" s="764"/>
      <c r="P236" s="721"/>
      <c r="Q236" s="733"/>
    </row>
    <row r="237" spans="1:17" ht="16.5" customHeight="1">
      <c r="A237" s="707">
        <f t="shared" si="25"/>
        <v>73</v>
      </c>
      <c r="B237" s="291" t="s">
        <v>780</v>
      </c>
      <c r="C237" s="722">
        <v>41962</v>
      </c>
      <c r="D237" s="722" t="s">
        <v>781</v>
      </c>
      <c r="E237" s="904">
        <v>27.3</v>
      </c>
      <c r="F237" s="905">
        <v>20.3</v>
      </c>
      <c r="G237" s="905">
        <v>31.3</v>
      </c>
      <c r="H237" s="826">
        <f t="shared" si="26"/>
        <v>0.55000000000000004</v>
      </c>
      <c r="I237" s="708">
        <v>975</v>
      </c>
      <c r="J237" s="708">
        <f t="shared" si="27"/>
        <v>536.25</v>
      </c>
      <c r="K237" s="708">
        <f t="shared" si="28"/>
        <v>4524.0320362698267</v>
      </c>
      <c r="L237" s="624"/>
      <c r="M237" s="439"/>
      <c r="N237" s="731"/>
      <c r="O237" s="764"/>
      <c r="P237" s="721"/>
      <c r="Q237" s="733"/>
    </row>
    <row r="238" spans="1:17" ht="16.5" customHeight="1">
      <c r="A238" s="707">
        <f t="shared" si="25"/>
        <v>74</v>
      </c>
      <c r="B238" s="291" t="s">
        <v>783</v>
      </c>
      <c r="C238" s="722">
        <v>41962</v>
      </c>
      <c r="D238" s="722" t="s">
        <v>781</v>
      </c>
      <c r="E238" s="904">
        <v>26.3</v>
      </c>
      <c r="F238" s="905">
        <v>30.3</v>
      </c>
      <c r="G238" s="905"/>
      <c r="H238" s="826">
        <f t="shared" si="26"/>
        <v>0.08</v>
      </c>
      <c r="I238" s="708">
        <v>1000</v>
      </c>
      <c r="J238" s="708">
        <f t="shared" si="27"/>
        <v>80</v>
      </c>
      <c r="K238" s="708">
        <f t="shared" si="28"/>
        <v>658.04102345742922</v>
      </c>
      <c r="L238" s="624"/>
      <c r="M238" s="439"/>
      <c r="N238" s="731"/>
      <c r="O238" s="764"/>
      <c r="P238" s="721"/>
      <c r="Q238" s="733"/>
    </row>
    <row r="239" spans="1:17" ht="16.5" customHeight="1">
      <c r="A239" s="707">
        <f t="shared" si="25"/>
        <v>75</v>
      </c>
      <c r="B239" s="291" t="s">
        <v>784</v>
      </c>
      <c r="C239" s="722">
        <v>41962</v>
      </c>
      <c r="D239" s="722" t="s">
        <v>781</v>
      </c>
      <c r="E239" s="904">
        <v>19.3</v>
      </c>
      <c r="F239" s="905">
        <v>30.3</v>
      </c>
      <c r="G239" s="905"/>
      <c r="H239" s="826">
        <f t="shared" si="26"/>
        <v>0.06</v>
      </c>
      <c r="I239" s="708">
        <v>1000</v>
      </c>
      <c r="J239" s="708">
        <f t="shared" si="27"/>
        <v>60</v>
      </c>
      <c r="K239" s="708">
        <f t="shared" si="28"/>
        <v>493.53076759307191</v>
      </c>
      <c r="L239" s="624"/>
      <c r="M239" s="439"/>
      <c r="N239" s="731"/>
      <c r="O239" s="764"/>
      <c r="P239" s="721"/>
      <c r="Q239" s="733"/>
    </row>
    <row r="240" spans="1:17" ht="16.5" customHeight="1">
      <c r="A240" s="707">
        <f t="shared" si="25"/>
        <v>76</v>
      </c>
      <c r="B240" s="291" t="s">
        <v>785</v>
      </c>
      <c r="C240" s="722">
        <v>41962</v>
      </c>
      <c r="D240" s="722" t="s">
        <v>781</v>
      </c>
      <c r="E240" s="904">
        <v>24.3</v>
      </c>
      <c r="F240" s="905">
        <v>14.8</v>
      </c>
      <c r="G240" s="905">
        <v>31.3</v>
      </c>
      <c r="H240" s="826">
        <f t="shared" si="26"/>
        <v>0.41</v>
      </c>
      <c r="I240" s="708">
        <v>978</v>
      </c>
      <c r="J240" s="708">
        <f t="shared" si="27"/>
        <v>400.97999999999996</v>
      </c>
      <c r="K240" s="708">
        <f t="shared" si="28"/>
        <v>3372.4602452193249</v>
      </c>
      <c r="L240" s="624"/>
      <c r="M240" s="439"/>
      <c r="N240" s="731"/>
      <c r="O240" s="764"/>
      <c r="P240" s="721"/>
      <c r="Q240" s="733"/>
    </row>
    <row r="241" spans="1:17" ht="16.5" customHeight="1">
      <c r="A241" s="707">
        <f t="shared" si="25"/>
        <v>77</v>
      </c>
      <c r="B241" s="291" t="s">
        <v>786</v>
      </c>
      <c r="C241" s="722">
        <v>41962</v>
      </c>
      <c r="D241" s="722" t="s">
        <v>781</v>
      </c>
      <c r="E241" s="904">
        <v>23.3</v>
      </c>
      <c r="F241" s="905">
        <v>30.3</v>
      </c>
      <c r="G241" s="905"/>
      <c r="H241" s="826">
        <f t="shared" si="26"/>
        <v>7.0000000000000007E-2</v>
      </c>
      <c r="I241" s="708">
        <v>1000</v>
      </c>
      <c r="J241" s="708">
        <f t="shared" si="27"/>
        <v>70</v>
      </c>
      <c r="K241" s="708">
        <f t="shared" si="28"/>
        <v>575.78589552525068</v>
      </c>
      <c r="L241" s="624"/>
      <c r="M241" s="439"/>
      <c r="N241" s="731"/>
      <c r="O241" s="764"/>
      <c r="P241" s="721"/>
      <c r="Q241" s="733"/>
    </row>
    <row r="242" spans="1:17" ht="16.5" customHeight="1">
      <c r="A242" s="707">
        <f t="shared" si="25"/>
        <v>78</v>
      </c>
      <c r="B242" s="291" t="s">
        <v>787</v>
      </c>
      <c r="C242" s="722">
        <v>41962</v>
      </c>
      <c r="D242" s="722" t="s">
        <v>781</v>
      </c>
      <c r="E242" s="904">
        <v>13.8</v>
      </c>
      <c r="F242" s="905">
        <v>30.3</v>
      </c>
      <c r="G242" s="905"/>
      <c r="H242" s="826">
        <f t="shared" si="26"/>
        <v>0.04</v>
      </c>
      <c r="I242" s="708">
        <v>1000</v>
      </c>
      <c r="J242" s="708">
        <f t="shared" si="27"/>
        <v>40</v>
      </c>
      <c r="K242" s="708">
        <f t="shared" si="28"/>
        <v>329.02051172871461</v>
      </c>
      <c r="L242" s="624"/>
      <c r="M242" s="439"/>
      <c r="N242" s="731"/>
      <c r="O242" s="764"/>
      <c r="P242" s="721"/>
      <c r="Q242" s="733"/>
    </row>
    <row r="243" spans="1:17" ht="16.5" customHeight="1">
      <c r="A243" s="707">
        <f t="shared" si="25"/>
        <v>79</v>
      </c>
      <c r="B243" s="291" t="s">
        <v>459</v>
      </c>
      <c r="C243" s="722">
        <v>41963</v>
      </c>
      <c r="D243" s="722" t="s">
        <v>788</v>
      </c>
      <c r="E243" s="904">
        <v>55</v>
      </c>
      <c r="F243" s="905">
        <v>28</v>
      </c>
      <c r="G243" s="905">
        <v>23</v>
      </c>
      <c r="H243" s="826">
        <f t="shared" si="26"/>
        <v>0.92</v>
      </c>
      <c r="I243" s="708">
        <v>993</v>
      </c>
      <c r="J243" s="708">
        <f t="shared" si="27"/>
        <v>913.56000000000006</v>
      </c>
      <c r="K243" s="708">
        <f t="shared" si="28"/>
        <v>7567.4717697604365</v>
      </c>
      <c r="L243" s="624"/>
      <c r="M243" s="439"/>
      <c r="N243" s="731"/>
      <c r="O243" s="764"/>
      <c r="P243" s="721"/>
      <c r="Q243" s="733"/>
    </row>
    <row r="244" spans="1:17" ht="16.5" customHeight="1">
      <c r="A244" s="707">
        <f t="shared" si="25"/>
        <v>80</v>
      </c>
      <c r="B244" s="291" t="s">
        <v>789</v>
      </c>
      <c r="C244" s="722">
        <v>41963</v>
      </c>
      <c r="D244" s="722" t="s">
        <v>790</v>
      </c>
      <c r="E244" s="904">
        <v>45</v>
      </c>
      <c r="F244" s="905">
        <v>41</v>
      </c>
      <c r="G244" s="905">
        <v>11.5</v>
      </c>
      <c r="H244" s="826">
        <f t="shared" si="26"/>
        <v>0.98</v>
      </c>
      <c r="I244" s="708">
        <v>3030</v>
      </c>
      <c r="J244" s="708">
        <f t="shared" si="27"/>
        <v>2969.4</v>
      </c>
      <c r="K244" s="708">
        <f t="shared" si="28"/>
        <v>8061.0025373535082</v>
      </c>
      <c r="L244" s="624"/>
      <c r="M244" s="439"/>
      <c r="N244" s="731"/>
      <c r="O244" s="764"/>
      <c r="P244" s="721"/>
      <c r="Q244" s="733"/>
    </row>
    <row r="245" spans="1:17" ht="16.5" customHeight="1">
      <c r="A245" s="707">
        <f t="shared" si="25"/>
        <v>81</v>
      </c>
      <c r="B245" s="291" t="s">
        <v>789</v>
      </c>
      <c r="C245" s="722">
        <v>41963</v>
      </c>
      <c r="D245" s="722" t="s">
        <v>790</v>
      </c>
      <c r="E245" s="904">
        <v>45</v>
      </c>
      <c r="F245" s="905">
        <v>41</v>
      </c>
      <c r="G245" s="905">
        <v>11.5</v>
      </c>
      <c r="H245" s="826">
        <f t="shared" si="26"/>
        <v>0.98</v>
      </c>
      <c r="I245" s="708">
        <v>219</v>
      </c>
      <c r="J245" s="708">
        <f t="shared" si="27"/>
        <v>214.62</v>
      </c>
      <c r="K245" s="708">
        <f t="shared" si="28"/>
        <v>8061.0025373535082</v>
      </c>
      <c r="L245" s="624"/>
      <c r="M245" s="439"/>
      <c r="N245" s="731"/>
      <c r="O245" s="764"/>
      <c r="P245" s="721"/>
      <c r="Q245" s="733"/>
    </row>
    <row r="246" spans="1:17" ht="16.5" customHeight="1">
      <c r="A246" s="707">
        <f t="shared" si="25"/>
        <v>82</v>
      </c>
      <c r="B246" s="291" t="s">
        <v>789</v>
      </c>
      <c r="C246" s="722">
        <v>41963</v>
      </c>
      <c r="D246" s="722" t="s">
        <v>790</v>
      </c>
      <c r="E246" s="904">
        <v>45</v>
      </c>
      <c r="F246" s="905">
        <v>41</v>
      </c>
      <c r="G246" s="905">
        <v>11.5</v>
      </c>
      <c r="H246" s="826">
        <f t="shared" si="26"/>
        <v>0.98</v>
      </c>
      <c r="I246" s="708">
        <v>3167</v>
      </c>
      <c r="J246" s="708">
        <f t="shared" si="27"/>
        <v>3103.66</v>
      </c>
      <c r="K246" s="708">
        <f t="shared" si="28"/>
        <v>8061.0025373535082</v>
      </c>
      <c r="L246" s="624"/>
      <c r="M246" s="439"/>
      <c r="N246" s="731"/>
      <c r="O246" s="764"/>
      <c r="P246" s="721"/>
      <c r="Q246" s="733"/>
    </row>
    <row r="247" spans="1:17" ht="16.5" customHeight="1">
      <c r="A247" s="707">
        <f t="shared" si="25"/>
        <v>83</v>
      </c>
      <c r="B247" s="189" t="s">
        <v>1207</v>
      </c>
      <c r="C247" s="722">
        <v>41964</v>
      </c>
      <c r="D247" s="722" t="s">
        <v>791</v>
      </c>
      <c r="E247" s="904">
        <v>45</v>
      </c>
      <c r="F247" s="905">
        <v>37</v>
      </c>
      <c r="G247" s="905">
        <v>27.5</v>
      </c>
      <c r="H247" s="826">
        <f t="shared" si="26"/>
        <v>1.1399999999999999</v>
      </c>
      <c r="I247" s="708">
        <v>780</v>
      </c>
      <c r="J247" s="708">
        <f t="shared" si="27"/>
        <v>889.19999999999993</v>
      </c>
      <c r="K247" s="708">
        <f t="shared" si="28"/>
        <v>9377.0845842683666</v>
      </c>
      <c r="L247" s="624"/>
      <c r="M247" s="439"/>
      <c r="N247" s="731"/>
      <c r="O247" s="764"/>
      <c r="P247" s="721"/>
      <c r="Q247" s="733"/>
    </row>
    <row r="248" spans="1:17" ht="16.5" customHeight="1">
      <c r="A248" s="707">
        <f t="shared" si="25"/>
        <v>84</v>
      </c>
      <c r="B248" s="291" t="s">
        <v>445</v>
      </c>
      <c r="C248" s="722">
        <v>41964</v>
      </c>
      <c r="D248" s="722" t="s">
        <v>791</v>
      </c>
      <c r="E248" s="904">
        <v>50</v>
      </c>
      <c r="F248" s="905">
        <v>20</v>
      </c>
      <c r="G248" s="905"/>
      <c r="H248" s="826">
        <f t="shared" si="26"/>
        <v>0.1</v>
      </c>
      <c r="I248" s="708">
        <v>1600</v>
      </c>
      <c r="J248" s="708">
        <f t="shared" si="27"/>
        <v>160</v>
      </c>
      <c r="K248" s="708">
        <f t="shared" si="28"/>
        <v>822.55127932178664</v>
      </c>
      <c r="L248" s="624"/>
      <c r="M248" s="439"/>
      <c r="N248" s="731"/>
      <c r="O248" s="764"/>
      <c r="P248" s="721"/>
      <c r="Q248" s="733"/>
    </row>
    <row r="249" spans="1:17" ht="16.5" customHeight="1">
      <c r="A249" s="707">
        <f t="shared" si="25"/>
        <v>85</v>
      </c>
      <c r="B249" s="291" t="s">
        <v>566</v>
      </c>
      <c r="C249" s="722">
        <v>41967</v>
      </c>
      <c r="D249" s="722" t="s">
        <v>792</v>
      </c>
      <c r="E249" s="904">
        <v>49</v>
      </c>
      <c r="F249" s="905">
        <v>38</v>
      </c>
      <c r="G249" s="905">
        <v>13</v>
      </c>
      <c r="H249" s="826">
        <f t="shared" si="26"/>
        <v>0.97</v>
      </c>
      <c r="I249" s="708">
        <v>511</v>
      </c>
      <c r="J249" s="708">
        <f t="shared" si="27"/>
        <v>495.66999999999996</v>
      </c>
      <c r="K249" s="708">
        <f t="shared" si="28"/>
        <v>7978.7474094213294</v>
      </c>
      <c r="L249" s="624"/>
      <c r="M249" s="439"/>
      <c r="N249" s="731"/>
      <c r="O249" s="764"/>
      <c r="P249" s="721"/>
      <c r="Q249" s="733"/>
    </row>
    <row r="250" spans="1:17" ht="16.5" customHeight="1">
      <c r="A250" s="707">
        <f t="shared" si="25"/>
        <v>86</v>
      </c>
      <c r="B250" s="291" t="s">
        <v>793</v>
      </c>
      <c r="C250" s="722">
        <v>41968</v>
      </c>
      <c r="D250" s="722" t="s">
        <v>794</v>
      </c>
      <c r="E250" s="904">
        <v>45.5</v>
      </c>
      <c r="F250" s="905">
        <v>41</v>
      </c>
      <c r="G250" s="905">
        <v>11.5</v>
      </c>
      <c r="H250" s="826">
        <f t="shared" si="26"/>
        <v>0.99</v>
      </c>
      <c r="I250" s="708">
        <v>3160</v>
      </c>
      <c r="J250" s="708">
        <f t="shared" si="27"/>
        <v>3128.4</v>
      </c>
      <c r="K250" s="708">
        <f t="shared" si="28"/>
        <v>8143.2576652856869</v>
      </c>
      <c r="L250" s="624"/>
      <c r="M250" s="439"/>
      <c r="N250" s="731"/>
      <c r="O250" s="764"/>
      <c r="P250" s="721"/>
      <c r="Q250" s="733"/>
    </row>
    <row r="251" spans="1:17" ht="16.5" customHeight="1">
      <c r="A251" s="707">
        <f t="shared" si="25"/>
        <v>87</v>
      </c>
      <c r="B251" s="291" t="s">
        <v>722</v>
      </c>
      <c r="C251" s="722">
        <v>41968</v>
      </c>
      <c r="D251" s="722" t="s">
        <v>795</v>
      </c>
      <c r="E251" s="904">
        <v>90</v>
      </c>
      <c r="F251" s="905">
        <v>56</v>
      </c>
      <c r="G251" s="905">
        <v>21</v>
      </c>
      <c r="H251" s="826">
        <f t="shared" si="26"/>
        <v>2.38</v>
      </c>
      <c r="I251" s="708">
        <v>33</v>
      </c>
      <c r="J251" s="708">
        <f t="shared" si="27"/>
        <v>78.539999999999992</v>
      </c>
      <c r="K251" s="708">
        <f t="shared" si="28"/>
        <v>19576.720447858519</v>
      </c>
      <c r="L251" s="624"/>
      <c r="M251" s="439"/>
      <c r="N251" s="731"/>
      <c r="O251" s="764"/>
      <c r="P251" s="721"/>
      <c r="Q251" s="733"/>
    </row>
    <row r="252" spans="1:17" ht="16.5" customHeight="1">
      <c r="A252" s="707">
        <f t="shared" si="25"/>
        <v>88</v>
      </c>
      <c r="B252" s="291" t="s">
        <v>771</v>
      </c>
      <c r="C252" s="722">
        <v>41968</v>
      </c>
      <c r="D252" s="722" t="s">
        <v>795</v>
      </c>
      <c r="E252" s="904">
        <v>74</v>
      </c>
      <c r="F252" s="905">
        <v>53</v>
      </c>
      <c r="G252" s="905">
        <v>33</v>
      </c>
      <c r="H252" s="826">
        <f t="shared" si="26"/>
        <v>2.31</v>
      </c>
      <c r="I252" s="708">
        <v>56</v>
      </c>
      <c r="J252" s="708">
        <f t="shared" si="27"/>
        <v>129.36000000000001</v>
      </c>
      <c r="K252" s="708">
        <f t="shared" si="28"/>
        <v>19000.93455233327</v>
      </c>
      <c r="L252" s="624"/>
      <c r="M252" s="439"/>
      <c r="N252" s="731"/>
      <c r="O252" s="764"/>
      <c r="P252" s="721"/>
      <c r="Q252" s="733"/>
    </row>
    <row r="253" spans="1:17" ht="16.5" customHeight="1">
      <c r="A253" s="707">
        <f t="shared" si="25"/>
        <v>89</v>
      </c>
      <c r="B253" s="291" t="s">
        <v>746</v>
      </c>
      <c r="C253" s="722">
        <v>41968</v>
      </c>
      <c r="D253" s="722" t="s">
        <v>795</v>
      </c>
      <c r="E253" s="904">
        <v>60</v>
      </c>
      <c r="F253" s="905">
        <v>25</v>
      </c>
      <c r="G253" s="905"/>
      <c r="H253" s="826">
        <f t="shared" si="26"/>
        <v>0.15</v>
      </c>
      <c r="I253" s="708">
        <v>178</v>
      </c>
      <c r="J253" s="708">
        <f t="shared" si="27"/>
        <v>26.7</v>
      </c>
      <c r="K253" s="708">
        <f t="shared" si="28"/>
        <v>1233.8269189826799</v>
      </c>
      <c r="L253" s="624"/>
      <c r="M253" s="439"/>
      <c r="N253" s="731"/>
      <c r="O253" s="764"/>
      <c r="P253" s="721"/>
      <c r="Q253" s="733"/>
    </row>
    <row r="254" spans="1:17" ht="16.5" customHeight="1">
      <c r="A254" s="707">
        <f t="shared" si="25"/>
        <v>90</v>
      </c>
      <c r="B254" s="291" t="s">
        <v>796</v>
      </c>
      <c r="C254" s="722">
        <v>41970</v>
      </c>
      <c r="D254" s="722" t="s">
        <v>797</v>
      </c>
      <c r="E254" s="904">
        <v>120</v>
      </c>
      <c r="F254" s="905">
        <v>147</v>
      </c>
      <c r="G254" s="905"/>
      <c r="H254" s="826">
        <f t="shared" si="26"/>
        <v>1.76</v>
      </c>
      <c r="I254" s="708">
        <v>100</v>
      </c>
      <c r="J254" s="708">
        <f t="shared" si="27"/>
        <v>176</v>
      </c>
      <c r="K254" s="708">
        <f t="shared" si="28"/>
        <v>14476.902516063443</v>
      </c>
      <c r="L254" s="624"/>
      <c r="M254" s="439"/>
      <c r="N254" s="731"/>
      <c r="O254" s="764"/>
      <c r="P254" s="721"/>
      <c r="Q254" s="733"/>
    </row>
    <row r="255" spans="1:17" ht="16.5" customHeight="1">
      <c r="A255" s="707">
        <f t="shared" si="25"/>
        <v>91</v>
      </c>
      <c r="B255" s="291" t="s">
        <v>508</v>
      </c>
      <c r="C255" s="722">
        <v>41970</v>
      </c>
      <c r="D255" s="722" t="s">
        <v>799</v>
      </c>
      <c r="E255" s="904">
        <v>39.5</v>
      </c>
      <c r="F255" s="905">
        <v>32.299999999999997</v>
      </c>
      <c r="G255" s="905">
        <v>27.7</v>
      </c>
      <c r="H255" s="826">
        <f t="shared" si="26"/>
        <v>0.94</v>
      </c>
      <c r="I255" s="708">
        <v>333</v>
      </c>
      <c r="J255" s="708">
        <f t="shared" si="27"/>
        <v>313.02</v>
      </c>
      <c r="K255" s="708">
        <f t="shared" si="28"/>
        <v>7731.9820256247931</v>
      </c>
      <c r="L255" s="624"/>
      <c r="M255" s="439"/>
      <c r="N255" s="731"/>
      <c r="O255" s="764"/>
      <c r="P255" s="721"/>
      <c r="Q255" s="733"/>
    </row>
    <row r="256" spans="1:17" ht="16.5" customHeight="1">
      <c r="A256" s="707">
        <f t="shared" si="25"/>
        <v>92</v>
      </c>
      <c r="B256" s="291" t="s">
        <v>487</v>
      </c>
      <c r="C256" s="722">
        <v>41970</v>
      </c>
      <c r="D256" s="722" t="s">
        <v>799</v>
      </c>
      <c r="E256" s="904">
        <v>43</v>
      </c>
      <c r="F256" s="905">
        <v>27.5</v>
      </c>
      <c r="G256" s="905">
        <v>33</v>
      </c>
      <c r="H256" s="826">
        <f t="shared" si="26"/>
        <v>0.93</v>
      </c>
      <c r="I256" s="708">
        <v>219</v>
      </c>
      <c r="J256" s="708">
        <f t="shared" si="27"/>
        <v>203.67000000000002</v>
      </c>
      <c r="K256" s="708">
        <f t="shared" si="28"/>
        <v>7649.7268976926152</v>
      </c>
      <c r="L256" s="624"/>
      <c r="M256" s="439"/>
      <c r="N256" s="731"/>
      <c r="O256" s="764"/>
      <c r="P256" s="721"/>
      <c r="Q256" s="733"/>
    </row>
    <row r="257" spans="1:17" ht="16.5" customHeight="1">
      <c r="A257" s="707">
        <f t="shared" si="25"/>
        <v>93</v>
      </c>
      <c r="B257" s="291" t="s">
        <v>486</v>
      </c>
      <c r="C257" s="722">
        <v>41970</v>
      </c>
      <c r="D257" s="722" t="s">
        <v>799</v>
      </c>
      <c r="E257" s="904">
        <v>41</v>
      </c>
      <c r="F257" s="905">
        <v>31</v>
      </c>
      <c r="G257" s="905">
        <v>25.5</v>
      </c>
      <c r="H257" s="826">
        <f t="shared" si="26"/>
        <v>0.89</v>
      </c>
      <c r="I257" s="708">
        <v>112</v>
      </c>
      <c r="J257" s="708">
        <f t="shared" si="27"/>
        <v>99.68</v>
      </c>
      <c r="K257" s="708">
        <f t="shared" si="28"/>
        <v>7320.7063859639002</v>
      </c>
      <c r="L257" s="624"/>
      <c r="M257" s="439"/>
      <c r="N257" s="731"/>
      <c r="O257" s="764"/>
      <c r="P257" s="721"/>
      <c r="Q257" s="733"/>
    </row>
    <row r="258" spans="1:17" ht="16.5" customHeight="1">
      <c r="A258" s="707">
        <f t="shared" si="25"/>
        <v>94</v>
      </c>
      <c r="B258" s="291" t="s">
        <v>630</v>
      </c>
      <c r="C258" s="722">
        <v>41970</v>
      </c>
      <c r="D258" s="722" t="s">
        <v>800</v>
      </c>
      <c r="E258" s="904">
        <v>32</v>
      </c>
      <c r="F258" s="905">
        <v>15.5</v>
      </c>
      <c r="G258" s="905">
        <v>25</v>
      </c>
      <c r="H258" s="826">
        <f t="shared" si="26"/>
        <v>0.44</v>
      </c>
      <c r="I258" s="708">
        <v>110</v>
      </c>
      <c r="J258" s="708">
        <f t="shared" si="27"/>
        <v>48.4</v>
      </c>
      <c r="K258" s="708">
        <f t="shared" si="28"/>
        <v>3619.2256290158607</v>
      </c>
      <c r="L258" s="624"/>
      <c r="M258" s="439"/>
      <c r="N258" s="731"/>
      <c r="O258" s="764"/>
      <c r="P258" s="721"/>
      <c r="Q258" s="733"/>
    </row>
    <row r="259" spans="1:17" ht="16.5" customHeight="1">
      <c r="A259" s="707">
        <f t="shared" si="25"/>
        <v>95</v>
      </c>
      <c r="B259" s="291" t="s">
        <v>632</v>
      </c>
      <c r="C259" s="722">
        <v>41970</v>
      </c>
      <c r="D259" s="722" t="s">
        <v>800</v>
      </c>
      <c r="E259" s="904">
        <v>50</v>
      </c>
      <c r="F259" s="905">
        <v>28</v>
      </c>
      <c r="G259" s="905">
        <v>17</v>
      </c>
      <c r="H259" s="826">
        <f t="shared" si="26"/>
        <v>0.77</v>
      </c>
      <c r="I259" s="708">
        <v>260</v>
      </c>
      <c r="J259" s="708">
        <f t="shared" si="27"/>
        <v>200.20000000000002</v>
      </c>
      <c r="K259" s="708">
        <f t="shared" si="28"/>
        <v>6333.6448507777568</v>
      </c>
      <c r="L259" s="624"/>
      <c r="M259" s="439"/>
      <c r="N259" s="731"/>
      <c r="O259" s="764"/>
      <c r="P259" s="721"/>
      <c r="Q259" s="733"/>
    </row>
    <row r="260" spans="1:17" ht="16.5" customHeight="1">
      <c r="A260" s="707">
        <f t="shared" si="25"/>
        <v>96</v>
      </c>
      <c r="B260" s="291" t="s">
        <v>631</v>
      </c>
      <c r="C260" s="722">
        <v>41970</v>
      </c>
      <c r="D260" s="722" t="s">
        <v>800</v>
      </c>
      <c r="E260" s="904">
        <v>38</v>
      </c>
      <c r="F260" s="905">
        <v>18.5</v>
      </c>
      <c r="G260" s="905">
        <v>18</v>
      </c>
      <c r="H260" s="826">
        <f t="shared" si="26"/>
        <v>0.47</v>
      </c>
      <c r="I260" s="708">
        <v>450</v>
      </c>
      <c r="J260" s="708">
        <f t="shared" si="27"/>
        <v>211.5</v>
      </c>
      <c r="K260" s="708">
        <f t="shared" si="28"/>
        <v>3865.9910128123965</v>
      </c>
      <c r="L260" s="624"/>
      <c r="M260" s="439"/>
      <c r="N260" s="731"/>
      <c r="O260" s="764"/>
      <c r="P260" s="721"/>
      <c r="Q260" s="733"/>
    </row>
    <row r="261" spans="1:17" ht="16.5" customHeight="1">
      <c r="A261" s="707">
        <f t="shared" si="25"/>
        <v>97</v>
      </c>
      <c r="B261" s="291" t="s">
        <v>670</v>
      </c>
      <c r="C261" s="722">
        <v>41972</v>
      </c>
      <c r="D261" s="722" t="s">
        <v>801</v>
      </c>
      <c r="E261" s="904">
        <v>43</v>
      </c>
      <c r="F261" s="905">
        <v>31</v>
      </c>
      <c r="G261" s="905">
        <v>25</v>
      </c>
      <c r="H261" s="826">
        <f t="shared" si="26"/>
        <v>0.9</v>
      </c>
      <c r="I261" s="708">
        <v>1000</v>
      </c>
      <c r="J261" s="708">
        <f t="shared" si="27"/>
        <v>900</v>
      </c>
      <c r="K261" s="708">
        <f t="shared" si="28"/>
        <v>7402.9615138960789</v>
      </c>
      <c r="L261" s="624"/>
      <c r="M261" s="439"/>
      <c r="N261" s="731"/>
      <c r="O261" s="764"/>
      <c r="P261" s="721"/>
      <c r="Q261" s="733"/>
    </row>
    <row r="262" spans="1:17" ht="16.5" customHeight="1">
      <c r="A262" s="707">
        <f t="shared" si="25"/>
        <v>98</v>
      </c>
      <c r="B262" s="291" t="s">
        <v>670</v>
      </c>
      <c r="C262" s="722">
        <v>41973</v>
      </c>
      <c r="D262" s="722" t="s">
        <v>802</v>
      </c>
      <c r="E262" s="904">
        <v>43</v>
      </c>
      <c r="F262" s="905">
        <v>31</v>
      </c>
      <c r="G262" s="905">
        <v>25</v>
      </c>
      <c r="H262" s="826">
        <f t="shared" si="26"/>
        <v>0.9</v>
      </c>
      <c r="I262" s="708">
        <v>987</v>
      </c>
      <c r="J262" s="708">
        <f t="shared" si="27"/>
        <v>888.30000000000007</v>
      </c>
      <c r="K262" s="708">
        <f t="shared" si="28"/>
        <v>7402.9615138960789</v>
      </c>
      <c r="L262" s="624"/>
      <c r="M262" s="439"/>
      <c r="N262" s="731"/>
      <c r="O262" s="764"/>
      <c r="P262" s="721"/>
      <c r="Q262" s="733"/>
    </row>
    <row r="263" spans="1:17" ht="16.5" customHeight="1">
      <c r="A263" s="707">
        <f t="shared" si="25"/>
        <v>99</v>
      </c>
      <c r="B263" s="291" t="s">
        <v>670</v>
      </c>
      <c r="C263" s="722">
        <v>41973</v>
      </c>
      <c r="D263" s="722" t="s">
        <v>802</v>
      </c>
      <c r="E263" s="904">
        <v>43</v>
      </c>
      <c r="F263" s="905">
        <v>31</v>
      </c>
      <c r="G263" s="905">
        <v>25</v>
      </c>
      <c r="H263" s="826">
        <f t="shared" si="26"/>
        <v>0.9</v>
      </c>
      <c r="I263" s="708">
        <v>226</v>
      </c>
      <c r="J263" s="708">
        <f t="shared" si="27"/>
        <v>203.4</v>
      </c>
      <c r="K263" s="708">
        <f t="shared" si="28"/>
        <v>7402.9615138960789</v>
      </c>
      <c r="L263" s="624"/>
      <c r="M263" s="439"/>
      <c r="N263" s="731"/>
      <c r="O263" s="764"/>
      <c r="P263" s="721"/>
      <c r="Q263" s="733"/>
    </row>
    <row r="264" spans="1:17" ht="16.5" customHeight="1">
      <c r="A264" s="707">
        <f t="shared" si="25"/>
        <v>100</v>
      </c>
      <c r="B264" s="291" t="s">
        <v>775</v>
      </c>
      <c r="C264" s="722">
        <v>41973</v>
      </c>
      <c r="D264" s="722" t="s">
        <v>803</v>
      </c>
      <c r="E264" s="904">
        <v>48.5</v>
      </c>
      <c r="F264" s="905">
        <v>23</v>
      </c>
      <c r="G264" s="905">
        <v>35</v>
      </c>
      <c r="H264" s="826">
        <f t="shared" si="26"/>
        <v>0.9</v>
      </c>
      <c r="I264" s="708">
        <v>1980</v>
      </c>
      <c r="J264" s="708">
        <f t="shared" si="27"/>
        <v>1782</v>
      </c>
      <c r="K264" s="708">
        <f t="shared" si="28"/>
        <v>7402.9615138960789</v>
      </c>
      <c r="L264" s="624"/>
      <c r="M264" s="439"/>
      <c r="N264" s="731"/>
      <c r="O264" s="764"/>
      <c r="P264" s="721"/>
      <c r="Q264" s="733"/>
    </row>
    <row r="265" spans="1:17" ht="16.5" customHeight="1">
      <c r="A265" s="707">
        <f t="shared" si="25"/>
        <v>101</v>
      </c>
      <c r="B265" s="291" t="s">
        <v>741</v>
      </c>
      <c r="C265" s="722">
        <v>41975</v>
      </c>
      <c r="D265" s="722" t="s">
        <v>804</v>
      </c>
      <c r="E265" s="904">
        <v>37.5</v>
      </c>
      <c r="F265" s="905">
        <v>25.3</v>
      </c>
      <c r="G265" s="905">
        <v>23.9</v>
      </c>
      <c r="H265" s="826">
        <f t="shared" si="26"/>
        <v>0.68</v>
      </c>
      <c r="I265" s="708">
        <v>1059</v>
      </c>
      <c r="J265" s="708">
        <f t="shared" si="27"/>
        <v>720.12</v>
      </c>
      <c r="K265" s="708">
        <f t="shared" si="28"/>
        <v>5593.3486993881488</v>
      </c>
      <c r="L265" s="624"/>
      <c r="M265" s="439"/>
      <c r="N265" s="731"/>
      <c r="O265" s="764"/>
      <c r="P265" s="721"/>
      <c r="Q265" s="733"/>
    </row>
    <row r="266" spans="1:17" ht="16.5" customHeight="1">
      <c r="A266" s="707">
        <f t="shared" si="25"/>
        <v>102</v>
      </c>
      <c r="B266" s="291" t="s">
        <v>805</v>
      </c>
      <c r="C266" s="722">
        <v>41979</v>
      </c>
      <c r="D266" s="722" t="s">
        <v>806</v>
      </c>
      <c r="E266" s="904">
        <v>32.5</v>
      </c>
      <c r="F266" s="905">
        <v>32.5</v>
      </c>
      <c r="G266" s="905">
        <v>29.5</v>
      </c>
      <c r="H266" s="826">
        <f t="shared" si="26"/>
        <v>0.88</v>
      </c>
      <c r="I266" s="708">
        <v>106</v>
      </c>
      <c r="J266" s="708">
        <f t="shared" si="27"/>
        <v>93.28</v>
      </c>
      <c r="K266" s="708">
        <f t="shared" si="28"/>
        <v>7238.4512580317214</v>
      </c>
      <c r="L266" s="624"/>
      <c r="M266" s="439"/>
      <c r="N266" s="731"/>
      <c r="O266" s="764"/>
      <c r="P266" s="721"/>
      <c r="Q266" s="733"/>
    </row>
    <row r="267" spans="1:17" ht="16.5" customHeight="1">
      <c r="A267" s="707">
        <f t="shared" si="25"/>
        <v>103</v>
      </c>
      <c r="B267" s="291" t="s">
        <v>754</v>
      </c>
      <c r="C267" s="722">
        <v>41979</v>
      </c>
      <c r="D267" s="722" t="s">
        <v>806</v>
      </c>
      <c r="E267" s="904">
        <v>51.5</v>
      </c>
      <c r="F267" s="905">
        <v>28.5</v>
      </c>
      <c r="G267" s="905">
        <v>7.2</v>
      </c>
      <c r="H267" s="826">
        <f t="shared" si="26"/>
        <v>0.64</v>
      </c>
      <c r="I267" s="708">
        <v>493</v>
      </c>
      <c r="J267" s="708">
        <f t="shared" si="27"/>
        <v>315.52</v>
      </c>
      <c r="K267" s="708">
        <f t="shared" si="28"/>
        <v>5264.3281876594338</v>
      </c>
      <c r="L267" s="624"/>
      <c r="M267" s="439"/>
      <c r="N267" s="731"/>
      <c r="O267" s="764"/>
      <c r="P267" s="721"/>
      <c r="Q267" s="733"/>
    </row>
    <row r="268" spans="1:17" ht="16.5" customHeight="1">
      <c r="A268" s="707">
        <f t="shared" si="25"/>
        <v>104</v>
      </c>
      <c r="B268" s="291" t="s">
        <v>807</v>
      </c>
      <c r="C268" s="722">
        <v>41979</v>
      </c>
      <c r="D268" s="722" t="s">
        <v>806</v>
      </c>
      <c r="E268" s="904">
        <v>42</v>
      </c>
      <c r="F268" s="905">
        <v>22</v>
      </c>
      <c r="G268" s="905">
        <v>6</v>
      </c>
      <c r="H268" s="826">
        <f t="shared" si="26"/>
        <v>0.41</v>
      </c>
      <c r="I268" s="708">
        <v>512</v>
      </c>
      <c r="J268" s="708">
        <f t="shared" si="27"/>
        <v>209.92</v>
      </c>
      <c r="K268" s="708">
        <f t="shared" si="28"/>
        <v>3372.4602452193249</v>
      </c>
      <c r="L268" s="624"/>
      <c r="M268" s="439"/>
      <c r="N268" s="731"/>
      <c r="O268" s="764"/>
      <c r="P268" s="721"/>
      <c r="Q268" s="733"/>
    </row>
    <row r="269" spans="1:17" ht="16.5" customHeight="1">
      <c r="A269" s="707">
        <f t="shared" si="25"/>
        <v>105</v>
      </c>
      <c r="B269" s="291" t="s">
        <v>690</v>
      </c>
      <c r="C269" s="722">
        <v>41979</v>
      </c>
      <c r="D269" s="722" t="s">
        <v>806</v>
      </c>
      <c r="E269" s="904">
        <v>45</v>
      </c>
      <c r="F269" s="905">
        <v>34.5</v>
      </c>
      <c r="G269" s="905">
        <v>7.2</v>
      </c>
      <c r="H269" s="826">
        <f t="shared" si="26"/>
        <v>0.73</v>
      </c>
      <c r="I269" s="708">
        <v>208</v>
      </c>
      <c r="J269" s="708">
        <f t="shared" si="27"/>
        <v>151.84</v>
      </c>
      <c r="K269" s="708">
        <f t="shared" si="28"/>
        <v>6004.6243390490417</v>
      </c>
      <c r="L269" s="624"/>
      <c r="M269" s="439"/>
      <c r="N269" s="731"/>
      <c r="O269" s="764"/>
      <c r="P269" s="721"/>
      <c r="Q269" s="733"/>
    </row>
    <row r="270" spans="1:17" ht="16.5" customHeight="1">
      <c r="A270" s="707">
        <f t="shared" si="25"/>
        <v>106</v>
      </c>
      <c r="B270" s="291" t="s">
        <v>639</v>
      </c>
      <c r="C270" s="722">
        <v>41979</v>
      </c>
      <c r="D270" s="722" t="s">
        <v>806</v>
      </c>
      <c r="E270" s="904">
        <v>22</v>
      </c>
      <c r="F270" s="905">
        <v>22</v>
      </c>
      <c r="G270" s="905">
        <v>29.5</v>
      </c>
      <c r="H270" s="826">
        <f t="shared" si="26"/>
        <v>0.51</v>
      </c>
      <c r="I270" s="708">
        <v>1016</v>
      </c>
      <c r="J270" s="708">
        <f t="shared" si="27"/>
        <v>518.16</v>
      </c>
      <c r="K270" s="708">
        <f t="shared" si="28"/>
        <v>4195.0115245411116</v>
      </c>
      <c r="L270" s="624"/>
      <c r="M270" s="439"/>
      <c r="N270" s="731"/>
      <c r="O270" s="764"/>
      <c r="P270" s="721"/>
      <c r="Q270" s="733"/>
    </row>
    <row r="271" spans="1:17" ht="16.5" customHeight="1">
      <c r="A271" s="707">
        <f t="shared" si="25"/>
        <v>107</v>
      </c>
      <c r="B271" s="291" t="s">
        <v>515</v>
      </c>
      <c r="C271" s="722">
        <v>41981</v>
      </c>
      <c r="D271" s="722" t="s">
        <v>808</v>
      </c>
      <c r="E271" s="904">
        <v>59</v>
      </c>
      <c r="F271" s="905">
        <v>38</v>
      </c>
      <c r="G271" s="905">
        <v>17</v>
      </c>
      <c r="H271" s="826">
        <f t="shared" si="26"/>
        <v>1.1499999999999999</v>
      </c>
      <c r="I271" s="708">
        <v>1015</v>
      </c>
      <c r="J271" s="708">
        <f t="shared" si="27"/>
        <v>1167.25</v>
      </c>
      <c r="K271" s="708">
        <f t="shared" si="28"/>
        <v>9459.3397122005445</v>
      </c>
      <c r="L271" s="624"/>
      <c r="M271" s="439"/>
      <c r="N271" s="731"/>
      <c r="O271" s="764"/>
      <c r="P271" s="721"/>
      <c r="Q271" s="733"/>
    </row>
    <row r="272" spans="1:17" ht="16.5" customHeight="1">
      <c r="A272" s="707">
        <f t="shared" si="25"/>
        <v>108</v>
      </c>
      <c r="B272" s="291" t="s">
        <v>436</v>
      </c>
      <c r="C272" s="722">
        <v>41982</v>
      </c>
      <c r="D272" s="722" t="s">
        <v>809</v>
      </c>
      <c r="E272" s="904">
        <v>49</v>
      </c>
      <c r="F272" s="905">
        <v>38</v>
      </c>
      <c r="G272" s="905">
        <v>12</v>
      </c>
      <c r="H272" s="826">
        <f t="shared" si="26"/>
        <v>0.95</v>
      </c>
      <c r="I272" s="708">
        <v>440</v>
      </c>
      <c r="J272" s="708">
        <f t="shared" si="27"/>
        <v>418</v>
      </c>
      <c r="K272" s="708">
        <f t="shared" si="28"/>
        <v>7814.2371535569719</v>
      </c>
      <c r="L272" s="624"/>
      <c r="M272" s="439"/>
      <c r="N272" s="731"/>
      <c r="O272" s="764"/>
      <c r="P272" s="721"/>
      <c r="Q272" s="733"/>
    </row>
    <row r="273" spans="1:17" ht="16.5" customHeight="1">
      <c r="A273" s="707">
        <f t="shared" si="25"/>
        <v>109</v>
      </c>
      <c r="B273" s="291" t="s">
        <v>810</v>
      </c>
      <c r="C273" s="722">
        <v>41982</v>
      </c>
      <c r="D273" s="722" t="s">
        <v>809</v>
      </c>
      <c r="E273" s="904">
        <v>33.5</v>
      </c>
      <c r="F273" s="905">
        <v>25.3</v>
      </c>
      <c r="G273" s="905">
        <v>18.7</v>
      </c>
      <c r="H273" s="826">
        <f t="shared" si="26"/>
        <v>0.57999999999999996</v>
      </c>
      <c r="I273" s="708">
        <v>403</v>
      </c>
      <c r="J273" s="708">
        <f t="shared" si="27"/>
        <v>233.73999999999998</v>
      </c>
      <c r="K273" s="708">
        <f t="shared" si="28"/>
        <v>4770.7974200663621</v>
      </c>
      <c r="L273" s="624"/>
      <c r="M273" s="439"/>
      <c r="N273" s="731"/>
      <c r="O273" s="764"/>
      <c r="P273" s="721"/>
      <c r="Q273" s="733"/>
    </row>
    <row r="274" spans="1:17" ht="16.5" customHeight="1">
      <c r="A274" s="707">
        <f t="shared" si="25"/>
        <v>110</v>
      </c>
      <c r="B274" s="291" t="s">
        <v>436</v>
      </c>
      <c r="C274" s="722">
        <v>41982</v>
      </c>
      <c r="D274" s="722" t="s">
        <v>811</v>
      </c>
      <c r="E274" s="904">
        <v>49</v>
      </c>
      <c r="F274" s="905">
        <v>38</v>
      </c>
      <c r="G274" s="905">
        <v>12</v>
      </c>
      <c r="H274" s="826">
        <f t="shared" si="26"/>
        <v>0.95</v>
      </c>
      <c r="I274" s="708">
        <v>440</v>
      </c>
      <c r="J274" s="708">
        <f t="shared" si="27"/>
        <v>418</v>
      </c>
      <c r="K274" s="708">
        <f t="shared" si="28"/>
        <v>7814.2371535569719</v>
      </c>
      <c r="L274" s="624"/>
      <c r="M274" s="439"/>
      <c r="N274" s="731"/>
      <c r="O274" s="764"/>
      <c r="P274" s="721"/>
      <c r="Q274" s="733"/>
    </row>
    <row r="275" spans="1:17" ht="16.5" customHeight="1">
      <c r="A275" s="707">
        <f t="shared" si="25"/>
        <v>111</v>
      </c>
      <c r="B275" s="291" t="s">
        <v>483</v>
      </c>
      <c r="C275" s="722">
        <v>41985</v>
      </c>
      <c r="D275" s="722" t="s">
        <v>812</v>
      </c>
      <c r="E275" s="904">
        <v>49.5</v>
      </c>
      <c r="F275" s="905">
        <v>38.5</v>
      </c>
      <c r="G275" s="905">
        <v>32.5</v>
      </c>
      <c r="H275" s="826">
        <f t="shared" si="26"/>
        <v>1.34</v>
      </c>
      <c r="I275" s="708">
        <v>411</v>
      </c>
      <c r="J275" s="708">
        <f t="shared" si="27"/>
        <v>550.74</v>
      </c>
      <c r="K275" s="708">
        <f t="shared" si="28"/>
        <v>11022.18714291194</v>
      </c>
      <c r="L275" s="624"/>
      <c r="M275" s="439"/>
      <c r="N275" s="731"/>
      <c r="O275" s="764"/>
      <c r="P275" s="721"/>
      <c r="Q275" s="733"/>
    </row>
    <row r="276" spans="1:17" ht="16.5" customHeight="1">
      <c r="A276" s="707">
        <f t="shared" si="25"/>
        <v>112</v>
      </c>
      <c r="B276" s="291" t="s">
        <v>813</v>
      </c>
      <c r="C276" s="722">
        <v>41985</v>
      </c>
      <c r="D276" s="722" t="s">
        <v>814</v>
      </c>
      <c r="E276" s="904">
        <v>100</v>
      </c>
      <c r="F276" s="905">
        <v>52</v>
      </c>
      <c r="G276" s="905">
        <v>27</v>
      </c>
      <c r="H276" s="826">
        <f t="shared" si="26"/>
        <v>2.5299999999999998</v>
      </c>
      <c r="I276" s="708">
        <v>89</v>
      </c>
      <c r="J276" s="708">
        <f t="shared" si="27"/>
        <v>225.17</v>
      </c>
      <c r="K276" s="708">
        <f t="shared" si="28"/>
        <v>20810.547366841198</v>
      </c>
      <c r="L276" s="624"/>
      <c r="M276" s="439"/>
      <c r="N276" s="731"/>
      <c r="O276" s="764"/>
      <c r="P276" s="721"/>
      <c r="Q276" s="733"/>
    </row>
    <row r="277" spans="1:17" ht="16.5" customHeight="1">
      <c r="A277" s="707">
        <f t="shared" si="25"/>
        <v>113</v>
      </c>
      <c r="B277" s="291" t="s">
        <v>815</v>
      </c>
      <c r="C277" s="722">
        <v>41985</v>
      </c>
      <c r="D277" s="722" t="s">
        <v>816</v>
      </c>
      <c r="E277" s="904">
        <v>103</v>
      </c>
      <c r="F277" s="905">
        <v>50</v>
      </c>
      <c r="G277" s="905">
        <v>180</v>
      </c>
      <c r="H277" s="826">
        <f t="shared" si="26"/>
        <v>7.25</v>
      </c>
      <c r="I277" s="708">
        <v>350</v>
      </c>
      <c r="J277" s="708">
        <f t="shared" si="27"/>
        <v>2537.5</v>
      </c>
      <c r="K277" s="708">
        <f t="shared" si="28"/>
        <v>59634.967750829528</v>
      </c>
      <c r="L277" s="624"/>
      <c r="M277" s="439"/>
      <c r="N277" s="731"/>
      <c r="O277" s="764"/>
      <c r="P277" s="721"/>
      <c r="Q277" s="733"/>
    </row>
    <row r="278" spans="1:17" ht="16.5" customHeight="1">
      <c r="A278" s="707">
        <f t="shared" si="25"/>
        <v>114</v>
      </c>
      <c r="B278" s="291" t="s">
        <v>817</v>
      </c>
      <c r="C278" s="722">
        <v>41986</v>
      </c>
      <c r="D278" s="722" t="s">
        <v>818</v>
      </c>
      <c r="E278" s="904">
        <v>48</v>
      </c>
      <c r="F278" s="905">
        <v>37.5</v>
      </c>
      <c r="G278" s="905">
        <v>12</v>
      </c>
      <c r="H278" s="826">
        <f t="shared" si="26"/>
        <v>0.92</v>
      </c>
      <c r="I278" s="708">
        <v>223</v>
      </c>
      <c r="J278" s="708">
        <f t="shared" si="27"/>
        <v>205.16</v>
      </c>
      <c r="K278" s="708">
        <f t="shared" si="28"/>
        <v>7567.4717697604365</v>
      </c>
      <c r="L278" s="624"/>
      <c r="M278" s="439"/>
      <c r="N278" s="731"/>
      <c r="O278" s="764"/>
      <c r="P278" s="721"/>
      <c r="Q278" s="733"/>
    </row>
    <row r="279" spans="1:17" ht="16.5" customHeight="1">
      <c r="A279" s="707">
        <f t="shared" si="25"/>
        <v>115</v>
      </c>
      <c r="B279" s="291" t="s">
        <v>819</v>
      </c>
      <c r="C279" s="722">
        <v>41986</v>
      </c>
      <c r="D279" s="722" t="s">
        <v>820</v>
      </c>
      <c r="E279" s="904">
        <v>102</v>
      </c>
      <c r="F279" s="905">
        <v>54</v>
      </c>
      <c r="G279" s="905">
        <v>178</v>
      </c>
      <c r="H279" s="826">
        <f t="shared" si="26"/>
        <v>7.45</v>
      </c>
      <c r="I279" s="708">
        <v>200</v>
      </c>
      <c r="J279" s="708">
        <f t="shared" si="27"/>
        <v>1490</v>
      </c>
      <c r="K279" s="708">
        <f t="shared" si="28"/>
        <v>61280.0703094731</v>
      </c>
      <c r="L279" s="624"/>
      <c r="M279" s="439"/>
      <c r="N279" s="731"/>
      <c r="O279" s="764"/>
      <c r="P279" s="721"/>
      <c r="Q279" s="733"/>
    </row>
    <row r="280" spans="1:17" ht="16.5" customHeight="1">
      <c r="A280" s="707">
        <f t="shared" si="25"/>
        <v>116</v>
      </c>
      <c r="B280" s="192" t="s">
        <v>703</v>
      </c>
      <c r="C280" s="722">
        <v>41986</v>
      </c>
      <c r="D280" s="722" t="s">
        <v>821</v>
      </c>
      <c r="E280" s="904">
        <v>36.5</v>
      </c>
      <c r="F280" s="905">
        <v>29.5</v>
      </c>
      <c r="G280" s="905">
        <v>35</v>
      </c>
      <c r="H280" s="826">
        <f t="shared" si="26"/>
        <v>0.92</v>
      </c>
      <c r="I280" s="708">
        <v>3160</v>
      </c>
      <c r="J280" s="708">
        <f t="shared" si="27"/>
        <v>2907.2000000000003</v>
      </c>
      <c r="K280" s="708">
        <f t="shared" si="28"/>
        <v>7567.4717697604365</v>
      </c>
      <c r="L280" s="624"/>
      <c r="M280" s="439"/>
      <c r="N280" s="731"/>
      <c r="O280" s="764"/>
      <c r="P280" s="721"/>
      <c r="Q280" s="733"/>
    </row>
    <row r="281" spans="1:17" ht="16.5" customHeight="1">
      <c r="A281" s="707">
        <f t="shared" si="25"/>
        <v>117</v>
      </c>
      <c r="B281" s="192" t="s">
        <v>708</v>
      </c>
      <c r="C281" s="722">
        <v>41986</v>
      </c>
      <c r="D281" s="722" t="s">
        <v>821</v>
      </c>
      <c r="E281" s="904">
        <v>41.5</v>
      </c>
      <c r="F281" s="905">
        <v>38.5</v>
      </c>
      <c r="G281" s="905">
        <v>27</v>
      </c>
      <c r="H281" s="826">
        <f t="shared" si="26"/>
        <v>1.1299999999999999</v>
      </c>
      <c r="I281" s="708">
        <v>301</v>
      </c>
      <c r="J281" s="708">
        <f t="shared" si="27"/>
        <v>340.13</v>
      </c>
      <c r="K281" s="708">
        <f t="shared" si="28"/>
        <v>9294.8294563361869</v>
      </c>
      <c r="L281" s="624"/>
      <c r="M281" s="439"/>
      <c r="N281" s="731"/>
      <c r="O281" s="764"/>
      <c r="P281" s="721"/>
      <c r="Q281" s="733"/>
    </row>
    <row r="282" spans="1:17" ht="16.5" customHeight="1">
      <c r="A282" s="707">
        <f t="shared" si="25"/>
        <v>118</v>
      </c>
      <c r="B282" s="291" t="s">
        <v>712</v>
      </c>
      <c r="C282" s="722">
        <v>41986</v>
      </c>
      <c r="D282" s="722" t="s">
        <v>822</v>
      </c>
      <c r="E282" s="904">
        <v>51</v>
      </c>
      <c r="F282" s="905">
        <v>37</v>
      </c>
      <c r="G282" s="905">
        <v>27</v>
      </c>
      <c r="H282" s="826">
        <f t="shared" si="26"/>
        <v>1.21</v>
      </c>
      <c r="I282" s="708">
        <v>20</v>
      </c>
      <c r="J282" s="708">
        <f t="shared" si="27"/>
        <v>24.2</v>
      </c>
      <c r="K282" s="708">
        <f t="shared" si="28"/>
        <v>9952.8704797936171</v>
      </c>
      <c r="L282" s="624"/>
      <c r="M282" s="439"/>
      <c r="N282" s="731"/>
      <c r="O282" s="764"/>
      <c r="P282" s="721"/>
      <c r="Q282" s="733"/>
    </row>
    <row r="283" spans="1:17" ht="16.5" customHeight="1">
      <c r="A283" s="707">
        <f t="shared" si="25"/>
        <v>119</v>
      </c>
      <c r="B283" s="291" t="s">
        <v>823</v>
      </c>
      <c r="C283" s="722">
        <v>41986</v>
      </c>
      <c r="D283" s="722" t="s">
        <v>822</v>
      </c>
      <c r="E283" s="904">
        <v>58</v>
      </c>
      <c r="F283" s="905">
        <v>35</v>
      </c>
      <c r="G283" s="905">
        <v>26</v>
      </c>
      <c r="H283" s="826">
        <f t="shared" si="26"/>
        <v>1.22</v>
      </c>
      <c r="I283" s="708">
        <v>47</v>
      </c>
      <c r="J283" s="708">
        <f t="shared" si="27"/>
        <v>57.339999999999996</v>
      </c>
      <c r="K283" s="708">
        <f t="shared" si="28"/>
        <v>10035.125607725797</v>
      </c>
      <c r="L283" s="624"/>
      <c r="M283" s="439"/>
      <c r="N283" s="731"/>
      <c r="O283" s="764"/>
      <c r="P283" s="721"/>
      <c r="Q283" s="733"/>
    </row>
    <row r="284" spans="1:17" ht="16.5" customHeight="1">
      <c r="A284" s="707">
        <f t="shared" si="25"/>
        <v>120</v>
      </c>
      <c r="B284" s="291" t="s">
        <v>824</v>
      </c>
      <c r="C284" s="722">
        <v>41986</v>
      </c>
      <c r="D284" s="722" t="s">
        <v>822</v>
      </c>
      <c r="E284" s="904">
        <v>54</v>
      </c>
      <c r="F284" s="905">
        <v>54</v>
      </c>
      <c r="G284" s="905">
        <v>26</v>
      </c>
      <c r="H284" s="826">
        <f t="shared" si="26"/>
        <v>1.83</v>
      </c>
      <c r="I284" s="708">
        <v>902</v>
      </c>
      <c r="J284" s="708">
        <f t="shared" si="27"/>
        <v>1650.66</v>
      </c>
      <c r="K284" s="708">
        <f t="shared" si="28"/>
        <v>15052.688411588695</v>
      </c>
      <c r="L284" s="624"/>
      <c r="M284" s="439"/>
      <c r="N284" s="731"/>
      <c r="O284" s="764"/>
      <c r="P284" s="721"/>
      <c r="Q284" s="733"/>
    </row>
    <row r="285" spans="1:17" ht="16.5" customHeight="1">
      <c r="A285" s="707">
        <f t="shared" si="25"/>
        <v>121</v>
      </c>
      <c r="B285" s="291" t="s">
        <v>825</v>
      </c>
      <c r="C285" s="722">
        <v>41988</v>
      </c>
      <c r="D285" s="722" t="s">
        <v>826</v>
      </c>
      <c r="E285" s="904">
        <v>51</v>
      </c>
      <c r="F285" s="905">
        <v>36</v>
      </c>
      <c r="G285" s="905">
        <v>34</v>
      </c>
      <c r="H285" s="826">
        <f t="shared" si="26"/>
        <v>1.31</v>
      </c>
      <c r="I285" s="708">
        <v>352</v>
      </c>
      <c r="J285" s="708">
        <f t="shared" si="27"/>
        <v>461.12</v>
      </c>
      <c r="K285" s="708">
        <f t="shared" si="28"/>
        <v>10775.421759115405</v>
      </c>
      <c r="L285" s="624"/>
      <c r="M285" s="439"/>
      <c r="N285" s="731"/>
      <c r="O285" s="764"/>
      <c r="P285" s="721"/>
      <c r="Q285" s="733"/>
    </row>
    <row r="286" spans="1:17" ht="16.5" customHeight="1">
      <c r="A286" s="707">
        <f t="shared" si="25"/>
        <v>122</v>
      </c>
      <c r="B286" s="291" t="s">
        <v>827</v>
      </c>
      <c r="C286" s="722">
        <v>41988</v>
      </c>
      <c r="D286" s="722" t="s">
        <v>826</v>
      </c>
      <c r="E286" s="904">
        <v>60</v>
      </c>
      <c r="F286" s="905">
        <v>40</v>
      </c>
      <c r="G286" s="905">
        <v>40</v>
      </c>
      <c r="H286" s="826">
        <f t="shared" si="26"/>
        <v>1.7</v>
      </c>
      <c r="I286" s="708">
        <v>52</v>
      </c>
      <c r="J286" s="708">
        <f t="shared" si="27"/>
        <v>88.399999999999991</v>
      </c>
      <c r="K286" s="708">
        <f t="shared" si="28"/>
        <v>13983.371748470372</v>
      </c>
      <c r="L286" s="624"/>
      <c r="M286" s="439"/>
      <c r="N286" s="731"/>
      <c r="O286" s="764"/>
      <c r="P286" s="721"/>
      <c r="Q286" s="733"/>
    </row>
    <row r="287" spans="1:17" ht="16.5" customHeight="1">
      <c r="A287" s="707">
        <f t="shared" si="25"/>
        <v>123</v>
      </c>
      <c r="B287" s="291" t="s">
        <v>828</v>
      </c>
      <c r="C287" s="722">
        <v>41988</v>
      </c>
      <c r="D287" s="722" t="s">
        <v>826</v>
      </c>
      <c r="E287" s="904">
        <v>63.5</v>
      </c>
      <c r="F287" s="905">
        <v>50.8</v>
      </c>
      <c r="G287" s="905">
        <v>30.48</v>
      </c>
      <c r="H287" s="826">
        <f t="shared" si="26"/>
        <v>1.97</v>
      </c>
      <c r="I287" s="708">
        <v>52</v>
      </c>
      <c r="J287" s="708">
        <f t="shared" si="27"/>
        <v>102.44</v>
      </c>
      <c r="K287" s="708">
        <f t="shared" si="28"/>
        <v>16204.260202639196</v>
      </c>
      <c r="L287" s="624"/>
      <c r="M287" s="439"/>
      <c r="N287" s="731"/>
      <c r="O287" s="764"/>
      <c r="P287" s="721"/>
      <c r="Q287" s="733"/>
    </row>
    <row r="288" spans="1:17" ht="16.5" customHeight="1">
      <c r="A288" s="707">
        <f t="shared" si="25"/>
        <v>124</v>
      </c>
      <c r="B288" s="291" t="s">
        <v>436</v>
      </c>
      <c r="C288" s="722">
        <v>41991</v>
      </c>
      <c r="D288" s="722" t="s">
        <v>829</v>
      </c>
      <c r="E288" s="904">
        <v>49</v>
      </c>
      <c r="F288" s="905">
        <v>38</v>
      </c>
      <c r="G288" s="905">
        <v>12</v>
      </c>
      <c r="H288" s="826">
        <f t="shared" si="26"/>
        <v>0.95</v>
      </c>
      <c r="I288" s="708">
        <v>522</v>
      </c>
      <c r="J288" s="708">
        <f t="shared" si="27"/>
        <v>495.9</v>
      </c>
      <c r="K288" s="708">
        <f t="shared" si="28"/>
        <v>7814.2371535569719</v>
      </c>
      <c r="L288" s="624"/>
      <c r="M288" s="439"/>
      <c r="N288" s="731"/>
      <c r="O288" s="764"/>
      <c r="P288" s="721"/>
      <c r="Q288" s="733"/>
    </row>
    <row r="289" spans="1:17" ht="16.5" customHeight="1">
      <c r="A289" s="707">
        <f t="shared" si="25"/>
        <v>125</v>
      </c>
      <c r="B289" s="291" t="s">
        <v>830</v>
      </c>
      <c r="C289" s="722">
        <v>41992</v>
      </c>
      <c r="D289" s="722" t="s">
        <v>831</v>
      </c>
      <c r="E289" s="904">
        <v>57.5</v>
      </c>
      <c r="F289" s="905">
        <v>59</v>
      </c>
      <c r="G289" s="905"/>
      <c r="H289" s="826">
        <f t="shared" si="26"/>
        <v>0.34</v>
      </c>
      <c r="I289" s="708">
        <v>2500</v>
      </c>
      <c r="J289" s="708">
        <f t="shared" si="27"/>
        <v>850.00000000000011</v>
      </c>
      <c r="K289" s="708">
        <f t="shared" si="28"/>
        <v>2796.6743496940744</v>
      </c>
      <c r="L289" s="624"/>
      <c r="M289" s="439"/>
      <c r="N289" s="731"/>
      <c r="O289" s="764"/>
      <c r="P289" s="721"/>
      <c r="Q289" s="733"/>
    </row>
    <row r="290" spans="1:17" ht="16.5" customHeight="1">
      <c r="A290" s="707">
        <f t="shared" si="25"/>
        <v>126</v>
      </c>
      <c r="B290" s="291" t="s">
        <v>833</v>
      </c>
      <c r="C290" s="722">
        <v>41992</v>
      </c>
      <c r="D290" s="722" t="s">
        <v>831</v>
      </c>
      <c r="E290" s="904">
        <v>95</v>
      </c>
      <c r="F290" s="905">
        <v>64</v>
      </c>
      <c r="G290" s="905"/>
      <c r="H290" s="826">
        <f t="shared" si="26"/>
        <v>0.61</v>
      </c>
      <c r="I290" s="708">
        <v>2200</v>
      </c>
      <c r="J290" s="708">
        <f t="shared" si="27"/>
        <v>1342</v>
      </c>
      <c r="K290" s="708">
        <f t="shared" si="28"/>
        <v>5017.5628038628984</v>
      </c>
      <c r="L290" s="624"/>
      <c r="M290" s="439"/>
      <c r="N290" s="731"/>
      <c r="O290" s="764"/>
      <c r="P290" s="721"/>
      <c r="Q290" s="733"/>
    </row>
    <row r="291" spans="1:17" ht="16.5" customHeight="1">
      <c r="A291" s="707">
        <f t="shared" si="25"/>
        <v>127</v>
      </c>
      <c r="B291" s="291" t="s">
        <v>834</v>
      </c>
      <c r="C291" s="722">
        <v>41993</v>
      </c>
      <c r="D291" s="722" t="s">
        <v>835</v>
      </c>
      <c r="E291" s="904">
        <v>130</v>
      </c>
      <c r="F291" s="905">
        <v>170</v>
      </c>
      <c r="G291" s="905"/>
      <c r="H291" s="826">
        <f t="shared" si="26"/>
        <v>2.21</v>
      </c>
      <c r="I291" s="708">
        <v>500</v>
      </c>
      <c r="J291" s="708">
        <f t="shared" si="27"/>
        <v>1105</v>
      </c>
      <c r="K291" s="708">
        <f t="shared" si="28"/>
        <v>18178.383273011485</v>
      </c>
      <c r="L291" s="624"/>
      <c r="M291" s="439"/>
      <c r="N291" s="731"/>
      <c r="O291" s="764"/>
      <c r="P291" s="721"/>
      <c r="Q291" s="733"/>
    </row>
    <row r="292" spans="1:17" ht="16.5" customHeight="1">
      <c r="A292" s="707">
        <f t="shared" si="25"/>
        <v>128</v>
      </c>
      <c r="B292" s="291" t="s">
        <v>836</v>
      </c>
      <c r="C292" s="722">
        <v>41993</v>
      </c>
      <c r="D292" s="722" t="s">
        <v>837</v>
      </c>
      <c r="E292" s="904">
        <v>50</v>
      </c>
      <c r="F292" s="905">
        <v>35</v>
      </c>
      <c r="G292" s="905">
        <v>35</v>
      </c>
      <c r="H292" s="826">
        <f t="shared" si="26"/>
        <v>1.28</v>
      </c>
      <c r="I292" s="708">
        <v>213</v>
      </c>
      <c r="J292" s="708">
        <f t="shared" si="27"/>
        <v>272.64</v>
      </c>
      <c r="K292" s="708">
        <f t="shared" si="28"/>
        <v>10528.656375318868</v>
      </c>
      <c r="L292" s="624"/>
      <c r="M292" s="439"/>
      <c r="N292" s="731"/>
      <c r="O292" s="764"/>
      <c r="P292" s="721"/>
      <c r="Q292" s="733"/>
    </row>
    <row r="293" spans="1:17" ht="16.5" customHeight="1">
      <c r="A293" s="707">
        <f t="shared" ref="A293:A339" si="29">IF(B293&lt;&gt;"",A292+1,"")</f>
        <v>129</v>
      </c>
      <c r="B293" s="189" t="s">
        <v>1207</v>
      </c>
      <c r="C293" s="722">
        <v>41995</v>
      </c>
      <c r="D293" s="722" t="s">
        <v>839</v>
      </c>
      <c r="E293" s="904">
        <v>45</v>
      </c>
      <c r="F293" s="905">
        <v>37</v>
      </c>
      <c r="G293" s="905">
        <v>27.5</v>
      </c>
      <c r="H293" s="826">
        <f t="shared" si="26"/>
        <v>1.1399999999999999</v>
      </c>
      <c r="I293" s="708">
        <v>819</v>
      </c>
      <c r="J293" s="708">
        <f t="shared" si="27"/>
        <v>933.66</v>
      </c>
      <c r="K293" s="708">
        <f t="shared" si="28"/>
        <v>9377.0845842683666</v>
      </c>
      <c r="L293" s="624"/>
      <c r="M293" s="439"/>
      <c r="N293" s="731"/>
      <c r="O293" s="764"/>
      <c r="P293" s="721"/>
      <c r="Q293" s="733"/>
    </row>
    <row r="294" spans="1:17" ht="16.5" customHeight="1">
      <c r="A294" s="707">
        <f t="shared" si="29"/>
        <v>130</v>
      </c>
      <c r="B294" s="291" t="s">
        <v>445</v>
      </c>
      <c r="C294" s="722">
        <v>41995</v>
      </c>
      <c r="D294" s="722" t="s">
        <v>839</v>
      </c>
      <c r="E294" s="904">
        <v>50</v>
      </c>
      <c r="F294" s="905">
        <v>20</v>
      </c>
      <c r="G294" s="905"/>
      <c r="H294" s="826">
        <f t="shared" ref="H294:H339" si="30">IF(G294&lt;&gt;"",ROUND(((E294+F294)*2+5)*(F294+G294+3)/10000,2),ROUND(E294*F294/10000,2))</f>
        <v>0.1</v>
      </c>
      <c r="I294" s="708">
        <v>1638</v>
      </c>
      <c r="J294" s="708">
        <f t="shared" ref="J294:J339" si="31">H294*I294</f>
        <v>163.80000000000001</v>
      </c>
      <c r="K294" s="708">
        <f t="shared" ref="K294:K339" si="32">H294*$Q$198</f>
        <v>822.55127932178664</v>
      </c>
      <c r="L294" s="624"/>
      <c r="M294" s="439"/>
      <c r="N294" s="731"/>
      <c r="O294" s="764"/>
      <c r="P294" s="721"/>
      <c r="Q294" s="733"/>
    </row>
    <row r="295" spans="1:17" ht="16.5" customHeight="1">
      <c r="A295" s="707">
        <f t="shared" si="29"/>
        <v>131</v>
      </c>
      <c r="B295" s="291" t="s">
        <v>741</v>
      </c>
      <c r="C295" s="722">
        <v>41997</v>
      </c>
      <c r="D295" s="722" t="s">
        <v>840</v>
      </c>
      <c r="E295" s="904">
        <v>37.5</v>
      </c>
      <c r="F295" s="905">
        <v>25.3</v>
      </c>
      <c r="G295" s="905">
        <v>23.9</v>
      </c>
      <c r="H295" s="826">
        <f t="shared" si="30"/>
        <v>0.68</v>
      </c>
      <c r="I295" s="708">
        <v>517</v>
      </c>
      <c r="J295" s="708">
        <f t="shared" si="31"/>
        <v>351.56</v>
      </c>
      <c r="K295" s="708">
        <f t="shared" si="32"/>
        <v>5593.3486993881488</v>
      </c>
      <c r="L295" s="624"/>
      <c r="M295" s="439"/>
      <c r="N295" s="731"/>
      <c r="O295" s="764"/>
      <c r="P295" s="721"/>
      <c r="Q295" s="733"/>
    </row>
    <row r="296" spans="1:17" ht="16.5" customHeight="1">
      <c r="A296" s="707">
        <f t="shared" si="29"/>
        <v>132</v>
      </c>
      <c r="B296" s="291" t="s">
        <v>841</v>
      </c>
      <c r="C296" s="722">
        <v>41997</v>
      </c>
      <c r="D296" s="722" t="s">
        <v>842</v>
      </c>
      <c r="E296" s="904">
        <v>51</v>
      </c>
      <c r="F296" s="905">
        <v>36</v>
      </c>
      <c r="G296" s="905">
        <v>15</v>
      </c>
      <c r="H296" s="826">
        <f t="shared" si="30"/>
        <v>0.97</v>
      </c>
      <c r="I296" s="708">
        <v>701</v>
      </c>
      <c r="J296" s="708">
        <f t="shared" si="31"/>
        <v>679.97</v>
      </c>
      <c r="K296" s="708">
        <f t="shared" si="32"/>
        <v>7978.7474094213294</v>
      </c>
      <c r="L296" s="624"/>
      <c r="M296" s="439"/>
      <c r="N296" s="731"/>
      <c r="O296" s="764"/>
      <c r="P296" s="721"/>
      <c r="Q296" s="733"/>
    </row>
    <row r="297" spans="1:17" ht="16.5" customHeight="1">
      <c r="A297" s="707">
        <f t="shared" si="29"/>
        <v>133</v>
      </c>
      <c r="B297" s="291" t="s">
        <v>843</v>
      </c>
      <c r="C297" s="722">
        <v>41997</v>
      </c>
      <c r="D297" s="722" t="s">
        <v>842</v>
      </c>
      <c r="E297" s="904">
        <v>69</v>
      </c>
      <c r="F297" s="905">
        <v>51</v>
      </c>
      <c r="G297" s="905">
        <v>28</v>
      </c>
      <c r="H297" s="826">
        <f t="shared" si="30"/>
        <v>2.0099999999999998</v>
      </c>
      <c r="I297" s="708">
        <v>59</v>
      </c>
      <c r="J297" s="708">
        <f t="shared" si="31"/>
        <v>118.58999999999999</v>
      </c>
      <c r="K297" s="708">
        <f t="shared" si="32"/>
        <v>16533.280714367909</v>
      </c>
      <c r="L297" s="624"/>
      <c r="M297" s="439"/>
      <c r="N297" s="731"/>
      <c r="O297" s="764"/>
      <c r="P297" s="721"/>
      <c r="Q297" s="733"/>
    </row>
    <row r="298" spans="1:17" ht="16.5" customHeight="1">
      <c r="A298" s="707">
        <f t="shared" si="29"/>
        <v>134</v>
      </c>
      <c r="B298" s="291" t="s">
        <v>1202</v>
      </c>
      <c r="C298" s="722">
        <v>41997</v>
      </c>
      <c r="D298" s="722" t="s">
        <v>842</v>
      </c>
      <c r="E298" s="904">
        <v>41</v>
      </c>
      <c r="F298" s="905">
        <v>26</v>
      </c>
      <c r="G298" s="905"/>
      <c r="H298" s="826">
        <f t="shared" si="30"/>
        <v>0.11</v>
      </c>
      <c r="I298" s="708">
        <v>1402</v>
      </c>
      <c r="J298" s="708">
        <f t="shared" si="31"/>
        <v>154.22</v>
      </c>
      <c r="K298" s="708">
        <f t="shared" si="32"/>
        <v>904.80640725396518</v>
      </c>
      <c r="L298" s="624"/>
      <c r="M298" s="439"/>
      <c r="N298" s="731"/>
      <c r="O298" s="764"/>
      <c r="P298" s="721"/>
      <c r="Q298" s="733"/>
    </row>
    <row r="299" spans="1:17" ht="16.5" customHeight="1">
      <c r="A299" s="707">
        <f t="shared" si="29"/>
        <v>135</v>
      </c>
      <c r="B299" s="291" t="s">
        <v>1203</v>
      </c>
      <c r="C299" s="722">
        <v>41997</v>
      </c>
      <c r="D299" s="722" t="s">
        <v>842</v>
      </c>
      <c r="E299" s="904">
        <v>59</v>
      </c>
      <c r="F299" s="905">
        <v>41</v>
      </c>
      <c r="G299" s="905"/>
      <c r="H299" s="826">
        <f t="shared" si="30"/>
        <v>0.24</v>
      </c>
      <c r="I299" s="708">
        <v>118</v>
      </c>
      <c r="J299" s="708">
        <f t="shared" si="31"/>
        <v>28.32</v>
      </c>
      <c r="K299" s="708">
        <f t="shared" si="32"/>
        <v>1974.1230703722877</v>
      </c>
      <c r="L299" s="624"/>
      <c r="M299" s="439"/>
      <c r="N299" s="731"/>
      <c r="O299" s="764"/>
      <c r="P299" s="721"/>
      <c r="Q299" s="733"/>
    </row>
    <row r="300" spans="1:17" ht="16.5" customHeight="1">
      <c r="A300" s="707">
        <f t="shared" si="29"/>
        <v>136</v>
      </c>
      <c r="B300" s="291" t="s">
        <v>844</v>
      </c>
      <c r="C300" s="722">
        <v>41997</v>
      </c>
      <c r="D300" s="722" t="s">
        <v>845</v>
      </c>
      <c r="E300" s="904">
        <v>35</v>
      </c>
      <c r="F300" s="905">
        <v>27</v>
      </c>
      <c r="G300" s="905">
        <v>22</v>
      </c>
      <c r="H300" s="826">
        <f t="shared" si="30"/>
        <v>0.67</v>
      </c>
      <c r="I300" s="708">
        <v>42</v>
      </c>
      <c r="J300" s="708">
        <f t="shared" si="31"/>
        <v>28.14</v>
      </c>
      <c r="K300" s="708">
        <f t="shared" si="32"/>
        <v>5511.0935714559701</v>
      </c>
      <c r="L300" s="624"/>
      <c r="M300" s="439"/>
      <c r="N300" s="731"/>
      <c r="O300" s="764"/>
      <c r="P300" s="721"/>
      <c r="Q300" s="733"/>
    </row>
    <row r="301" spans="1:17" ht="16.5" customHeight="1">
      <c r="A301" s="707">
        <f t="shared" si="29"/>
        <v>137</v>
      </c>
      <c r="B301" s="291" t="s">
        <v>847</v>
      </c>
      <c r="C301" s="722">
        <v>41997</v>
      </c>
      <c r="D301" s="722" t="s">
        <v>845</v>
      </c>
      <c r="E301" s="904">
        <v>38</v>
      </c>
      <c r="F301" s="905">
        <v>33</v>
      </c>
      <c r="G301" s="905">
        <v>22</v>
      </c>
      <c r="H301" s="826">
        <f t="shared" si="30"/>
        <v>0.85</v>
      </c>
      <c r="I301" s="708">
        <v>137</v>
      </c>
      <c r="J301" s="708">
        <f t="shared" si="31"/>
        <v>116.45</v>
      </c>
      <c r="K301" s="708">
        <f t="shared" si="32"/>
        <v>6991.685874235186</v>
      </c>
      <c r="L301" s="624"/>
      <c r="M301" s="439"/>
      <c r="N301" s="731"/>
      <c r="O301" s="764"/>
      <c r="P301" s="721"/>
      <c r="Q301" s="733"/>
    </row>
    <row r="302" spans="1:17" ht="16.5" customHeight="1">
      <c r="A302" s="707">
        <f t="shared" si="29"/>
        <v>138</v>
      </c>
      <c r="B302" s="291" t="s">
        <v>848</v>
      </c>
      <c r="C302" s="722">
        <v>41997</v>
      </c>
      <c r="D302" s="722" t="s">
        <v>845</v>
      </c>
      <c r="E302" s="904">
        <v>38</v>
      </c>
      <c r="F302" s="905">
        <v>35</v>
      </c>
      <c r="G302" s="905">
        <v>20</v>
      </c>
      <c r="H302" s="826">
        <f t="shared" si="30"/>
        <v>0.88</v>
      </c>
      <c r="I302" s="708">
        <v>44</v>
      </c>
      <c r="J302" s="708">
        <f t="shared" si="31"/>
        <v>38.72</v>
      </c>
      <c r="K302" s="708">
        <f t="shared" si="32"/>
        <v>7238.4512580317214</v>
      </c>
      <c r="L302" s="624"/>
      <c r="M302" s="439"/>
      <c r="N302" s="731"/>
      <c r="O302" s="764"/>
      <c r="P302" s="721"/>
      <c r="Q302" s="733"/>
    </row>
    <row r="303" spans="1:17" ht="16.5" customHeight="1">
      <c r="A303" s="707">
        <f t="shared" si="29"/>
        <v>139</v>
      </c>
      <c r="B303" s="291" t="s">
        <v>849</v>
      </c>
      <c r="C303" s="722">
        <v>41997</v>
      </c>
      <c r="D303" s="722" t="s">
        <v>845</v>
      </c>
      <c r="E303" s="904">
        <v>55</v>
      </c>
      <c r="F303" s="905">
        <v>27</v>
      </c>
      <c r="G303" s="905">
        <v>24</v>
      </c>
      <c r="H303" s="826">
        <f t="shared" si="30"/>
        <v>0.91</v>
      </c>
      <c r="I303" s="708">
        <v>966</v>
      </c>
      <c r="J303" s="708">
        <f t="shared" si="31"/>
        <v>879.06000000000006</v>
      </c>
      <c r="K303" s="708">
        <f t="shared" si="32"/>
        <v>7485.2166418282577</v>
      </c>
      <c r="L303" s="624"/>
      <c r="M303" s="439"/>
      <c r="N303" s="731"/>
      <c r="O303" s="764"/>
      <c r="P303" s="721"/>
      <c r="Q303" s="733"/>
    </row>
    <row r="304" spans="1:17" ht="16.5" customHeight="1">
      <c r="A304" s="707">
        <f t="shared" si="29"/>
        <v>140</v>
      </c>
      <c r="B304" s="291" t="s">
        <v>850</v>
      </c>
      <c r="C304" s="722">
        <v>41997</v>
      </c>
      <c r="D304" s="722" t="s">
        <v>845</v>
      </c>
      <c r="E304" s="904">
        <v>43</v>
      </c>
      <c r="F304" s="905">
        <v>41</v>
      </c>
      <c r="G304" s="905">
        <v>22</v>
      </c>
      <c r="H304" s="826">
        <f t="shared" si="30"/>
        <v>1.1399999999999999</v>
      </c>
      <c r="I304" s="708">
        <v>105</v>
      </c>
      <c r="J304" s="708">
        <f t="shared" si="31"/>
        <v>119.69999999999999</v>
      </c>
      <c r="K304" s="708">
        <f t="shared" si="32"/>
        <v>9377.0845842683666</v>
      </c>
      <c r="L304" s="624"/>
      <c r="M304" s="439"/>
      <c r="N304" s="731"/>
      <c r="O304" s="764"/>
      <c r="P304" s="721"/>
      <c r="Q304" s="733"/>
    </row>
    <row r="305" spans="1:17" ht="16.5" customHeight="1">
      <c r="A305" s="707">
        <f t="shared" si="29"/>
        <v>141</v>
      </c>
      <c r="B305" s="291" t="s">
        <v>851</v>
      </c>
      <c r="C305" s="722">
        <v>41997</v>
      </c>
      <c r="D305" s="722" t="s">
        <v>845</v>
      </c>
      <c r="E305" s="904">
        <v>43</v>
      </c>
      <c r="F305" s="905">
        <v>41</v>
      </c>
      <c r="G305" s="905">
        <v>23</v>
      </c>
      <c r="H305" s="826">
        <f t="shared" si="30"/>
        <v>1.1599999999999999</v>
      </c>
      <c r="I305" s="708">
        <v>25</v>
      </c>
      <c r="J305" s="708">
        <f t="shared" si="31"/>
        <v>28.999999999999996</v>
      </c>
      <c r="K305" s="708">
        <f t="shared" si="32"/>
        <v>9541.5948401327241</v>
      </c>
      <c r="L305" s="624"/>
      <c r="M305" s="439"/>
      <c r="N305" s="731"/>
      <c r="O305" s="764"/>
      <c r="P305" s="721"/>
      <c r="Q305" s="733"/>
    </row>
    <row r="306" spans="1:17" ht="16.5" customHeight="1">
      <c r="A306" s="707">
        <f t="shared" si="29"/>
        <v>142</v>
      </c>
      <c r="B306" s="291" t="s">
        <v>852</v>
      </c>
      <c r="C306" s="722">
        <v>41997</v>
      </c>
      <c r="D306" s="722" t="s">
        <v>845</v>
      </c>
      <c r="E306" s="904">
        <v>46</v>
      </c>
      <c r="F306" s="905">
        <v>44</v>
      </c>
      <c r="G306" s="905">
        <v>22</v>
      </c>
      <c r="H306" s="826">
        <f t="shared" si="30"/>
        <v>1.28</v>
      </c>
      <c r="I306" s="708">
        <v>104</v>
      </c>
      <c r="J306" s="708">
        <f t="shared" si="31"/>
        <v>133.12</v>
      </c>
      <c r="K306" s="708">
        <f t="shared" si="32"/>
        <v>10528.656375318868</v>
      </c>
      <c r="L306" s="624"/>
      <c r="M306" s="439"/>
      <c r="N306" s="731"/>
      <c r="O306" s="764"/>
      <c r="P306" s="721"/>
      <c r="Q306" s="733"/>
    </row>
    <row r="307" spans="1:17" ht="16.5" customHeight="1">
      <c r="A307" s="707">
        <f t="shared" si="29"/>
        <v>143</v>
      </c>
      <c r="B307" s="291" t="s">
        <v>853</v>
      </c>
      <c r="C307" s="722">
        <v>41997</v>
      </c>
      <c r="D307" s="722" t="s">
        <v>845</v>
      </c>
      <c r="E307" s="904">
        <v>49</v>
      </c>
      <c r="F307" s="905">
        <v>44</v>
      </c>
      <c r="G307" s="905">
        <v>22</v>
      </c>
      <c r="H307" s="826">
        <f t="shared" si="30"/>
        <v>1.32</v>
      </c>
      <c r="I307" s="708">
        <v>108</v>
      </c>
      <c r="J307" s="708">
        <f t="shared" si="31"/>
        <v>142.56</v>
      </c>
      <c r="K307" s="708">
        <f t="shared" si="32"/>
        <v>10857.676887047583</v>
      </c>
      <c r="L307" s="624"/>
      <c r="M307" s="439"/>
      <c r="N307" s="731"/>
      <c r="O307" s="764"/>
      <c r="P307" s="721"/>
      <c r="Q307" s="733"/>
    </row>
    <row r="308" spans="1:17" ht="16.5" customHeight="1">
      <c r="A308" s="707">
        <f t="shared" si="29"/>
        <v>144</v>
      </c>
      <c r="B308" s="291" t="s">
        <v>854</v>
      </c>
      <c r="C308" s="722">
        <v>41997</v>
      </c>
      <c r="D308" s="722" t="s">
        <v>845</v>
      </c>
      <c r="E308" s="904">
        <v>55</v>
      </c>
      <c r="F308" s="905">
        <v>51</v>
      </c>
      <c r="G308" s="905">
        <v>16</v>
      </c>
      <c r="H308" s="826">
        <f t="shared" si="30"/>
        <v>1.52</v>
      </c>
      <c r="I308" s="708">
        <v>32</v>
      </c>
      <c r="J308" s="708">
        <f t="shared" si="31"/>
        <v>48.64</v>
      </c>
      <c r="K308" s="708">
        <f t="shared" si="32"/>
        <v>12502.779445691156</v>
      </c>
      <c r="L308" s="624"/>
      <c r="M308" s="439"/>
      <c r="N308" s="731"/>
      <c r="O308" s="764"/>
      <c r="P308" s="721"/>
      <c r="Q308" s="733"/>
    </row>
    <row r="309" spans="1:17" ht="16.5" customHeight="1">
      <c r="A309" s="707">
        <f t="shared" si="29"/>
        <v>145</v>
      </c>
      <c r="B309" s="291" t="s">
        <v>855</v>
      </c>
      <c r="C309" s="722">
        <v>41997</v>
      </c>
      <c r="D309" s="722" t="s">
        <v>845</v>
      </c>
      <c r="E309" s="904">
        <v>55</v>
      </c>
      <c r="F309" s="905">
        <v>51</v>
      </c>
      <c r="G309" s="905">
        <v>22</v>
      </c>
      <c r="H309" s="826">
        <f t="shared" si="30"/>
        <v>1.65</v>
      </c>
      <c r="I309" s="708">
        <v>63</v>
      </c>
      <c r="J309" s="708">
        <f t="shared" si="31"/>
        <v>103.94999999999999</v>
      </c>
      <c r="K309" s="708">
        <f t="shared" si="32"/>
        <v>13572.096108809477</v>
      </c>
      <c r="L309" s="624"/>
      <c r="M309" s="439"/>
      <c r="N309" s="731"/>
      <c r="O309" s="764"/>
      <c r="P309" s="721"/>
      <c r="Q309" s="733"/>
    </row>
    <row r="310" spans="1:17" ht="16.5" customHeight="1">
      <c r="A310" s="707">
        <f t="shared" si="29"/>
        <v>146</v>
      </c>
      <c r="B310" s="291" t="s">
        <v>436</v>
      </c>
      <c r="C310" s="722">
        <v>41998</v>
      </c>
      <c r="D310" s="722" t="s">
        <v>856</v>
      </c>
      <c r="E310" s="904">
        <v>49</v>
      </c>
      <c r="F310" s="905">
        <v>38</v>
      </c>
      <c r="G310" s="905">
        <v>12</v>
      </c>
      <c r="H310" s="826">
        <f t="shared" si="30"/>
        <v>0.95</v>
      </c>
      <c r="I310" s="708">
        <v>500</v>
      </c>
      <c r="J310" s="708">
        <f t="shared" si="31"/>
        <v>475</v>
      </c>
      <c r="K310" s="708">
        <f t="shared" si="32"/>
        <v>7814.2371535569719</v>
      </c>
      <c r="L310" s="624"/>
      <c r="M310" s="439"/>
      <c r="N310" s="731"/>
      <c r="O310" s="764"/>
      <c r="P310" s="721"/>
      <c r="Q310" s="733"/>
    </row>
    <row r="311" spans="1:17" ht="16.5" customHeight="1">
      <c r="A311" s="707">
        <f t="shared" si="29"/>
        <v>147</v>
      </c>
      <c r="B311" s="291" t="s">
        <v>459</v>
      </c>
      <c r="C311" s="722">
        <v>41998</v>
      </c>
      <c r="D311" s="722" t="s">
        <v>857</v>
      </c>
      <c r="E311" s="904">
        <v>55</v>
      </c>
      <c r="F311" s="905">
        <v>28</v>
      </c>
      <c r="G311" s="905">
        <v>23</v>
      </c>
      <c r="H311" s="826">
        <f t="shared" si="30"/>
        <v>0.92</v>
      </c>
      <c r="I311" s="708">
        <v>1000</v>
      </c>
      <c r="J311" s="708">
        <f t="shared" si="31"/>
        <v>920</v>
      </c>
      <c r="K311" s="708">
        <f t="shared" si="32"/>
        <v>7567.4717697604365</v>
      </c>
      <c r="L311" s="624"/>
      <c r="M311" s="439"/>
      <c r="N311" s="731"/>
      <c r="O311" s="764"/>
      <c r="P311" s="721"/>
      <c r="Q311" s="733"/>
    </row>
    <row r="312" spans="1:17" ht="16.5" customHeight="1">
      <c r="A312" s="707">
        <f t="shared" si="29"/>
        <v>148</v>
      </c>
      <c r="B312" s="291" t="s">
        <v>858</v>
      </c>
      <c r="C312" s="722">
        <v>41998</v>
      </c>
      <c r="D312" s="722" t="s">
        <v>859</v>
      </c>
      <c r="E312" s="904">
        <v>80</v>
      </c>
      <c r="F312" s="905">
        <v>54</v>
      </c>
      <c r="G312" s="905">
        <v>33</v>
      </c>
      <c r="H312" s="826">
        <f t="shared" si="30"/>
        <v>2.46</v>
      </c>
      <c r="I312" s="708">
        <v>45</v>
      </c>
      <c r="J312" s="708">
        <f t="shared" si="31"/>
        <v>110.7</v>
      </c>
      <c r="K312" s="708">
        <f t="shared" si="32"/>
        <v>20234.761471315949</v>
      </c>
      <c r="L312" s="624"/>
      <c r="M312" s="439"/>
      <c r="N312" s="731"/>
      <c r="O312" s="764"/>
      <c r="P312" s="721"/>
      <c r="Q312" s="733"/>
    </row>
    <row r="313" spans="1:17" ht="16.5" customHeight="1">
      <c r="A313" s="707">
        <f t="shared" si="29"/>
        <v>149</v>
      </c>
      <c r="B313" s="291" t="s">
        <v>746</v>
      </c>
      <c r="C313" s="722">
        <v>41998</v>
      </c>
      <c r="D313" s="722" t="s">
        <v>859</v>
      </c>
      <c r="E313" s="904">
        <v>60</v>
      </c>
      <c r="F313" s="905">
        <v>25</v>
      </c>
      <c r="G313" s="905"/>
      <c r="H313" s="826">
        <f t="shared" si="30"/>
        <v>0.15</v>
      </c>
      <c r="I313" s="708">
        <v>90</v>
      </c>
      <c r="J313" s="708">
        <f t="shared" si="31"/>
        <v>13.5</v>
      </c>
      <c r="K313" s="708">
        <f t="shared" si="32"/>
        <v>1233.8269189826799</v>
      </c>
      <c r="L313" s="624"/>
      <c r="M313" s="439"/>
      <c r="N313" s="731"/>
      <c r="O313" s="764"/>
      <c r="P313" s="721"/>
      <c r="Q313" s="733"/>
    </row>
    <row r="314" spans="1:17" ht="16.5" customHeight="1">
      <c r="A314" s="707">
        <f t="shared" si="29"/>
        <v>150</v>
      </c>
      <c r="B314" s="291" t="s">
        <v>860</v>
      </c>
      <c r="C314" s="722">
        <v>41999</v>
      </c>
      <c r="D314" s="722" t="s">
        <v>861</v>
      </c>
      <c r="E314" s="904">
        <v>61</v>
      </c>
      <c r="F314" s="905">
        <v>51</v>
      </c>
      <c r="G314" s="905">
        <v>30</v>
      </c>
      <c r="H314" s="826">
        <f t="shared" si="30"/>
        <v>1.92</v>
      </c>
      <c r="I314" s="708">
        <v>305</v>
      </c>
      <c r="J314" s="708">
        <f t="shared" si="31"/>
        <v>585.6</v>
      </c>
      <c r="K314" s="708">
        <f t="shared" si="32"/>
        <v>15792.984562978301</v>
      </c>
      <c r="L314" s="624"/>
      <c r="M314" s="439"/>
      <c r="N314" s="731"/>
      <c r="O314" s="764"/>
      <c r="P314" s="721"/>
      <c r="Q314" s="733"/>
    </row>
    <row r="315" spans="1:17" ht="16.5" customHeight="1">
      <c r="A315" s="707">
        <f t="shared" si="29"/>
        <v>151</v>
      </c>
      <c r="B315" s="291" t="s">
        <v>863</v>
      </c>
      <c r="C315" s="722">
        <v>41999</v>
      </c>
      <c r="D315" s="722" t="s">
        <v>861</v>
      </c>
      <c r="E315" s="904">
        <v>52</v>
      </c>
      <c r="F315" s="905">
        <v>26.5</v>
      </c>
      <c r="G315" s="905">
        <v>26.5</v>
      </c>
      <c r="H315" s="826">
        <f t="shared" si="30"/>
        <v>0.91</v>
      </c>
      <c r="I315" s="708">
        <v>615</v>
      </c>
      <c r="J315" s="708">
        <f t="shared" si="31"/>
        <v>559.65</v>
      </c>
      <c r="K315" s="708">
        <f t="shared" si="32"/>
        <v>7485.2166418282577</v>
      </c>
      <c r="L315" s="624"/>
      <c r="M315" s="439"/>
      <c r="N315" s="731"/>
      <c r="O315" s="764"/>
      <c r="P315" s="721"/>
      <c r="Q315" s="733"/>
    </row>
    <row r="316" spans="1:17" ht="16.5" customHeight="1">
      <c r="A316" s="707">
        <f t="shared" si="29"/>
        <v>152</v>
      </c>
      <c r="B316" s="192" t="s">
        <v>864</v>
      </c>
      <c r="C316" s="722">
        <v>41999</v>
      </c>
      <c r="D316" s="722" t="s">
        <v>861</v>
      </c>
      <c r="E316" s="904">
        <v>52</v>
      </c>
      <c r="F316" s="905">
        <v>24.5</v>
      </c>
      <c r="G316" s="905">
        <v>24.5</v>
      </c>
      <c r="H316" s="826">
        <f t="shared" si="30"/>
        <v>0.82</v>
      </c>
      <c r="I316" s="251">
        <v>953</v>
      </c>
      <c r="J316" s="708">
        <f t="shared" si="31"/>
        <v>781.45999999999992</v>
      </c>
      <c r="K316" s="708">
        <f t="shared" si="32"/>
        <v>6744.9204904386497</v>
      </c>
      <c r="L316" s="624"/>
      <c r="M316" s="439"/>
      <c r="N316" s="731"/>
      <c r="O316" s="764"/>
      <c r="P316" s="721"/>
      <c r="Q316" s="733"/>
    </row>
    <row r="317" spans="1:17" ht="16.5" customHeight="1">
      <c r="A317" s="707">
        <f t="shared" si="29"/>
        <v>153</v>
      </c>
      <c r="B317" s="192" t="s">
        <v>865</v>
      </c>
      <c r="C317" s="722">
        <v>41999</v>
      </c>
      <c r="D317" s="722" t="s">
        <v>861</v>
      </c>
      <c r="E317" s="904">
        <v>46</v>
      </c>
      <c r="F317" s="905">
        <v>23</v>
      </c>
      <c r="G317" s="905">
        <v>32.5</v>
      </c>
      <c r="H317" s="826">
        <f t="shared" si="30"/>
        <v>0.84</v>
      </c>
      <c r="I317" s="251">
        <v>300</v>
      </c>
      <c r="J317" s="708">
        <f t="shared" si="31"/>
        <v>252</v>
      </c>
      <c r="K317" s="708">
        <f t="shared" si="32"/>
        <v>6909.4307463030073</v>
      </c>
      <c r="L317" s="624"/>
      <c r="M317" s="439"/>
      <c r="N317" s="731"/>
      <c r="O317" s="764"/>
      <c r="P317" s="721"/>
      <c r="Q317" s="733"/>
    </row>
    <row r="318" spans="1:17" ht="16.5" customHeight="1">
      <c r="A318" s="707">
        <f t="shared" si="29"/>
        <v>154</v>
      </c>
      <c r="B318" s="192" t="s">
        <v>866</v>
      </c>
      <c r="C318" s="722">
        <v>41999</v>
      </c>
      <c r="D318" s="722" t="s">
        <v>867</v>
      </c>
      <c r="E318" s="904">
        <v>37.5</v>
      </c>
      <c r="F318" s="905">
        <v>22.8</v>
      </c>
      <c r="G318" s="905">
        <v>27</v>
      </c>
      <c r="H318" s="826">
        <f t="shared" si="30"/>
        <v>0.66</v>
      </c>
      <c r="I318" s="251">
        <v>416</v>
      </c>
      <c r="J318" s="708">
        <f t="shared" si="31"/>
        <v>274.56</v>
      </c>
      <c r="K318" s="708">
        <f t="shared" si="32"/>
        <v>5428.8384435237913</v>
      </c>
      <c r="L318" s="624"/>
      <c r="M318" s="439"/>
      <c r="N318" s="731"/>
      <c r="O318" s="764"/>
      <c r="P318" s="721"/>
      <c r="Q318" s="733"/>
    </row>
    <row r="319" spans="1:17" ht="16.5" customHeight="1">
      <c r="A319" s="707">
        <f t="shared" si="29"/>
        <v>155</v>
      </c>
      <c r="B319" s="192" t="s">
        <v>866</v>
      </c>
      <c r="C319" s="722">
        <v>41999</v>
      </c>
      <c r="D319" s="722" t="s">
        <v>867</v>
      </c>
      <c r="E319" s="904">
        <v>37.5</v>
      </c>
      <c r="F319" s="905">
        <v>22.8</v>
      </c>
      <c r="G319" s="905">
        <v>27</v>
      </c>
      <c r="H319" s="826">
        <f t="shared" si="30"/>
        <v>0.66</v>
      </c>
      <c r="I319" s="251">
        <v>602</v>
      </c>
      <c r="J319" s="708">
        <f t="shared" si="31"/>
        <v>397.32</v>
      </c>
      <c r="K319" s="708">
        <f t="shared" si="32"/>
        <v>5428.8384435237913</v>
      </c>
      <c r="L319" s="624"/>
      <c r="M319" s="439"/>
      <c r="N319" s="731"/>
      <c r="O319" s="764"/>
      <c r="P319" s="721"/>
      <c r="Q319" s="733"/>
    </row>
    <row r="320" spans="1:17" ht="16.5" customHeight="1">
      <c r="A320" s="707">
        <f t="shared" si="29"/>
        <v>156</v>
      </c>
      <c r="B320" s="192" t="s">
        <v>868</v>
      </c>
      <c r="C320" s="722">
        <v>41999</v>
      </c>
      <c r="D320" s="722" t="s">
        <v>867</v>
      </c>
      <c r="E320" s="904">
        <v>36.5</v>
      </c>
      <c r="F320" s="905">
        <v>24</v>
      </c>
      <c r="G320" s="905">
        <v>19</v>
      </c>
      <c r="H320" s="826">
        <f t="shared" si="30"/>
        <v>0.57999999999999996</v>
      </c>
      <c r="I320" s="251">
        <v>413</v>
      </c>
      <c r="J320" s="708">
        <f t="shared" si="31"/>
        <v>239.54</v>
      </c>
      <c r="K320" s="708">
        <f t="shared" si="32"/>
        <v>4770.7974200663621</v>
      </c>
      <c r="L320" s="624"/>
      <c r="M320" s="439"/>
      <c r="N320" s="731"/>
      <c r="O320" s="764"/>
      <c r="P320" s="721"/>
      <c r="Q320" s="733"/>
    </row>
    <row r="321" spans="1:17" ht="16.5" customHeight="1">
      <c r="A321" s="707">
        <f t="shared" si="29"/>
        <v>157</v>
      </c>
      <c r="B321" s="192" t="s">
        <v>670</v>
      </c>
      <c r="C321" s="722">
        <v>42000</v>
      </c>
      <c r="D321" s="722" t="s">
        <v>869</v>
      </c>
      <c r="E321" s="904">
        <v>43</v>
      </c>
      <c r="F321" s="905">
        <v>31</v>
      </c>
      <c r="G321" s="905">
        <v>25</v>
      </c>
      <c r="H321" s="826">
        <f t="shared" si="30"/>
        <v>0.9</v>
      </c>
      <c r="I321" s="251">
        <v>1528</v>
      </c>
      <c r="J321" s="708">
        <f t="shared" si="31"/>
        <v>1375.2</v>
      </c>
      <c r="K321" s="708">
        <f t="shared" si="32"/>
        <v>7402.9615138960789</v>
      </c>
      <c r="L321" s="624"/>
      <c r="M321" s="439"/>
      <c r="N321" s="731"/>
      <c r="O321" s="764"/>
      <c r="P321" s="721"/>
      <c r="Q321" s="733"/>
    </row>
    <row r="322" spans="1:17" ht="16.5" customHeight="1">
      <c r="A322" s="707">
        <f t="shared" si="29"/>
        <v>158</v>
      </c>
      <c r="B322" s="192" t="s">
        <v>515</v>
      </c>
      <c r="C322" s="722">
        <v>42000</v>
      </c>
      <c r="D322" s="722" t="s">
        <v>870</v>
      </c>
      <c r="E322" s="904">
        <v>59</v>
      </c>
      <c r="F322" s="905">
        <v>38</v>
      </c>
      <c r="G322" s="905">
        <v>17</v>
      </c>
      <c r="H322" s="826">
        <f t="shared" si="30"/>
        <v>1.1499999999999999</v>
      </c>
      <c r="I322" s="251">
        <v>1010</v>
      </c>
      <c r="J322" s="708">
        <f t="shared" si="31"/>
        <v>1161.5</v>
      </c>
      <c r="K322" s="708">
        <f t="shared" si="32"/>
        <v>9459.3397122005445</v>
      </c>
      <c r="L322" s="624"/>
      <c r="M322" s="439"/>
      <c r="N322" s="731"/>
      <c r="O322" s="764"/>
      <c r="P322" s="721"/>
      <c r="Q322" s="733"/>
    </row>
    <row r="323" spans="1:17" ht="16.5" customHeight="1">
      <c r="A323" s="707">
        <f t="shared" si="29"/>
        <v>159</v>
      </c>
      <c r="B323" s="192" t="s">
        <v>871</v>
      </c>
      <c r="C323" s="722">
        <v>42003</v>
      </c>
      <c r="D323" s="722" t="s">
        <v>872</v>
      </c>
      <c r="E323" s="904">
        <v>39.5</v>
      </c>
      <c r="F323" s="905">
        <v>32.299999999999997</v>
      </c>
      <c r="G323" s="905">
        <v>27.7</v>
      </c>
      <c r="H323" s="826">
        <f t="shared" si="30"/>
        <v>0.94</v>
      </c>
      <c r="I323" s="251">
        <v>310</v>
      </c>
      <c r="J323" s="708">
        <f t="shared" si="31"/>
        <v>291.39999999999998</v>
      </c>
      <c r="K323" s="708">
        <f t="shared" si="32"/>
        <v>7731.9820256247931</v>
      </c>
      <c r="L323" s="624"/>
      <c r="M323" s="439"/>
      <c r="N323" s="731"/>
      <c r="O323" s="764"/>
      <c r="P323" s="721"/>
      <c r="Q323" s="733"/>
    </row>
    <row r="324" spans="1:17" ht="16.5" customHeight="1">
      <c r="A324" s="707">
        <f t="shared" si="29"/>
        <v>160</v>
      </c>
      <c r="B324" s="192" t="s">
        <v>873</v>
      </c>
      <c r="C324" s="722">
        <v>42003</v>
      </c>
      <c r="D324" s="722" t="s">
        <v>872</v>
      </c>
      <c r="E324" s="904">
        <v>35</v>
      </c>
      <c r="F324" s="905">
        <v>35</v>
      </c>
      <c r="G324" s="905">
        <v>29</v>
      </c>
      <c r="H324" s="826">
        <f t="shared" si="30"/>
        <v>0.97</v>
      </c>
      <c r="I324" s="251">
        <v>219</v>
      </c>
      <c r="J324" s="708">
        <f t="shared" si="31"/>
        <v>212.43</v>
      </c>
      <c r="K324" s="708">
        <f t="shared" si="32"/>
        <v>7978.7474094213294</v>
      </c>
      <c r="L324" s="624"/>
      <c r="M324" s="439"/>
      <c r="N324" s="731"/>
      <c r="O324" s="764"/>
      <c r="P324" s="721"/>
      <c r="Q324" s="733"/>
    </row>
    <row r="325" spans="1:17" ht="16.5" customHeight="1">
      <c r="A325" s="707">
        <f t="shared" si="29"/>
        <v>161</v>
      </c>
      <c r="B325" s="192" t="s">
        <v>874</v>
      </c>
      <c r="C325" s="722">
        <v>42003</v>
      </c>
      <c r="D325" s="722" t="s">
        <v>875</v>
      </c>
      <c r="E325" s="904">
        <v>84</v>
      </c>
      <c r="F325" s="905">
        <v>58</v>
      </c>
      <c r="G325" s="905">
        <v>30</v>
      </c>
      <c r="H325" s="826">
        <f t="shared" si="30"/>
        <v>2.63</v>
      </c>
      <c r="I325" s="251">
        <v>30</v>
      </c>
      <c r="J325" s="708">
        <f t="shared" si="31"/>
        <v>78.899999999999991</v>
      </c>
      <c r="K325" s="708">
        <f t="shared" si="32"/>
        <v>21633.098646162987</v>
      </c>
      <c r="L325" s="624"/>
      <c r="M325" s="439"/>
      <c r="N325" s="731"/>
      <c r="O325" s="764"/>
      <c r="P325" s="721"/>
      <c r="Q325" s="733"/>
    </row>
    <row r="326" spans="1:17" ht="16.5" customHeight="1">
      <c r="A326" s="707">
        <f t="shared" si="29"/>
        <v>162</v>
      </c>
      <c r="B326" s="192" t="s">
        <v>746</v>
      </c>
      <c r="C326" s="722">
        <v>42003</v>
      </c>
      <c r="D326" s="722" t="s">
        <v>875</v>
      </c>
      <c r="E326" s="904">
        <v>60</v>
      </c>
      <c r="F326" s="905">
        <v>25</v>
      </c>
      <c r="G326" s="905"/>
      <c r="H326" s="826">
        <f t="shared" si="30"/>
        <v>0.15</v>
      </c>
      <c r="I326" s="251">
        <v>60</v>
      </c>
      <c r="J326" s="708">
        <f t="shared" si="31"/>
        <v>9</v>
      </c>
      <c r="K326" s="708">
        <f t="shared" si="32"/>
        <v>1233.8269189826799</v>
      </c>
      <c r="L326" s="624"/>
      <c r="M326" s="439"/>
      <c r="N326" s="731"/>
      <c r="O326" s="764"/>
      <c r="P326" s="721"/>
      <c r="Q326" s="733"/>
    </row>
    <row r="327" spans="1:17" ht="16.5" customHeight="1">
      <c r="A327" s="707">
        <f t="shared" si="29"/>
        <v>163</v>
      </c>
      <c r="B327" s="192" t="s">
        <v>554</v>
      </c>
      <c r="C327" s="722">
        <v>42003</v>
      </c>
      <c r="D327" s="722" t="s">
        <v>876</v>
      </c>
      <c r="E327" s="904">
        <v>63.5</v>
      </c>
      <c r="F327" s="905">
        <v>63.5</v>
      </c>
      <c r="G327" s="905">
        <v>30.5</v>
      </c>
      <c r="H327" s="826">
        <f t="shared" si="30"/>
        <v>2.5099999999999998</v>
      </c>
      <c r="I327" s="251">
        <v>650</v>
      </c>
      <c r="J327" s="708">
        <f t="shared" si="31"/>
        <v>1631.4999999999998</v>
      </c>
      <c r="K327" s="708">
        <f t="shared" si="32"/>
        <v>20646.037110976842</v>
      </c>
      <c r="L327" s="624"/>
      <c r="M327" s="439"/>
      <c r="N327" s="731"/>
      <c r="O327" s="764"/>
      <c r="P327" s="721"/>
      <c r="Q327" s="733"/>
    </row>
    <row r="328" spans="1:17" ht="16.5" customHeight="1">
      <c r="A328" s="707">
        <f t="shared" si="29"/>
        <v>164</v>
      </c>
      <c r="B328" s="192" t="s">
        <v>512</v>
      </c>
      <c r="C328" s="722">
        <v>42004</v>
      </c>
      <c r="D328" s="722" t="s">
        <v>877</v>
      </c>
      <c r="E328" s="904">
        <v>32.5</v>
      </c>
      <c r="F328" s="905">
        <v>32.5</v>
      </c>
      <c r="G328" s="905">
        <v>16</v>
      </c>
      <c r="H328" s="826">
        <f t="shared" si="30"/>
        <v>0.7</v>
      </c>
      <c r="I328" s="251">
        <v>307</v>
      </c>
      <c r="J328" s="708">
        <f t="shared" si="31"/>
        <v>214.89999999999998</v>
      </c>
      <c r="K328" s="708">
        <f t="shared" si="32"/>
        <v>5757.8589552525054</v>
      </c>
      <c r="L328" s="624"/>
      <c r="M328" s="439"/>
      <c r="N328" s="731"/>
      <c r="O328" s="764"/>
      <c r="P328" s="721"/>
      <c r="Q328" s="733"/>
    </row>
    <row r="329" spans="1:17" ht="16.5" customHeight="1">
      <c r="A329" s="707">
        <f t="shared" si="29"/>
        <v>165</v>
      </c>
      <c r="B329" s="192" t="s">
        <v>486</v>
      </c>
      <c r="C329" s="722">
        <v>42004</v>
      </c>
      <c r="D329" s="722" t="s">
        <v>877</v>
      </c>
      <c r="E329" s="904">
        <v>41</v>
      </c>
      <c r="F329" s="905">
        <v>31</v>
      </c>
      <c r="G329" s="905">
        <v>25.5</v>
      </c>
      <c r="H329" s="826">
        <f t="shared" si="30"/>
        <v>0.89</v>
      </c>
      <c r="I329" s="251">
        <v>200</v>
      </c>
      <c r="J329" s="708">
        <f t="shared" si="31"/>
        <v>178</v>
      </c>
      <c r="K329" s="708">
        <f t="shared" si="32"/>
        <v>7320.7063859639002</v>
      </c>
      <c r="L329" s="624"/>
      <c r="M329" s="439"/>
      <c r="N329" s="731"/>
      <c r="O329" s="764"/>
      <c r="P329" s="721"/>
      <c r="Q329" s="733"/>
    </row>
    <row r="330" spans="1:17" ht="16.5" customHeight="1">
      <c r="A330" s="707">
        <f t="shared" si="29"/>
        <v>166</v>
      </c>
      <c r="B330" s="192" t="s">
        <v>775</v>
      </c>
      <c r="C330" s="722">
        <v>42004</v>
      </c>
      <c r="D330" s="722" t="s">
        <v>878</v>
      </c>
      <c r="E330" s="904">
        <v>48.5</v>
      </c>
      <c r="F330" s="905">
        <v>23</v>
      </c>
      <c r="G330" s="905">
        <v>35</v>
      </c>
      <c r="H330" s="826">
        <f t="shared" si="30"/>
        <v>0.9</v>
      </c>
      <c r="I330" s="251">
        <v>2500</v>
      </c>
      <c r="J330" s="708">
        <f t="shared" si="31"/>
        <v>2250</v>
      </c>
      <c r="K330" s="708">
        <f t="shared" si="32"/>
        <v>7402.9615138960789</v>
      </c>
      <c r="L330" s="624"/>
      <c r="M330" s="439"/>
      <c r="N330" s="731"/>
      <c r="O330" s="764"/>
      <c r="P330" s="721"/>
      <c r="Q330" s="733"/>
    </row>
    <row r="331" spans="1:17" ht="16.5" customHeight="1">
      <c r="A331" s="707">
        <f t="shared" si="29"/>
        <v>167</v>
      </c>
      <c r="B331" s="192" t="s">
        <v>879</v>
      </c>
      <c r="C331" s="722">
        <v>42004</v>
      </c>
      <c r="D331" s="722" t="s">
        <v>880</v>
      </c>
      <c r="E331" s="904">
        <v>31</v>
      </c>
      <c r="F331" s="905">
        <v>23.5</v>
      </c>
      <c r="G331" s="905">
        <v>10</v>
      </c>
      <c r="H331" s="826">
        <f t="shared" si="30"/>
        <v>0.42</v>
      </c>
      <c r="I331" s="251">
        <v>2050</v>
      </c>
      <c r="J331" s="708">
        <f t="shared" si="31"/>
        <v>861</v>
      </c>
      <c r="K331" s="708">
        <f t="shared" si="32"/>
        <v>3454.7153731515036</v>
      </c>
      <c r="L331" s="624"/>
      <c r="M331" s="439"/>
      <c r="N331" s="731"/>
      <c r="O331" s="764"/>
      <c r="P331" s="721"/>
      <c r="Q331" s="733"/>
    </row>
    <row r="332" spans="1:17" ht="16.5" customHeight="1">
      <c r="A332" s="707">
        <f t="shared" si="29"/>
        <v>168</v>
      </c>
      <c r="B332" s="192" t="s">
        <v>881</v>
      </c>
      <c r="C332" s="722">
        <v>42004</v>
      </c>
      <c r="D332" s="722" t="s">
        <v>880</v>
      </c>
      <c r="E332" s="904">
        <v>51</v>
      </c>
      <c r="F332" s="905">
        <v>23.5</v>
      </c>
      <c r="G332" s="905">
        <v>14.5</v>
      </c>
      <c r="H332" s="826">
        <f t="shared" si="30"/>
        <v>0.63</v>
      </c>
      <c r="I332" s="251">
        <v>210</v>
      </c>
      <c r="J332" s="708">
        <f t="shared" si="31"/>
        <v>132.30000000000001</v>
      </c>
      <c r="K332" s="708">
        <f t="shared" si="32"/>
        <v>5182.073059727255</v>
      </c>
      <c r="L332" s="624"/>
      <c r="M332" s="439"/>
      <c r="N332" s="731"/>
      <c r="O332" s="764"/>
      <c r="P332" s="941"/>
      <c r="Q332" s="733"/>
    </row>
    <row r="333" spans="1:17" ht="16.5" customHeight="1">
      <c r="A333" s="707">
        <f t="shared" si="29"/>
        <v>169</v>
      </c>
      <c r="B333" s="192" t="s">
        <v>882</v>
      </c>
      <c r="C333" s="722">
        <v>42004</v>
      </c>
      <c r="D333" s="722" t="s">
        <v>880</v>
      </c>
      <c r="E333" s="904">
        <v>46</v>
      </c>
      <c r="F333" s="905">
        <v>24</v>
      </c>
      <c r="G333" s="905">
        <v>18</v>
      </c>
      <c r="H333" s="826">
        <f t="shared" si="30"/>
        <v>0.65</v>
      </c>
      <c r="I333" s="251">
        <v>130</v>
      </c>
      <c r="J333" s="708">
        <f t="shared" si="31"/>
        <v>84.5</v>
      </c>
      <c r="K333" s="708">
        <f t="shared" si="32"/>
        <v>5346.5833155916125</v>
      </c>
      <c r="L333" s="624"/>
      <c r="M333" s="439"/>
      <c r="N333" s="731"/>
      <c r="O333" s="764"/>
      <c r="P333" s="721"/>
      <c r="Q333" s="733"/>
    </row>
    <row r="334" spans="1:17" ht="16.5" customHeight="1">
      <c r="A334" s="707">
        <f t="shared" si="29"/>
        <v>170</v>
      </c>
      <c r="B334" s="192" t="s">
        <v>883</v>
      </c>
      <c r="C334" s="722">
        <v>42004</v>
      </c>
      <c r="D334" s="722" t="s">
        <v>880</v>
      </c>
      <c r="E334" s="904">
        <v>38</v>
      </c>
      <c r="F334" s="905">
        <v>23.5</v>
      </c>
      <c r="G334" s="905">
        <v>18</v>
      </c>
      <c r="H334" s="826">
        <f t="shared" si="30"/>
        <v>0.56999999999999995</v>
      </c>
      <c r="I334" s="251">
        <v>170</v>
      </c>
      <c r="J334" s="708">
        <f t="shared" si="31"/>
        <v>96.899999999999991</v>
      </c>
      <c r="K334" s="708">
        <f t="shared" si="32"/>
        <v>4688.5422921341833</v>
      </c>
      <c r="L334" s="624"/>
      <c r="M334" s="439"/>
      <c r="N334" s="731"/>
      <c r="O334" s="764"/>
      <c r="P334" s="721"/>
      <c r="Q334" s="733"/>
    </row>
    <row r="335" spans="1:17" ht="16.5" customHeight="1">
      <c r="A335" s="707">
        <f t="shared" si="29"/>
        <v>171</v>
      </c>
      <c r="B335" s="192" t="s">
        <v>884</v>
      </c>
      <c r="C335" s="722">
        <v>42004</v>
      </c>
      <c r="D335" s="722" t="s">
        <v>885</v>
      </c>
      <c r="E335" s="904">
        <v>183</v>
      </c>
      <c r="F335" s="905">
        <v>15</v>
      </c>
      <c r="G335" s="905">
        <v>10</v>
      </c>
      <c r="H335" s="826">
        <f t="shared" si="30"/>
        <v>1.1200000000000001</v>
      </c>
      <c r="I335" s="251">
        <v>200</v>
      </c>
      <c r="J335" s="708">
        <f t="shared" si="31"/>
        <v>224.00000000000003</v>
      </c>
      <c r="K335" s="708">
        <f t="shared" si="32"/>
        <v>9212.5743284040109</v>
      </c>
      <c r="L335" s="624"/>
      <c r="M335" s="439"/>
      <c r="N335" s="731"/>
      <c r="O335" s="764"/>
      <c r="P335" s="721"/>
      <c r="Q335" s="733"/>
    </row>
    <row r="336" spans="1:17" ht="16.5" customHeight="1">
      <c r="A336" s="707">
        <f t="shared" si="29"/>
        <v>172</v>
      </c>
      <c r="B336" s="192" t="s">
        <v>887</v>
      </c>
      <c r="C336" s="722">
        <v>42004</v>
      </c>
      <c r="D336" s="722" t="s">
        <v>885</v>
      </c>
      <c r="E336" s="904">
        <v>143</v>
      </c>
      <c r="F336" s="905">
        <v>49</v>
      </c>
      <c r="G336" s="905">
        <v>51</v>
      </c>
      <c r="H336" s="826">
        <f t="shared" si="30"/>
        <v>4.01</v>
      </c>
      <c r="I336" s="251">
        <v>100</v>
      </c>
      <c r="J336" s="708">
        <f t="shared" si="31"/>
        <v>401</v>
      </c>
      <c r="K336" s="708">
        <f t="shared" si="32"/>
        <v>32984.306300803641</v>
      </c>
      <c r="L336" s="624"/>
      <c r="M336" s="439"/>
      <c r="N336" s="731"/>
      <c r="O336" s="764"/>
      <c r="P336" s="721"/>
      <c r="Q336" s="733"/>
    </row>
    <row r="337" spans="1:17" ht="16.5" customHeight="1">
      <c r="A337" s="707">
        <f t="shared" si="29"/>
        <v>173</v>
      </c>
      <c r="B337" s="192" t="s">
        <v>888</v>
      </c>
      <c r="C337" s="722">
        <v>42004</v>
      </c>
      <c r="D337" s="722" t="s">
        <v>885</v>
      </c>
      <c r="E337" s="904">
        <v>151</v>
      </c>
      <c r="F337" s="905">
        <v>49</v>
      </c>
      <c r="G337" s="905">
        <v>51</v>
      </c>
      <c r="H337" s="826">
        <f t="shared" si="30"/>
        <v>4.17</v>
      </c>
      <c r="I337" s="251">
        <v>100</v>
      </c>
      <c r="J337" s="708">
        <f t="shared" si="31"/>
        <v>417</v>
      </c>
      <c r="K337" s="708">
        <f t="shared" si="32"/>
        <v>34300.388347718501</v>
      </c>
      <c r="L337" s="624"/>
      <c r="M337" s="439"/>
      <c r="N337" s="731"/>
      <c r="O337" s="764"/>
      <c r="P337" s="721"/>
      <c r="Q337" s="733"/>
    </row>
    <row r="338" spans="1:17" ht="16.5" customHeight="1">
      <c r="A338" s="707">
        <f t="shared" si="29"/>
        <v>174</v>
      </c>
      <c r="B338" s="192" t="s">
        <v>889</v>
      </c>
      <c r="C338" s="722">
        <v>42004</v>
      </c>
      <c r="D338" s="722" t="s">
        <v>885</v>
      </c>
      <c r="E338" s="904">
        <v>119</v>
      </c>
      <c r="F338" s="905">
        <v>49</v>
      </c>
      <c r="G338" s="905">
        <v>51</v>
      </c>
      <c r="H338" s="826">
        <f t="shared" si="30"/>
        <v>3.51</v>
      </c>
      <c r="I338" s="251">
        <v>150</v>
      </c>
      <c r="J338" s="708">
        <f t="shared" si="31"/>
        <v>526.5</v>
      </c>
      <c r="K338" s="708">
        <f t="shared" si="32"/>
        <v>28871.549904194708</v>
      </c>
      <c r="L338" s="624"/>
      <c r="M338" s="439"/>
      <c r="N338" s="731"/>
      <c r="O338" s="764"/>
      <c r="P338" s="721"/>
      <c r="Q338" s="733"/>
    </row>
    <row r="339" spans="1:17" ht="16.5" customHeight="1">
      <c r="A339" s="707">
        <f t="shared" si="29"/>
        <v>175</v>
      </c>
      <c r="B339" s="192" t="s">
        <v>890</v>
      </c>
      <c r="C339" s="722">
        <v>42004</v>
      </c>
      <c r="D339" s="722" t="s">
        <v>891</v>
      </c>
      <c r="E339" s="904">
        <v>55.5</v>
      </c>
      <c r="F339" s="905">
        <v>46</v>
      </c>
      <c r="G339" s="905">
        <v>30</v>
      </c>
      <c r="H339" s="826">
        <f t="shared" si="30"/>
        <v>1.64</v>
      </c>
      <c r="I339" s="251">
        <v>1280</v>
      </c>
      <c r="J339" s="708">
        <f t="shared" si="31"/>
        <v>2099.1999999999998</v>
      </c>
      <c r="K339" s="708">
        <f t="shared" si="32"/>
        <v>13489.840980877299</v>
      </c>
      <c r="L339" s="624"/>
      <c r="M339" s="439"/>
      <c r="N339" s="731"/>
      <c r="O339" s="764"/>
      <c r="P339" s="721"/>
      <c r="Q339" s="733"/>
    </row>
    <row r="340" spans="1:17" ht="16.5" customHeight="1">
      <c r="A340" s="707"/>
      <c r="B340" s="291"/>
      <c r="C340" s="723"/>
      <c r="D340" s="722"/>
      <c r="E340" s="25"/>
      <c r="F340" s="708"/>
      <c r="G340" s="708"/>
      <c r="H340" s="708"/>
      <c r="I340" s="708"/>
      <c r="J340" s="708"/>
      <c r="K340" s="708"/>
      <c r="L340" s="624"/>
      <c r="M340" s="439"/>
      <c r="N340" s="731"/>
      <c r="O340" s="764"/>
      <c r="P340" s="721"/>
      <c r="Q340" s="733"/>
    </row>
    <row r="341" spans="1:17" s="727" customFormat="1" ht="16.5" customHeight="1">
      <c r="A341" s="709"/>
      <c r="B341" s="710" t="s">
        <v>251</v>
      </c>
      <c r="C341" s="730"/>
      <c r="D341" s="822"/>
      <c r="E341" s="511"/>
      <c r="F341" s="511"/>
      <c r="G341" s="511"/>
      <c r="H341" s="830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1"/>
      <c r="O341" s="764"/>
      <c r="P341" s="721"/>
      <c r="Q341" s="733"/>
    </row>
    <row r="342" spans="1:17" s="704" customFormat="1">
      <c r="A342" s="703"/>
      <c r="B342" s="703"/>
      <c r="C342" s="717"/>
      <c r="D342" s="818"/>
      <c r="E342" s="703"/>
      <c r="F342" s="703"/>
      <c r="G342" s="703"/>
      <c r="H342" s="703"/>
      <c r="I342" s="703"/>
      <c r="J342" s="703"/>
      <c r="K342" s="703"/>
      <c r="L342" s="624"/>
      <c r="M342" s="439"/>
      <c r="N342" s="731"/>
      <c r="O342" s="764"/>
      <c r="P342" s="721"/>
      <c r="Q342" s="733"/>
    </row>
    <row r="343" spans="1:17">
      <c r="L343" s="624"/>
      <c r="M343" s="439"/>
      <c r="N343" s="731"/>
      <c r="O343" s="764"/>
      <c r="P343" s="721"/>
      <c r="Q343" s="733"/>
    </row>
    <row r="344" spans="1:17">
      <c r="L344" s="624"/>
      <c r="M344" s="439"/>
      <c r="N344" s="731"/>
      <c r="O344" s="764"/>
      <c r="P344" s="721"/>
      <c r="Q344" s="733"/>
    </row>
    <row r="345" spans="1:17">
      <c r="L345" s="624"/>
      <c r="M345" s="439"/>
      <c r="N345" s="731"/>
      <c r="O345" s="764"/>
      <c r="P345" s="721"/>
      <c r="Q345" s="733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1"/>
      <c r="O346" s="764"/>
      <c r="P346" s="721"/>
      <c r="Q346" s="733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1"/>
      <c r="O347" s="764"/>
      <c r="P347" s="721"/>
      <c r="Q347" s="733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41" t="s">
        <v>272</v>
      </c>
      <c r="M1" s="1141"/>
      <c r="N1" s="1141"/>
      <c r="O1" s="1141"/>
    </row>
    <row r="2" spans="1:18" ht="15" customHeight="1">
      <c r="A2" s="471" t="str">
        <f>TH!A2</f>
        <v>Địa chỉ: 1A227/1 Ấp 1, Phạm Văn Hai, Bình Chánh, TPHCM</v>
      </c>
      <c r="L2" s="114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0"/>
      <c r="N2" s="1140"/>
      <c r="O2" s="1140"/>
    </row>
    <row r="3" spans="1:18" ht="15" customHeight="1">
      <c r="L3" s="1140"/>
      <c r="M3" s="1140"/>
      <c r="N3" s="1140"/>
      <c r="O3" s="1140"/>
    </row>
    <row r="5" spans="1:18" s="477" customFormat="1" ht="24" customHeight="1">
      <c r="A5" s="1142" t="s">
        <v>273</v>
      </c>
      <c r="B5" s="1142"/>
      <c r="C5" s="1142"/>
      <c r="D5" s="1142"/>
      <c r="E5" s="1142"/>
      <c r="F5" s="1142"/>
      <c r="G5" s="1142"/>
      <c r="H5" s="1142"/>
      <c r="I5" s="1142"/>
      <c r="J5" s="1142"/>
      <c r="K5" s="1142"/>
      <c r="L5" s="1142"/>
      <c r="M5" s="1142"/>
      <c r="N5" s="1142"/>
      <c r="O5" s="1142"/>
      <c r="P5" s="538"/>
    </row>
    <row r="6" spans="1:18" s="477" customFormat="1" ht="21" customHeight="1">
      <c r="A6" s="1143" t="s">
        <v>1320</v>
      </c>
      <c r="B6" s="1143"/>
      <c r="C6" s="1143"/>
      <c r="D6" s="1143"/>
      <c r="E6" s="1143"/>
      <c r="F6" s="1143"/>
      <c r="G6" s="1143"/>
      <c r="H6" s="1143"/>
      <c r="I6" s="1143"/>
      <c r="J6" s="1143"/>
      <c r="K6" s="1143"/>
      <c r="L6" s="1143"/>
      <c r="M6" s="1143"/>
      <c r="N6" s="1143"/>
      <c r="O6" s="1143"/>
      <c r="P6" s="538"/>
    </row>
    <row r="7" spans="1:18" s="477" customFormat="1" ht="21" customHeight="1">
      <c r="A7" s="1144" t="s">
        <v>315</v>
      </c>
      <c r="B7" s="1144"/>
      <c r="C7" s="1144"/>
      <c r="D7" s="1144"/>
      <c r="E7" s="1144"/>
      <c r="F7" s="1144"/>
      <c r="G7" s="1144"/>
      <c r="H7" s="1144"/>
      <c r="I7" s="1144"/>
      <c r="J7" s="1144"/>
      <c r="K7" s="1144"/>
      <c r="L7" s="1144"/>
      <c r="M7" s="1144"/>
      <c r="N7" s="1144"/>
      <c r="O7" s="1144"/>
      <c r="P7" s="538"/>
    </row>
    <row r="8" spans="1:18">
      <c r="D8" s="473"/>
    </row>
    <row r="9" spans="1:18" s="478" customFormat="1" ht="24" customHeight="1">
      <c r="A9" s="1131" t="s">
        <v>235</v>
      </c>
      <c r="B9" s="1134" t="s">
        <v>274</v>
      </c>
      <c r="C9" s="1135"/>
      <c r="D9" s="1135"/>
      <c r="E9" s="1135"/>
      <c r="F9" s="1135"/>
      <c r="G9" s="1135"/>
      <c r="H9" s="1136"/>
      <c r="I9" s="1134" t="s">
        <v>275</v>
      </c>
      <c r="J9" s="1135"/>
      <c r="K9" s="1135"/>
      <c r="L9" s="1136"/>
      <c r="M9" s="1137" t="s">
        <v>276</v>
      </c>
      <c r="N9" s="1137"/>
      <c r="O9" s="1137"/>
      <c r="P9" s="539"/>
    </row>
    <row r="10" spans="1:18" s="478" customFormat="1" ht="24" customHeight="1">
      <c r="A10" s="1132"/>
      <c r="B10" s="1134" t="s">
        <v>277</v>
      </c>
      <c r="C10" s="1136"/>
      <c r="D10" s="1131" t="s">
        <v>278</v>
      </c>
      <c r="E10" s="1131" t="s">
        <v>279</v>
      </c>
      <c r="F10" s="1131" t="s">
        <v>280</v>
      </c>
      <c r="G10" s="1131" t="s">
        <v>281</v>
      </c>
      <c r="H10" s="1131" t="s">
        <v>282</v>
      </c>
      <c r="I10" s="1134" t="s">
        <v>283</v>
      </c>
      <c r="J10" s="1136"/>
      <c r="K10" s="1138" t="s">
        <v>284</v>
      </c>
      <c r="L10" s="1131" t="s">
        <v>285</v>
      </c>
      <c r="M10" s="1137" t="s">
        <v>277</v>
      </c>
      <c r="N10" s="1137"/>
      <c r="O10" s="1137" t="s">
        <v>286</v>
      </c>
      <c r="P10" s="539"/>
    </row>
    <row r="11" spans="1:18" s="478" customFormat="1" ht="55.5" customHeight="1">
      <c r="A11" s="1133"/>
      <c r="B11" s="479" t="s">
        <v>287</v>
      </c>
      <c r="C11" s="479" t="s">
        <v>236</v>
      </c>
      <c r="D11" s="1133"/>
      <c r="E11" s="1133"/>
      <c r="F11" s="1133"/>
      <c r="G11" s="1133"/>
      <c r="H11" s="1133"/>
      <c r="I11" s="479" t="s">
        <v>288</v>
      </c>
      <c r="J11" s="479" t="s">
        <v>289</v>
      </c>
      <c r="K11" s="1139"/>
      <c r="L11" s="1133"/>
      <c r="M11" s="479" t="s">
        <v>15</v>
      </c>
      <c r="N11" s="479" t="s">
        <v>236</v>
      </c>
      <c r="O11" s="1137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1239</v>
      </c>
      <c r="E17" s="438" t="s">
        <v>294</v>
      </c>
      <c r="F17" s="892" t="s">
        <v>1365</v>
      </c>
      <c r="G17" s="541" t="s">
        <v>1318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3"/>
      <c r="N17" s="894"/>
      <c r="O17" s="894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1240</v>
      </c>
      <c r="E18" s="438" t="s">
        <v>294</v>
      </c>
      <c r="F18" s="892" t="s">
        <v>1365</v>
      </c>
      <c r="G18" s="541" t="s">
        <v>1319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3"/>
      <c r="N18" s="894"/>
      <c r="O18" s="894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1321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1322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41" t="s">
        <v>298</v>
      </c>
      <c r="G2" s="1141"/>
      <c r="H2" s="1141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4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0"/>
      <c r="H3" s="1140"/>
    </row>
    <row r="4" spans="1:11">
      <c r="A4" s="473"/>
      <c r="B4" s="473"/>
      <c r="C4" s="476"/>
      <c r="D4" s="476"/>
      <c r="E4" s="476"/>
      <c r="F4" s="1140"/>
      <c r="G4" s="1140"/>
      <c r="H4" s="1140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46" t="s">
        <v>299</v>
      </c>
      <c r="B6" s="1146"/>
      <c r="C6" s="1146"/>
      <c r="D6" s="1146"/>
      <c r="E6" s="1146"/>
      <c r="F6" s="1146"/>
      <c r="G6" s="1146"/>
      <c r="H6" s="1146"/>
    </row>
    <row r="7" spans="1:11" ht="17.25" customHeight="1" thickBot="1">
      <c r="A7" s="1145" t="str">
        <f ca="1" xml:space="preserve"> IF(ROWS($1:1)&gt;COUNT(Dong3),"","Số: "&amp;OFFSET('SO-TS'!$G$1,SMALL(Dong3,ROWS($1:1)),))</f>
        <v>Số: SX01/11</v>
      </c>
      <c r="B7" s="1145"/>
      <c r="C7" s="1145"/>
      <c r="D7" s="1145"/>
      <c r="E7" s="1145"/>
      <c r="F7" s="1145"/>
      <c r="G7" s="1145"/>
      <c r="H7" s="1145"/>
      <c r="J7" s="532" t="s">
        <v>316</v>
      </c>
      <c r="K7" s="533" t="s">
        <v>322</v>
      </c>
    </row>
    <row r="8" spans="1:11" ht="17.25" customHeight="1">
      <c r="A8" s="114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7"/>
      <c r="C8" s="1147"/>
      <c r="D8" s="1147"/>
      <c r="E8" s="1147"/>
      <c r="F8" s="1147"/>
      <c r="G8" s="1147"/>
      <c r="H8" s="1147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50" t="s">
        <v>125</v>
      </c>
      <c r="B17" s="1151"/>
      <c r="C17" s="1154" t="s">
        <v>301</v>
      </c>
      <c r="D17" s="1155"/>
      <c r="E17" s="1156"/>
      <c r="F17" s="1157" t="s">
        <v>302</v>
      </c>
      <c r="G17" s="1158"/>
      <c r="H17" s="1159"/>
    </row>
    <row r="18" spans="1:8" s="528" customFormat="1" ht="28.5" customHeight="1">
      <c r="A18" s="1152"/>
      <c r="B18" s="1153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60" t="s">
        <v>2</v>
      </c>
      <c r="B19" s="1160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0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0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5" t="str">
        <f ca="1" xml:space="preserve"> IF(ROWS($1:2)&gt;COUNT(Dong3),"",OFFSET('SO-TS'!G$1,SMALL(Dong3,ROWS($1:2)),))</f>
        <v/>
      </c>
      <c r="C21" s="895" t="str">
        <f ca="1" xml:space="preserve"> IF(ROWS($1:2)&gt;COUNT(Dong3),"",OFFSET('SO-TS'!F$1,SMALL(Dong3,ROWS($1:2)),))</f>
        <v/>
      </c>
      <c r="D21" s="896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7">
        <f ca="1">IF(OR(F20="",(ROW()-19)&gt;OFFSET('SO-TS'!I$1,SMALL(Dong3,ROWS($1:$1)),)+1),"",IF(VALUE(F20)&gt;VALUE(YEAR(NOW())),"",F20+1))</f>
        <v>2012</v>
      </c>
      <c r="G21" s="75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8">
        <f ca="1">IF(G21&lt;&gt;0,H20+G21,0)</f>
        <v>5700000</v>
      </c>
    </row>
    <row r="22" spans="1:8" ht="17.25" customHeight="1">
      <c r="A22" s="6" t="str">
        <f t="shared" ca="1" si="0"/>
        <v/>
      </c>
      <c r="B22" s="895" t="str">
        <f ca="1" xml:space="preserve"> IF(ROWS($1:3)&gt;COUNT(Dong3),"",OFFSET('SO-TS'!G$1,SMALL(Dong3,ROWS($1:3)),))</f>
        <v/>
      </c>
      <c r="C22" s="895" t="str">
        <f ca="1" xml:space="preserve"> IF(ROWS($1:3)&gt;COUNT(Dong3),"",OFFSET('SO-TS'!F$1,SMALL(Dong3,ROWS($1:3)),))</f>
        <v/>
      </c>
      <c r="D22" s="896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7">
        <f ca="1">IF(OR(F21="",(ROW()-19)&gt;OFFSET('SO-TS'!I$1,SMALL(Dong3,ROWS($1:$1)),)+1),"",IF(VALUE(F21)&gt;VALUE(YEAR(NOW())),"",F21+1))</f>
        <v>2013</v>
      </c>
      <c r="G22" s="75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8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5" t="str">
        <f ca="1" xml:space="preserve"> IF(ROWS($1:4)&gt;COUNT(Dong3),"",OFFSET('SO-TS'!G$1,SMALL(Dong3,ROWS($1:4)),))</f>
        <v/>
      </c>
      <c r="C23" s="895" t="str">
        <f ca="1" xml:space="preserve"> IF(ROWS($1:4)&gt;COUNT(Dong3),"",OFFSET('SO-TS'!F$1,SMALL(Dong3,ROWS($1:4)),))</f>
        <v/>
      </c>
      <c r="D23" s="896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7">
        <f ca="1">IF(OR(F22="",(ROW()-19)&gt;OFFSET('SO-TS'!I$1,SMALL(Dong3,ROWS($1:$1)),)+1),"",IF(VALUE(F22)&gt;VALUE(YEAR(NOW())),"",F22+1))</f>
        <v>2014</v>
      </c>
      <c r="G23" s="750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8">
        <f t="shared" ca="1" si="1"/>
        <v>12900000</v>
      </c>
    </row>
    <row r="24" spans="1:8" ht="17.25" customHeight="1">
      <c r="A24" s="6" t="str">
        <f t="shared" ca="1" si="0"/>
        <v/>
      </c>
      <c r="B24" s="895" t="str">
        <f ca="1" xml:space="preserve"> IF(ROWS($1:5)&gt;COUNT(Dong3),"",OFFSET('SO-TS'!G$1,SMALL(Dong3,ROWS($1:5)),))</f>
        <v/>
      </c>
      <c r="C24" s="895" t="str">
        <f ca="1" xml:space="preserve"> IF(ROWS($1:5)&gt;COUNT(Dong3),"",OFFSET('SO-TS'!F$1,SMALL(Dong3,ROWS($1:5)),))</f>
        <v/>
      </c>
      <c r="D24" s="896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7">
        <f ca="1">IF(OR(F23="",(ROW()-19)&gt;OFFSET('SO-TS'!I$1,SMALL(Dong3,ROWS($1:$1)),)+1),"",IF(VALUE(F23)&gt;VALUE(YEAR(NOW())),"",F23+1))</f>
        <v>2015</v>
      </c>
      <c r="G24" s="750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8">
        <f t="shared" ca="1" si="1"/>
        <v>16500000</v>
      </c>
    </row>
    <row r="25" spans="1:8" ht="17.25" customHeight="1">
      <c r="A25" s="898"/>
      <c r="B25" s="900"/>
      <c r="C25" s="900"/>
      <c r="D25" s="901"/>
      <c r="E25" s="902"/>
      <c r="F25" s="897">
        <f ca="1">IF(OR(F24="",(ROW()-19)&gt;OFFSET('SO-TS'!I$1,SMALL(Dong3,ROWS($1:$1)),)+1),"",IF(VALUE(F24)&gt;VALUE(YEAR(NOW())),"",F24+1))</f>
        <v>2016</v>
      </c>
      <c r="G25" s="750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8">
        <f t="shared" ca="1" si="1"/>
        <v>18000000</v>
      </c>
    </row>
    <row r="26" spans="1:8" ht="17.25" customHeight="1">
      <c r="A26" s="898" t="str">
        <f t="shared" ref="A26" si="2">IF(B26&lt;&gt;"",ROW()-19,"")</f>
        <v/>
      </c>
      <c r="B26" s="484"/>
      <c r="C26" s="517"/>
      <c r="D26" s="517"/>
      <c r="E26" s="749"/>
      <c r="F26" s="899"/>
      <c r="G26" s="749"/>
      <c r="H26" s="749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61" t="s">
        <v>309</v>
      </c>
      <c r="B30" s="1161"/>
      <c r="C30" s="1161"/>
      <c r="D30" s="1161"/>
      <c r="E30" s="1161"/>
      <c r="F30" s="1161"/>
      <c r="G30" s="1161"/>
      <c r="H30" s="1161"/>
    </row>
    <row r="31" spans="1:8" ht="27" customHeight="1">
      <c r="A31" s="486" t="s">
        <v>35</v>
      </c>
      <c r="B31" s="1134" t="s">
        <v>310</v>
      </c>
      <c r="C31" s="1136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6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2"/>
      <c r="C39" s="1162"/>
      <c r="D39" s="1162"/>
      <c r="E39" s="1162"/>
      <c r="F39" s="1162"/>
      <c r="G39" s="1162"/>
      <c r="H39" s="1162"/>
    </row>
    <row r="40" spans="1:8">
      <c r="A40" s="1162" t="str">
        <f ca="1" xml:space="preserve"> IF(ROWS($1:1)&gt;COUNT(Dong3),"","Lý do giảm:   "&amp;OFFSET('SO-TS'!$O$1,SMALL(Dong3,ROWS($1:1)),))</f>
        <v xml:space="preserve">Lý do giảm:   </v>
      </c>
      <c r="B40" s="1162"/>
      <c r="C40" s="1162"/>
      <c r="D40" s="1162"/>
      <c r="E40" s="1162"/>
      <c r="F40" s="1162"/>
      <c r="G40" s="1162"/>
      <c r="H40" s="1162"/>
    </row>
    <row r="41" spans="1:8">
      <c r="A41" s="496"/>
      <c r="B41" s="496"/>
      <c r="C41" s="491"/>
      <c r="D41" s="491"/>
      <c r="E41" s="1149" t="s">
        <v>363</v>
      </c>
      <c r="F41" s="1149"/>
      <c r="G41" s="1149"/>
      <c r="H41" s="1149"/>
    </row>
    <row r="42" spans="1:8">
      <c r="A42" s="1145" t="s">
        <v>313</v>
      </c>
      <c r="B42" s="1145"/>
      <c r="C42" s="1145" t="s">
        <v>12</v>
      </c>
      <c r="D42" s="1145"/>
      <c r="E42" s="1141" t="s">
        <v>109</v>
      </c>
      <c r="F42" s="1141"/>
      <c r="G42" s="1141"/>
      <c r="H42" s="1141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8" t="s">
        <v>151</v>
      </c>
      <c r="B50" s="1148"/>
      <c r="C50" s="491"/>
      <c r="D50" s="491"/>
      <c r="E50" s="1149" t="s">
        <v>103</v>
      </c>
      <c r="F50" s="1149"/>
      <c r="G50" s="1149"/>
      <c r="H50" s="114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43.42578125" style="658" customWidth="1"/>
    <col min="5" max="5" width="7.140625" style="658" customWidth="1"/>
    <col min="6" max="6" width="14.140625" style="658" customWidth="1"/>
    <col min="7" max="7" width="14.85546875" style="658" customWidth="1"/>
    <col min="8" max="9" width="12" style="658" customWidth="1"/>
    <col min="10" max="10" width="12.85546875" style="658" customWidth="1"/>
    <col min="11" max="12" width="13.5703125" style="658" customWidth="1"/>
    <col min="13" max="13" width="12.7109375" style="658" customWidth="1"/>
    <col min="14" max="14" width="6.28515625" style="658" customWidth="1"/>
    <col min="15" max="15" width="8.42578125" style="658" customWidth="1"/>
    <col min="16" max="16384" width="9.140625" style="658"/>
  </cols>
  <sheetData>
    <row r="2" spans="1:16">
      <c r="A2" s="657" t="str">
        <f>'IN-NX'!A2</f>
        <v>Đơn vị: CÔNG TY TNHH SX TM KIM DUNG PHÁT</v>
      </c>
      <c r="F2" s="659"/>
      <c r="G2" s="659"/>
      <c r="H2" s="659"/>
      <c r="I2" s="659"/>
      <c r="J2" s="1168" t="s">
        <v>376</v>
      </c>
      <c r="K2" s="1168"/>
      <c r="L2" s="1168"/>
      <c r="M2" s="1168"/>
    </row>
    <row r="3" spans="1:16" ht="15" customHeight="1">
      <c r="A3" s="687" t="str">
        <f>'IN-NX'!A3</f>
        <v>Địa chỉ: 1A227/1 Ấp 1, Phạm Văn Hai, Bình Chánh, TPHCM</v>
      </c>
      <c r="J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1"/>
      <c r="L3" s="1171"/>
      <c r="M3" s="1171"/>
    </row>
    <row r="4" spans="1:16">
      <c r="J4" s="1171"/>
      <c r="K4" s="1171"/>
      <c r="L4" s="1171"/>
      <c r="M4" s="1171"/>
    </row>
    <row r="5" spans="1:16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660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685"/>
    </row>
    <row r="7" spans="1:16">
      <c r="B7" s="661"/>
      <c r="C7" s="661"/>
      <c r="D7" s="661"/>
      <c r="E7" s="662" t="s">
        <v>379</v>
      </c>
      <c r="G7" s="661"/>
      <c r="H7" s="661"/>
      <c r="I7" s="661"/>
      <c r="J7" s="661"/>
      <c r="K7" s="661"/>
      <c r="L7" s="661"/>
      <c r="M7" s="661"/>
    </row>
    <row r="8" spans="1:16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  <c r="M8" s="661"/>
    </row>
    <row r="9" spans="1:16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  <c r="M9" s="663"/>
    </row>
    <row r="10" spans="1:16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  <c r="M10" s="1167"/>
    </row>
    <row r="11" spans="1:16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382</v>
      </c>
      <c r="G11" s="1165"/>
      <c r="H11" s="1165"/>
      <c r="I11" s="1165"/>
      <c r="J11" s="1165"/>
      <c r="K11" s="1165"/>
      <c r="L11" s="1165"/>
      <c r="M11" s="1165"/>
    </row>
    <row r="12" spans="1:16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  <c r="M12" s="1166"/>
    </row>
    <row r="13" spans="1:16" ht="31.5" customHeight="1" thickBot="1">
      <c r="A13" s="1164"/>
      <c r="B13" s="1166"/>
      <c r="C13" s="1166"/>
      <c r="D13" s="1164"/>
      <c r="E13" s="1164"/>
      <c r="F13" s="1166"/>
      <c r="G13" s="664" t="s">
        <v>370</v>
      </c>
      <c r="H13" s="664" t="s">
        <v>371</v>
      </c>
      <c r="I13" s="664" t="s">
        <v>372</v>
      </c>
      <c r="J13" s="664" t="s">
        <v>385</v>
      </c>
      <c r="K13" s="664" t="s">
        <v>386</v>
      </c>
      <c r="L13" s="664" t="s">
        <v>368</v>
      </c>
      <c r="M13" s="664" t="s">
        <v>387</v>
      </c>
      <c r="O13" s="686" t="s">
        <v>348</v>
      </c>
    </row>
    <row r="14" spans="1:16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/>
      <c r="J14" s="665">
        <v>4</v>
      </c>
      <c r="K14" s="665">
        <v>5</v>
      </c>
      <c r="L14" s="665"/>
      <c r="M14" s="665">
        <v>6</v>
      </c>
    </row>
    <row r="15" spans="1:16" ht="22.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  <c r="M15" s="668"/>
    </row>
    <row r="16" spans="1:16" ht="22.5" customHeight="1">
      <c r="A16" s="669">
        <f ca="1">IF(ROWS($1:1)&gt;COUNT(Dong9),"",OFFSET(TH!C$1,SMALL(Dong9,ROWS($1:1)),))</f>
        <v>41730</v>
      </c>
      <c r="B16" s="669" t="str">
        <f ca="1">IF(ROWS($1:1)&gt;COUNT(Dong9),"",OFFSET(TH!D$1,SMALL(Dong9,ROWS($1:1)),))</f>
        <v>CTGS</v>
      </c>
      <c r="C16" s="669">
        <f ca="1">IF(ROWS($1:1)&gt;COUNT(Dong9),"",OFFSET(TH!E$1,SMALL(Dong9,ROWS($1:1)),))</f>
        <v>41730</v>
      </c>
      <c r="D16" s="670" t="str">
        <f ca="1">IF(ROWS($1:1)&gt;COUNT(Dong9),"",OFFSET(TH!F$1,SMALL(Dong9,ROWS($1:1)),))</f>
        <v>Trích khấu hao TSCĐ Hữu hình</v>
      </c>
      <c r="E16" s="669" t="str">
        <f ca="1">IF(ROWS($1:1)&gt;COUNT(Dong9),"",OFFSET(TH!M$1,SMALL(Dong9,ROWS($1:1)),))</f>
        <v>2141</v>
      </c>
      <c r="F16" s="671">
        <f ca="1">IF(ROWS($1:1)&gt;COUNT(Dong9),"",OFFSET(TH!K$1,SMALL(Dong9,ROWS($1:1)),))</f>
        <v>18250000</v>
      </c>
      <c r="G16" s="671">
        <f ca="1">IF($E16="1521",$F16,0)</f>
        <v>0</v>
      </c>
      <c r="H16" s="671">
        <f ca="1">IF($E16="1522",$F16,0)</f>
        <v>0</v>
      </c>
      <c r="I16" s="671">
        <f ca="1">IF(LEFT(D16,6)="Mực in",F16,0)</f>
        <v>0</v>
      </c>
      <c r="J16" s="671">
        <f ca="1">IF(OR(LEFT($E16,3)="334",LEFT($E16,3)="338"),$F16,0)</f>
        <v>0</v>
      </c>
      <c r="K16" s="671">
        <f ca="1">IF(OR(LEFT($E16,3)="331",AND(LEFT($E16,3)="111",$D16="Tiền điện")),$F16,0)</f>
        <v>0</v>
      </c>
      <c r="L16" s="671">
        <f ca="1">IF($E16="142",$F16,0)</f>
        <v>0</v>
      </c>
      <c r="M16" s="67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69">
        <f ca="1">IF(ROWS($1:2)&gt;COUNT(Dong9),"",OFFSET(TH!C$1,SMALL(Dong9,ROWS($1:2)),))</f>
        <v>41759</v>
      </c>
      <c r="B17" s="669" t="str">
        <f ca="1">IF(ROWS($1:2)&gt;COUNT(Dong9),"",OFFSET(TH!D$1,SMALL(Dong9,ROWS($1:2)),))</f>
        <v>CTGS</v>
      </c>
      <c r="C17" s="669">
        <f ca="1">IF(ROWS($1:2)&gt;COUNT(Dong9),"",OFFSET(TH!E$1,SMALL(Dong9,ROWS($1:2)),))</f>
        <v>41759</v>
      </c>
      <c r="D17" s="670" t="str">
        <f ca="1">IF(ROWS($1:2)&gt;COUNT(Dong9),"",OFFSET(TH!F$1,SMALL(Dong9,ROWS($1:2)),))</f>
        <v>Tiền lương BP Phân Xưởng &amp; CN</v>
      </c>
      <c r="E17" s="669" t="str">
        <f ca="1">IF(ROWS($1:2)&gt;COUNT(Dong9),"",OFFSET(TH!M$1,SMALL(Dong9,ROWS($1:2)),))</f>
        <v>3341</v>
      </c>
      <c r="F17" s="671">
        <f ca="1">IF(ROWS($1:2)&gt;COUNT(Dong9),"",OFFSET(TH!K$1,SMALL(Dong9,ROWS($1:2)),))</f>
        <v>5150000</v>
      </c>
      <c r="G17" s="671">
        <f t="shared" ref="G17:G33" ca="1" si="0">IF($E17="1521",$F17,0)</f>
        <v>0</v>
      </c>
      <c r="H17" s="671">
        <f t="shared" ref="H17:H33" ca="1" si="1">IF($E17="1522",$F17,0)</f>
        <v>0</v>
      </c>
      <c r="I17" s="671">
        <f t="shared" ref="I17:I33" ca="1" si="2">IF(LEFT(D17,6)="Mực in",F17,0)</f>
        <v>0</v>
      </c>
      <c r="J17" s="671">
        <f t="shared" ref="J17:J33" ca="1" si="3">IF(OR(LEFT($E17,3)="334",LEFT($E17,3)="338"),$F17,0)</f>
        <v>5150000</v>
      </c>
      <c r="K17" s="671">
        <f t="shared" ref="K17:K33" ca="1" si="4">IF(OR(LEFT($E17,3)="331",AND(LEFT($E17,3)="111",$D17="Tiền điện")),$F17,0)</f>
        <v>0</v>
      </c>
      <c r="L17" s="671">
        <f t="shared" ref="L17:L33" ca="1" si="5">IF($E17="142",$F17,0)</f>
        <v>0</v>
      </c>
      <c r="M17" s="67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69">
        <f ca="1">IF(ROWS($1:3)&gt;COUNT(Dong9),"",OFFSET(TH!C$1,SMALL(Dong9,ROWS($1:3)),))</f>
        <v>41790</v>
      </c>
      <c r="B18" s="669" t="str">
        <f ca="1">IF(ROWS($1:3)&gt;COUNT(Dong9),"",OFFSET(TH!D$1,SMALL(Dong9,ROWS($1:3)),))</f>
        <v>CTGS</v>
      </c>
      <c r="C18" s="669">
        <f ca="1">IF(ROWS($1:3)&gt;COUNT(Dong9),"",OFFSET(TH!E$1,SMALL(Dong9,ROWS($1:3)),))</f>
        <v>41790</v>
      </c>
      <c r="D18" s="670" t="str">
        <f ca="1">IF(ROWS($1:3)&gt;COUNT(Dong9),"",OFFSET(TH!F$1,SMALL(Dong9,ROWS($1:3)),))</f>
        <v>Tiền lương BP Phân Xưởng &amp; CN</v>
      </c>
      <c r="E18" s="669" t="str">
        <f ca="1">IF(ROWS($1:3)&gt;COUNT(Dong9),"",OFFSET(TH!M$1,SMALL(Dong9,ROWS($1:3)),))</f>
        <v>3341</v>
      </c>
      <c r="F18" s="671">
        <f ca="1">IF(ROWS($1:3)&gt;COUNT(Dong9),"",OFFSET(TH!K$1,SMALL(Dong9,ROWS($1:3)),))</f>
        <v>5180000</v>
      </c>
      <c r="G18" s="671">
        <f t="shared" ca="1" si="0"/>
        <v>0</v>
      </c>
      <c r="H18" s="671">
        <f t="shared" ca="1" si="1"/>
        <v>0</v>
      </c>
      <c r="I18" s="671">
        <f t="shared" ca="1" si="2"/>
        <v>0</v>
      </c>
      <c r="J18" s="671">
        <f t="shared" ca="1" si="3"/>
        <v>5180000</v>
      </c>
      <c r="K18" s="671">
        <f t="shared" ca="1" si="4"/>
        <v>0</v>
      </c>
      <c r="L18" s="671">
        <f t="shared" ca="1" si="5"/>
        <v>0</v>
      </c>
      <c r="M18" s="671">
        <f t="shared" ca="1" si="6"/>
        <v>0</v>
      </c>
    </row>
    <row r="19" spans="1:13" ht="22.5" customHeight="1">
      <c r="A19" s="669">
        <f ca="1">IF(ROWS($1:4)&gt;COUNT(Dong9),"",OFFSET(TH!C$1,SMALL(Dong9,ROWS($1:4)),))</f>
        <v>41820</v>
      </c>
      <c r="B19" s="669" t="str">
        <f ca="1">IF(ROWS($1:4)&gt;COUNT(Dong9),"",OFFSET(TH!D$1,SMALL(Dong9,ROWS($1:4)),))</f>
        <v>CTGS</v>
      </c>
      <c r="C19" s="669">
        <f ca="1">IF(ROWS($1:4)&gt;COUNT(Dong9),"",OFFSET(TH!E$1,SMALL(Dong9,ROWS($1:4)),))</f>
        <v>41820</v>
      </c>
      <c r="D19" s="670" t="str">
        <f ca="1">IF(ROWS($1:4)&gt;COUNT(Dong9),"",OFFSET(TH!F$1,SMALL(Dong9,ROWS($1:4)),))</f>
        <v>Tiền lương BP Phân Xưởng &amp; CN</v>
      </c>
      <c r="E19" s="669" t="str">
        <f ca="1">IF(ROWS($1:4)&gt;COUNT(Dong9),"",OFFSET(TH!M$1,SMALL(Dong9,ROWS($1:4)),))</f>
        <v>3341</v>
      </c>
      <c r="F19" s="671">
        <f ca="1">IF(ROWS($1:4)&gt;COUNT(Dong9),"",OFFSET(TH!K$1,SMALL(Dong9,ROWS($1:4)),))</f>
        <v>5150000</v>
      </c>
      <c r="G19" s="671">
        <f t="shared" ca="1" si="0"/>
        <v>0</v>
      </c>
      <c r="H19" s="671">
        <f t="shared" ca="1" si="1"/>
        <v>0</v>
      </c>
      <c r="I19" s="671">
        <f t="shared" ca="1" si="2"/>
        <v>0</v>
      </c>
      <c r="J19" s="671">
        <f t="shared" ca="1" si="3"/>
        <v>5150000</v>
      </c>
      <c r="K19" s="671">
        <f t="shared" ca="1" si="4"/>
        <v>0</v>
      </c>
      <c r="L19" s="671">
        <f t="shared" ca="1" si="5"/>
        <v>0</v>
      </c>
      <c r="M19" s="671">
        <f t="shared" ca="1" si="6"/>
        <v>0</v>
      </c>
    </row>
    <row r="20" spans="1:13" ht="22.5" customHeight="1">
      <c r="A20" s="669">
        <f ca="1">IF(ROWS($1:5)&gt;COUNT(Dong9),"",OFFSET(TH!C$1,SMALL(Dong9,ROWS($1:5)),))</f>
        <v>41737</v>
      </c>
      <c r="B20" s="669">
        <f ca="1">IF(ROWS($1:5)&gt;COUNT(Dong9),"",OFFSET(TH!D$1,SMALL(Dong9,ROWS($1:5)),))</f>
        <v>0</v>
      </c>
      <c r="C20" s="669">
        <f ca="1">IF(ROWS($1:5)&gt;COUNT(Dong9),"",OFFSET(TH!E$1,SMALL(Dong9,ROWS($1:5)),))</f>
        <v>41737</v>
      </c>
      <c r="D20" s="670" t="str">
        <f ca="1">IF(ROWS($1:5)&gt;COUNT(Dong9),"",OFFSET(TH!F$1,SMALL(Dong9,ROWS($1:5)),))</f>
        <v>Mực in</v>
      </c>
      <c r="E20" s="669" t="str">
        <f ca="1">IF(ROWS($1:5)&gt;COUNT(Dong9),"",OFFSET(TH!M$1,SMALL(Dong9,ROWS($1:5)),))</f>
        <v>1111</v>
      </c>
      <c r="F20" s="671">
        <f ca="1">IF(ROWS($1:5)&gt;COUNT(Dong9),"",OFFSET(TH!K$1,SMALL(Dong9,ROWS($1:5)),))</f>
        <v>4290000</v>
      </c>
      <c r="G20" s="671">
        <f t="shared" ca="1" si="0"/>
        <v>0</v>
      </c>
      <c r="H20" s="671">
        <f t="shared" ca="1" si="1"/>
        <v>0</v>
      </c>
      <c r="I20" s="671">
        <f t="shared" ca="1" si="2"/>
        <v>4290000</v>
      </c>
      <c r="J20" s="671">
        <f t="shared" ca="1" si="3"/>
        <v>0</v>
      </c>
      <c r="K20" s="671">
        <f t="shared" ca="1" si="4"/>
        <v>0</v>
      </c>
      <c r="L20" s="671">
        <f t="shared" ca="1" si="5"/>
        <v>0</v>
      </c>
      <c r="M20" s="671">
        <f t="shared" ca="1" si="6"/>
        <v>0</v>
      </c>
    </row>
    <row r="21" spans="1:13" ht="22.5" customHeight="1">
      <c r="A21" s="669">
        <f ca="1">IF(ROWS($1:6)&gt;COUNT(Dong9),"",OFFSET(TH!C$1,SMALL(Dong9,ROWS($1:6)),))</f>
        <v>41743</v>
      </c>
      <c r="B21" s="669">
        <f ca="1">IF(ROWS($1:6)&gt;COUNT(Dong9),"",OFFSET(TH!D$1,SMALL(Dong9,ROWS($1:6)),))</f>
        <v>0</v>
      </c>
      <c r="C21" s="669">
        <f ca="1">IF(ROWS($1:6)&gt;COUNT(Dong9),"",OFFSET(TH!E$1,SMALL(Dong9,ROWS($1:6)),))</f>
        <v>41743</v>
      </c>
      <c r="D21" s="670" t="str">
        <f ca="1">IF(ROWS($1:6)&gt;COUNT(Dong9),"",OFFSET(TH!F$1,SMALL(Dong9,ROWS($1:6)),))</f>
        <v>Mực in</v>
      </c>
      <c r="E21" s="669" t="str">
        <f ca="1">IF(ROWS($1:6)&gt;COUNT(Dong9),"",OFFSET(TH!M$1,SMALL(Dong9,ROWS($1:6)),))</f>
        <v>1111</v>
      </c>
      <c r="F21" s="671">
        <f ca="1">IF(ROWS($1:6)&gt;COUNT(Dong9),"",OFFSET(TH!K$1,SMALL(Dong9,ROWS($1:6)),))</f>
        <v>3710000</v>
      </c>
      <c r="G21" s="671">
        <f t="shared" ca="1" si="0"/>
        <v>0</v>
      </c>
      <c r="H21" s="671">
        <f t="shared" ca="1" si="1"/>
        <v>0</v>
      </c>
      <c r="I21" s="671">
        <f t="shared" ca="1" si="2"/>
        <v>3710000</v>
      </c>
      <c r="J21" s="671">
        <f t="shared" ca="1" si="3"/>
        <v>0</v>
      </c>
      <c r="K21" s="671">
        <f t="shared" ca="1" si="4"/>
        <v>0</v>
      </c>
      <c r="L21" s="671">
        <f t="shared" ca="1" si="5"/>
        <v>0</v>
      </c>
      <c r="M21" s="671">
        <f t="shared" ca="1" si="6"/>
        <v>0</v>
      </c>
    </row>
    <row r="22" spans="1:13" ht="22.5" customHeight="1">
      <c r="A22" s="669">
        <f ca="1">IF(ROWS($1:7)&gt;COUNT(Dong9),"",OFFSET(TH!C$1,SMALL(Dong9,ROWS($1:7)),))</f>
        <v>41789</v>
      </c>
      <c r="B22" s="669">
        <f ca="1">IF(ROWS($1:7)&gt;COUNT(Dong9),"",OFFSET(TH!D$1,SMALL(Dong9,ROWS($1:7)),))</f>
        <v>0</v>
      </c>
      <c r="C22" s="669">
        <f ca="1">IF(ROWS($1:7)&gt;COUNT(Dong9),"",OFFSET(TH!E$1,SMALL(Dong9,ROWS($1:7)),))</f>
        <v>41789</v>
      </c>
      <c r="D22" s="670" t="str">
        <f ca="1">IF(ROWS($1:7)&gt;COUNT(Dong9),"",OFFSET(TH!F$1,SMALL(Dong9,ROWS($1:7)),))</f>
        <v>Mực in</v>
      </c>
      <c r="E22" s="669" t="str">
        <f ca="1">IF(ROWS($1:7)&gt;COUNT(Dong9),"",OFFSET(TH!M$1,SMALL(Dong9,ROWS($1:7)),))</f>
        <v>1111</v>
      </c>
      <c r="F22" s="671">
        <f ca="1">IF(ROWS($1:7)&gt;COUNT(Dong9),"",OFFSET(TH!K$1,SMALL(Dong9,ROWS($1:7)),))</f>
        <v>5040000</v>
      </c>
      <c r="G22" s="671">
        <f t="shared" ca="1" si="0"/>
        <v>0</v>
      </c>
      <c r="H22" s="671">
        <f t="shared" ca="1" si="1"/>
        <v>0</v>
      </c>
      <c r="I22" s="671">
        <f t="shared" ca="1" si="2"/>
        <v>5040000</v>
      </c>
      <c r="J22" s="671">
        <f t="shared" ca="1" si="3"/>
        <v>0</v>
      </c>
      <c r="K22" s="671">
        <f t="shared" ca="1" si="4"/>
        <v>0</v>
      </c>
      <c r="L22" s="671">
        <f t="shared" ca="1" si="5"/>
        <v>0</v>
      </c>
      <c r="M22" s="671">
        <f t="shared" ca="1" si="6"/>
        <v>0</v>
      </c>
    </row>
    <row r="23" spans="1:13" ht="22.5" customHeight="1">
      <c r="A23" s="669">
        <f ca="1">IF(ROWS($1:8)&gt;COUNT(Dong9),"",OFFSET(TH!C$1,SMALL(Dong9,ROWS($1:8)),))</f>
        <v>41795</v>
      </c>
      <c r="B23" s="669">
        <f ca="1">IF(ROWS($1:8)&gt;COUNT(Dong9),"",OFFSET(TH!D$1,SMALL(Dong9,ROWS($1:8)),))</f>
        <v>0</v>
      </c>
      <c r="C23" s="669">
        <f ca="1">IF(ROWS($1:8)&gt;COUNT(Dong9),"",OFFSET(TH!E$1,SMALL(Dong9,ROWS($1:8)),))</f>
        <v>41795</v>
      </c>
      <c r="D23" s="670" t="str">
        <f ca="1">IF(ROWS($1:8)&gt;COUNT(Dong9),"",OFFSET(TH!F$1,SMALL(Dong9,ROWS($1:8)),))</f>
        <v>Mực in</v>
      </c>
      <c r="E23" s="669" t="str">
        <f ca="1">IF(ROWS($1:8)&gt;COUNT(Dong9),"",OFFSET(TH!M$1,SMALL(Dong9,ROWS($1:8)),))</f>
        <v>1111</v>
      </c>
      <c r="F23" s="671">
        <f ca="1">IF(ROWS($1:8)&gt;COUNT(Dong9),"",OFFSET(TH!K$1,SMALL(Dong9,ROWS($1:8)),))</f>
        <v>4070000</v>
      </c>
      <c r="G23" s="671">
        <f t="shared" ca="1" si="0"/>
        <v>0</v>
      </c>
      <c r="H23" s="671">
        <f t="shared" ca="1" si="1"/>
        <v>0</v>
      </c>
      <c r="I23" s="671">
        <f t="shared" ca="1" si="2"/>
        <v>4070000</v>
      </c>
      <c r="J23" s="671">
        <f t="shared" ca="1" si="3"/>
        <v>0</v>
      </c>
      <c r="K23" s="671">
        <f t="shared" ca="1" si="4"/>
        <v>0</v>
      </c>
      <c r="L23" s="671">
        <f t="shared" ca="1" si="5"/>
        <v>0</v>
      </c>
      <c r="M23" s="671">
        <f t="shared" ca="1" si="6"/>
        <v>0</v>
      </c>
    </row>
    <row r="24" spans="1:13" ht="22.5" customHeight="1">
      <c r="A24" s="669">
        <f ca="1">IF(ROWS($1:9)&gt;COUNT(Dong9),"",OFFSET(TH!C$1,SMALL(Dong9,ROWS($1:9)),))</f>
        <v>41813</v>
      </c>
      <c r="B24" s="669">
        <f ca="1">IF(ROWS($1:9)&gt;COUNT(Dong9),"",OFFSET(TH!D$1,SMALL(Dong9,ROWS($1:9)),))</f>
        <v>0</v>
      </c>
      <c r="C24" s="669">
        <f ca="1">IF(ROWS($1:9)&gt;COUNT(Dong9),"",OFFSET(TH!E$1,SMALL(Dong9,ROWS($1:9)),))</f>
        <v>41813</v>
      </c>
      <c r="D24" s="670" t="str">
        <f ca="1">IF(ROWS($1:9)&gt;COUNT(Dong9),"",OFFSET(TH!F$1,SMALL(Dong9,ROWS($1:9)),))</f>
        <v>Mực in</v>
      </c>
      <c r="E24" s="669" t="str">
        <f ca="1">IF(ROWS($1:9)&gt;COUNT(Dong9),"",OFFSET(TH!M$1,SMALL(Dong9,ROWS($1:9)),))</f>
        <v>1111</v>
      </c>
      <c r="F24" s="671">
        <f ca="1">IF(ROWS($1:9)&gt;COUNT(Dong9),"",OFFSET(TH!K$1,SMALL(Dong9,ROWS($1:9)),))</f>
        <v>3580000</v>
      </c>
      <c r="G24" s="671">
        <f t="shared" ca="1" si="0"/>
        <v>0</v>
      </c>
      <c r="H24" s="671">
        <f t="shared" ca="1" si="1"/>
        <v>0</v>
      </c>
      <c r="I24" s="671">
        <f t="shared" ca="1" si="2"/>
        <v>3580000</v>
      </c>
      <c r="J24" s="671">
        <f t="shared" ca="1" si="3"/>
        <v>0</v>
      </c>
      <c r="K24" s="671">
        <f t="shared" ca="1" si="4"/>
        <v>0</v>
      </c>
      <c r="L24" s="671">
        <f t="shared" ca="1" si="5"/>
        <v>0</v>
      </c>
      <c r="M24" s="671">
        <f t="shared" ca="1" si="6"/>
        <v>0</v>
      </c>
    </row>
    <row r="25" spans="1:13" ht="22.5" customHeight="1">
      <c r="A25" s="669">
        <f ca="1">IF(ROWS($1:10)&gt;COUNT(Dong9),"",OFFSET(TH!C$1,SMALL(Dong9,ROWS($1:10)),))</f>
        <v>41734</v>
      </c>
      <c r="B25" s="669" t="str">
        <f ca="1">IF(ROWS($1:10)&gt;COUNT(Dong9),"",OFFSET(TH!D$1,SMALL(Dong9,ROWS($1:10)),))</f>
        <v>VL/X</v>
      </c>
      <c r="C25" s="669">
        <f ca="1">IF(ROWS($1:10)&gt;COUNT(Dong9),"",OFFSET(TH!E$1,SMALL(Dong9,ROWS($1:10)),))</f>
        <v>41734</v>
      </c>
      <c r="D25" s="670" t="str">
        <f ca="1">IF(ROWS($1:10)&gt;COUNT(Dong9),"",OFFSET(TH!F$1,SMALL(Dong9,ROWS($1:10)),))</f>
        <v>Keo sữa Polymul</v>
      </c>
      <c r="E25" s="669" t="str">
        <f ca="1">IF(ROWS($1:10)&gt;COUNT(Dong9),"",OFFSET(TH!M$1,SMALL(Dong9,ROWS($1:10)),))</f>
        <v>1522</v>
      </c>
      <c r="F25" s="671">
        <f ca="1">IF(ROWS($1:10)&gt;COUNT(Dong9),"",OFFSET(TH!K$1,SMALL(Dong9,ROWS($1:10)),))</f>
        <v>875000</v>
      </c>
      <c r="G25" s="671">
        <f t="shared" ca="1" si="0"/>
        <v>0</v>
      </c>
      <c r="H25" s="671">
        <f t="shared" ca="1" si="1"/>
        <v>875000</v>
      </c>
      <c r="I25" s="671">
        <f t="shared" ca="1" si="2"/>
        <v>0</v>
      </c>
      <c r="J25" s="671">
        <f t="shared" ca="1" si="3"/>
        <v>0</v>
      </c>
      <c r="K25" s="671">
        <f t="shared" ca="1" si="4"/>
        <v>0</v>
      </c>
      <c r="L25" s="671">
        <f t="shared" ca="1" si="5"/>
        <v>0</v>
      </c>
      <c r="M25" s="671">
        <f t="shared" ca="1" si="6"/>
        <v>0</v>
      </c>
    </row>
    <row r="26" spans="1:13" ht="22.5" customHeight="1">
      <c r="A26" s="669">
        <f ca="1">IF(ROWS($1:11)&gt;COUNT(Dong9),"",OFFSET(TH!C$1,SMALL(Dong9,ROWS($1:11)),))</f>
        <v>41734</v>
      </c>
      <c r="B26" s="669" t="str">
        <f ca="1">IF(ROWS($1:11)&gt;COUNT(Dong9),"",OFFSET(TH!D$1,SMALL(Dong9,ROWS($1:11)),))</f>
        <v>VL/X</v>
      </c>
      <c r="C26" s="669">
        <f ca="1">IF(ROWS($1:11)&gt;COUNT(Dong9),"",OFFSET(TH!E$1,SMALL(Dong9,ROWS($1:11)),))</f>
        <v>41734</v>
      </c>
      <c r="D26" s="670" t="str">
        <f ca="1">IF(ROWS($1:11)&gt;COUNT(Dong9),"",OFFSET(TH!F$1,SMALL(Dong9,ROWS($1:11)),))</f>
        <v>Dây nylon</v>
      </c>
      <c r="E26" s="669" t="str">
        <f ca="1">IF(ROWS($1:11)&gt;COUNT(Dong9),"",OFFSET(TH!M$1,SMALL(Dong9,ROWS($1:11)),))</f>
        <v>1522</v>
      </c>
      <c r="F26" s="671">
        <f ca="1">IF(ROWS($1:11)&gt;COUNT(Dong9),"",OFFSET(TH!K$1,SMALL(Dong9,ROWS($1:11)),))</f>
        <v>984000</v>
      </c>
      <c r="G26" s="671">
        <f t="shared" ca="1" si="0"/>
        <v>0</v>
      </c>
      <c r="H26" s="671">
        <f t="shared" ca="1" si="1"/>
        <v>984000</v>
      </c>
      <c r="I26" s="671">
        <f t="shared" ca="1" si="2"/>
        <v>0</v>
      </c>
      <c r="J26" s="671">
        <f t="shared" ca="1" si="3"/>
        <v>0</v>
      </c>
      <c r="K26" s="671">
        <f t="shared" ca="1" si="4"/>
        <v>0</v>
      </c>
      <c r="L26" s="671">
        <f t="shared" ca="1" si="5"/>
        <v>0</v>
      </c>
      <c r="M26" s="671">
        <f t="shared" ca="1" si="6"/>
        <v>0</v>
      </c>
    </row>
    <row r="27" spans="1:13" ht="22.5" customHeight="1">
      <c r="A27" s="669">
        <f ca="1">IF(ROWS($1:12)&gt;COUNT(Dong9),"",OFFSET(TH!C$1,SMALL(Dong9,ROWS($1:12)),))</f>
        <v>41790</v>
      </c>
      <c r="B27" s="669" t="str">
        <f ca="1">IF(ROWS($1:12)&gt;COUNT(Dong9),"",OFFSET(TH!D$1,SMALL(Dong9,ROWS($1:12)),))</f>
        <v>VL/X</v>
      </c>
      <c r="C27" s="669">
        <f ca="1">IF(ROWS($1:12)&gt;COUNT(Dong9),"",OFFSET(TH!E$1,SMALL(Dong9,ROWS($1:12)),))</f>
        <v>41790</v>
      </c>
      <c r="D27" s="670" t="str">
        <f ca="1">IF(ROWS($1:12)&gt;COUNT(Dong9),"",OFFSET(TH!F$1,SMALL(Dong9,ROWS($1:12)),))</f>
        <v>Dây nylon</v>
      </c>
      <c r="E27" s="669" t="str">
        <f ca="1">IF(ROWS($1:12)&gt;COUNT(Dong9),"",OFFSET(TH!M$1,SMALL(Dong9,ROWS($1:12)),))</f>
        <v>1522</v>
      </c>
      <c r="F27" s="671">
        <f ca="1">IF(ROWS($1:12)&gt;COUNT(Dong9),"",OFFSET(TH!K$1,SMALL(Dong9,ROWS($1:12)),))</f>
        <v>1056000</v>
      </c>
      <c r="G27" s="671">
        <f t="shared" ca="1" si="0"/>
        <v>0</v>
      </c>
      <c r="H27" s="671">
        <f t="shared" ca="1" si="1"/>
        <v>1056000</v>
      </c>
      <c r="I27" s="671">
        <f t="shared" ca="1" si="2"/>
        <v>0</v>
      </c>
      <c r="J27" s="671">
        <f t="shared" ca="1" si="3"/>
        <v>0</v>
      </c>
      <c r="K27" s="671">
        <f t="shared" ca="1" si="4"/>
        <v>0</v>
      </c>
      <c r="L27" s="671">
        <f t="shared" ca="1" si="5"/>
        <v>0</v>
      </c>
      <c r="M27" s="671">
        <f t="shared" ca="1" si="6"/>
        <v>0</v>
      </c>
    </row>
    <row r="28" spans="1:13" ht="22.5" customHeight="1">
      <c r="A28" s="669">
        <f ca="1">IF(ROWS($1:13)&gt;COUNT(Dong9),"",OFFSET(TH!C$1,SMALL(Dong9,ROWS($1:13)),))</f>
        <v>41730</v>
      </c>
      <c r="B28" s="669" t="str">
        <f ca="1">IF(ROWS($1:13)&gt;COUNT(Dong9),"",OFFSET(TH!D$1,SMALL(Dong9,ROWS($1:13)),))</f>
        <v>NL/X</v>
      </c>
      <c r="C28" s="669">
        <f ca="1">IF(ROWS($1:13)&gt;COUNT(Dong9),"",OFFSET(TH!E$1,SMALL(Dong9,ROWS($1:13)),))</f>
        <v>41730</v>
      </c>
      <c r="D28" s="670" t="str">
        <f ca="1">IF(ROWS($1:13)&gt;COUNT(Dong9),"",OFFSET(TH!F$1,SMALL(Dong9,ROWS($1:13)),))</f>
        <v>Giấy tấm 5 lớp 140x176</v>
      </c>
      <c r="E28" s="669" t="str">
        <f ca="1">IF(ROWS($1:13)&gt;COUNT(Dong9),"",OFFSET(TH!M$1,SMALL(Dong9,ROWS($1:13)),))</f>
        <v>1521</v>
      </c>
      <c r="F28" s="671">
        <f ca="1">IF(ROWS($1:13)&gt;COUNT(Dong9),"",OFFSET(TH!K$1,SMALL(Dong9,ROWS($1:13)),))</f>
        <v>2059885</v>
      </c>
      <c r="G28" s="671">
        <f t="shared" ca="1" si="0"/>
        <v>2059885</v>
      </c>
      <c r="H28" s="671">
        <f t="shared" ca="1" si="1"/>
        <v>0</v>
      </c>
      <c r="I28" s="671">
        <f t="shared" ca="1" si="2"/>
        <v>0</v>
      </c>
      <c r="J28" s="671">
        <f t="shared" ca="1" si="3"/>
        <v>0</v>
      </c>
      <c r="K28" s="671">
        <f t="shared" ca="1" si="4"/>
        <v>0</v>
      </c>
      <c r="L28" s="671">
        <f t="shared" ca="1" si="5"/>
        <v>0</v>
      </c>
      <c r="M28" s="671">
        <f t="shared" ca="1" si="6"/>
        <v>0</v>
      </c>
    </row>
    <row r="29" spans="1:13" ht="22.5" customHeight="1">
      <c r="A29" s="669">
        <f ca="1">IF(ROWS($1:14)&gt;COUNT(Dong9),"",OFFSET(TH!C$1,SMALL(Dong9,ROWS($1:14)),))</f>
        <v>41730</v>
      </c>
      <c r="B29" s="669" t="str">
        <f ca="1">IF(ROWS($1:14)&gt;COUNT(Dong9),"",OFFSET(TH!D$1,SMALL(Dong9,ROWS($1:14)),))</f>
        <v>NL/X</v>
      </c>
      <c r="C29" s="669">
        <f ca="1">IF(ROWS($1:14)&gt;COUNT(Dong9),"",OFFSET(TH!E$1,SMALL(Dong9,ROWS($1:14)),))</f>
        <v>41730</v>
      </c>
      <c r="D29" s="670" t="str">
        <f ca="1">IF(ROWS($1:14)&gt;COUNT(Dong9),"",OFFSET(TH!F$1,SMALL(Dong9,ROWS($1:14)),))</f>
        <v>Giấy tấm 120x164</v>
      </c>
      <c r="E29" s="669" t="str">
        <f ca="1">IF(ROWS($1:14)&gt;COUNT(Dong9),"",OFFSET(TH!M$1,SMALL(Dong9,ROWS($1:14)),))</f>
        <v>1521</v>
      </c>
      <c r="F29" s="671">
        <f ca="1">IF(ROWS($1:14)&gt;COUNT(Dong9),"",OFFSET(TH!K$1,SMALL(Dong9,ROWS($1:14)),))</f>
        <v>3463600</v>
      </c>
      <c r="G29" s="671">
        <f t="shared" ca="1" si="0"/>
        <v>3463600</v>
      </c>
      <c r="H29" s="671">
        <f t="shared" ca="1" si="1"/>
        <v>0</v>
      </c>
      <c r="I29" s="671">
        <f t="shared" ca="1" si="2"/>
        <v>0</v>
      </c>
      <c r="J29" s="671">
        <f t="shared" ca="1" si="3"/>
        <v>0</v>
      </c>
      <c r="K29" s="671">
        <f t="shared" ca="1" si="4"/>
        <v>0</v>
      </c>
      <c r="L29" s="671">
        <f t="shared" ca="1" si="5"/>
        <v>0</v>
      </c>
      <c r="M29" s="671">
        <f t="shared" ca="1" si="6"/>
        <v>0</v>
      </c>
    </row>
    <row r="30" spans="1:13" ht="22.5" customHeight="1">
      <c r="A30" s="669">
        <f ca="1">IF(ROWS($1:15)&gt;COUNT(Dong9),"",OFFSET(TH!C$1,SMALL(Dong9,ROWS($1:15)),))</f>
        <v>41737</v>
      </c>
      <c r="B30" s="669" t="str">
        <f ca="1">IF(ROWS($1:15)&gt;COUNT(Dong9),"",OFFSET(TH!D$1,SMALL(Dong9,ROWS($1:15)),))</f>
        <v>NL/X</v>
      </c>
      <c r="C30" s="669">
        <f ca="1">IF(ROWS($1:15)&gt;COUNT(Dong9),"",OFFSET(TH!E$1,SMALL(Dong9,ROWS($1:15)),))</f>
        <v>41737</v>
      </c>
      <c r="D30" s="670" t="str">
        <f ca="1">IF(ROWS($1:15)&gt;COUNT(Dong9),"",OFFSET(TH!F$1,SMALL(Dong9,ROWS($1:15)),))</f>
        <v>Giấy tấm 135x117</v>
      </c>
      <c r="E30" s="669" t="str">
        <f ca="1">IF(ROWS($1:15)&gt;COUNT(Dong9),"",OFFSET(TH!M$1,SMALL(Dong9,ROWS($1:15)),))</f>
        <v>1521</v>
      </c>
      <c r="F30" s="671">
        <f ca="1">IF(ROWS($1:15)&gt;COUNT(Dong9),"",OFFSET(TH!K$1,SMALL(Dong9,ROWS($1:15)),))</f>
        <v>6595920</v>
      </c>
      <c r="G30" s="671">
        <f t="shared" ca="1" si="0"/>
        <v>6595920</v>
      </c>
      <c r="H30" s="671">
        <f t="shared" ca="1" si="1"/>
        <v>0</v>
      </c>
      <c r="I30" s="671">
        <f t="shared" ca="1" si="2"/>
        <v>0</v>
      </c>
      <c r="J30" s="671">
        <f t="shared" ca="1" si="3"/>
        <v>0</v>
      </c>
      <c r="K30" s="671">
        <f t="shared" ca="1" si="4"/>
        <v>0</v>
      </c>
      <c r="L30" s="671">
        <f t="shared" ca="1" si="5"/>
        <v>0</v>
      </c>
      <c r="M30" s="671">
        <f t="shared" ca="1" si="6"/>
        <v>0</v>
      </c>
    </row>
    <row r="31" spans="1:13" ht="22.5" customHeight="1">
      <c r="A31" s="669">
        <f ca="1">IF(ROWS($1:16)&gt;COUNT(Dong9),"",OFFSET(TH!C$1,SMALL(Dong9,ROWS($1:16)),))</f>
        <v>41737</v>
      </c>
      <c r="B31" s="669" t="str">
        <f ca="1">IF(ROWS($1:16)&gt;COUNT(Dong9),"",OFFSET(TH!D$1,SMALL(Dong9,ROWS($1:16)),))</f>
        <v>NL/X</v>
      </c>
      <c r="C31" s="669">
        <f ca="1">IF(ROWS($1:16)&gt;COUNT(Dong9),"",OFFSET(TH!E$1,SMALL(Dong9,ROWS($1:16)),))</f>
        <v>41737</v>
      </c>
      <c r="D31" s="670" t="str">
        <f ca="1">IF(ROWS($1:16)&gt;COUNT(Dong9),"",OFFSET(TH!F$1,SMALL(Dong9,ROWS($1:16)),))</f>
        <v>Giấy tấm 160x140</v>
      </c>
      <c r="E31" s="669" t="str">
        <f ca="1">IF(ROWS($1:16)&gt;COUNT(Dong9),"",OFFSET(TH!M$1,SMALL(Dong9,ROWS($1:16)),))</f>
        <v>1521</v>
      </c>
      <c r="F31" s="671">
        <f ca="1">IF(ROWS($1:16)&gt;COUNT(Dong9),"",OFFSET(TH!K$1,SMALL(Dong9,ROWS($1:16)),))</f>
        <v>2483712</v>
      </c>
      <c r="G31" s="671">
        <f t="shared" ca="1" si="0"/>
        <v>2483712</v>
      </c>
      <c r="H31" s="671">
        <f t="shared" ca="1" si="1"/>
        <v>0</v>
      </c>
      <c r="I31" s="671">
        <f t="shared" ca="1" si="2"/>
        <v>0</v>
      </c>
      <c r="J31" s="671">
        <f t="shared" ca="1" si="3"/>
        <v>0</v>
      </c>
      <c r="K31" s="671">
        <f t="shared" ca="1" si="4"/>
        <v>0</v>
      </c>
      <c r="L31" s="671">
        <f t="shared" ca="1" si="5"/>
        <v>0</v>
      </c>
      <c r="M31" s="671">
        <f t="shared" ca="1" si="6"/>
        <v>0</v>
      </c>
    </row>
    <row r="32" spans="1:13" ht="22.5" customHeight="1">
      <c r="A32" s="669">
        <f ca="1">IF(ROWS($1:17)&gt;COUNT(Dong9),"",OFFSET(TH!C$1,SMALL(Dong9,ROWS($1:17)),))</f>
        <v>41741</v>
      </c>
      <c r="B32" s="669" t="str">
        <f ca="1">IF(ROWS($1:17)&gt;COUNT(Dong9),"",OFFSET(TH!D$1,SMALL(Dong9,ROWS($1:17)),))</f>
        <v>NL/X</v>
      </c>
      <c r="C32" s="669">
        <f ca="1">IF(ROWS($1:17)&gt;COUNT(Dong9),"",OFFSET(TH!E$1,SMALL(Dong9,ROWS($1:17)),))</f>
        <v>41741</v>
      </c>
      <c r="D32" s="670" t="str">
        <f ca="1">IF(ROWS($1:17)&gt;COUNT(Dong9),"",OFFSET(TH!F$1,SMALL(Dong9,ROWS($1:17)),))</f>
        <v>Giấy tấm 115x148</v>
      </c>
      <c r="E32" s="669" t="str">
        <f ca="1">IF(ROWS($1:17)&gt;COUNT(Dong9),"",OFFSET(TH!M$1,SMALL(Dong9,ROWS($1:17)),))</f>
        <v>1521</v>
      </c>
      <c r="F32" s="671">
        <f ca="1">IF(ROWS($1:17)&gt;COUNT(Dong9),"",OFFSET(TH!K$1,SMALL(Dong9,ROWS($1:17)),))</f>
        <v>748900</v>
      </c>
      <c r="G32" s="671">
        <f t="shared" ca="1" si="0"/>
        <v>748900</v>
      </c>
      <c r="H32" s="671">
        <f t="shared" ca="1" si="1"/>
        <v>0</v>
      </c>
      <c r="I32" s="671">
        <f t="shared" ca="1" si="2"/>
        <v>0</v>
      </c>
      <c r="J32" s="671">
        <f t="shared" ca="1" si="3"/>
        <v>0</v>
      </c>
      <c r="K32" s="671">
        <f t="shared" ca="1" si="4"/>
        <v>0</v>
      </c>
      <c r="L32" s="671">
        <f t="shared" ca="1" si="5"/>
        <v>0</v>
      </c>
      <c r="M32" s="671">
        <f t="shared" ca="1" si="6"/>
        <v>0</v>
      </c>
    </row>
    <row r="33" spans="1:13" ht="22.5" customHeight="1">
      <c r="A33" s="669">
        <f ca="1">IF(ROWS($1:18)&gt;COUNT(Dong9),"",OFFSET(TH!C$1,SMALL(Dong9,ROWS($1:18)),))</f>
        <v>41743</v>
      </c>
      <c r="B33" s="669" t="str">
        <f ca="1">IF(ROWS($1:18)&gt;COUNT(Dong9),"",OFFSET(TH!D$1,SMALL(Dong9,ROWS($1:18)),))</f>
        <v>NL/X</v>
      </c>
      <c r="C33" s="669">
        <f ca="1">IF(ROWS($1:18)&gt;COUNT(Dong9),"",OFFSET(TH!E$1,SMALL(Dong9,ROWS($1:18)),))</f>
        <v>41743</v>
      </c>
      <c r="D33" s="670" t="str">
        <f ca="1">IF(ROWS($1:18)&gt;COUNT(Dong9),"",OFFSET(TH!F$1,SMALL(Dong9,ROWS($1:18)),))</f>
        <v>Giấy tấm 135x225</v>
      </c>
      <c r="E33" s="669" t="str">
        <f ca="1">IF(ROWS($1:18)&gt;COUNT(Dong9),"",OFFSET(TH!M$1,SMALL(Dong9,ROWS($1:18)),))</f>
        <v>1521</v>
      </c>
      <c r="F33" s="671">
        <f ca="1">IF(ROWS($1:18)&gt;COUNT(Dong9),"",OFFSET(TH!K$1,SMALL(Dong9,ROWS($1:18)),))</f>
        <v>7047200</v>
      </c>
      <c r="G33" s="671">
        <f t="shared" ca="1" si="0"/>
        <v>7047200</v>
      </c>
      <c r="H33" s="671">
        <f t="shared" ca="1" si="1"/>
        <v>0</v>
      </c>
      <c r="I33" s="671">
        <f t="shared" ca="1" si="2"/>
        <v>0</v>
      </c>
      <c r="J33" s="671">
        <f t="shared" ca="1" si="3"/>
        <v>0</v>
      </c>
      <c r="K33" s="671">
        <f t="shared" ca="1" si="4"/>
        <v>0</v>
      </c>
      <c r="L33" s="671">
        <f t="shared" ca="1" si="5"/>
        <v>0</v>
      </c>
      <c r="M33" s="671">
        <f t="shared" ca="1" si="6"/>
        <v>0</v>
      </c>
    </row>
    <row r="34" spans="1:13" ht="22.5" customHeight="1">
      <c r="A34" s="669"/>
      <c r="B34" s="672"/>
      <c r="C34" s="669"/>
      <c r="D34" s="673"/>
      <c r="E34" s="674"/>
      <c r="F34" s="675"/>
      <c r="G34" s="675"/>
      <c r="H34" s="675"/>
      <c r="I34" s="675"/>
      <c r="J34" s="675"/>
      <c r="K34" s="675"/>
      <c r="L34" s="675"/>
      <c r="M34" s="675"/>
    </row>
    <row r="35" spans="1:13" ht="22.5" customHeight="1">
      <c r="A35" s="669"/>
      <c r="B35" s="672"/>
      <c r="C35" s="669"/>
      <c r="D35" s="667" t="s">
        <v>133</v>
      </c>
      <c r="E35" s="666" t="s">
        <v>19</v>
      </c>
      <c r="F35" s="668">
        <f t="shared" ref="F35:M35" ca="1" si="7">SUM(F15:F34)</f>
        <v>79734217</v>
      </c>
      <c r="G35" s="668">
        <f t="shared" ca="1" si="7"/>
        <v>22399217</v>
      </c>
      <c r="H35" s="668">
        <f t="shared" ca="1" si="7"/>
        <v>2915000</v>
      </c>
      <c r="I35" s="668">
        <f t="shared" ca="1" si="7"/>
        <v>20690000</v>
      </c>
      <c r="J35" s="668">
        <f t="shared" ca="1" si="7"/>
        <v>15480000</v>
      </c>
      <c r="K35" s="668">
        <f t="shared" ca="1" si="7"/>
        <v>0</v>
      </c>
      <c r="L35" s="668">
        <f t="shared" ca="1" si="7"/>
        <v>0</v>
      </c>
      <c r="M35" s="668">
        <f t="shared" ca="1" si="7"/>
        <v>18250000</v>
      </c>
    </row>
    <row r="36" spans="1:13" ht="22.5" customHeight="1">
      <c r="A36" s="676"/>
      <c r="B36" s="674"/>
      <c r="C36" s="676"/>
      <c r="D36" s="677" t="s">
        <v>388</v>
      </c>
      <c r="E36" s="672"/>
      <c r="F36" s="678">
        <f ca="1">SUM(G36:M36)</f>
        <v>79734217</v>
      </c>
      <c r="G36" s="678">
        <f t="shared" ref="G36:M36" ca="1" si="8">G35</f>
        <v>22399217</v>
      </c>
      <c r="H36" s="678">
        <f t="shared" ca="1" si="8"/>
        <v>2915000</v>
      </c>
      <c r="I36" s="678">
        <f t="shared" ref="I36" ca="1" si="9">I35</f>
        <v>20690000</v>
      </c>
      <c r="J36" s="678">
        <f t="shared" ca="1" si="8"/>
        <v>15480000</v>
      </c>
      <c r="K36" s="678">
        <f t="shared" ca="1" si="8"/>
        <v>0</v>
      </c>
      <c r="L36" s="678">
        <f t="shared" ref="L36" ca="1" si="10">L35</f>
        <v>0</v>
      </c>
      <c r="M36" s="678">
        <f t="shared" ca="1" si="8"/>
        <v>18250000</v>
      </c>
    </row>
    <row r="37" spans="1:13" ht="22.5" customHeight="1">
      <c r="A37" s="679"/>
      <c r="B37" s="679"/>
      <c r="C37" s="679"/>
      <c r="D37" s="680" t="s">
        <v>10</v>
      </c>
      <c r="E37" s="679" t="s">
        <v>19</v>
      </c>
      <c r="F37" s="681">
        <f t="shared" ref="F37:M37" ca="1" si="11">F15+F35-F36</f>
        <v>0</v>
      </c>
      <c r="G37" s="681">
        <f t="shared" ca="1" si="11"/>
        <v>0</v>
      </c>
      <c r="H37" s="681">
        <f t="shared" ca="1" si="11"/>
        <v>0</v>
      </c>
      <c r="I37" s="681">
        <f t="shared" ca="1" si="11"/>
        <v>0</v>
      </c>
      <c r="J37" s="681">
        <f t="shared" ca="1" si="11"/>
        <v>0</v>
      </c>
      <c r="K37" s="681">
        <f t="shared" ca="1" si="11"/>
        <v>0</v>
      </c>
      <c r="L37" s="681">
        <f t="shared" ca="1" si="11"/>
        <v>0</v>
      </c>
      <c r="M37" s="681">
        <f t="shared" ca="1" si="11"/>
        <v>0</v>
      </c>
    </row>
    <row r="39" spans="1:13">
      <c r="B39" s="682"/>
      <c r="C39" s="662" t="s">
        <v>389</v>
      </c>
    </row>
    <row r="40" spans="1:13">
      <c r="C40" s="662" t="str">
        <f ca="1">"Ngày mở sổ: "&amp;"01/"&amp;MONTH(A16)&amp;"/ "&amp;YEAR(A16)</f>
        <v>Ngày mở sổ: 01/4/ 2014</v>
      </c>
    </row>
    <row r="41" spans="1:13">
      <c r="E41" s="661"/>
      <c r="F41" s="661"/>
      <c r="G41" s="661"/>
      <c r="H41" s="661"/>
      <c r="I41" s="661"/>
      <c r="J41" s="116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3"/>
      <c r="L41" s="1163"/>
      <c r="M41" s="1163"/>
    </row>
    <row r="42" spans="1:13">
      <c r="B42" s="661"/>
      <c r="C42" s="658" t="s">
        <v>11</v>
      </c>
      <c r="D42" s="661"/>
      <c r="E42" s="661"/>
      <c r="F42" s="661"/>
      <c r="G42" s="661"/>
      <c r="H42" s="661"/>
      <c r="I42" s="661"/>
      <c r="J42" s="1163" t="s">
        <v>12</v>
      </c>
      <c r="K42" s="1163"/>
      <c r="L42" s="1163"/>
      <c r="M42" s="1163"/>
    </row>
    <row r="43" spans="1:13">
      <c r="B43" s="661"/>
      <c r="C43" s="658" t="s">
        <v>13</v>
      </c>
      <c r="D43" s="661"/>
      <c r="E43" s="661"/>
      <c r="F43" s="661"/>
      <c r="G43" s="661"/>
      <c r="H43" s="661"/>
      <c r="I43" s="661"/>
      <c r="J43" s="661"/>
      <c r="K43" s="661" t="s">
        <v>13</v>
      </c>
      <c r="L43" s="66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31.85546875" style="658" customWidth="1"/>
    <col min="5" max="5" width="10.28515625" style="658" customWidth="1"/>
    <col min="6" max="6" width="15.28515625" style="658" customWidth="1"/>
    <col min="7" max="7" width="9.42578125" style="658" customWidth="1"/>
    <col min="8" max="8" width="15.140625" style="658" customWidth="1"/>
    <col min="9" max="9" width="9.140625" style="658"/>
    <col min="10" max="10" width="16.28515625" style="658" customWidth="1"/>
    <col min="11" max="11" width="6" style="658" customWidth="1"/>
    <col min="12" max="16384" width="9.140625" style="658"/>
  </cols>
  <sheetData>
    <row r="2" spans="1:13">
      <c r="A2" s="657" t="str">
        <f>'154'!A2</f>
        <v>Đơn vị: CÔNG TY TNHH SX TM KIM DUNG PHÁT</v>
      </c>
      <c r="F2" s="659"/>
      <c r="G2" s="1168" t="s">
        <v>376</v>
      </c>
      <c r="H2" s="1168"/>
      <c r="I2" s="1168"/>
      <c r="J2" s="1168"/>
    </row>
    <row r="3" spans="1:13" ht="15" customHeight="1">
      <c r="A3" s="687" t="str">
        <f>'154'!A3</f>
        <v>Địa chỉ: 1A227/1 Ấp 1, Phạm Văn Hai, Bình Chánh, TPHCM</v>
      </c>
      <c r="G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1"/>
      <c r="I3" s="1171"/>
      <c r="J3" s="1171"/>
    </row>
    <row r="4" spans="1:13">
      <c r="G4" s="1171"/>
      <c r="H4" s="1171"/>
      <c r="I4" s="1171"/>
      <c r="J4" s="1171"/>
    </row>
    <row r="5" spans="1:13" ht="27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660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</row>
    <row r="7" spans="1:13">
      <c r="B7" s="661"/>
      <c r="C7" s="661"/>
      <c r="D7" s="661"/>
      <c r="E7" s="662" t="s">
        <v>390</v>
      </c>
      <c r="G7" s="661"/>
      <c r="H7" s="661"/>
      <c r="I7" s="661"/>
      <c r="J7" s="661"/>
    </row>
    <row r="8" spans="1:13">
      <c r="B8" s="661"/>
      <c r="C8" s="661"/>
      <c r="D8" s="661"/>
      <c r="E8" s="662" t="s">
        <v>380</v>
      </c>
      <c r="G8" s="661"/>
      <c r="H8" s="661"/>
      <c r="I8" s="661"/>
      <c r="J8" s="661"/>
    </row>
    <row r="9" spans="1:13">
      <c r="B9" s="663"/>
      <c r="C9" s="663"/>
      <c r="D9" s="663"/>
      <c r="E9" s="662" t="s">
        <v>381</v>
      </c>
      <c r="G9" s="663"/>
      <c r="H9" s="663"/>
      <c r="I9" s="663"/>
      <c r="J9" s="663"/>
    </row>
    <row r="10" spans="1:13" ht="9.75" customHeight="1">
      <c r="C10" s="1167"/>
      <c r="D10" s="1167"/>
      <c r="E10" s="1167"/>
      <c r="F10" s="1167"/>
      <c r="G10" s="1167"/>
      <c r="H10" s="1167"/>
      <c r="I10" s="1167"/>
      <c r="J10" s="1167"/>
    </row>
    <row r="11" spans="1:13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391</v>
      </c>
      <c r="G11" s="1165"/>
      <c r="H11" s="1165"/>
      <c r="I11" s="1165"/>
      <c r="J11" s="1165"/>
    </row>
    <row r="12" spans="1:13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</row>
    <row r="13" spans="1:13" ht="30.75" customHeight="1" thickBot="1">
      <c r="A13" s="1164"/>
      <c r="B13" s="1166"/>
      <c r="C13" s="1166"/>
      <c r="D13" s="1164"/>
      <c r="E13" s="1164"/>
      <c r="F13" s="1166"/>
      <c r="G13" s="664">
        <v>154</v>
      </c>
      <c r="H13" s="664">
        <v>155</v>
      </c>
      <c r="I13" s="664">
        <v>156</v>
      </c>
      <c r="J13" s="664">
        <v>157</v>
      </c>
      <c r="L13" s="686" t="s">
        <v>348</v>
      </c>
    </row>
    <row r="14" spans="1:13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</row>
    <row r="15" spans="1:13" ht="20.2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</row>
    <row r="16" spans="1:13" ht="20.25" customHeight="1">
      <c r="A16" s="669">
        <f ca="1">IF(ROWS($1:1)&gt;COUNT(Dong8),"",OFFSET(TH!C$1,SMALL(Dong8,ROWS($1:1)),))</f>
        <v>41730</v>
      </c>
      <c r="B16" s="669" t="str">
        <f ca="1">IF(ROWS($1:1)&gt;COUNT(Dong8),"",OFFSET(TH!D$1,SMALL(Dong8,ROWS($1:1)),))</f>
        <v>TP/X</v>
      </c>
      <c r="C16" s="669">
        <f ca="1">IF(ROWS($1:1)&gt;COUNT(Dong8),"",OFFSET(TH!E$1,SMALL(Dong8,ROWS($1:1)),))</f>
        <v>41730</v>
      </c>
      <c r="D16" s="670" t="str">
        <f ca="1">IF(ROWS($1:1)&gt;COUNT(Dong8),"",OFFSET(TH!F$1,SMALL(Dong8,ROWS($1:1)),))</f>
        <v>Thùng (49,5x38,5x32,5)</v>
      </c>
      <c r="E16" s="669" t="str">
        <f ca="1">IF(ROWS($1:1)&gt;COUNT(Dong8),"",OFFSET(TH!M$1,SMALL(Dong8,ROWS($1:1)),))</f>
        <v>155</v>
      </c>
      <c r="F16" s="671">
        <f ca="1">IF(ROWS($1:1)&gt;COUNT(Dong8),"",OFFSET(TH!K$1,SMALL(Dong8,ROWS($1:1)),))</f>
        <v>3808747</v>
      </c>
      <c r="G16" s="671">
        <f ca="1">IF($E16="154",$F16,0)</f>
        <v>0</v>
      </c>
      <c r="H16" s="671">
        <f ca="1">IF($E16="155",$F16,0)</f>
        <v>3808747</v>
      </c>
      <c r="I16" s="671">
        <f ca="1">IF($E16="156",$F16,0)</f>
        <v>0</v>
      </c>
      <c r="J16" s="671">
        <f ca="1">IF($E16="157",$F16,0)</f>
        <v>0</v>
      </c>
    </row>
    <row r="17" spans="1:10" ht="20.25" customHeight="1">
      <c r="A17" s="669">
        <f ca="1">IF(ROWS($1:2)&gt;COUNT(Dong8),"",OFFSET(TH!C$1,SMALL(Dong8,ROWS($1:2)),))</f>
        <v>41730</v>
      </c>
      <c r="B17" s="669" t="str">
        <f ca="1">IF(ROWS($1:2)&gt;COUNT(Dong8),"",OFFSET(TH!D$1,SMALL(Dong8,ROWS($1:2)),))</f>
        <v>TP/X</v>
      </c>
      <c r="C17" s="669">
        <f ca="1">IF(ROWS($1:2)&gt;COUNT(Dong8),"",OFFSET(TH!E$1,SMALL(Dong8,ROWS($1:2)),))</f>
        <v>41730</v>
      </c>
      <c r="D17" s="670" t="str">
        <f ca="1">IF(ROWS($1:2)&gt;COUNT(Dong8),"",OFFSET(TH!F$1,SMALL(Dong8,ROWS($1:2)),))</f>
        <v>Thùng (32,5x23,5x16)</v>
      </c>
      <c r="E17" s="669" t="str">
        <f ca="1">IF(ROWS($1:2)&gt;COUNT(Dong8),"",OFFSET(TH!M$1,SMALL(Dong8,ROWS($1:2)),))</f>
        <v>155</v>
      </c>
      <c r="F17" s="671">
        <f ca="1">IF(ROWS($1:2)&gt;COUNT(Dong8),"",OFFSET(TH!K$1,SMALL(Dong8,ROWS($1:2)),))</f>
        <v>1976980</v>
      </c>
      <c r="G17" s="671">
        <f t="shared" ref="G17:G20" ca="1" si="0">IF($E17="154",$F17,0)</f>
        <v>0</v>
      </c>
      <c r="H17" s="671">
        <f t="shared" ref="H17:H20" ca="1" si="1">IF($E17="155",$F17,0)</f>
        <v>1976980</v>
      </c>
      <c r="I17" s="671">
        <f t="shared" ref="I17:I20" ca="1" si="2">IF($E17="156",$F17,0)</f>
        <v>0</v>
      </c>
      <c r="J17" s="671">
        <f t="shared" ref="J17:J20" ca="1" si="3">IF($E17="157",$F17,0)</f>
        <v>0</v>
      </c>
    </row>
    <row r="18" spans="1:10" ht="20.25" customHeight="1">
      <c r="A18" s="669">
        <f ca="1">IF(ROWS($1:3)&gt;COUNT(Dong8),"",OFFSET(TH!C$1,SMALL(Dong8,ROWS($1:3)),))</f>
        <v>41730</v>
      </c>
      <c r="B18" s="669" t="str">
        <f ca="1">IF(ROWS($1:3)&gt;COUNT(Dong8),"",OFFSET(TH!D$1,SMALL(Dong8,ROWS($1:3)),))</f>
        <v>TP/X</v>
      </c>
      <c r="C18" s="669">
        <f ca="1">IF(ROWS($1:3)&gt;COUNT(Dong8),"",OFFSET(TH!E$1,SMALL(Dong8,ROWS($1:3)),))</f>
        <v>41730</v>
      </c>
      <c r="D18" s="670" t="str">
        <f ca="1">IF(ROWS($1:3)&gt;COUNT(Dong8),"",OFFSET(TH!F$1,SMALL(Dong8,ROWS($1:3)),))</f>
        <v>Thùng (41x31x25,5)</v>
      </c>
      <c r="E18" s="669" t="str">
        <f ca="1">IF(ROWS($1:3)&gt;COUNT(Dong8),"",OFFSET(TH!M$1,SMALL(Dong8,ROWS($1:3)),))</f>
        <v>155</v>
      </c>
      <c r="F18" s="671">
        <f ca="1">IF(ROWS($1:3)&gt;COUNT(Dong8),"",OFFSET(TH!K$1,SMALL(Dong8,ROWS($1:3)),))</f>
        <v>3888441</v>
      </c>
      <c r="G18" s="671">
        <f t="shared" ca="1" si="0"/>
        <v>0</v>
      </c>
      <c r="H18" s="671">
        <f t="shared" ca="1" si="1"/>
        <v>3888441</v>
      </c>
      <c r="I18" s="671">
        <f t="shared" ca="1" si="2"/>
        <v>0</v>
      </c>
      <c r="J18" s="671">
        <f t="shared" ca="1" si="3"/>
        <v>0</v>
      </c>
    </row>
    <row r="19" spans="1:10" ht="20.25" customHeight="1">
      <c r="A19" s="669">
        <f ca="1">IF(ROWS($1:4)&gt;COUNT(Dong8),"",OFFSET(TH!C$1,SMALL(Dong8,ROWS($1:4)),))</f>
        <v>41730</v>
      </c>
      <c r="B19" s="669" t="str">
        <f ca="1">IF(ROWS($1:4)&gt;COUNT(Dong8),"",OFFSET(TH!D$1,SMALL(Dong8,ROWS($1:4)),))</f>
        <v>TP/X</v>
      </c>
      <c r="C19" s="669">
        <f ca="1">IF(ROWS($1:4)&gt;COUNT(Dong8),"",OFFSET(TH!E$1,SMALL(Dong8,ROWS($1:4)),))</f>
        <v>41730</v>
      </c>
      <c r="D19" s="670" t="str">
        <f ca="1">IF(ROWS($1:4)&gt;COUNT(Dong8),"",OFFSET(TH!F$1,SMALL(Dong8,ROWS($1:4)),))</f>
        <v>Thùng (43x27,5x33)</v>
      </c>
      <c r="E19" s="669" t="str">
        <f ca="1">IF(ROWS($1:4)&gt;COUNT(Dong8),"",OFFSET(TH!M$1,SMALL(Dong8,ROWS($1:4)),))</f>
        <v>155</v>
      </c>
      <c r="F19" s="671">
        <f ca="1">IF(ROWS($1:4)&gt;COUNT(Dong8),"",OFFSET(TH!K$1,SMALL(Dong8,ROWS($1:4)),))</f>
        <v>3708789</v>
      </c>
      <c r="G19" s="671">
        <f t="shared" ca="1" si="0"/>
        <v>0</v>
      </c>
      <c r="H19" s="671">
        <f t="shared" ca="1" si="1"/>
        <v>3708789</v>
      </c>
      <c r="I19" s="671">
        <f t="shared" ca="1" si="2"/>
        <v>0</v>
      </c>
      <c r="J19" s="671">
        <f t="shared" ca="1" si="3"/>
        <v>0</v>
      </c>
    </row>
    <row r="20" spans="1:10" ht="20.25" customHeight="1">
      <c r="A20" s="669">
        <f ca="1">IF(ROWS($1:5)&gt;COUNT(Dong8),"",OFFSET(TH!C$1,SMALL(Dong8,ROWS($1:5)),))</f>
        <v>41730</v>
      </c>
      <c r="B20" s="669" t="str">
        <f ca="1">IF(ROWS($1:5)&gt;COUNT(Dong8),"",OFFSET(TH!D$1,SMALL(Dong8,ROWS($1:5)),))</f>
        <v>TP/X</v>
      </c>
      <c r="C20" s="669">
        <f ca="1">IF(ROWS($1:5)&gt;COUNT(Dong8),"",OFFSET(TH!E$1,SMALL(Dong8,ROWS($1:5)),))</f>
        <v>41730</v>
      </c>
      <c r="D20" s="670" t="str">
        <f ca="1">IF(ROWS($1:5)&gt;COUNT(Dong8),"",OFFSET(TH!F$1,SMALL(Dong8,ROWS($1:5)),))</f>
        <v>Thùng (40x33x51,5)</v>
      </c>
      <c r="E20" s="669" t="str">
        <f ca="1">IF(ROWS($1:5)&gt;COUNT(Dong8),"",OFFSET(TH!M$1,SMALL(Dong8,ROWS($1:5)),))</f>
        <v>155</v>
      </c>
      <c r="F20" s="671">
        <f ca="1">IF(ROWS($1:5)&gt;COUNT(Dong8),"",OFFSET(TH!K$1,SMALL(Dong8,ROWS($1:5)),))</f>
        <v>3580888</v>
      </c>
      <c r="G20" s="671">
        <f t="shared" ca="1" si="0"/>
        <v>0</v>
      </c>
      <c r="H20" s="671">
        <f t="shared" ca="1" si="1"/>
        <v>3580888</v>
      </c>
      <c r="I20" s="671">
        <f t="shared" ca="1" si="2"/>
        <v>0</v>
      </c>
      <c r="J20" s="671">
        <f t="shared" ca="1" si="3"/>
        <v>0</v>
      </c>
    </row>
    <row r="21" spans="1:10" ht="20.25" customHeight="1">
      <c r="A21" s="669"/>
      <c r="B21" s="672"/>
      <c r="C21" s="669"/>
      <c r="D21" s="673"/>
      <c r="E21" s="674"/>
      <c r="F21" s="675"/>
      <c r="G21" s="675"/>
      <c r="H21" s="675"/>
      <c r="I21" s="675"/>
      <c r="J21" s="675"/>
    </row>
    <row r="22" spans="1:10" ht="20.25" customHeight="1">
      <c r="A22" s="669"/>
      <c r="B22" s="672"/>
      <c r="C22" s="669"/>
      <c r="D22" s="667" t="s">
        <v>133</v>
      </c>
      <c r="E22" s="666" t="s">
        <v>19</v>
      </c>
      <c r="F22" s="668">
        <f ca="1">SUM(F15:F21)</f>
        <v>16963845</v>
      </c>
      <c r="G22" s="668">
        <f ca="1">SUM(G15:G21)</f>
        <v>0</v>
      </c>
      <c r="H22" s="668">
        <f ca="1">SUM(H15:H21)</f>
        <v>16963845</v>
      </c>
      <c r="I22" s="668">
        <f ca="1">SUM(I15:I21)</f>
        <v>0</v>
      </c>
      <c r="J22" s="668">
        <f ca="1">SUM(J15:J21)</f>
        <v>0</v>
      </c>
    </row>
    <row r="23" spans="1:10" ht="20.25" customHeight="1">
      <c r="A23" s="676"/>
      <c r="B23" s="674"/>
      <c r="C23" s="676"/>
      <c r="D23" s="677" t="s">
        <v>392</v>
      </c>
      <c r="E23" s="672"/>
      <c r="F23" s="678">
        <f ca="1">SUM(G23:J23)</f>
        <v>16963845</v>
      </c>
      <c r="G23" s="678">
        <f ca="1">G22</f>
        <v>0</v>
      </c>
      <c r="H23" s="678">
        <f ca="1">H22</f>
        <v>16963845</v>
      </c>
      <c r="I23" s="678">
        <f ca="1">I22</f>
        <v>0</v>
      </c>
      <c r="J23" s="678">
        <f ca="1">J22</f>
        <v>0</v>
      </c>
    </row>
    <row r="24" spans="1:10" ht="20.25" customHeight="1">
      <c r="A24" s="679"/>
      <c r="B24" s="679"/>
      <c r="C24" s="679"/>
      <c r="D24" s="680" t="s">
        <v>10</v>
      </c>
      <c r="E24" s="679" t="s">
        <v>19</v>
      </c>
      <c r="F24" s="681">
        <f ca="1">F15+F22-F23</f>
        <v>0</v>
      </c>
      <c r="G24" s="681">
        <f ca="1">G15+G22-G23</f>
        <v>0</v>
      </c>
      <c r="H24" s="681">
        <f ca="1">H15+H22-H23</f>
        <v>0</v>
      </c>
      <c r="I24" s="681">
        <f ca="1">I15+I22-I23</f>
        <v>0</v>
      </c>
      <c r="J24" s="681">
        <f ca="1">J15+J22-J23</f>
        <v>0</v>
      </c>
    </row>
    <row r="26" spans="1:10">
      <c r="B26" s="682"/>
      <c r="C26" s="662" t="s">
        <v>393</v>
      </c>
    </row>
    <row r="27" spans="1:10">
      <c r="C27" s="662" t="str">
        <f ca="1">"- Ngày mở sổ: "&amp;"01/"&amp;MONTH(A16)&amp;"/ "&amp;YEAR(A16)</f>
        <v>- Ngày mở sổ: 01/4/ 2014</v>
      </c>
    </row>
    <row r="28" spans="1:10">
      <c r="E28" s="661"/>
      <c r="F28" s="661"/>
      <c r="G28" s="661"/>
      <c r="H28" s="661"/>
      <c r="I28" s="116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3"/>
    </row>
    <row r="29" spans="1:10">
      <c r="B29" s="661"/>
      <c r="C29" s="658" t="s">
        <v>11</v>
      </c>
      <c r="D29" s="661"/>
      <c r="E29" s="661"/>
      <c r="F29" s="661"/>
      <c r="G29" s="661"/>
      <c r="H29" s="661"/>
      <c r="I29" s="1163" t="s">
        <v>12</v>
      </c>
      <c r="J29" s="1163"/>
    </row>
    <row r="30" spans="1:10">
      <c r="B30" s="661"/>
      <c r="C30" s="658" t="s">
        <v>13</v>
      </c>
      <c r="D30" s="661"/>
      <c r="E30" s="661"/>
      <c r="F30" s="661"/>
      <c r="G30" s="661"/>
      <c r="H30" s="661"/>
      <c r="I30" s="661"/>
      <c r="J30" s="66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8" customWidth="1"/>
    <col min="3" max="3" width="8.5703125" style="658" customWidth="1"/>
    <col min="4" max="4" width="51.42578125" style="658" customWidth="1"/>
    <col min="5" max="5" width="8" style="658" customWidth="1"/>
    <col min="6" max="6" width="12.28515625" style="658" bestFit="1" customWidth="1"/>
    <col min="7" max="7" width="10.140625" style="658" customWidth="1"/>
    <col min="8" max="8" width="10.7109375" style="658" customWidth="1"/>
    <col min="9" max="9" width="11.42578125" style="658" customWidth="1"/>
    <col min="10" max="10" width="11.5703125" style="658" customWidth="1"/>
    <col min="11" max="11" width="11.42578125" style="658" customWidth="1"/>
    <col min="12" max="12" width="9.42578125" style="658" customWidth="1"/>
    <col min="13" max="13" width="6.7109375" style="658" customWidth="1"/>
    <col min="14" max="16384" width="9.140625" style="658"/>
  </cols>
  <sheetData>
    <row r="2" spans="1:15">
      <c r="A2" s="657" t="str">
        <f>'632'!A2</f>
        <v>Đơn vị: CÔNG TY TNHH SX TM KIM DUNG PHÁT</v>
      </c>
      <c r="F2" s="659"/>
      <c r="G2" s="659"/>
      <c r="H2" s="1168" t="s">
        <v>376</v>
      </c>
      <c r="I2" s="1168"/>
      <c r="J2" s="1168"/>
      <c r="K2" s="1168"/>
      <c r="L2" s="683"/>
    </row>
    <row r="3" spans="1:15" ht="15" customHeight="1">
      <c r="A3" s="687" t="str">
        <f>'632'!A3</f>
        <v>Địa chỉ: 1A227/1 Ấp 1, Phạm Văn Hai, Bình Chánh, TPHCM</v>
      </c>
      <c r="H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1"/>
      <c r="J3" s="1171"/>
      <c r="K3" s="1171"/>
      <c r="L3" s="661"/>
    </row>
    <row r="4" spans="1:15">
      <c r="H4" s="1171"/>
      <c r="I4" s="1171"/>
      <c r="J4" s="1171"/>
      <c r="K4" s="1171"/>
      <c r="L4" s="661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0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1"/>
      <c r="C7" s="661"/>
      <c r="D7" s="661"/>
      <c r="E7" s="662" t="s">
        <v>394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395</v>
      </c>
      <c r="G11" s="1165"/>
      <c r="H11" s="1165"/>
      <c r="I11" s="1165"/>
      <c r="J11" s="1165"/>
      <c r="K11" s="1165"/>
      <c r="L11" s="1165"/>
    </row>
    <row r="12" spans="1:15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</row>
    <row r="13" spans="1:15" ht="29.25" customHeight="1" thickBot="1">
      <c r="A13" s="1164"/>
      <c r="B13" s="1166"/>
      <c r="C13" s="1166"/>
      <c r="D13" s="1164"/>
      <c r="E13" s="1164"/>
      <c r="F13" s="1166"/>
      <c r="G13" s="684" t="s">
        <v>47</v>
      </c>
      <c r="H13" s="684" t="s">
        <v>24</v>
      </c>
      <c r="I13" s="684" t="s">
        <v>63</v>
      </c>
      <c r="J13" s="684" t="s">
        <v>256</v>
      </c>
      <c r="K13" s="684"/>
      <c r="L13" s="684"/>
      <c r="N13" s="686" t="s">
        <v>348</v>
      </c>
    </row>
    <row r="14" spans="1:15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  <c r="K14" s="665">
        <v>6</v>
      </c>
      <c r="L14" s="665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>
        <f ca="1">IF(ROWS($1:1)&gt;COUNT(Dong7),"",OFFSET(TH!C$1,SMALL(Dong7,ROWS($1:1)),))</f>
        <v>41759</v>
      </c>
      <c r="B16" s="669" t="str">
        <f ca="1">IF(ROWS($1:1)&gt;COUNT(Dong7),"",OFFSET(TH!D$1,SMALL(Dong7,ROWS($1:1)),))</f>
        <v>CTGS</v>
      </c>
      <c r="C16" s="669">
        <f ca="1">IF(ROWS($1:1)&gt;COUNT(Dong7),"",OFFSET(TH!E$1,SMALL(Dong7,ROWS($1:1)),))</f>
        <v>41759</v>
      </c>
      <c r="D16" s="670" t="str">
        <f ca="1">IF(ROWS($1:1)&gt;COUNT(Dong7),"",OFFSET(TH!F$1,SMALL(Dong7,ROWS($1:1)),))</f>
        <v>Tiền lương BP Văn phòng</v>
      </c>
      <c r="E16" s="669" t="str">
        <f ca="1">IF(ROWS($1:1)&gt;COUNT(Dong7),"",OFFSET(TH!M$1,SMALL(Dong7,ROWS($1:1)),))</f>
        <v>3341</v>
      </c>
      <c r="F16" s="671">
        <f ca="1">IF(ROWS($1:1)&gt;COUNT(Dong7),"",OFFSET(TH!K$1,SMALL(Dong7,ROWS($1:1)),))</f>
        <v>5850000</v>
      </c>
      <c r="G16" s="671">
        <f t="shared" ref="G16:J30" ca="1" si="0">IF($E16=G$13,$F16,0)</f>
        <v>0</v>
      </c>
      <c r="H16" s="671">
        <f t="shared" ca="1" si="0"/>
        <v>0</v>
      </c>
      <c r="I16" s="671">
        <f t="shared" ca="1" si="0"/>
        <v>0</v>
      </c>
      <c r="J16" s="671">
        <f t="shared" ca="1" si="0"/>
        <v>5850000</v>
      </c>
      <c r="K16" s="671">
        <f ca="1">IF(LEFT($E16,3)=K$13,$F16,0)</f>
        <v>0</v>
      </c>
      <c r="L16" s="671">
        <f ca="1">IF(LEFT($E16,3)=L$13,$F16,0)</f>
        <v>0</v>
      </c>
    </row>
    <row r="17" spans="1:12" ht="21.75" customHeight="1">
      <c r="A17" s="669">
        <f ca="1">IF(ROWS($1:2)&gt;COUNT(Dong7),"",OFFSET(TH!C$1,SMALL(Dong7,ROWS($1:2)),))</f>
        <v>41790</v>
      </c>
      <c r="B17" s="669" t="str">
        <f ca="1">IF(ROWS($1:2)&gt;COUNT(Dong7),"",OFFSET(TH!D$1,SMALL(Dong7,ROWS($1:2)),))</f>
        <v>CTGS</v>
      </c>
      <c r="C17" s="669">
        <f ca="1">IF(ROWS($1:2)&gt;COUNT(Dong7),"",OFFSET(TH!E$1,SMALL(Dong7,ROWS($1:2)),))</f>
        <v>41790</v>
      </c>
      <c r="D17" s="670" t="str">
        <f ca="1">IF(ROWS($1:2)&gt;COUNT(Dong7),"",OFFSET(TH!F$1,SMALL(Dong7,ROWS($1:2)),))</f>
        <v>Tiền lương BP Văn phòng</v>
      </c>
      <c r="E17" s="669" t="str">
        <f ca="1">IF(ROWS($1:2)&gt;COUNT(Dong7),"",OFFSET(TH!M$1,SMALL(Dong7,ROWS($1:2)),))</f>
        <v>3341</v>
      </c>
      <c r="F17" s="671">
        <f ca="1">IF(ROWS($1:2)&gt;COUNT(Dong7),"",OFFSET(TH!K$1,SMALL(Dong7,ROWS($1:2)),))</f>
        <v>5880000</v>
      </c>
      <c r="G17" s="671">
        <f t="shared" ca="1" si="0"/>
        <v>0</v>
      </c>
      <c r="H17" s="671">
        <f t="shared" ca="1" si="0"/>
        <v>0</v>
      </c>
      <c r="I17" s="671">
        <f t="shared" ca="1" si="0"/>
        <v>0</v>
      </c>
      <c r="J17" s="671">
        <f t="shared" ca="1" si="0"/>
        <v>5880000</v>
      </c>
      <c r="K17" s="671">
        <f t="shared" ref="K17:L30" ca="1" si="1">IF(LEFT($E17,3)=K$13,$F17,0)</f>
        <v>0</v>
      </c>
      <c r="L17" s="671">
        <f t="shared" ca="1" si="1"/>
        <v>0</v>
      </c>
    </row>
    <row r="18" spans="1:12" ht="21.75" customHeight="1">
      <c r="A18" s="669">
        <f ca="1">IF(ROWS($1:3)&gt;COUNT(Dong7),"",OFFSET(TH!C$1,SMALL(Dong7,ROWS($1:3)),))</f>
        <v>41820</v>
      </c>
      <c r="B18" s="669" t="str">
        <f ca="1">IF(ROWS($1:3)&gt;COUNT(Dong7),"",OFFSET(TH!D$1,SMALL(Dong7,ROWS($1:3)),))</f>
        <v>CTGS</v>
      </c>
      <c r="C18" s="669">
        <f ca="1">IF(ROWS($1:3)&gt;COUNT(Dong7),"",OFFSET(TH!E$1,SMALL(Dong7,ROWS($1:3)),))</f>
        <v>41820</v>
      </c>
      <c r="D18" s="670" t="str">
        <f ca="1">IF(ROWS($1:3)&gt;COUNT(Dong7),"",OFFSET(TH!F$1,SMALL(Dong7,ROWS($1:3)),))</f>
        <v>Tiền lương BP Văn phòng</v>
      </c>
      <c r="E18" s="669" t="str">
        <f ca="1">IF(ROWS($1:3)&gt;COUNT(Dong7),"",OFFSET(TH!M$1,SMALL(Dong7,ROWS($1:3)),))</f>
        <v>3341</v>
      </c>
      <c r="F18" s="671">
        <f ca="1">IF(ROWS($1:3)&gt;COUNT(Dong7),"",OFFSET(TH!K$1,SMALL(Dong7,ROWS($1:3)),))</f>
        <v>5850000</v>
      </c>
      <c r="G18" s="671">
        <f t="shared" ca="1" si="0"/>
        <v>0</v>
      </c>
      <c r="H18" s="671">
        <f t="shared" ca="1" si="0"/>
        <v>0</v>
      </c>
      <c r="I18" s="671">
        <f t="shared" ca="1" si="0"/>
        <v>0</v>
      </c>
      <c r="J18" s="671">
        <f t="shared" ca="1" si="0"/>
        <v>5850000</v>
      </c>
      <c r="K18" s="671">
        <f t="shared" ca="1" si="1"/>
        <v>0</v>
      </c>
      <c r="L18" s="671">
        <f t="shared" ca="1" si="1"/>
        <v>0</v>
      </c>
    </row>
    <row r="19" spans="1:12" ht="21.75" customHeight="1">
      <c r="A19" s="669">
        <f ca="1">IF(ROWS($1:4)&gt;COUNT(Dong7),"",OFFSET(TH!C$1,SMALL(Dong7,ROWS($1:4)),))</f>
        <v>41731</v>
      </c>
      <c r="B19" s="669" t="str">
        <f ca="1">IF(ROWS($1:4)&gt;COUNT(Dong7),"",OFFSET(TH!D$1,SMALL(Dong7,ROWS($1:4)),))</f>
        <v>GBN</v>
      </c>
      <c r="C19" s="669">
        <f ca="1">IF(ROWS($1:4)&gt;COUNT(Dong7),"",OFFSET(TH!E$1,SMALL(Dong7,ROWS($1:4)),))</f>
        <v>41731</v>
      </c>
      <c r="D19" s="670" t="str">
        <f ca="1">IF(ROWS($1:4)&gt;COUNT(Dong7),"",OFFSET(TH!F$1,SMALL(Dong7,ROWS($1:4)),))</f>
        <v>Phí chuyển tiền</v>
      </c>
      <c r="E19" s="669" t="str">
        <f ca="1">IF(ROWS($1:4)&gt;COUNT(Dong7),"",OFFSET(TH!M$1,SMALL(Dong7,ROWS($1:4)),))</f>
        <v>1121</v>
      </c>
      <c r="F19" s="671">
        <f ca="1">IF(ROWS($1:4)&gt;COUNT(Dong7),"",OFFSET(TH!K$1,SMALL(Dong7,ROWS($1:4)),))</f>
        <v>15000</v>
      </c>
      <c r="G19" s="671">
        <f t="shared" ca="1" si="0"/>
        <v>0</v>
      </c>
      <c r="H19" s="671">
        <f t="shared" ca="1" si="0"/>
        <v>15000</v>
      </c>
      <c r="I19" s="671">
        <f t="shared" ca="1" si="0"/>
        <v>0</v>
      </c>
      <c r="J19" s="671">
        <f t="shared" ca="1" si="0"/>
        <v>0</v>
      </c>
      <c r="K19" s="671">
        <f t="shared" ca="1" si="1"/>
        <v>0</v>
      </c>
      <c r="L19" s="671">
        <f t="shared" ca="1" si="1"/>
        <v>0</v>
      </c>
    </row>
    <row r="20" spans="1:12" ht="21.75" customHeight="1">
      <c r="A20" s="669">
        <f ca="1">IF(ROWS($1:5)&gt;COUNT(Dong7),"",OFFSET(TH!C$1,SMALL(Dong7,ROWS($1:5)),))</f>
        <v>41810</v>
      </c>
      <c r="B20" s="669" t="str">
        <f ca="1">IF(ROWS($1:5)&gt;COUNT(Dong7),"",OFFSET(TH!D$1,SMALL(Dong7,ROWS($1:5)),))</f>
        <v>GBN</v>
      </c>
      <c r="C20" s="669">
        <f ca="1">IF(ROWS($1:5)&gt;COUNT(Dong7),"",OFFSET(TH!E$1,SMALL(Dong7,ROWS($1:5)),))</f>
        <v>41810</v>
      </c>
      <c r="D20" s="670" t="str">
        <f ca="1">IF(ROWS($1:5)&gt;COUNT(Dong7),"",OFFSET(TH!F$1,SMALL(Dong7,ROWS($1:5)),))</f>
        <v>Phí chuyển tiền</v>
      </c>
      <c r="E20" s="669" t="str">
        <f ca="1">IF(ROWS($1:5)&gt;COUNT(Dong7),"",OFFSET(TH!M$1,SMALL(Dong7,ROWS($1:5)),))</f>
        <v>1121</v>
      </c>
      <c r="F20" s="671">
        <f ca="1">IF(ROWS($1:5)&gt;COUNT(Dong7),"",OFFSET(TH!K$1,SMALL(Dong7,ROWS($1:5)),))</f>
        <v>15000</v>
      </c>
      <c r="G20" s="671">
        <f t="shared" ca="1" si="0"/>
        <v>0</v>
      </c>
      <c r="H20" s="671">
        <f t="shared" ca="1" si="0"/>
        <v>15000</v>
      </c>
      <c r="I20" s="671">
        <f t="shared" ca="1" si="0"/>
        <v>0</v>
      </c>
      <c r="J20" s="671">
        <f t="shared" ca="1" si="0"/>
        <v>0</v>
      </c>
      <c r="K20" s="671">
        <f t="shared" ca="1" si="1"/>
        <v>0</v>
      </c>
      <c r="L20" s="671">
        <f t="shared" ca="1" si="1"/>
        <v>0</v>
      </c>
    </row>
    <row r="21" spans="1:12" ht="21.75" customHeight="1">
      <c r="A21" s="669">
        <f ca="1">IF(ROWS($1:6)&gt;COUNT(Dong7),"",OFFSET(TH!C$1,SMALL(Dong7,ROWS($1:6)),))</f>
        <v>41810</v>
      </c>
      <c r="B21" s="669" t="str">
        <f ca="1">IF(ROWS($1:6)&gt;COUNT(Dong7),"",OFFSET(TH!D$1,SMALL(Dong7,ROWS($1:6)),))</f>
        <v>GBN</v>
      </c>
      <c r="C21" s="669">
        <f ca="1">IF(ROWS($1:6)&gt;COUNT(Dong7),"",OFFSET(TH!E$1,SMALL(Dong7,ROWS($1:6)),))</f>
        <v>41810</v>
      </c>
      <c r="D21" s="670" t="str">
        <f ca="1">IF(ROWS($1:6)&gt;COUNT(Dong7),"",OFFSET(TH!F$1,SMALL(Dong7,ROWS($1:6)),))</f>
        <v>Phí chuyển tiền</v>
      </c>
      <c r="E21" s="669" t="str">
        <f ca="1">IF(ROWS($1:6)&gt;COUNT(Dong7),"",OFFSET(TH!M$1,SMALL(Dong7,ROWS($1:6)),))</f>
        <v>1121</v>
      </c>
      <c r="F21" s="671">
        <f ca="1">IF(ROWS($1:6)&gt;COUNT(Dong7),"",OFFSET(TH!K$1,SMALL(Dong7,ROWS($1:6)),))</f>
        <v>15000</v>
      </c>
      <c r="G21" s="671">
        <f t="shared" ca="1" si="0"/>
        <v>0</v>
      </c>
      <c r="H21" s="671">
        <f t="shared" ca="1" si="0"/>
        <v>15000</v>
      </c>
      <c r="I21" s="671">
        <f t="shared" ca="1" si="0"/>
        <v>0</v>
      </c>
      <c r="J21" s="671">
        <f t="shared" ca="1" si="0"/>
        <v>0</v>
      </c>
      <c r="K21" s="671">
        <f t="shared" ca="1" si="1"/>
        <v>0</v>
      </c>
      <c r="L21" s="671">
        <f t="shared" ca="1" si="1"/>
        <v>0</v>
      </c>
    </row>
    <row r="22" spans="1:12" ht="21.75" customHeight="1">
      <c r="A22" s="669">
        <f ca="1">IF(ROWS($1:7)&gt;COUNT(Dong7),"",OFFSET(TH!C$1,SMALL(Dong7,ROWS($1:7)),))</f>
        <v>41814</v>
      </c>
      <c r="B22" s="669" t="str">
        <f ca="1">IF(ROWS($1:7)&gt;COUNT(Dong7),"",OFFSET(TH!D$1,SMALL(Dong7,ROWS($1:7)),))</f>
        <v>GBN</v>
      </c>
      <c r="C22" s="669">
        <f ca="1">IF(ROWS($1:7)&gt;COUNT(Dong7),"",OFFSET(TH!E$1,SMALL(Dong7,ROWS($1:7)),))</f>
        <v>41814</v>
      </c>
      <c r="D22" s="670" t="str">
        <f ca="1">IF(ROWS($1:7)&gt;COUNT(Dong7),"",OFFSET(TH!F$1,SMALL(Dong7,ROWS($1:7)),))</f>
        <v>Phí chuyển tiền</v>
      </c>
      <c r="E22" s="669" t="str">
        <f ca="1">IF(ROWS($1:7)&gt;COUNT(Dong7),"",OFFSET(TH!M$1,SMALL(Dong7,ROWS($1:7)),))</f>
        <v>1121</v>
      </c>
      <c r="F22" s="671">
        <f ca="1">IF(ROWS($1:7)&gt;COUNT(Dong7),"",OFFSET(TH!K$1,SMALL(Dong7,ROWS($1:7)),))</f>
        <v>15000</v>
      </c>
      <c r="G22" s="671">
        <f t="shared" ca="1" si="0"/>
        <v>0</v>
      </c>
      <c r="H22" s="671">
        <f t="shared" ca="1" si="0"/>
        <v>15000</v>
      </c>
      <c r="I22" s="671">
        <f t="shared" ca="1" si="0"/>
        <v>0</v>
      </c>
      <c r="J22" s="671">
        <f t="shared" ca="1" si="0"/>
        <v>0</v>
      </c>
      <c r="K22" s="671">
        <f t="shared" ca="1" si="1"/>
        <v>0</v>
      </c>
      <c r="L22" s="671">
        <f t="shared" ca="1" si="1"/>
        <v>0</v>
      </c>
    </row>
    <row r="23" spans="1:12" ht="21.75" customHeight="1">
      <c r="A23" s="669">
        <f ca="1">IF(ROWS($1:8)&gt;COUNT(Dong7),"",OFFSET(TH!C$1,SMALL(Dong7,ROWS($1:8)),))</f>
        <v>41814</v>
      </c>
      <c r="B23" s="669" t="str">
        <f ca="1">IF(ROWS($1:8)&gt;COUNT(Dong7),"",OFFSET(TH!D$1,SMALL(Dong7,ROWS($1:8)),))</f>
        <v>GBN</v>
      </c>
      <c r="C23" s="669">
        <f ca="1">IF(ROWS($1:8)&gt;COUNT(Dong7),"",OFFSET(TH!E$1,SMALL(Dong7,ROWS($1:8)),))</f>
        <v>41814</v>
      </c>
      <c r="D23" s="670" t="str">
        <f ca="1">IF(ROWS($1:8)&gt;COUNT(Dong7),"",OFFSET(TH!F$1,SMALL(Dong7,ROWS($1:8)),))</f>
        <v>Phí chuyển tiền</v>
      </c>
      <c r="E23" s="669" t="str">
        <f ca="1">IF(ROWS($1:8)&gt;COUNT(Dong7),"",OFFSET(TH!M$1,SMALL(Dong7,ROWS($1:8)),))</f>
        <v>1121</v>
      </c>
      <c r="F23" s="671">
        <f ca="1">IF(ROWS($1:8)&gt;COUNT(Dong7),"",OFFSET(TH!K$1,SMALL(Dong7,ROWS($1:8)),))</f>
        <v>15000</v>
      </c>
      <c r="G23" s="671">
        <f t="shared" ca="1" si="0"/>
        <v>0</v>
      </c>
      <c r="H23" s="671">
        <f t="shared" ca="1" si="0"/>
        <v>15000</v>
      </c>
      <c r="I23" s="671">
        <f t="shared" ca="1" si="0"/>
        <v>0</v>
      </c>
      <c r="J23" s="671">
        <f t="shared" ca="1" si="0"/>
        <v>0</v>
      </c>
      <c r="K23" s="671">
        <f t="shared" ca="1" si="1"/>
        <v>0</v>
      </c>
      <c r="L23" s="671">
        <f t="shared" ca="1" si="1"/>
        <v>0</v>
      </c>
    </row>
    <row r="24" spans="1:12" ht="21.75" customHeight="1">
      <c r="A24" s="669">
        <f ca="1">IF(ROWS($1:9)&gt;COUNT(Dong7),"",OFFSET(TH!C$1,SMALL(Dong7,ROWS($1:9)),))</f>
        <v>41814</v>
      </c>
      <c r="B24" s="669" t="str">
        <f ca="1">IF(ROWS($1:9)&gt;COUNT(Dong7),"",OFFSET(TH!D$1,SMALL(Dong7,ROWS($1:9)),))</f>
        <v>GBN</v>
      </c>
      <c r="C24" s="669">
        <f ca="1">IF(ROWS($1:9)&gt;COUNT(Dong7),"",OFFSET(TH!E$1,SMALL(Dong7,ROWS($1:9)),))</f>
        <v>41814</v>
      </c>
      <c r="D24" s="670" t="str">
        <f ca="1">IF(ROWS($1:9)&gt;COUNT(Dong7),"",OFFSET(TH!F$1,SMALL(Dong7,ROWS($1:9)),))</f>
        <v>Phí kiểm đếm</v>
      </c>
      <c r="E24" s="669" t="str">
        <f ca="1">IF(ROWS($1:9)&gt;COUNT(Dong7),"",OFFSET(TH!M$1,SMALL(Dong7,ROWS($1:9)),))</f>
        <v>1121</v>
      </c>
      <c r="F24" s="671">
        <f ca="1">IF(ROWS($1:9)&gt;COUNT(Dong7),"",OFFSET(TH!K$1,SMALL(Dong7,ROWS($1:9)),))</f>
        <v>15000</v>
      </c>
      <c r="G24" s="671">
        <f t="shared" ca="1" si="0"/>
        <v>0</v>
      </c>
      <c r="H24" s="671">
        <f t="shared" ca="1" si="0"/>
        <v>15000</v>
      </c>
      <c r="I24" s="671">
        <f t="shared" ca="1" si="0"/>
        <v>0</v>
      </c>
      <c r="J24" s="671">
        <f t="shared" ca="1" si="0"/>
        <v>0</v>
      </c>
      <c r="K24" s="671">
        <f t="shared" ca="1" si="1"/>
        <v>0</v>
      </c>
      <c r="L24" s="671">
        <f t="shared" ca="1" si="1"/>
        <v>0</v>
      </c>
    </row>
    <row r="25" spans="1:12" ht="21.75" customHeight="1">
      <c r="A25" s="669">
        <f ca="1">IF(ROWS($1:10)&gt;COUNT(Dong7),"",OFFSET(TH!C$1,SMALL(Dong7,ROWS($1:10)),))</f>
        <v>41747</v>
      </c>
      <c r="B25" s="669">
        <f ca="1">IF(ROWS($1:10)&gt;COUNT(Dong7),"",OFFSET(TH!D$1,SMALL(Dong7,ROWS($1:10)),))</f>
        <v>0</v>
      </c>
      <c r="C25" s="669">
        <f ca="1">IF(ROWS($1:10)&gt;COUNT(Dong7),"",OFFSET(TH!E$1,SMALL(Dong7,ROWS($1:10)),))</f>
        <v>41747</v>
      </c>
      <c r="D25" s="670" t="str">
        <f ca="1">IF(ROWS($1:10)&gt;COUNT(Dong7),"",OFFSET(TH!F$1,SMALL(Dong7,ROWS($1:10)),))</f>
        <v>Cước viễn thông</v>
      </c>
      <c r="E25" s="669" t="str">
        <f ca="1">IF(ROWS($1:10)&gt;COUNT(Dong7),"",OFFSET(TH!M$1,SMALL(Dong7,ROWS($1:10)),))</f>
        <v>1111</v>
      </c>
      <c r="F25" s="671">
        <f ca="1">IF(ROWS($1:10)&gt;COUNT(Dong7),"",OFFSET(TH!K$1,SMALL(Dong7,ROWS($1:10)),))</f>
        <v>1957106</v>
      </c>
      <c r="G25" s="671">
        <f t="shared" ca="1" si="0"/>
        <v>1957106</v>
      </c>
      <c r="H25" s="671">
        <f t="shared" ca="1" si="0"/>
        <v>0</v>
      </c>
      <c r="I25" s="671">
        <f t="shared" ca="1" si="0"/>
        <v>0</v>
      </c>
      <c r="J25" s="671">
        <f t="shared" ca="1" si="0"/>
        <v>0</v>
      </c>
      <c r="K25" s="671">
        <f t="shared" ca="1" si="1"/>
        <v>0</v>
      </c>
      <c r="L25" s="671">
        <f t="shared" ca="1" si="1"/>
        <v>0</v>
      </c>
    </row>
    <row r="26" spans="1:12" ht="21.75" customHeight="1">
      <c r="A26" s="669">
        <f ca="1">IF(ROWS($1:11)&gt;COUNT(Dong7),"",OFFSET(TH!C$1,SMALL(Dong7,ROWS($1:11)),))</f>
        <v>41748</v>
      </c>
      <c r="B26" s="669">
        <f ca="1">IF(ROWS($1:11)&gt;COUNT(Dong7),"",OFFSET(TH!D$1,SMALL(Dong7,ROWS($1:11)),))</f>
        <v>0</v>
      </c>
      <c r="C26" s="669">
        <f ca="1">IF(ROWS($1:11)&gt;COUNT(Dong7),"",OFFSET(TH!E$1,SMALL(Dong7,ROWS($1:11)),))</f>
        <v>41748</v>
      </c>
      <c r="D26" s="670" t="str">
        <f ca="1">IF(ROWS($1:11)&gt;COUNT(Dong7),"",OFFSET(TH!F$1,SMALL(Dong7,ROWS($1:11)),))</f>
        <v>Văn phòng phẩm</v>
      </c>
      <c r="E26" s="669" t="str">
        <f ca="1">IF(ROWS($1:11)&gt;COUNT(Dong7),"",OFFSET(TH!M$1,SMALL(Dong7,ROWS($1:11)),))</f>
        <v>1111</v>
      </c>
      <c r="F26" s="671">
        <f ca="1">IF(ROWS($1:11)&gt;COUNT(Dong7),"",OFFSET(TH!K$1,SMALL(Dong7,ROWS($1:11)),))</f>
        <v>845909</v>
      </c>
      <c r="G26" s="671">
        <f t="shared" ca="1" si="0"/>
        <v>845909</v>
      </c>
      <c r="H26" s="671">
        <f t="shared" ca="1" si="0"/>
        <v>0</v>
      </c>
      <c r="I26" s="671">
        <f t="shared" ca="1" si="0"/>
        <v>0</v>
      </c>
      <c r="J26" s="671">
        <f t="shared" ca="1" si="0"/>
        <v>0</v>
      </c>
      <c r="K26" s="671">
        <f t="shared" ca="1" si="1"/>
        <v>0</v>
      </c>
      <c r="L26" s="671">
        <f t="shared" ca="1" si="1"/>
        <v>0</v>
      </c>
    </row>
    <row r="27" spans="1:12" ht="21.75" customHeight="1">
      <c r="A27" s="669">
        <f ca="1">IF(ROWS($1:12)&gt;COUNT(Dong7),"",OFFSET(TH!C$1,SMALL(Dong7,ROWS($1:12)),))</f>
        <v>41753</v>
      </c>
      <c r="B27" s="669">
        <f ca="1">IF(ROWS($1:12)&gt;COUNT(Dong7),"",OFFSET(TH!D$1,SMALL(Dong7,ROWS($1:12)),))</f>
        <v>0</v>
      </c>
      <c r="C27" s="669">
        <f ca="1">IF(ROWS($1:12)&gt;COUNT(Dong7),"",OFFSET(TH!E$1,SMALL(Dong7,ROWS($1:12)),))</f>
        <v>41753</v>
      </c>
      <c r="D27" s="670" t="str">
        <f ca="1">IF(ROWS($1:12)&gt;COUNT(Dong7),"",OFFSET(TH!F$1,SMALL(Dong7,ROWS($1:12)),))</f>
        <v>Tiền điện</v>
      </c>
      <c r="E27" s="669" t="str">
        <f ca="1">IF(ROWS($1:12)&gt;COUNT(Dong7),"",OFFSET(TH!M$1,SMALL(Dong7,ROWS($1:12)),))</f>
        <v>1111</v>
      </c>
      <c r="F27" s="671">
        <f ca="1">IF(ROWS($1:12)&gt;COUNT(Dong7),"",OFFSET(TH!K$1,SMALL(Dong7,ROWS($1:12)),))</f>
        <v>1301956</v>
      </c>
      <c r="G27" s="671">
        <f t="shared" ca="1" si="0"/>
        <v>1301956</v>
      </c>
      <c r="H27" s="671">
        <f t="shared" ca="1" si="0"/>
        <v>0</v>
      </c>
      <c r="I27" s="671">
        <f t="shared" ca="1" si="0"/>
        <v>0</v>
      </c>
      <c r="J27" s="671">
        <f t="shared" ca="1" si="0"/>
        <v>0</v>
      </c>
      <c r="K27" s="671">
        <f t="shared" ca="1" si="1"/>
        <v>0</v>
      </c>
      <c r="L27" s="671">
        <f t="shared" ca="1" si="1"/>
        <v>0</v>
      </c>
    </row>
    <row r="28" spans="1:12" ht="21.75" customHeight="1">
      <c r="A28" s="669">
        <f ca="1">IF(ROWS($1:13)&gt;COUNT(Dong7),"",OFFSET(TH!C$1,SMALL(Dong7,ROWS($1:13)),))</f>
        <v>41755</v>
      </c>
      <c r="B28" s="669">
        <f ca="1">IF(ROWS($1:13)&gt;COUNT(Dong7),"",OFFSET(TH!D$1,SMALL(Dong7,ROWS($1:13)),))</f>
        <v>0</v>
      </c>
      <c r="C28" s="669">
        <f ca="1">IF(ROWS($1:13)&gt;COUNT(Dong7),"",OFFSET(TH!E$1,SMALL(Dong7,ROWS($1:13)),))</f>
        <v>41755</v>
      </c>
      <c r="D28" s="670" t="str">
        <f ca="1">IF(ROWS($1:13)&gt;COUNT(Dong7),"",OFFSET(TH!F$1,SMALL(Dong7,ROWS($1:13)),))</f>
        <v>Xe nâng tay</v>
      </c>
      <c r="E28" s="669" t="str">
        <f ca="1">IF(ROWS($1:13)&gt;COUNT(Dong7),"",OFFSET(TH!M$1,SMALL(Dong7,ROWS($1:13)),))</f>
        <v>1111</v>
      </c>
      <c r="F28" s="671">
        <f ca="1">IF(ROWS($1:13)&gt;COUNT(Dong7),"",OFFSET(TH!K$1,SMALL(Dong7,ROWS($1:13)),))</f>
        <v>3300000</v>
      </c>
      <c r="G28" s="671">
        <f t="shared" ca="1" si="0"/>
        <v>3300000</v>
      </c>
      <c r="H28" s="671">
        <f t="shared" ca="1" si="0"/>
        <v>0</v>
      </c>
      <c r="I28" s="671">
        <f t="shared" ca="1" si="0"/>
        <v>0</v>
      </c>
      <c r="J28" s="671">
        <f t="shared" ca="1" si="0"/>
        <v>0</v>
      </c>
      <c r="K28" s="671">
        <f t="shared" ca="1" si="1"/>
        <v>0</v>
      </c>
      <c r="L28" s="671">
        <f t="shared" ca="1" si="1"/>
        <v>0</v>
      </c>
    </row>
    <row r="29" spans="1:12" ht="21.75" customHeight="1">
      <c r="A29" s="669">
        <f ca="1">IF(ROWS($1:14)&gt;COUNT(Dong7),"",OFFSET(TH!C$1,SMALL(Dong7,ROWS($1:14)),))</f>
        <v>41783</v>
      </c>
      <c r="B29" s="669">
        <f ca="1">IF(ROWS($1:14)&gt;COUNT(Dong7),"",OFFSET(TH!D$1,SMALL(Dong7,ROWS($1:14)),))</f>
        <v>0</v>
      </c>
      <c r="C29" s="669">
        <f ca="1">IF(ROWS($1:14)&gt;COUNT(Dong7),"",OFFSET(TH!E$1,SMALL(Dong7,ROWS($1:14)),))</f>
        <v>41783</v>
      </c>
      <c r="D29" s="670" t="str">
        <f ca="1">IF(ROWS($1:14)&gt;COUNT(Dong7),"",OFFSET(TH!F$1,SMALL(Dong7,ROWS($1:14)),))</f>
        <v>Tiền điện</v>
      </c>
      <c r="E29" s="669" t="str">
        <f ca="1">IF(ROWS($1:14)&gt;COUNT(Dong7),"",OFFSET(TH!M$1,SMALL(Dong7,ROWS($1:14)),))</f>
        <v>1111</v>
      </c>
      <c r="F29" s="671">
        <f ca="1">IF(ROWS($1:14)&gt;COUNT(Dong7),"",OFFSET(TH!K$1,SMALL(Dong7,ROWS($1:14)),))</f>
        <v>756428</v>
      </c>
      <c r="G29" s="671">
        <f t="shared" ca="1" si="0"/>
        <v>756428</v>
      </c>
      <c r="H29" s="671">
        <f t="shared" ca="1" si="0"/>
        <v>0</v>
      </c>
      <c r="I29" s="671">
        <f t="shared" ca="1" si="0"/>
        <v>0</v>
      </c>
      <c r="J29" s="671">
        <f t="shared" ca="1" si="0"/>
        <v>0</v>
      </c>
      <c r="K29" s="671">
        <f t="shared" ca="1" si="1"/>
        <v>0</v>
      </c>
      <c r="L29" s="671">
        <f t="shared" ca="1" si="1"/>
        <v>0</v>
      </c>
    </row>
    <row r="30" spans="1:12" ht="21.75" customHeight="1">
      <c r="A30" s="669">
        <f ca="1">IF(ROWS($1:15)&gt;COUNT(Dong7),"",OFFSET(TH!C$1,SMALL(Dong7,ROWS($1:15)),))</f>
        <v>41796</v>
      </c>
      <c r="B30" s="669">
        <f ca="1">IF(ROWS($1:15)&gt;COUNT(Dong7),"",OFFSET(TH!D$1,SMALL(Dong7,ROWS($1:15)),))</f>
        <v>0</v>
      </c>
      <c r="C30" s="669">
        <f ca="1">IF(ROWS($1:15)&gt;COUNT(Dong7),"",OFFSET(TH!E$1,SMALL(Dong7,ROWS($1:15)),))</f>
        <v>41796</v>
      </c>
      <c r="D30" s="670" t="str">
        <f ca="1">IF(ROWS($1:15)&gt;COUNT(Dong7),"",OFFSET(TH!F$1,SMALL(Dong7,ROWS($1:15)),))</f>
        <v>Cân điện tử</v>
      </c>
      <c r="E30" s="669" t="str">
        <f ca="1">IF(ROWS($1:15)&gt;COUNT(Dong7),"",OFFSET(TH!M$1,SMALL(Dong7,ROWS($1:15)),))</f>
        <v>1111</v>
      </c>
      <c r="F30" s="671">
        <f ca="1">IF(ROWS($1:15)&gt;COUNT(Dong7),"",OFFSET(TH!K$1,SMALL(Dong7,ROWS($1:15)),))</f>
        <v>2500000</v>
      </c>
      <c r="G30" s="671">
        <f t="shared" ca="1" si="0"/>
        <v>2500000</v>
      </c>
      <c r="H30" s="671">
        <f t="shared" ca="1" si="0"/>
        <v>0</v>
      </c>
      <c r="I30" s="671">
        <f t="shared" ca="1" si="0"/>
        <v>0</v>
      </c>
      <c r="J30" s="671">
        <f t="shared" ca="1" si="0"/>
        <v>0</v>
      </c>
      <c r="K30" s="671">
        <f t="shared" ca="1" si="1"/>
        <v>0</v>
      </c>
      <c r="L30" s="671">
        <f t="shared" ca="1" si="1"/>
        <v>0</v>
      </c>
    </row>
    <row r="31" spans="1:12" ht="21.75" customHeight="1">
      <c r="A31" s="669"/>
      <c r="B31" s="672"/>
      <c r="C31" s="669"/>
      <c r="D31" s="673"/>
      <c r="E31" s="674"/>
      <c r="F31" s="675"/>
      <c r="G31" s="675"/>
      <c r="H31" s="675"/>
      <c r="I31" s="675"/>
      <c r="J31" s="675"/>
      <c r="K31" s="675"/>
      <c r="L31" s="675"/>
    </row>
    <row r="32" spans="1:12" ht="21.75" customHeight="1">
      <c r="A32" s="669"/>
      <c r="B32" s="672"/>
      <c r="C32" s="669"/>
      <c r="D32" s="667" t="s">
        <v>133</v>
      </c>
      <c r="E32" s="666" t="s">
        <v>19</v>
      </c>
      <c r="F32" s="668">
        <f ca="1">SUM(F15:F31)</f>
        <v>28331399</v>
      </c>
      <c r="G32" s="668">
        <f t="shared" ref="G32:L32" ca="1" si="2">SUM(G15:G31)</f>
        <v>10661399</v>
      </c>
      <c r="H32" s="668">
        <f t="shared" ca="1" si="2"/>
        <v>90000</v>
      </c>
      <c r="I32" s="668">
        <f t="shared" ca="1" si="2"/>
        <v>0</v>
      </c>
      <c r="J32" s="668">
        <f t="shared" ca="1" si="2"/>
        <v>17580000</v>
      </c>
      <c r="K32" s="668">
        <f t="shared" ca="1" si="2"/>
        <v>0</v>
      </c>
      <c r="L32" s="668">
        <f t="shared" ca="1" si="2"/>
        <v>0</v>
      </c>
    </row>
    <row r="33" spans="1:12" ht="21.75" customHeight="1">
      <c r="A33" s="676"/>
      <c r="B33" s="674"/>
      <c r="C33" s="676"/>
      <c r="D33" s="677" t="s">
        <v>396</v>
      </c>
      <c r="E33" s="672"/>
      <c r="F33" s="678">
        <f ca="1">SUM(G33:L33)</f>
        <v>28331399</v>
      </c>
      <c r="G33" s="678">
        <f t="shared" ref="G33:L33" ca="1" si="3">G32</f>
        <v>10661399</v>
      </c>
      <c r="H33" s="678">
        <f t="shared" ca="1" si="3"/>
        <v>90000</v>
      </c>
      <c r="I33" s="678">
        <f t="shared" ca="1" si="3"/>
        <v>0</v>
      </c>
      <c r="J33" s="678">
        <f t="shared" ca="1" si="3"/>
        <v>17580000</v>
      </c>
      <c r="K33" s="678">
        <f t="shared" ca="1" si="3"/>
        <v>0</v>
      </c>
      <c r="L33" s="678">
        <f t="shared" ca="1" si="3"/>
        <v>0</v>
      </c>
    </row>
    <row r="34" spans="1:12" ht="21.75" customHeight="1">
      <c r="A34" s="679"/>
      <c r="B34" s="679"/>
      <c r="C34" s="679"/>
      <c r="D34" s="680" t="s">
        <v>10</v>
      </c>
      <c r="E34" s="679" t="s">
        <v>19</v>
      </c>
      <c r="F34" s="681">
        <f t="shared" ref="F34:L34" ca="1" si="4">F15+F32-F33</f>
        <v>0</v>
      </c>
      <c r="G34" s="681">
        <f t="shared" ca="1" si="4"/>
        <v>0</v>
      </c>
      <c r="H34" s="681">
        <f t="shared" ca="1" si="4"/>
        <v>0</v>
      </c>
      <c r="I34" s="681">
        <f t="shared" ca="1" si="4"/>
        <v>0</v>
      </c>
      <c r="J34" s="681">
        <f t="shared" ca="1" si="4"/>
        <v>0</v>
      </c>
      <c r="K34" s="681">
        <f t="shared" ca="1" si="4"/>
        <v>0</v>
      </c>
      <c r="L34" s="681">
        <f t="shared" ca="1" si="4"/>
        <v>0</v>
      </c>
    </row>
    <row r="36" spans="1:12">
      <c r="B36" s="682"/>
      <c r="C36" s="662" t="s">
        <v>389</v>
      </c>
    </row>
    <row r="37" spans="1:12">
      <c r="C37" s="662" t="str">
        <f ca="1">"- Ngày mở sổ: "&amp;"01/"&amp;MONTH(A16)&amp;"/"&amp;YEAR(A16)</f>
        <v>- Ngày mở sổ: 01/4/2014</v>
      </c>
    </row>
    <row r="38" spans="1:12">
      <c r="E38" s="661"/>
      <c r="F38" s="661"/>
      <c r="G38" s="661"/>
      <c r="H38" s="661"/>
      <c r="I38" s="661"/>
      <c r="J38" s="116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3"/>
      <c r="L38" s="1163"/>
    </row>
    <row r="39" spans="1:12">
      <c r="B39" s="661"/>
      <c r="C39" s="658" t="s">
        <v>11</v>
      </c>
      <c r="D39" s="661"/>
      <c r="E39" s="661"/>
      <c r="F39" s="661"/>
      <c r="G39" s="661"/>
      <c r="H39" s="661"/>
      <c r="I39" s="661"/>
      <c r="J39" s="1163" t="s">
        <v>12</v>
      </c>
      <c r="K39" s="1163"/>
      <c r="L39" s="1163"/>
    </row>
    <row r="40" spans="1:12">
      <c r="B40" s="661"/>
      <c r="C40" s="658" t="s">
        <v>13</v>
      </c>
      <c r="D40" s="661"/>
      <c r="E40" s="661"/>
      <c r="F40" s="661"/>
      <c r="G40" s="661"/>
      <c r="H40" s="661"/>
      <c r="I40" s="661"/>
      <c r="J40" s="1170" t="s">
        <v>13</v>
      </c>
      <c r="K40" s="1170"/>
      <c r="L40" s="117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2" customWidth="1"/>
    <col min="3" max="3" width="8.5703125" style="752" customWidth="1"/>
    <col min="4" max="4" width="51.42578125" style="752" customWidth="1"/>
    <col min="5" max="5" width="8" style="752" customWidth="1"/>
    <col min="6" max="6" width="12.28515625" style="752" bestFit="1" customWidth="1"/>
    <col min="7" max="7" width="10.140625" style="752" customWidth="1"/>
    <col min="8" max="8" width="10.7109375" style="752" customWidth="1"/>
    <col min="9" max="9" width="11.42578125" style="752" customWidth="1"/>
    <col min="10" max="10" width="11.5703125" style="752" customWidth="1"/>
    <col min="11" max="11" width="11.42578125" style="752" customWidth="1"/>
    <col min="12" max="12" width="9.42578125" style="752" customWidth="1"/>
    <col min="13" max="13" width="6.7109375" style="752" customWidth="1"/>
    <col min="14" max="16384" width="9.140625" style="752"/>
  </cols>
  <sheetData>
    <row r="2" spans="1:15">
      <c r="A2" s="657" t="str">
        <f>'632'!A2</f>
        <v>Đơn vị: CÔNG TY TNHH SX TM KIM DUNG PHÁT</v>
      </c>
      <c r="F2" s="751"/>
      <c r="G2" s="751"/>
      <c r="H2" s="1168" t="s">
        <v>376</v>
      </c>
      <c r="I2" s="1168"/>
      <c r="J2" s="1168"/>
      <c r="K2" s="1168"/>
      <c r="L2" s="683"/>
    </row>
    <row r="3" spans="1:15" ht="15" customHeight="1">
      <c r="A3" s="687" t="str">
        <f>'632'!A3</f>
        <v>Địa chỉ: 1A227/1 Ấp 1, Phạm Văn Hai, Bình Chánh, TPHCM</v>
      </c>
      <c r="H3" s="117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1"/>
      <c r="J3" s="1171"/>
      <c r="K3" s="1171"/>
      <c r="L3" s="661"/>
    </row>
    <row r="4" spans="1:15">
      <c r="H4" s="1171"/>
      <c r="I4" s="1171"/>
      <c r="J4" s="1171"/>
      <c r="K4" s="1171"/>
      <c r="L4" s="661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0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1"/>
      <c r="C7" s="661"/>
      <c r="D7" s="661"/>
      <c r="E7" s="662" t="s">
        <v>403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402</v>
      </c>
      <c r="G11" s="1165"/>
      <c r="H11" s="1165"/>
      <c r="I11" s="1165"/>
      <c r="J11" s="1165"/>
      <c r="K11" s="1165"/>
      <c r="L11" s="1165"/>
    </row>
    <row r="12" spans="1:15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</row>
    <row r="13" spans="1:15" ht="29.25" customHeight="1" thickBot="1">
      <c r="A13" s="1164"/>
      <c r="B13" s="1166"/>
      <c r="C13" s="1166"/>
      <c r="D13" s="1164"/>
      <c r="E13" s="1164"/>
      <c r="F13" s="1166"/>
      <c r="G13" s="684" t="s">
        <v>47</v>
      </c>
      <c r="H13" s="684" t="s">
        <v>24</v>
      </c>
      <c r="I13" s="684"/>
      <c r="J13" s="684"/>
      <c r="K13" s="684"/>
      <c r="L13" s="684"/>
      <c r="N13" s="686" t="s">
        <v>405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 t="str">
        <f ca="1">IF(ROWS($1:1)&gt;COUNT(Dong13),"",OFFSET(TH!C$1,SMALL(Dong13,ROWS($1:1)),))</f>
        <v/>
      </c>
      <c r="B16" s="669" t="str">
        <f ca="1">IF(ROWS($1:1)&gt;COUNT(Dong13),"",OFFSET(TH!D$1,SMALL(Dong13,ROWS($1:1)),))</f>
        <v/>
      </c>
      <c r="C16" s="669" t="str">
        <f ca="1">IF(ROWS($1:1)&gt;COUNT(Dong13),"",OFFSET(TH!E$1,SMALL(Dong13,ROWS($1:1)),))</f>
        <v/>
      </c>
      <c r="D16" s="670" t="str">
        <f ca="1">IF(ROWS($1:1)&gt;COUNT(Dong13),"",OFFSET(TH!F$1,SMALL(Dong13,ROWS($1:1)),))</f>
        <v/>
      </c>
      <c r="E16" s="669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1">
        <f t="shared" ref="G16:J25" ca="1" si="0">IF($E16=G$13,$F16,0)</f>
        <v>0</v>
      </c>
      <c r="H16" s="671">
        <f t="shared" ca="1" si="0"/>
        <v>0</v>
      </c>
      <c r="I16" s="671" t="str">
        <f t="shared" ca="1" si="0"/>
        <v/>
      </c>
      <c r="J16" s="671" t="str">
        <f t="shared" ca="1" si="0"/>
        <v/>
      </c>
      <c r="K16" s="671" t="str">
        <f ca="1">IF(LEFT($E16,3)=K$13,$F16,0)</f>
        <v/>
      </c>
      <c r="L16" s="671" t="str">
        <f ca="1">IF(LEFT($E16,3)=L$13,$F16,0)</f>
        <v/>
      </c>
    </row>
    <row r="17" spans="1:12" ht="21.75" customHeight="1">
      <c r="A17" s="669" t="str">
        <f ca="1">IF(ROWS($1:2)&gt;COUNT(Dong13),"",OFFSET(TH!C$1,SMALL(Dong13,ROWS($1:2)),))</f>
        <v/>
      </c>
      <c r="B17" s="669" t="str">
        <f ca="1">IF(ROWS($1:2)&gt;COUNT(Dong13),"",OFFSET(TH!D$1,SMALL(Dong13,ROWS($1:2)),))</f>
        <v/>
      </c>
      <c r="C17" s="669" t="str">
        <f ca="1">IF(ROWS($1:2)&gt;COUNT(Dong13),"",OFFSET(TH!E$1,SMALL(Dong13,ROWS($1:2)),))</f>
        <v/>
      </c>
      <c r="D17" s="670" t="str">
        <f ca="1">IF(ROWS($1:2)&gt;COUNT(Dong13),"",OFFSET(TH!F$1,SMALL(Dong13,ROWS($1:2)),))</f>
        <v/>
      </c>
      <c r="E17" s="669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1">
        <f t="shared" ca="1" si="0"/>
        <v>0</v>
      </c>
      <c r="H17" s="671">
        <f t="shared" ca="1" si="0"/>
        <v>0</v>
      </c>
      <c r="I17" s="671" t="str">
        <f t="shared" ca="1" si="0"/>
        <v/>
      </c>
      <c r="J17" s="671" t="str">
        <f t="shared" ca="1" si="0"/>
        <v/>
      </c>
      <c r="K17" s="671" t="str">
        <f t="shared" ref="K17:L25" ca="1" si="1">IF(LEFT($E17,3)=K$13,$F17,0)</f>
        <v/>
      </c>
      <c r="L17" s="671" t="str">
        <f t="shared" ca="1" si="1"/>
        <v/>
      </c>
    </row>
    <row r="18" spans="1:12" ht="21.75" customHeight="1">
      <c r="A18" s="669" t="str">
        <f ca="1">IF(ROWS($1:3)&gt;COUNT(Dong13),"",OFFSET(TH!C$1,SMALL(Dong13,ROWS($1:3)),))</f>
        <v/>
      </c>
      <c r="B18" s="669" t="str">
        <f ca="1">IF(ROWS($1:3)&gt;COUNT(Dong13),"",OFFSET(TH!D$1,SMALL(Dong13,ROWS($1:3)),))</f>
        <v/>
      </c>
      <c r="C18" s="669" t="str">
        <f ca="1">IF(ROWS($1:3)&gt;COUNT(Dong13),"",OFFSET(TH!E$1,SMALL(Dong13,ROWS($1:3)),))</f>
        <v/>
      </c>
      <c r="D18" s="670" t="str">
        <f ca="1">IF(ROWS($1:3)&gt;COUNT(Dong13),"",OFFSET(TH!F$1,SMALL(Dong13,ROWS($1:3)),))</f>
        <v/>
      </c>
      <c r="E18" s="669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1">
        <f t="shared" ca="1" si="0"/>
        <v>0</v>
      </c>
      <c r="H18" s="671">
        <f t="shared" ca="1" si="0"/>
        <v>0</v>
      </c>
      <c r="I18" s="671" t="str">
        <f t="shared" ca="1" si="0"/>
        <v/>
      </c>
      <c r="J18" s="671" t="str">
        <f t="shared" ca="1" si="0"/>
        <v/>
      </c>
      <c r="K18" s="671" t="str">
        <f t="shared" ca="1" si="1"/>
        <v/>
      </c>
      <c r="L18" s="671" t="str">
        <f t="shared" ca="1" si="1"/>
        <v/>
      </c>
    </row>
    <row r="19" spans="1:12" ht="21.75" customHeight="1">
      <c r="A19" s="669" t="str">
        <f ca="1">IF(ROWS($1:4)&gt;COUNT(Dong13),"",OFFSET(TH!C$1,SMALL(Dong13,ROWS($1:4)),))</f>
        <v/>
      </c>
      <c r="B19" s="669" t="str">
        <f ca="1">IF(ROWS($1:4)&gt;COUNT(Dong13),"",OFFSET(TH!D$1,SMALL(Dong13,ROWS($1:4)),))</f>
        <v/>
      </c>
      <c r="C19" s="669" t="str">
        <f ca="1">IF(ROWS($1:4)&gt;COUNT(Dong13),"",OFFSET(TH!E$1,SMALL(Dong13,ROWS($1:4)),))</f>
        <v/>
      </c>
      <c r="D19" s="670" t="str">
        <f ca="1">IF(ROWS($1:4)&gt;COUNT(Dong13),"",OFFSET(TH!F$1,SMALL(Dong13,ROWS($1:4)),))</f>
        <v/>
      </c>
      <c r="E19" s="669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1">
        <f t="shared" ca="1" si="0"/>
        <v>0</v>
      </c>
      <c r="H19" s="671">
        <f t="shared" ca="1" si="0"/>
        <v>0</v>
      </c>
      <c r="I19" s="671" t="str">
        <f t="shared" ca="1" si="0"/>
        <v/>
      </c>
      <c r="J19" s="671" t="str">
        <f t="shared" ca="1" si="0"/>
        <v/>
      </c>
      <c r="K19" s="671" t="str">
        <f t="shared" ca="1" si="1"/>
        <v/>
      </c>
      <c r="L19" s="671" t="str">
        <f t="shared" ca="1" si="1"/>
        <v/>
      </c>
    </row>
    <row r="20" spans="1:12" ht="21.75" customHeight="1">
      <c r="A20" s="669" t="str">
        <f ca="1">IF(ROWS($1:5)&gt;COUNT(Dong13),"",OFFSET(TH!C$1,SMALL(Dong13,ROWS($1:5)),))</f>
        <v/>
      </c>
      <c r="B20" s="669" t="str">
        <f ca="1">IF(ROWS($1:5)&gt;COUNT(Dong13),"",OFFSET(TH!D$1,SMALL(Dong13,ROWS($1:5)),))</f>
        <v/>
      </c>
      <c r="C20" s="669" t="str">
        <f ca="1">IF(ROWS($1:5)&gt;COUNT(Dong13),"",OFFSET(TH!E$1,SMALL(Dong13,ROWS($1:5)),))</f>
        <v/>
      </c>
      <c r="D20" s="670" t="str">
        <f ca="1">IF(ROWS($1:5)&gt;COUNT(Dong13),"",OFFSET(TH!F$1,SMALL(Dong13,ROWS($1:5)),))</f>
        <v/>
      </c>
      <c r="E20" s="669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1">
        <f t="shared" ca="1" si="0"/>
        <v>0</v>
      </c>
      <c r="H20" s="671">
        <f t="shared" ca="1" si="0"/>
        <v>0</v>
      </c>
      <c r="I20" s="671" t="str">
        <f t="shared" ca="1" si="0"/>
        <v/>
      </c>
      <c r="J20" s="671" t="str">
        <f t="shared" ca="1" si="0"/>
        <v/>
      </c>
      <c r="K20" s="671" t="str">
        <f t="shared" ca="1" si="1"/>
        <v/>
      </c>
      <c r="L20" s="671" t="str">
        <f t="shared" ca="1" si="1"/>
        <v/>
      </c>
    </row>
    <row r="21" spans="1:12" ht="21.75" customHeight="1">
      <c r="A21" s="669" t="str">
        <f ca="1">IF(ROWS($1:6)&gt;COUNT(Dong13),"",OFFSET(TH!C$1,SMALL(Dong13,ROWS($1:6)),))</f>
        <v/>
      </c>
      <c r="B21" s="669" t="str">
        <f ca="1">IF(ROWS($1:6)&gt;COUNT(Dong13),"",OFFSET(TH!D$1,SMALL(Dong13,ROWS($1:6)),))</f>
        <v/>
      </c>
      <c r="C21" s="669" t="str">
        <f ca="1">IF(ROWS($1:6)&gt;COUNT(Dong13),"",OFFSET(TH!E$1,SMALL(Dong13,ROWS($1:6)),))</f>
        <v/>
      </c>
      <c r="D21" s="670" t="str">
        <f ca="1">IF(ROWS($1:6)&gt;COUNT(Dong13),"",OFFSET(TH!F$1,SMALL(Dong13,ROWS($1:6)),))</f>
        <v/>
      </c>
      <c r="E21" s="669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1">
        <f t="shared" ca="1" si="0"/>
        <v>0</v>
      </c>
      <c r="H21" s="671">
        <f t="shared" ca="1" si="0"/>
        <v>0</v>
      </c>
      <c r="I21" s="671" t="str">
        <f t="shared" ca="1" si="0"/>
        <v/>
      </c>
      <c r="J21" s="671" t="str">
        <f t="shared" ca="1" si="0"/>
        <v/>
      </c>
      <c r="K21" s="671" t="str">
        <f t="shared" ca="1" si="1"/>
        <v/>
      </c>
      <c r="L21" s="671" t="str">
        <f t="shared" ca="1" si="1"/>
        <v/>
      </c>
    </row>
    <row r="22" spans="1:12" ht="21.75" customHeight="1">
      <c r="A22" s="669" t="str">
        <f ca="1">IF(ROWS($1:7)&gt;COUNT(Dong13),"",OFFSET(TH!C$1,SMALL(Dong13,ROWS($1:7)),))</f>
        <v/>
      </c>
      <c r="B22" s="669" t="str">
        <f ca="1">IF(ROWS($1:7)&gt;COUNT(Dong13),"",OFFSET(TH!D$1,SMALL(Dong13,ROWS($1:7)),))</f>
        <v/>
      </c>
      <c r="C22" s="669" t="str">
        <f ca="1">IF(ROWS($1:7)&gt;COUNT(Dong13),"",OFFSET(TH!E$1,SMALL(Dong13,ROWS($1:7)),))</f>
        <v/>
      </c>
      <c r="D22" s="670" t="str">
        <f ca="1">IF(ROWS($1:7)&gt;COUNT(Dong13),"",OFFSET(TH!F$1,SMALL(Dong13,ROWS($1:7)),))</f>
        <v/>
      </c>
      <c r="E22" s="669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1">
        <f t="shared" ca="1" si="0"/>
        <v>0</v>
      </c>
      <c r="H22" s="671">
        <f t="shared" ca="1" si="0"/>
        <v>0</v>
      </c>
      <c r="I22" s="671" t="str">
        <f t="shared" ca="1" si="0"/>
        <v/>
      </c>
      <c r="J22" s="671" t="str">
        <f t="shared" ca="1" si="0"/>
        <v/>
      </c>
      <c r="K22" s="671" t="str">
        <f t="shared" ca="1" si="1"/>
        <v/>
      </c>
      <c r="L22" s="671" t="str">
        <f t="shared" ca="1" si="1"/>
        <v/>
      </c>
    </row>
    <row r="23" spans="1:12" ht="21.75" customHeight="1">
      <c r="A23" s="669" t="str">
        <f ca="1">IF(ROWS($1:8)&gt;COUNT(Dong13),"",OFFSET(TH!C$1,SMALL(Dong13,ROWS($1:8)),))</f>
        <v/>
      </c>
      <c r="B23" s="669" t="str">
        <f ca="1">IF(ROWS($1:8)&gt;COUNT(Dong13),"",OFFSET(TH!D$1,SMALL(Dong13,ROWS($1:8)),))</f>
        <v/>
      </c>
      <c r="C23" s="669" t="str">
        <f ca="1">IF(ROWS($1:8)&gt;COUNT(Dong13),"",OFFSET(TH!E$1,SMALL(Dong13,ROWS($1:8)),))</f>
        <v/>
      </c>
      <c r="D23" s="670" t="str">
        <f ca="1">IF(ROWS($1:8)&gt;COUNT(Dong13),"",OFFSET(TH!F$1,SMALL(Dong13,ROWS($1:8)),))</f>
        <v/>
      </c>
      <c r="E23" s="669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1">
        <f t="shared" ca="1" si="0"/>
        <v>0</v>
      </c>
      <c r="H23" s="671">
        <f t="shared" ca="1" si="0"/>
        <v>0</v>
      </c>
      <c r="I23" s="671" t="str">
        <f t="shared" ca="1" si="0"/>
        <v/>
      </c>
      <c r="J23" s="671" t="str">
        <f t="shared" ca="1" si="0"/>
        <v/>
      </c>
      <c r="K23" s="671" t="str">
        <f t="shared" ca="1" si="1"/>
        <v/>
      </c>
      <c r="L23" s="671" t="str">
        <f t="shared" ca="1" si="1"/>
        <v/>
      </c>
    </row>
    <row r="24" spans="1:12" ht="21.75" customHeight="1">
      <c r="A24" s="669" t="str">
        <f ca="1">IF(ROWS($1:9)&gt;COUNT(Dong13),"",OFFSET(TH!C$1,SMALL(Dong13,ROWS($1:9)),))</f>
        <v/>
      </c>
      <c r="B24" s="669" t="str">
        <f ca="1">IF(ROWS($1:9)&gt;COUNT(Dong13),"",OFFSET(TH!D$1,SMALL(Dong13,ROWS($1:9)),))</f>
        <v/>
      </c>
      <c r="C24" s="669" t="str">
        <f ca="1">IF(ROWS($1:9)&gt;COUNT(Dong13),"",OFFSET(TH!E$1,SMALL(Dong13,ROWS($1:9)),))</f>
        <v/>
      </c>
      <c r="D24" s="670" t="str">
        <f ca="1">IF(ROWS($1:9)&gt;COUNT(Dong13),"",OFFSET(TH!F$1,SMALL(Dong13,ROWS($1:9)),))</f>
        <v/>
      </c>
      <c r="E24" s="669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1">
        <f t="shared" ca="1" si="0"/>
        <v>0</v>
      </c>
      <c r="H24" s="671">
        <f t="shared" ca="1" si="0"/>
        <v>0</v>
      </c>
      <c r="I24" s="671" t="str">
        <f t="shared" ca="1" si="0"/>
        <v/>
      </c>
      <c r="J24" s="671" t="str">
        <f t="shared" ca="1" si="0"/>
        <v/>
      </c>
      <c r="K24" s="671" t="str">
        <f t="shared" ca="1" si="1"/>
        <v/>
      </c>
      <c r="L24" s="671" t="str">
        <f t="shared" ca="1" si="1"/>
        <v/>
      </c>
    </row>
    <row r="25" spans="1:12" ht="21.75" customHeight="1">
      <c r="A25" s="669" t="str">
        <f ca="1">IF(ROWS($1:10)&gt;COUNT(Dong13),"",OFFSET(TH!C$1,SMALL(Dong13,ROWS($1:10)),))</f>
        <v/>
      </c>
      <c r="B25" s="669" t="str">
        <f ca="1">IF(ROWS($1:10)&gt;COUNT(Dong13),"",OFFSET(TH!D$1,SMALL(Dong13,ROWS($1:10)),))</f>
        <v/>
      </c>
      <c r="C25" s="669" t="str">
        <f ca="1">IF(ROWS($1:10)&gt;COUNT(Dong13),"",OFFSET(TH!E$1,SMALL(Dong13,ROWS($1:10)),))</f>
        <v/>
      </c>
      <c r="D25" s="670" t="str">
        <f ca="1">IF(ROWS($1:10)&gt;COUNT(Dong13),"",OFFSET(TH!F$1,SMALL(Dong13,ROWS($1:10)),))</f>
        <v/>
      </c>
      <c r="E25" s="669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1">
        <f t="shared" ca="1" si="0"/>
        <v>0</v>
      </c>
      <c r="H25" s="671">
        <f t="shared" ca="1" si="0"/>
        <v>0</v>
      </c>
      <c r="I25" s="671" t="str">
        <f t="shared" ca="1" si="0"/>
        <v/>
      </c>
      <c r="J25" s="671" t="str">
        <f t="shared" ca="1" si="0"/>
        <v/>
      </c>
      <c r="K25" s="671" t="str">
        <f t="shared" ca="1" si="1"/>
        <v/>
      </c>
      <c r="L25" s="671" t="str">
        <f t="shared" ca="1" si="1"/>
        <v/>
      </c>
    </row>
    <row r="26" spans="1:12" ht="21.75" customHeight="1">
      <c r="A26" s="669"/>
      <c r="B26" s="672"/>
      <c r="C26" s="669"/>
      <c r="D26" s="673"/>
      <c r="E26" s="674"/>
      <c r="F26" s="675"/>
      <c r="G26" s="675"/>
      <c r="H26" s="675"/>
      <c r="I26" s="675"/>
      <c r="J26" s="675"/>
      <c r="K26" s="675"/>
      <c r="L26" s="675"/>
    </row>
    <row r="27" spans="1:12" ht="21.75" customHeight="1">
      <c r="A27" s="669"/>
      <c r="B27" s="672"/>
      <c r="C27" s="669"/>
      <c r="D27" s="667" t="s">
        <v>133</v>
      </c>
      <c r="E27" s="666" t="s">
        <v>19</v>
      </c>
      <c r="F27" s="668">
        <f t="shared" ref="F27:L27" ca="1" si="2">SUM(F15:F26)</f>
        <v>0</v>
      </c>
      <c r="G27" s="668">
        <f t="shared" ca="1" si="2"/>
        <v>0</v>
      </c>
      <c r="H27" s="668">
        <f t="shared" ca="1" si="2"/>
        <v>0</v>
      </c>
      <c r="I27" s="668">
        <f t="shared" ca="1" si="2"/>
        <v>0</v>
      </c>
      <c r="J27" s="668">
        <f t="shared" ca="1" si="2"/>
        <v>0</v>
      </c>
      <c r="K27" s="668">
        <f t="shared" ca="1" si="2"/>
        <v>0</v>
      </c>
      <c r="L27" s="668">
        <f t="shared" ca="1" si="2"/>
        <v>0</v>
      </c>
    </row>
    <row r="28" spans="1:12" ht="21.75" customHeight="1">
      <c r="A28" s="676"/>
      <c r="B28" s="674"/>
      <c r="C28" s="676"/>
      <c r="D28" s="677" t="s">
        <v>404</v>
      </c>
      <c r="E28" s="672"/>
      <c r="F28" s="668">
        <f ca="1">SUM(G28:L28)</f>
        <v>0</v>
      </c>
      <c r="G28" s="678">
        <f t="shared" ref="G28:L28" ca="1" si="3">G27</f>
        <v>0</v>
      </c>
      <c r="H28" s="678">
        <f t="shared" ca="1" si="3"/>
        <v>0</v>
      </c>
      <c r="I28" s="678">
        <f t="shared" ca="1" si="3"/>
        <v>0</v>
      </c>
      <c r="J28" s="678">
        <f t="shared" ca="1" si="3"/>
        <v>0</v>
      </c>
      <c r="K28" s="678">
        <f t="shared" ca="1" si="3"/>
        <v>0</v>
      </c>
      <c r="L28" s="678">
        <f t="shared" ca="1" si="3"/>
        <v>0</v>
      </c>
    </row>
    <row r="29" spans="1:12" ht="21.75" customHeight="1">
      <c r="A29" s="679"/>
      <c r="B29" s="679"/>
      <c r="C29" s="679"/>
      <c r="D29" s="680" t="s">
        <v>10</v>
      </c>
      <c r="E29" s="679" t="s">
        <v>19</v>
      </c>
      <c r="F29" s="681">
        <f t="shared" ref="F29:L29" ca="1" si="4">F15+F27-F28</f>
        <v>0</v>
      </c>
      <c r="G29" s="681">
        <f t="shared" ca="1" si="4"/>
        <v>0</v>
      </c>
      <c r="H29" s="681">
        <f t="shared" ca="1" si="4"/>
        <v>0</v>
      </c>
      <c r="I29" s="681">
        <f t="shared" ca="1" si="4"/>
        <v>0</v>
      </c>
      <c r="J29" s="681">
        <f t="shared" ca="1" si="4"/>
        <v>0</v>
      </c>
      <c r="K29" s="681">
        <f t="shared" ca="1" si="4"/>
        <v>0</v>
      </c>
      <c r="L29" s="681">
        <f t="shared" ca="1" si="4"/>
        <v>0</v>
      </c>
    </row>
    <row r="31" spans="1:12">
      <c r="B31" s="682"/>
      <c r="C31" s="662" t="s">
        <v>389</v>
      </c>
    </row>
    <row r="32" spans="1:12">
      <c r="C32" s="662" t="e">
        <f ca="1">"- Ngày mở sổ: "&amp;"01/"&amp;MONTH(A16)&amp;"/"&amp;YEAR(A16)</f>
        <v>#VALUE!</v>
      </c>
    </row>
    <row r="33" spans="2:12">
      <c r="E33" s="661"/>
      <c r="F33" s="661"/>
      <c r="G33" s="661"/>
      <c r="H33" s="661"/>
      <c r="I33" s="661"/>
      <c r="J33" s="116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3"/>
      <c r="L33" s="1163"/>
    </row>
    <row r="34" spans="2:12">
      <c r="B34" s="661"/>
      <c r="C34" s="752" t="s">
        <v>11</v>
      </c>
      <c r="D34" s="661"/>
      <c r="E34" s="661"/>
      <c r="F34" s="661"/>
      <c r="G34" s="661"/>
      <c r="H34" s="661"/>
      <c r="I34" s="661"/>
      <c r="J34" s="1163" t="s">
        <v>12</v>
      </c>
      <c r="K34" s="1163"/>
      <c r="L34" s="1163"/>
    </row>
    <row r="35" spans="2:12">
      <c r="B35" s="661"/>
      <c r="C35" s="752" t="s">
        <v>13</v>
      </c>
      <c r="D35" s="661"/>
      <c r="E35" s="661"/>
      <c r="F35" s="661"/>
      <c r="G35" s="661"/>
      <c r="H35" s="661"/>
      <c r="I35" s="661"/>
      <c r="J35" s="1170" t="s">
        <v>13</v>
      </c>
      <c r="K35" s="1170"/>
      <c r="L35" s="117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2017-01-06T05:45:58Z</cp:lastPrinted>
  <dcterms:created xsi:type="dcterms:W3CDTF">1996-10-14T23:33:28Z</dcterms:created>
  <dcterms:modified xsi:type="dcterms:W3CDTF">2017-01-06T05:46:03Z</dcterms:modified>
</cp:coreProperties>
</file>