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</externalReferences>
  <definedNames>
    <definedName name="_C111">TH!$Q$10:$Q$2036</definedName>
    <definedName name="_C112">TH!$T$10:$T$2036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TH!$A$9:$AD$1915</definedName>
    <definedName name="_xlnm._FilterDatabase" localSheetId="15" hidden="1">TK!$A$1:$J$1</definedName>
    <definedName name="_M">TH!$B$10:$B$2036</definedName>
    <definedName name="_N111">TH!$P$10:$P$2036</definedName>
    <definedName name="_N112">TH!$S$10:$S$2036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TH!$J$10:$J$2036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BTGT!$B$18:$B$148</definedName>
    <definedName name="DSGT3">BTGT!#REF!</definedName>
    <definedName name="DSGT4">BTGT!#REF!</definedName>
    <definedName name="DSKH">'331'!$B$6:$B$8</definedName>
    <definedName name="DSKHusd">'[2]131'!$B$5:$B$15</definedName>
    <definedName name="DSSP1">BTGT!$B$7:$M$9</definedName>
    <definedName name="DSSP2">BTGT!$B$18:$M$148</definedName>
    <definedName name="DSSP3">BTGT!#REF!</definedName>
    <definedName name="DSSP4">BTGT!#REF!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TH!$H$10:$H$2036</definedName>
    <definedName name="KHC">TH!$M$10:$M$2036</definedName>
    <definedName name="KHN">TH!$L$10:$L$2036</definedName>
    <definedName name="Loai" localSheetId="25">OFFSET('[3]NK-SC'!$J$11,,,COUNTA('[3]NK-SC'!$J$11:$J$3855))</definedName>
    <definedName name="Loai">OFFSET(TH!$N$5,,,COUNTA(TH!$N$5:$N$40346))</definedName>
    <definedName name="Loai1">OFFSET(TH!$O$5,,,COUNTA(TH!$O$5:$O$40346))</definedName>
    <definedName name="Loai2">OFFSET(TH!$R$5,,,COUNTA(TH!$R$5:$R$40346))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OFFSET(TH!$U$5,,,COUNTA(TH!$U$5:$U$40346))</definedName>
    <definedName name="Loai5">OFFSET(TH!$V$5,,,COUNTA(TH!$V$5:$V$40346))</definedName>
    <definedName name="Loai6">OFFSET(TH!$Z$5,,,COUNTA(TH!$Z$5:$Z$40346))</definedName>
    <definedName name="Loai7">OFFSET(TH!$W$5,,,COUNTA(TH!$W$5:$W$40346))</definedName>
    <definedName name="Loai8">OFFSET(TH!$X$5,,,COUNTA(TH!$X$5:$X$40346))</definedName>
    <definedName name="Loai9">OFFSET(TH!$Y$5,,,COUNTA(TH!$Y$5:$Y$40346))</definedName>
    <definedName name="MH">TH!$F$10:$F$2036</definedName>
    <definedName name="NXT">NXT!$A$12:$A$425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BTGT!$A$13:$M$149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TH!$I$10:$I$2036</definedName>
    <definedName name="TH">TH!$K$10:$K$2036</definedName>
    <definedName name="TM">TH!$A$10:$M$2036</definedName>
  </definedNames>
  <calcPr calcId="144525"/>
</workbook>
</file>

<file path=xl/calcChain.xml><?xml version="1.0" encoding="utf-8"?>
<calcChain xmlns="http://schemas.openxmlformats.org/spreadsheetml/2006/main">
  <c r="K117" i="34" l="1"/>
  <c r="K116" i="34"/>
  <c r="K114" i="34"/>
  <c r="K113" i="34"/>
  <c r="K111" i="34"/>
  <c r="K110" i="34"/>
  <c r="K109" i="34"/>
  <c r="K100" i="34"/>
  <c r="K99" i="34"/>
  <c r="K98" i="34"/>
  <c r="K97" i="34"/>
  <c r="K95" i="34"/>
  <c r="K93" i="34"/>
  <c r="K92" i="34"/>
  <c r="K89" i="34"/>
  <c r="K90" i="34"/>
  <c r="K86" i="34"/>
  <c r="K87" i="34"/>
  <c r="K85" i="34"/>
  <c r="K83" i="34"/>
  <c r="K81" i="34"/>
  <c r="K76" i="34"/>
  <c r="K75" i="34"/>
  <c r="K78" i="34"/>
  <c r="K77" i="34"/>
  <c r="K67" i="34"/>
  <c r="K66" i="34"/>
  <c r="K64" i="34"/>
  <c r="K63" i="34"/>
  <c r="K61" i="34"/>
  <c r="K59" i="34"/>
  <c r="K57" i="34"/>
  <c r="K56" i="34"/>
  <c r="K52" i="34"/>
  <c r="K51" i="34"/>
  <c r="K50" i="34"/>
  <c r="K45" i="34"/>
  <c r="K43" i="34"/>
  <c r="K41" i="34"/>
  <c r="K38" i="34" l="1"/>
  <c r="K39" i="34"/>
  <c r="K35" i="34"/>
  <c r="K36" i="34"/>
  <c r="K33" i="34"/>
  <c r="K32" i="34"/>
  <c r="K29" i="34"/>
  <c r="K28" i="34"/>
  <c r="K27" i="34"/>
  <c r="K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26" i="34"/>
  <c r="B295" i="34" l="1"/>
  <c r="A295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46" i="34" l="1"/>
  <c r="A446" i="34" s="1"/>
  <c r="B447" i="34"/>
  <c r="A447" i="34" s="1"/>
  <c r="B448" i="34"/>
  <c r="A448" i="34" s="1"/>
  <c r="B449" i="34"/>
  <c r="A449" i="34" s="1"/>
  <c r="B450" i="34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431" i="34"/>
  <c r="A431" i="34" s="1"/>
  <c r="B432" i="34"/>
  <c r="A432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30" i="34"/>
  <c r="A430" i="34" s="1"/>
  <c r="B420" i="34"/>
  <c r="A420" i="34" s="1"/>
  <c r="B421" i="34"/>
  <c r="A421" i="34" s="1"/>
  <c r="B422" i="34"/>
  <c r="A422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45" i="34"/>
  <c r="A445" i="34" s="1"/>
  <c r="B91" i="55" l="1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K19" i="55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Y293" i="34"/>
  <c r="X293" i="34"/>
  <c r="T293" i="34"/>
  <c r="S293" i="34"/>
  <c r="R293" i="34"/>
  <c r="N293" i="34"/>
  <c r="B293" i="34"/>
  <c r="Z293" i="34" s="1"/>
  <c r="Y292" i="34"/>
  <c r="X292" i="34"/>
  <c r="T292" i="34"/>
  <c r="S292" i="34"/>
  <c r="R292" i="34"/>
  <c r="N292" i="34"/>
  <c r="B292" i="34"/>
  <c r="Z292" i="34" s="1"/>
  <c r="Y291" i="34"/>
  <c r="X291" i="34"/>
  <c r="T291" i="34"/>
  <c r="S291" i="34"/>
  <c r="R291" i="34"/>
  <c r="N291" i="34"/>
  <c r="B291" i="34"/>
  <c r="Z291" i="34" s="1"/>
  <c r="Y290" i="34"/>
  <c r="X290" i="34"/>
  <c r="T290" i="34"/>
  <c r="S290" i="34"/>
  <c r="R290" i="34"/>
  <c r="N290" i="34"/>
  <c r="B290" i="34"/>
  <c r="Z290" i="34" s="1"/>
  <c r="Y289" i="34"/>
  <c r="X289" i="34"/>
  <c r="T289" i="34"/>
  <c r="S289" i="34"/>
  <c r="R289" i="34"/>
  <c r="N289" i="34"/>
  <c r="B289" i="34"/>
  <c r="Z289" i="34" s="1"/>
  <c r="Y288" i="34"/>
  <c r="X288" i="34"/>
  <c r="T288" i="34"/>
  <c r="S288" i="34"/>
  <c r="R288" i="34"/>
  <c r="N288" i="34"/>
  <c r="B288" i="34"/>
  <c r="Y294" i="34"/>
  <c r="X294" i="34"/>
  <c r="T294" i="34"/>
  <c r="S294" i="34"/>
  <c r="R294" i="34"/>
  <c r="N294" i="34"/>
  <c r="B294" i="34"/>
  <c r="Y287" i="34"/>
  <c r="X287" i="34"/>
  <c r="T287" i="34"/>
  <c r="S287" i="34"/>
  <c r="R287" i="34"/>
  <c r="N287" i="34"/>
  <c r="B287" i="34"/>
  <c r="Y419" i="34"/>
  <c r="X419" i="34"/>
  <c r="T419" i="34"/>
  <c r="S419" i="34"/>
  <c r="R419" i="34"/>
  <c r="N419" i="34"/>
  <c r="B419" i="34"/>
  <c r="Y575" i="34"/>
  <c r="X575" i="34"/>
  <c r="T575" i="34"/>
  <c r="S575" i="34"/>
  <c r="R575" i="34"/>
  <c r="N575" i="34"/>
  <c r="B575" i="34"/>
  <c r="Z575" i="34" s="1"/>
  <c r="Y445" i="34"/>
  <c r="X445" i="34"/>
  <c r="T445" i="34"/>
  <c r="S445" i="34"/>
  <c r="R445" i="34"/>
  <c r="N445" i="34"/>
  <c r="Z445" i="34"/>
  <c r="Y430" i="34"/>
  <c r="X430" i="34"/>
  <c r="T430" i="34"/>
  <c r="S430" i="34"/>
  <c r="R430" i="34"/>
  <c r="N430" i="34"/>
  <c r="Z430" i="34"/>
  <c r="K21" i="55" l="1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291" i="34"/>
  <c r="W291" i="34"/>
  <c r="A292" i="34"/>
  <c r="W292" i="34"/>
  <c r="A293" i="34"/>
  <c r="W293" i="34"/>
  <c r="U291" i="34"/>
  <c r="U292" i="34"/>
  <c r="U293" i="34"/>
  <c r="A289" i="34"/>
  <c r="W289" i="34"/>
  <c r="A290" i="34"/>
  <c r="W290" i="34"/>
  <c r="U289" i="34"/>
  <c r="U290" i="34"/>
  <c r="Z288" i="34"/>
  <c r="U288" i="34"/>
  <c r="W288" i="34"/>
  <c r="A288" i="34"/>
  <c r="Z294" i="34"/>
  <c r="U294" i="34"/>
  <c r="W294" i="34"/>
  <c r="A294" i="34"/>
  <c r="Z287" i="34"/>
  <c r="W287" i="34"/>
  <c r="A287" i="34"/>
  <c r="U287" i="34"/>
  <c r="Z419" i="34"/>
  <c r="U419" i="34"/>
  <c r="W419" i="34"/>
  <c r="A419" i="34"/>
  <c r="A575" i="34"/>
  <c r="W575" i="34"/>
  <c r="U575" i="34"/>
  <c r="W445" i="34"/>
  <c r="U445" i="34"/>
  <c r="U430" i="34"/>
  <c r="W430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B53" i="34"/>
  <c r="B49" i="34"/>
  <c r="B47" i="34"/>
  <c r="A47" i="34" s="1"/>
  <c r="B44" i="34"/>
  <c r="A44" i="34" s="1"/>
  <c r="U49" i="34" l="1"/>
  <c r="Z49" i="34"/>
  <c r="S49" i="34"/>
  <c r="T49" i="34"/>
  <c r="W49" i="34"/>
  <c r="R49" i="34"/>
  <c r="A49" i="34"/>
  <c r="U47" i="34"/>
  <c r="Z47" i="34"/>
  <c r="W47" i="34"/>
  <c r="R47" i="34"/>
  <c r="S47" i="34"/>
  <c r="T47" i="34"/>
  <c r="T53" i="34"/>
  <c r="U53" i="34"/>
  <c r="Z53" i="34"/>
  <c r="S53" i="34"/>
  <c r="R53" i="34"/>
  <c r="W53" i="34"/>
  <c r="A53" i="34"/>
  <c r="U44" i="34"/>
  <c r="Z44" i="34"/>
  <c r="T44" i="34"/>
  <c r="W44" i="34"/>
  <c r="R44" i="34"/>
  <c r="S44" i="34"/>
  <c r="B797" i="34"/>
  <c r="U797" i="34" l="1"/>
  <c r="Z797" i="34"/>
  <c r="W797" i="34"/>
  <c r="A797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Z18" i="34" s="1"/>
  <c r="W18" i="34" l="1"/>
  <c r="U18" i="34"/>
  <c r="A18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13" i="60" l="1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00" i="34" l="1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1807" i="34" l="1"/>
  <c r="B1805" i="34"/>
  <c r="B1696" i="34"/>
  <c r="B1502" i="34"/>
  <c r="B1500" i="34"/>
  <c r="B1237" i="34"/>
  <c r="W1237" i="34" l="1"/>
  <c r="U1237" i="34"/>
  <c r="Z1237" i="34"/>
  <c r="S1805" i="34"/>
  <c r="W1805" i="34"/>
  <c r="T1805" i="34"/>
  <c r="U1805" i="34"/>
  <c r="R1805" i="34"/>
  <c r="A1805" i="34"/>
  <c r="T1502" i="34"/>
  <c r="U1502" i="34"/>
  <c r="R1502" i="34"/>
  <c r="S1502" i="34"/>
  <c r="W1502" i="34"/>
  <c r="A1502" i="34"/>
  <c r="A1237" i="34"/>
  <c r="T1696" i="34"/>
  <c r="U1696" i="34"/>
  <c r="R1696" i="34"/>
  <c r="S1696" i="34"/>
  <c r="W1696" i="34"/>
  <c r="A1696" i="34"/>
  <c r="S571" i="34"/>
  <c r="W571" i="34"/>
  <c r="T571" i="34"/>
  <c r="U571" i="34"/>
  <c r="R571" i="34"/>
  <c r="R1500" i="34"/>
  <c r="S1500" i="34"/>
  <c r="W1500" i="34"/>
  <c r="T1500" i="34"/>
  <c r="U1500" i="34"/>
  <c r="A1500" i="34"/>
  <c r="U1807" i="34"/>
  <c r="R1807" i="34"/>
  <c r="S1807" i="34"/>
  <c r="W1807" i="34"/>
  <c r="T1807" i="34"/>
  <c r="A1807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72" i="34"/>
  <c r="B1371" i="34"/>
  <c r="B1370" i="34"/>
  <c r="B1369" i="34"/>
  <c r="B1368" i="34"/>
  <c r="B1367" i="34"/>
  <c r="B1366" i="34"/>
  <c r="B1365" i="34"/>
  <c r="B1364" i="34"/>
  <c r="B1331" i="34"/>
  <c r="B1330" i="34"/>
  <c r="B1329" i="34"/>
  <c r="B1328" i="34"/>
  <c r="B1327" i="34"/>
  <c r="B1326" i="34"/>
  <c r="B1325" i="34"/>
  <c r="B1324" i="34"/>
  <c r="B1323" i="34"/>
  <c r="B1295" i="34"/>
  <c r="B1294" i="34"/>
  <c r="B1293" i="34"/>
  <c r="B1292" i="34"/>
  <c r="B1291" i="34"/>
  <c r="B1290" i="34"/>
  <c r="B1289" i="34"/>
  <c r="B1288" i="34"/>
  <c r="B1287" i="34"/>
  <c r="B1513" i="34"/>
  <c r="B1493" i="34"/>
  <c r="B1492" i="34"/>
  <c r="B1417" i="34"/>
  <c r="B1416" i="34"/>
  <c r="B1415" i="34"/>
  <c r="B1654" i="34"/>
  <c r="B1653" i="34"/>
  <c r="B1652" i="34"/>
  <c r="B1634" i="34"/>
  <c r="B1633" i="34"/>
  <c r="B1632" i="34"/>
  <c r="B1631" i="34"/>
  <c r="B1630" i="34"/>
  <c r="B1629" i="34"/>
  <c r="B1628" i="34"/>
  <c r="B1627" i="34"/>
  <c r="B1626" i="34"/>
  <c r="B1605" i="34"/>
  <c r="B1604" i="34"/>
  <c r="B1603" i="34"/>
  <c r="B1602" i="34"/>
  <c r="B1601" i="34"/>
  <c r="B1600" i="34"/>
  <c r="B1599" i="34"/>
  <c r="B1598" i="34"/>
  <c r="B1597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56" i="34"/>
  <c r="B1555" i="34"/>
  <c r="B1521" i="34"/>
  <c r="B1520" i="34"/>
  <c r="B1519" i="34"/>
  <c r="B1518" i="34"/>
  <c r="B1517" i="34"/>
  <c r="B1516" i="34"/>
  <c r="B1515" i="34"/>
  <c r="B1514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449" i="34"/>
  <c r="B1448" i="34"/>
  <c r="B1447" i="34"/>
  <c r="B1446" i="34"/>
  <c r="B1445" i="34"/>
  <c r="B1444" i="34"/>
  <c r="B1443" i="34"/>
  <c r="B1442" i="34"/>
  <c r="A43" i="70"/>
  <c r="B844" i="34"/>
  <c r="U844" i="34" l="1"/>
  <c r="Z844" i="34"/>
  <c r="W844" i="34"/>
  <c r="A844" i="34"/>
  <c r="U1288" i="34"/>
  <c r="Z1288" i="34"/>
  <c r="W1288" i="34"/>
  <c r="U1292" i="34"/>
  <c r="Z1292" i="34"/>
  <c r="W1292" i="34"/>
  <c r="U1323" i="34"/>
  <c r="Z1323" i="34"/>
  <c r="W1323" i="34"/>
  <c r="U1327" i="34"/>
  <c r="Z1327" i="34"/>
  <c r="W1327" i="34"/>
  <c r="U1331" i="34"/>
  <c r="Z1331" i="34"/>
  <c r="W1331" i="34"/>
  <c r="U1367" i="34"/>
  <c r="Z1367" i="34"/>
  <c r="W1367" i="34"/>
  <c r="U1371" i="34"/>
  <c r="Z1371" i="34"/>
  <c r="W1371" i="34"/>
  <c r="W1289" i="34"/>
  <c r="U1289" i="34"/>
  <c r="Z1289" i="34"/>
  <c r="W1293" i="34"/>
  <c r="U1293" i="34"/>
  <c r="Z1293" i="34"/>
  <c r="U1324" i="34"/>
  <c r="Z1324" i="34"/>
  <c r="W1324" i="34"/>
  <c r="U1328" i="34"/>
  <c r="Z1328" i="34"/>
  <c r="W1328" i="34"/>
  <c r="U1364" i="34"/>
  <c r="Z1364" i="34"/>
  <c r="W1364" i="34"/>
  <c r="U1368" i="34"/>
  <c r="Z1368" i="34"/>
  <c r="W1368" i="34"/>
  <c r="U1372" i="34"/>
  <c r="Z1372" i="34"/>
  <c r="W1372" i="34"/>
  <c r="Z1290" i="34"/>
  <c r="W1290" i="34"/>
  <c r="U1290" i="34"/>
  <c r="Z1294" i="34"/>
  <c r="W1294" i="34"/>
  <c r="U1294" i="34"/>
  <c r="W1325" i="34"/>
  <c r="U1325" i="34"/>
  <c r="Z1325" i="34"/>
  <c r="W1329" i="34"/>
  <c r="U1329" i="34"/>
  <c r="Z1329" i="34"/>
  <c r="W1365" i="34"/>
  <c r="U1365" i="34"/>
  <c r="Z1365" i="34"/>
  <c r="W1369" i="34"/>
  <c r="U1369" i="34"/>
  <c r="Z1369" i="34"/>
  <c r="U1287" i="34"/>
  <c r="Z1287" i="34"/>
  <c r="W1287" i="34"/>
  <c r="U1291" i="34"/>
  <c r="Z1291" i="34"/>
  <c r="W1291" i="34"/>
  <c r="U1295" i="34"/>
  <c r="Z1295" i="34"/>
  <c r="W1295" i="34"/>
  <c r="Z1326" i="34"/>
  <c r="W1326" i="34"/>
  <c r="U1326" i="34"/>
  <c r="Z1330" i="34"/>
  <c r="W1330" i="34"/>
  <c r="U1330" i="34"/>
  <c r="Z1366" i="34"/>
  <c r="W1366" i="34"/>
  <c r="U1366" i="34"/>
  <c r="Z1370" i="34"/>
  <c r="W1370" i="34"/>
  <c r="U1370" i="34"/>
  <c r="W400" i="34"/>
  <c r="U400" i="34"/>
  <c r="U1449" i="34"/>
  <c r="W1449" i="34"/>
  <c r="A1449" i="34"/>
  <c r="W1658" i="34"/>
  <c r="U1658" i="34"/>
  <c r="A1658" i="34"/>
  <c r="W1662" i="34"/>
  <c r="U1662" i="34"/>
  <c r="A1662" i="34"/>
  <c r="U315" i="34"/>
  <c r="W315" i="34"/>
  <c r="U319" i="34"/>
  <c r="W319" i="34"/>
  <c r="U323" i="34"/>
  <c r="W323" i="34"/>
  <c r="W345" i="34"/>
  <c r="U345" i="34"/>
  <c r="W349" i="34"/>
  <c r="U349" i="34"/>
  <c r="U386" i="34"/>
  <c r="W386" i="34"/>
  <c r="U390" i="34"/>
  <c r="W390" i="34"/>
  <c r="U394" i="34"/>
  <c r="W394" i="34"/>
  <c r="W1515" i="34"/>
  <c r="U1515" i="34"/>
  <c r="A1515" i="34"/>
  <c r="W1519" i="34"/>
  <c r="U1519" i="34"/>
  <c r="A1519" i="34"/>
  <c r="U1556" i="34"/>
  <c r="W1556" i="34"/>
  <c r="A1556" i="34"/>
  <c r="U1571" i="34"/>
  <c r="W1571" i="34"/>
  <c r="A1571" i="34"/>
  <c r="U1575" i="34"/>
  <c r="W1575" i="34"/>
  <c r="A1575" i="34"/>
  <c r="W1597" i="34"/>
  <c r="U1597" i="34"/>
  <c r="A1597" i="34"/>
  <c r="W1601" i="34"/>
  <c r="U1601" i="34"/>
  <c r="A1601" i="34"/>
  <c r="W1605" i="34"/>
  <c r="U1605" i="34"/>
  <c r="A1605" i="34"/>
  <c r="W1629" i="34"/>
  <c r="U1629" i="34"/>
  <c r="A1629" i="34"/>
  <c r="W1633" i="34"/>
  <c r="U1633" i="34"/>
  <c r="A1633" i="34"/>
  <c r="W1654" i="34"/>
  <c r="U1654" i="34"/>
  <c r="A1654" i="34"/>
  <c r="W442" i="34"/>
  <c r="U442" i="34"/>
  <c r="W447" i="34"/>
  <c r="U447" i="34"/>
  <c r="W451" i="34"/>
  <c r="U451" i="34"/>
  <c r="W476" i="34"/>
  <c r="U476" i="34"/>
  <c r="W480" i="34"/>
  <c r="U480" i="34"/>
  <c r="W503" i="34"/>
  <c r="U503" i="34"/>
  <c r="W519" i="34"/>
  <c r="U519" i="34"/>
  <c r="U529" i="34"/>
  <c r="W529" i="34"/>
  <c r="W313" i="34"/>
  <c r="U313" i="34"/>
  <c r="W1492" i="34"/>
  <c r="U1492" i="34"/>
  <c r="A1492" i="34"/>
  <c r="A1288" i="34"/>
  <c r="A1292" i="34"/>
  <c r="A1323" i="34"/>
  <c r="A1327" i="34"/>
  <c r="A1331" i="34"/>
  <c r="A1367" i="34"/>
  <c r="A1371" i="34"/>
  <c r="U1402" i="34"/>
  <c r="W1402" i="34"/>
  <c r="A1402" i="34"/>
  <c r="U1406" i="34"/>
  <c r="W1406" i="34"/>
  <c r="A1406" i="34"/>
  <c r="U1410" i="34"/>
  <c r="W1410" i="34"/>
  <c r="A1410" i="34"/>
  <c r="U1414" i="34"/>
  <c r="W1414" i="34"/>
  <c r="A1414" i="34"/>
  <c r="U399" i="34"/>
  <c r="W399" i="34"/>
  <c r="U1445" i="34"/>
  <c r="W1445" i="34"/>
  <c r="A1445" i="34"/>
  <c r="W397" i="34"/>
  <c r="U397" i="34"/>
  <c r="U1442" i="34"/>
  <c r="W1442" i="34"/>
  <c r="A1442" i="34"/>
  <c r="U1446" i="34"/>
  <c r="W1446" i="34"/>
  <c r="A1446" i="34"/>
  <c r="U1655" i="34"/>
  <c r="W1655" i="34"/>
  <c r="A1655" i="34"/>
  <c r="U1659" i="34"/>
  <c r="W1659" i="34"/>
  <c r="A1659" i="34"/>
  <c r="U1663" i="34"/>
  <c r="W1663" i="34"/>
  <c r="A1663" i="34"/>
  <c r="W316" i="34"/>
  <c r="U316" i="34"/>
  <c r="W320" i="34"/>
  <c r="U320" i="34"/>
  <c r="U342" i="34"/>
  <c r="W342" i="34"/>
  <c r="U346" i="34"/>
  <c r="W346" i="34"/>
  <c r="U350" i="34"/>
  <c r="W350" i="34"/>
  <c r="U387" i="34"/>
  <c r="W387" i="34"/>
  <c r="U391" i="34"/>
  <c r="W391" i="34"/>
  <c r="U395" i="34"/>
  <c r="W395" i="34"/>
  <c r="W1516" i="34"/>
  <c r="U1516" i="34"/>
  <c r="A1516" i="34"/>
  <c r="W1520" i="34"/>
  <c r="U1520" i="34"/>
  <c r="A1520" i="34"/>
  <c r="U1568" i="34"/>
  <c r="W1568" i="34"/>
  <c r="A1568" i="34"/>
  <c r="U1572" i="34"/>
  <c r="W1572" i="34"/>
  <c r="A1572" i="34"/>
  <c r="U1576" i="34"/>
  <c r="W1576" i="34"/>
  <c r="A1576" i="34"/>
  <c r="W1598" i="34"/>
  <c r="U1598" i="34"/>
  <c r="A1598" i="34"/>
  <c r="W1602" i="34"/>
  <c r="U1602" i="34"/>
  <c r="A1602" i="34"/>
  <c r="W1626" i="34"/>
  <c r="U1626" i="34"/>
  <c r="A1626" i="34"/>
  <c r="W1630" i="34"/>
  <c r="U1630" i="34"/>
  <c r="A1630" i="34"/>
  <c r="W1634" i="34"/>
  <c r="U1634" i="34"/>
  <c r="A1634" i="34"/>
  <c r="W1415" i="34"/>
  <c r="U1415" i="34"/>
  <c r="A1415" i="34"/>
  <c r="W443" i="34"/>
  <c r="U443" i="34"/>
  <c r="W448" i="34"/>
  <c r="U448" i="34"/>
  <c r="U473" i="34"/>
  <c r="W473" i="34"/>
  <c r="U477" i="34"/>
  <c r="W477" i="34"/>
  <c r="U481" i="34"/>
  <c r="W481" i="34"/>
  <c r="W504" i="34"/>
  <c r="U504" i="34"/>
  <c r="W520" i="34"/>
  <c r="U520" i="34"/>
  <c r="U530" i="34"/>
  <c r="W530" i="34"/>
  <c r="U314" i="34"/>
  <c r="W314" i="34"/>
  <c r="U1493" i="34"/>
  <c r="W1493" i="34"/>
  <c r="A1493" i="34"/>
  <c r="A1289" i="34"/>
  <c r="A1293" i="34"/>
  <c r="A1324" i="34"/>
  <c r="A1328" i="34"/>
  <c r="A1364" i="34"/>
  <c r="A1368" i="34"/>
  <c r="A1372" i="34"/>
  <c r="W1403" i="34"/>
  <c r="U1403" i="34"/>
  <c r="A1403" i="34"/>
  <c r="W1407" i="34"/>
  <c r="U1407" i="34"/>
  <c r="A1407" i="34"/>
  <c r="W1411" i="34"/>
  <c r="U1411" i="34"/>
  <c r="A1411" i="34"/>
  <c r="U398" i="34"/>
  <c r="W398" i="34"/>
  <c r="W1443" i="34"/>
  <c r="U1443" i="34"/>
  <c r="A1443" i="34"/>
  <c r="W1447" i="34"/>
  <c r="U1447" i="34"/>
  <c r="A1447" i="34"/>
  <c r="U1656" i="34"/>
  <c r="W1656" i="34"/>
  <c r="A1656" i="34"/>
  <c r="U1660" i="34"/>
  <c r="W1660" i="34"/>
  <c r="A1660" i="34"/>
  <c r="U1664" i="34"/>
  <c r="W1664" i="34"/>
  <c r="A1664" i="34"/>
  <c r="W317" i="34"/>
  <c r="U317" i="34"/>
  <c r="W321" i="34"/>
  <c r="U321" i="34"/>
  <c r="U343" i="34"/>
  <c r="W343" i="34"/>
  <c r="U347" i="34"/>
  <c r="W347" i="34"/>
  <c r="W384" i="34"/>
  <c r="U384" i="34"/>
  <c r="W388" i="34"/>
  <c r="U388" i="34"/>
  <c r="W392" i="34"/>
  <c r="U392" i="34"/>
  <c r="W396" i="34"/>
  <c r="U396" i="34"/>
  <c r="U1517" i="34"/>
  <c r="W1517" i="34"/>
  <c r="A1517" i="34"/>
  <c r="U1521" i="34"/>
  <c r="W1521" i="34"/>
  <c r="A1521" i="34"/>
  <c r="W1569" i="34"/>
  <c r="U1569" i="34"/>
  <c r="A1569" i="34"/>
  <c r="W1573" i="34"/>
  <c r="U1573" i="34"/>
  <c r="A1573" i="34"/>
  <c r="W1577" i="34"/>
  <c r="U1577" i="34"/>
  <c r="A1577" i="34"/>
  <c r="U1599" i="34"/>
  <c r="W1599" i="34"/>
  <c r="A1599" i="34"/>
  <c r="U1603" i="34"/>
  <c r="W1603" i="34"/>
  <c r="A1603" i="34"/>
  <c r="U1627" i="34"/>
  <c r="W1627" i="34"/>
  <c r="A1627" i="34"/>
  <c r="U1631" i="34"/>
  <c r="W1631" i="34"/>
  <c r="A1631" i="34"/>
  <c r="U1652" i="34"/>
  <c r="W1652" i="34"/>
  <c r="A1652" i="34"/>
  <c r="W1416" i="34"/>
  <c r="U1416" i="34"/>
  <c r="A1416" i="34"/>
  <c r="U444" i="34"/>
  <c r="W444" i="34"/>
  <c r="U449" i="34"/>
  <c r="W449" i="34"/>
  <c r="U474" i="34"/>
  <c r="W474" i="34"/>
  <c r="U478" i="34"/>
  <c r="W478" i="34"/>
  <c r="U501" i="34"/>
  <c r="W501" i="34"/>
  <c r="U505" i="34"/>
  <c r="W505" i="34"/>
  <c r="U521" i="34"/>
  <c r="W521" i="34"/>
  <c r="W564" i="34"/>
  <c r="U564" i="34"/>
  <c r="W380" i="34"/>
  <c r="U380" i="34"/>
  <c r="U1513" i="34"/>
  <c r="W1513" i="34"/>
  <c r="A1513" i="34"/>
  <c r="A1290" i="34"/>
  <c r="A1294" i="34"/>
  <c r="A1325" i="34"/>
  <c r="A1329" i="34"/>
  <c r="A1365" i="34"/>
  <c r="A1369" i="34"/>
  <c r="W1400" i="34"/>
  <c r="U1400" i="34"/>
  <c r="A1400" i="34"/>
  <c r="W1404" i="34"/>
  <c r="U1404" i="34"/>
  <c r="A1404" i="34"/>
  <c r="W1408" i="34"/>
  <c r="U1408" i="34"/>
  <c r="A1408" i="34"/>
  <c r="W1412" i="34"/>
  <c r="U1412" i="34"/>
  <c r="A1412" i="34"/>
  <c r="W1444" i="34"/>
  <c r="U1444" i="34"/>
  <c r="A1444" i="34"/>
  <c r="W1448" i="34"/>
  <c r="U1448" i="34"/>
  <c r="A1448" i="34"/>
  <c r="W1657" i="34"/>
  <c r="U1657" i="34"/>
  <c r="A1657" i="34"/>
  <c r="W1661" i="34"/>
  <c r="U1661" i="34"/>
  <c r="A1661" i="34"/>
  <c r="W1665" i="34"/>
  <c r="U1665" i="34"/>
  <c r="A1665" i="34"/>
  <c r="U318" i="34"/>
  <c r="W318" i="34"/>
  <c r="U322" i="34"/>
  <c r="W322" i="34"/>
  <c r="W344" i="34"/>
  <c r="U344" i="34"/>
  <c r="W348" i="34"/>
  <c r="U348" i="34"/>
  <c r="W385" i="34"/>
  <c r="U385" i="34"/>
  <c r="W389" i="34"/>
  <c r="U389" i="34"/>
  <c r="W393" i="34"/>
  <c r="U393" i="34"/>
  <c r="U1514" i="34"/>
  <c r="W1514" i="34"/>
  <c r="A1514" i="34"/>
  <c r="U1518" i="34"/>
  <c r="W1518" i="34"/>
  <c r="A1518" i="34"/>
  <c r="U1555" i="34"/>
  <c r="W1555" i="34"/>
  <c r="A1555" i="34"/>
  <c r="W1570" i="34"/>
  <c r="U1570" i="34"/>
  <c r="A1570" i="34"/>
  <c r="W1574" i="34"/>
  <c r="U1574" i="34"/>
  <c r="A1574" i="34"/>
  <c r="W1578" i="34"/>
  <c r="U1578" i="34"/>
  <c r="A1578" i="34"/>
  <c r="U1600" i="34"/>
  <c r="W1600" i="34"/>
  <c r="A1600" i="34"/>
  <c r="U1604" i="34"/>
  <c r="W1604" i="34"/>
  <c r="A1604" i="34"/>
  <c r="U1628" i="34"/>
  <c r="W1628" i="34"/>
  <c r="A1628" i="34"/>
  <c r="U1632" i="34"/>
  <c r="W1632" i="34"/>
  <c r="A1632" i="34"/>
  <c r="W1653" i="34"/>
  <c r="U1653" i="34"/>
  <c r="A1653" i="34"/>
  <c r="U1417" i="34"/>
  <c r="W1417" i="34"/>
  <c r="A1417" i="34"/>
  <c r="U446" i="34"/>
  <c r="W446" i="34"/>
  <c r="U450" i="34"/>
  <c r="W450" i="34"/>
  <c r="W475" i="34"/>
  <c r="U475" i="34"/>
  <c r="W479" i="34"/>
  <c r="U479" i="34"/>
  <c r="U502" i="34"/>
  <c r="W502" i="34"/>
  <c r="U506" i="34"/>
  <c r="W506" i="34"/>
  <c r="U522" i="34"/>
  <c r="W522" i="34"/>
  <c r="U565" i="34"/>
  <c r="W565" i="34"/>
  <c r="W381" i="34"/>
  <c r="U381" i="34"/>
  <c r="A1287" i="34"/>
  <c r="A1291" i="34"/>
  <c r="A1295" i="34"/>
  <c r="A1326" i="34"/>
  <c r="A1330" i="34"/>
  <c r="A1366" i="34"/>
  <c r="A1370" i="34"/>
  <c r="U1401" i="34"/>
  <c r="W1401" i="34"/>
  <c r="A1401" i="34"/>
  <c r="U1405" i="34"/>
  <c r="W1405" i="34"/>
  <c r="A1405" i="34"/>
  <c r="U1409" i="34"/>
  <c r="W1409" i="34"/>
  <c r="A1409" i="34"/>
  <c r="U1413" i="34"/>
  <c r="W1413" i="34"/>
  <c r="A1413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862" i="34"/>
  <c r="B837" i="34"/>
  <c r="B845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661" i="34"/>
  <c r="B660" i="34"/>
  <c r="B659" i="34"/>
  <c r="B658" i="34"/>
  <c r="B657" i="34"/>
  <c r="B663" i="34"/>
  <c r="B662" i="34"/>
  <c r="B737" i="34"/>
  <c r="B728" i="34"/>
  <c r="B666" i="34"/>
  <c r="B672" i="34"/>
  <c r="B670" i="34"/>
  <c r="B690" i="34"/>
  <c r="B699" i="34"/>
  <c r="B689" i="34"/>
  <c r="B702" i="34"/>
  <c r="B688" i="34"/>
  <c r="B693" i="34"/>
  <c r="B692" i="34"/>
  <c r="B691" i="34"/>
  <c r="B721" i="34"/>
  <c r="B718" i="34"/>
  <c r="B719" i="34"/>
  <c r="B695" i="34"/>
  <c r="B710" i="34"/>
  <c r="B684" i="34"/>
  <c r="B685" i="34"/>
  <c r="B686" i="34"/>
  <c r="B680" i="34"/>
  <c r="B683" i="34"/>
  <c r="B63" i="34"/>
  <c r="B62" i="34"/>
  <c r="B61" i="34"/>
  <c r="B60" i="34"/>
  <c r="B59" i="34"/>
  <c r="B58" i="34"/>
  <c r="B57" i="34"/>
  <c r="B56" i="34"/>
  <c r="B55" i="34"/>
  <c r="B54" i="34"/>
  <c r="B52" i="34"/>
  <c r="B51" i="34"/>
  <c r="B50" i="34"/>
  <c r="B48" i="34"/>
  <c r="B46" i="34"/>
  <c r="B45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798" i="34"/>
  <c r="B817" i="34"/>
  <c r="B847" i="34"/>
  <c r="B758" i="34"/>
  <c r="B757" i="34"/>
  <c r="B756" i="34"/>
  <c r="B755" i="34"/>
  <c r="B751" i="34"/>
  <c r="B750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1242" i="34"/>
  <c r="B1241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U1070" i="34" l="1"/>
  <c r="Z1070" i="34"/>
  <c r="W1070" i="34"/>
  <c r="A1070" i="34"/>
  <c r="U67" i="34"/>
  <c r="Z67" i="34"/>
  <c r="S67" i="34"/>
  <c r="T67" i="34"/>
  <c r="W67" i="34"/>
  <c r="R67" i="34"/>
  <c r="A67" i="34"/>
  <c r="T75" i="34"/>
  <c r="U75" i="34"/>
  <c r="Z75" i="34"/>
  <c r="R75" i="34"/>
  <c r="W75" i="34"/>
  <c r="S75" i="34"/>
  <c r="A75" i="34"/>
  <c r="U87" i="34"/>
  <c r="Z87" i="34"/>
  <c r="R87" i="34"/>
  <c r="W87" i="34"/>
  <c r="T87" i="34"/>
  <c r="S87" i="34"/>
  <c r="A87" i="34"/>
  <c r="U1056" i="34"/>
  <c r="Z1056" i="34"/>
  <c r="W1056" i="34"/>
  <c r="A1056" i="34"/>
  <c r="U756" i="34"/>
  <c r="Z756" i="34"/>
  <c r="W756" i="34"/>
  <c r="A756" i="34"/>
  <c r="S33" i="34"/>
  <c r="U33" i="34"/>
  <c r="Z33" i="34"/>
  <c r="R33" i="34"/>
  <c r="W33" i="34"/>
  <c r="T33" i="34"/>
  <c r="A33" i="34"/>
  <c r="T52" i="34"/>
  <c r="U52" i="34"/>
  <c r="Z52" i="34"/>
  <c r="R52" i="34"/>
  <c r="W52" i="34"/>
  <c r="S52" i="34"/>
  <c r="A52" i="34"/>
  <c r="U680" i="34"/>
  <c r="Z680" i="34"/>
  <c r="W680" i="34"/>
  <c r="A680" i="34"/>
  <c r="U690" i="34"/>
  <c r="Z690" i="34"/>
  <c r="W690" i="34"/>
  <c r="A690" i="34"/>
  <c r="U1071" i="34"/>
  <c r="Z1071" i="34"/>
  <c r="W1071" i="34"/>
  <c r="A1071" i="34"/>
  <c r="U64" i="34"/>
  <c r="Z64" i="34"/>
  <c r="R64" i="34"/>
  <c r="S64" i="34"/>
  <c r="T64" i="34"/>
  <c r="W64" i="34"/>
  <c r="A64" i="34"/>
  <c r="U68" i="34"/>
  <c r="Z68" i="34"/>
  <c r="R68" i="34"/>
  <c r="S68" i="34"/>
  <c r="T68" i="34"/>
  <c r="W68" i="34"/>
  <c r="A68" i="34"/>
  <c r="U76" i="34"/>
  <c r="Z76" i="34"/>
  <c r="R76" i="34"/>
  <c r="W76" i="34"/>
  <c r="S76" i="34"/>
  <c r="T76" i="34"/>
  <c r="A76" i="34"/>
  <c r="U84" i="34"/>
  <c r="Z84" i="34"/>
  <c r="R84" i="34"/>
  <c r="W84" i="34"/>
  <c r="S84" i="34"/>
  <c r="T84" i="34"/>
  <c r="A84" i="34"/>
  <c r="U88" i="34"/>
  <c r="Z88" i="34"/>
  <c r="R88" i="34"/>
  <c r="W88" i="34"/>
  <c r="S88" i="34"/>
  <c r="T88" i="34"/>
  <c r="A88" i="34"/>
  <c r="U1053" i="34"/>
  <c r="Z1053" i="34"/>
  <c r="A1053" i="34"/>
  <c r="W1053" i="34"/>
  <c r="U1057" i="34"/>
  <c r="Z1057" i="34"/>
  <c r="A1057" i="34"/>
  <c r="W1057" i="34"/>
  <c r="U750" i="34"/>
  <c r="Z750" i="34"/>
  <c r="W750" i="34"/>
  <c r="A750" i="34"/>
  <c r="U757" i="34"/>
  <c r="Z757" i="34"/>
  <c r="W757" i="34"/>
  <c r="A757" i="34"/>
  <c r="S30" i="34"/>
  <c r="U30" i="34"/>
  <c r="Z30" i="34"/>
  <c r="R30" i="34"/>
  <c r="W30" i="34"/>
  <c r="T30" i="34"/>
  <c r="A30" i="34"/>
  <c r="U38" i="34"/>
  <c r="Z38" i="34"/>
  <c r="R38" i="34"/>
  <c r="W38" i="34"/>
  <c r="S38" i="34"/>
  <c r="T38" i="34"/>
  <c r="A38" i="34"/>
  <c r="U42" i="34"/>
  <c r="Z42" i="34"/>
  <c r="R42" i="34"/>
  <c r="S42" i="34"/>
  <c r="T42" i="34"/>
  <c r="W42" i="34"/>
  <c r="A42" i="34"/>
  <c r="T54" i="34"/>
  <c r="U54" i="34"/>
  <c r="Z54" i="34"/>
  <c r="S54" i="34"/>
  <c r="R54" i="34"/>
  <c r="W54" i="34"/>
  <c r="A54" i="34"/>
  <c r="T58" i="34"/>
  <c r="U58" i="34"/>
  <c r="Z58" i="34"/>
  <c r="S58" i="34"/>
  <c r="R58" i="34"/>
  <c r="W58" i="34"/>
  <c r="A58" i="34"/>
  <c r="U695" i="34"/>
  <c r="Z695" i="34"/>
  <c r="W695" i="34"/>
  <c r="A695" i="34"/>
  <c r="U1068" i="34"/>
  <c r="Z1068" i="34"/>
  <c r="W1068" i="34"/>
  <c r="A1068" i="34"/>
  <c r="U1072" i="34"/>
  <c r="Z1072" i="34"/>
  <c r="W1072" i="34"/>
  <c r="A1072" i="34"/>
  <c r="U1076" i="34"/>
  <c r="Z1076" i="34"/>
  <c r="W1076" i="34"/>
  <c r="A1076" i="34"/>
  <c r="U65" i="34"/>
  <c r="Z65" i="34"/>
  <c r="W65" i="34"/>
  <c r="R65" i="34"/>
  <c r="S65" i="34"/>
  <c r="T65" i="34"/>
  <c r="A65" i="34"/>
  <c r="U69" i="34"/>
  <c r="Z69" i="34"/>
  <c r="W69" i="34"/>
  <c r="R69" i="34"/>
  <c r="S69" i="34"/>
  <c r="T69" i="34"/>
  <c r="A69" i="34"/>
  <c r="S73" i="34"/>
  <c r="T73" i="34"/>
  <c r="U73" i="34"/>
  <c r="Z73" i="34"/>
  <c r="R73" i="34"/>
  <c r="W73" i="34"/>
  <c r="A73" i="34"/>
  <c r="U77" i="34"/>
  <c r="Z77" i="34"/>
  <c r="R77" i="34"/>
  <c r="W77" i="34"/>
  <c r="S77" i="34"/>
  <c r="T77" i="34"/>
  <c r="A77" i="34"/>
  <c r="U81" i="34"/>
  <c r="Z81" i="34"/>
  <c r="R81" i="34"/>
  <c r="W81" i="34"/>
  <c r="S81" i="34"/>
  <c r="T81" i="34"/>
  <c r="A81" i="34"/>
  <c r="U85" i="34"/>
  <c r="Z85" i="34"/>
  <c r="R85" i="34"/>
  <c r="W85" i="34"/>
  <c r="S85" i="34"/>
  <c r="T85" i="34"/>
  <c r="A85" i="34"/>
  <c r="U89" i="34"/>
  <c r="Z89" i="34"/>
  <c r="R89" i="34"/>
  <c r="W89" i="34"/>
  <c r="S89" i="34"/>
  <c r="T89" i="34"/>
  <c r="A89" i="34"/>
  <c r="U93" i="34"/>
  <c r="Z93" i="34"/>
  <c r="W93" i="34"/>
  <c r="R93" i="34"/>
  <c r="S93" i="34"/>
  <c r="T93" i="34"/>
  <c r="A93" i="34"/>
  <c r="U1054" i="34"/>
  <c r="Z1054" i="34"/>
  <c r="W1054" i="34"/>
  <c r="A1054" i="34"/>
  <c r="U1058" i="34"/>
  <c r="Z1058" i="34"/>
  <c r="W1058" i="34"/>
  <c r="A1058" i="34"/>
  <c r="U1062" i="34"/>
  <c r="Z1062" i="34"/>
  <c r="W1062" i="34"/>
  <c r="A1062" i="34"/>
  <c r="U751" i="34"/>
  <c r="Z751" i="34"/>
  <c r="W751" i="34"/>
  <c r="A751" i="34"/>
  <c r="U758" i="34"/>
  <c r="Z758" i="34"/>
  <c r="W758" i="34"/>
  <c r="A758" i="34"/>
  <c r="S27" i="34"/>
  <c r="T27" i="34"/>
  <c r="U27" i="34"/>
  <c r="Z27" i="34"/>
  <c r="R27" i="34"/>
  <c r="W27" i="34"/>
  <c r="A27" i="34"/>
  <c r="S31" i="34"/>
  <c r="U31" i="34"/>
  <c r="Z31" i="34"/>
  <c r="R31" i="34"/>
  <c r="W31" i="34"/>
  <c r="T31" i="34"/>
  <c r="A31" i="34"/>
  <c r="S35" i="34"/>
  <c r="U35" i="34"/>
  <c r="Z35" i="34"/>
  <c r="R35" i="34"/>
  <c r="W35" i="34"/>
  <c r="T35" i="34"/>
  <c r="A35" i="34"/>
  <c r="U39" i="34"/>
  <c r="Z39" i="34"/>
  <c r="R39" i="34"/>
  <c r="W39" i="34"/>
  <c r="T39" i="34"/>
  <c r="S39" i="34"/>
  <c r="A39" i="34"/>
  <c r="U43" i="34"/>
  <c r="Z43" i="34"/>
  <c r="W43" i="34"/>
  <c r="R43" i="34"/>
  <c r="S43" i="34"/>
  <c r="T43" i="34"/>
  <c r="A43" i="34"/>
  <c r="U50" i="34"/>
  <c r="Z50" i="34"/>
  <c r="R50" i="34"/>
  <c r="S50" i="34"/>
  <c r="T50" i="34"/>
  <c r="W50" i="34"/>
  <c r="A50" i="34"/>
  <c r="T55" i="34"/>
  <c r="U55" i="34"/>
  <c r="Z55" i="34"/>
  <c r="S55" i="34"/>
  <c r="W55" i="34"/>
  <c r="R55" i="34"/>
  <c r="A55" i="34"/>
  <c r="U59" i="34"/>
  <c r="Z59" i="34"/>
  <c r="S59" i="34"/>
  <c r="R59" i="34"/>
  <c r="T59" i="34"/>
  <c r="W59" i="34"/>
  <c r="A59" i="34"/>
  <c r="U63" i="34"/>
  <c r="Z63" i="34"/>
  <c r="S63" i="34"/>
  <c r="R63" i="34"/>
  <c r="T63" i="34"/>
  <c r="W63" i="34"/>
  <c r="A63" i="34"/>
  <c r="U685" i="34"/>
  <c r="Z685" i="34"/>
  <c r="W685" i="34"/>
  <c r="A685" i="34"/>
  <c r="U719" i="34"/>
  <c r="Z719" i="34"/>
  <c r="W719" i="34"/>
  <c r="A719" i="34"/>
  <c r="U692" i="34"/>
  <c r="Z692" i="34"/>
  <c r="W692" i="34"/>
  <c r="A692" i="34"/>
  <c r="U689" i="34"/>
  <c r="Z689" i="34"/>
  <c r="W689" i="34"/>
  <c r="A689" i="34"/>
  <c r="U672" i="34"/>
  <c r="Z672" i="34"/>
  <c r="W672" i="34"/>
  <c r="A672" i="34"/>
  <c r="U662" i="34"/>
  <c r="Z662" i="34"/>
  <c r="W662" i="34"/>
  <c r="A662" i="34"/>
  <c r="U659" i="34"/>
  <c r="Z659" i="34"/>
  <c r="W659" i="34"/>
  <c r="A659" i="34"/>
  <c r="U739" i="34"/>
  <c r="Z739" i="34"/>
  <c r="W739" i="34"/>
  <c r="A739" i="34"/>
  <c r="U743" i="34"/>
  <c r="Z743" i="34"/>
  <c r="W743" i="34"/>
  <c r="A743" i="34"/>
  <c r="U747" i="34"/>
  <c r="Z747" i="34"/>
  <c r="W747" i="34"/>
  <c r="A747" i="34"/>
  <c r="U837" i="34"/>
  <c r="Z837" i="34"/>
  <c r="W837" i="34"/>
  <c r="A837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613" i="34"/>
  <c r="Z613" i="34"/>
  <c r="W613" i="34"/>
  <c r="A613" i="34"/>
  <c r="U617" i="34"/>
  <c r="Z617" i="34"/>
  <c r="W617" i="34"/>
  <c r="A617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1073" i="34"/>
  <c r="Z1073" i="34"/>
  <c r="W1073" i="34"/>
  <c r="A1073" i="34"/>
  <c r="U66" i="34"/>
  <c r="Z66" i="34"/>
  <c r="T66" i="34"/>
  <c r="W66" i="34"/>
  <c r="R66" i="34"/>
  <c r="S66" i="34"/>
  <c r="A66" i="34"/>
  <c r="U70" i="34"/>
  <c r="Z70" i="34"/>
  <c r="T70" i="34"/>
  <c r="W70" i="34"/>
  <c r="R70" i="34"/>
  <c r="S70" i="34"/>
  <c r="A70" i="34"/>
  <c r="S74" i="34"/>
  <c r="T74" i="34"/>
  <c r="U74" i="34"/>
  <c r="Z74" i="34"/>
  <c r="R74" i="34"/>
  <c r="W74" i="34"/>
  <c r="A74" i="34"/>
  <c r="U78" i="34"/>
  <c r="Z78" i="34"/>
  <c r="R78" i="34"/>
  <c r="W78" i="34"/>
  <c r="S78" i="34"/>
  <c r="T78" i="34"/>
  <c r="A78" i="34"/>
  <c r="U82" i="34"/>
  <c r="Z82" i="34"/>
  <c r="R82" i="34"/>
  <c r="W82" i="34"/>
  <c r="S82" i="34"/>
  <c r="T82" i="34"/>
  <c r="A82" i="34"/>
  <c r="U86" i="34"/>
  <c r="Z86" i="34"/>
  <c r="R86" i="34"/>
  <c r="W86" i="34"/>
  <c r="S86" i="34"/>
  <c r="T86" i="34"/>
  <c r="A86" i="34"/>
  <c r="U90" i="34"/>
  <c r="Z90" i="34"/>
  <c r="R90" i="34"/>
  <c r="W90" i="34"/>
  <c r="S90" i="34"/>
  <c r="T90" i="34"/>
  <c r="A90" i="34"/>
  <c r="U94" i="34"/>
  <c r="Z94" i="34"/>
  <c r="T94" i="34"/>
  <c r="W94" i="34"/>
  <c r="R94" i="34"/>
  <c r="S94" i="34"/>
  <c r="A94" i="34"/>
  <c r="U1055" i="34"/>
  <c r="Z1055" i="34"/>
  <c r="W1055" i="34"/>
  <c r="A1055" i="34"/>
  <c r="U1059" i="34"/>
  <c r="Z1059" i="34"/>
  <c r="W1059" i="34"/>
  <c r="A1059" i="34"/>
  <c r="U1063" i="34"/>
  <c r="Z1063" i="34"/>
  <c r="W1063" i="34"/>
  <c r="A1063" i="34"/>
  <c r="U755" i="34"/>
  <c r="Z755" i="34"/>
  <c r="W755" i="34"/>
  <c r="A755" i="34"/>
  <c r="U847" i="34"/>
  <c r="Z847" i="34"/>
  <c r="W847" i="34"/>
  <c r="A847" i="34"/>
  <c r="S28" i="34"/>
  <c r="T28" i="34"/>
  <c r="U28" i="34"/>
  <c r="Z28" i="34"/>
  <c r="R28" i="34"/>
  <c r="W28" i="34"/>
  <c r="A28" i="34"/>
  <c r="S32" i="34"/>
  <c r="U32" i="34"/>
  <c r="Z32" i="34"/>
  <c r="R32" i="34"/>
  <c r="W32" i="34"/>
  <c r="T32" i="34"/>
  <c r="A32" i="34"/>
  <c r="S36" i="34"/>
  <c r="U36" i="34"/>
  <c r="Z36" i="34"/>
  <c r="R36" i="34"/>
  <c r="W36" i="34"/>
  <c r="T36" i="34"/>
  <c r="A36" i="34"/>
  <c r="U40" i="34"/>
  <c r="Z40" i="34"/>
  <c r="R40" i="34"/>
  <c r="W40" i="34"/>
  <c r="S40" i="34"/>
  <c r="T40" i="34"/>
  <c r="A40" i="34"/>
  <c r="U45" i="34"/>
  <c r="Z45" i="34"/>
  <c r="S45" i="34"/>
  <c r="T45" i="34"/>
  <c r="W45" i="34"/>
  <c r="R45" i="34"/>
  <c r="A45" i="34"/>
  <c r="U51" i="34"/>
  <c r="Z51" i="34"/>
  <c r="W51" i="34"/>
  <c r="R51" i="34"/>
  <c r="S51" i="34"/>
  <c r="T51" i="34"/>
  <c r="A51" i="34"/>
  <c r="T56" i="34"/>
  <c r="U56" i="34"/>
  <c r="Z56" i="34"/>
  <c r="S56" i="34"/>
  <c r="R56" i="34"/>
  <c r="W56" i="34"/>
  <c r="A56" i="34"/>
  <c r="U60" i="34"/>
  <c r="Z60" i="34"/>
  <c r="S60" i="34"/>
  <c r="T60" i="34"/>
  <c r="W60" i="34"/>
  <c r="R60" i="34"/>
  <c r="A60" i="34"/>
  <c r="U683" i="34"/>
  <c r="Z683" i="34"/>
  <c r="W683" i="34"/>
  <c r="A683" i="34"/>
  <c r="U684" i="34"/>
  <c r="Z684" i="34"/>
  <c r="W684" i="34"/>
  <c r="A684" i="34"/>
  <c r="U718" i="34"/>
  <c r="Z718" i="34"/>
  <c r="W718" i="34"/>
  <c r="A718" i="34"/>
  <c r="U693" i="34"/>
  <c r="Z693" i="34"/>
  <c r="W693" i="34"/>
  <c r="A693" i="34"/>
  <c r="U699" i="34"/>
  <c r="Z699" i="34"/>
  <c r="W699" i="34"/>
  <c r="A699" i="34"/>
  <c r="U666" i="34"/>
  <c r="Z666" i="34"/>
  <c r="W666" i="34"/>
  <c r="A666" i="34"/>
  <c r="U663" i="34"/>
  <c r="Z663" i="34"/>
  <c r="W663" i="34"/>
  <c r="A663" i="34"/>
  <c r="U660" i="34"/>
  <c r="Z660" i="34"/>
  <c r="W660" i="34"/>
  <c r="A660" i="34"/>
  <c r="U740" i="34"/>
  <c r="Z740" i="34"/>
  <c r="W740" i="34"/>
  <c r="A740" i="34"/>
  <c r="U744" i="34"/>
  <c r="Z744" i="34"/>
  <c r="W744" i="34"/>
  <c r="A744" i="34"/>
  <c r="U748" i="34"/>
  <c r="Z748" i="34"/>
  <c r="W748" i="34"/>
  <c r="A748" i="34"/>
  <c r="U862" i="34"/>
  <c r="Z862" i="34"/>
  <c r="W862" i="34"/>
  <c r="A862" i="34"/>
  <c r="U602" i="34"/>
  <c r="Z602" i="34"/>
  <c r="W602" i="34"/>
  <c r="A602" i="34"/>
  <c r="U606" i="34"/>
  <c r="Z606" i="34"/>
  <c r="W606" i="34"/>
  <c r="A606" i="34"/>
  <c r="U610" i="34"/>
  <c r="Z610" i="34"/>
  <c r="W610" i="34"/>
  <c r="A610" i="34"/>
  <c r="U614" i="34"/>
  <c r="Z614" i="34"/>
  <c r="W614" i="34"/>
  <c r="A614" i="34"/>
  <c r="U618" i="34"/>
  <c r="Z618" i="34"/>
  <c r="W618" i="34"/>
  <c r="A618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1065" i="34"/>
  <c r="Z1065" i="34"/>
  <c r="W1065" i="34"/>
  <c r="A1065" i="34"/>
  <c r="U79" i="34"/>
  <c r="Z79" i="34"/>
  <c r="R79" i="34"/>
  <c r="W79" i="34"/>
  <c r="T79" i="34"/>
  <c r="S79" i="34"/>
  <c r="A79" i="34"/>
  <c r="U91" i="34"/>
  <c r="Z91" i="34"/>
  <c r="S91" i="34"/>
  <c r="T91" i="34"/>
  <c r="W91" i="34"/>
  <c r="R91" i="34"/>
  <c r="A91" i="34"/>
  <c r="U1064" i="34"/>
  <c r="Z1064" i="34"/>
  <c r="W1064" i="34"/>
  <c r="A1064" i="34"/>
  <c r="S29" i="34"/>
  <c r="T29" i="34"/>
  <c r="U29" i="34"/>
  <c r="Z29" i="34"/>
  <c r="R29" i="34"/>
  <c r="W29" i="34"/>
  <c r="A29" i="34"/>
  <c r="U41" i="34"/>
  <c r="Z41" i="34"/>
  <c r="R41" i="34"/>
  <c r="W41" i="34"/>
  <c r="S41" i="34"/>
  <c r="T41" i="34"/>
  <c r="A41" i="34"/>
  <c r="U61" i="34"/>
  <c r="Z61" i="34"/>
  <c r="S61" i="34"/>
  <c r="W61" i="34"/>
  <c r="R61" i="34"/>
  <c r="T61" i="34"/>
  <c r="A61" i="34"/>
  <c r="U710" i="34"/>
  <c r="Z710" i="34"/>
  <c r="W710" i="34"/>
  <c r="A710" i="34"/>
  <c r="U688" i="34"/>
  <c r="Z688" i="34"/>
  <c r="W688" i="34"/>
  <c r="A688" i="34"/>
  <c r="U728" i="34"/>
  <c r="Z728" i="34"/>
  <c r="W728" i="34"/>
  <c r="A728" i="34"/>
  <c r="U657" i="34"/>
  <c r="Z657" i="34"/>
  <c r="W657" i="34"/>
  <c r="A657" i="34"/>
  <c r="U661" i="34"/>
  <c r="Z661" i="34"/>
  <c r="W661" i="34"/>
  <c r="A661" i="34"/>
  <c r="U741" i="34"/>
  <c r="Z741" i="34"/>
  <c r="W741" i="34"/>
  <c r="A741" i="34"/>
  <c r="U745" i="34"/>
  <c r="Z745" i="34"/>
  <c r="W745" i="34"/>
  <c r="A745" i="34"/>
  <c r="U749" i="34"/>
  <c r="Z749" i="34"/>
  <c r="W749" i="34"/>
  <c r="A749" i="34"/>
  <c r="U599" i="34"/>
  <c r="Z599" i="34"/>
  <c r="W599" i="34"/>
  <c r="A599" i="34"/>
  <c r="U603" i="34"/>
  <c r="Z603" i="34"/>
  <c r="W603" i="34"/>
  <c r="A603" i="34"/>
  <c r="U607" i="34"/>
  <c r="Z607" i="34"/>
  <c r="W607" i="34"/>
  <c r="A607" i="34"/>
  <c r="U611" i="34"/>
  <c r="Z611" i="34"/>
  <c r="W611" i="34"/>
  <c r="A611" i="34"/>
  <c r="U615" i="34"/>
  <c r="Z615" i="34"/>
  <c r="W615" i="34"/>
  <c r="A615" i="34"/>
  <c r="U619" i="34"/>
  <c r="Z619" i="34"/>
  <c r="W619" i="34"/>
  <c r="A61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1069" i="34"/>
  <c r="Z1069" i="34"/>
  <c r="W1069" i="34"/>
  <c r="A1069" i="34"/>
  <c r="U1066" i="34"/>
  <c r="Z1066" i="34"/>
  <c r="W1066" i="34"/>
  <c r="A1066" i="34"/>
  <c r="U1074" i="34"/>
  <c r="Z1074" i="34"/>
  <c r="W1074" i="34"/>
  <c r="A1074" i="34"/>
  <c r="U71" i="34"/>
  <c r="Z71" i="34"/>
  <c r="S71" i="34"/>
  <c r="T71" i="34"/>
  <c r="W71" i="34"/>
  <c r="R71" i="34"/>
  <c r="A71" i="34"/>
  <c r="U83" i="34"/>
  <c r="Z83" i="34"/>
  <c r="R83" i="34"/>
  <c r="W83" i="34"/>
  <c r="T83" i="34"/>
  <c r="S83" i="34"/>
  <c r="A83" i="34"/>
  <c r="U95" i="34"/>
  <c r="Z95" i="34"/>
  <c r="S95" i="34"/>
  <c r="T95" i="34"/>
  <c r="W95" i="34"/>
  <c r="R95" i="34"/>
  <c r="A95" i="34"/>
  <c r="U1060" i="34"/>
  <c r="Z1060" i="34"/>
  <c r="W1060" i="34"/>
  <c r="A1060" i="34"/>
  <c r="U817" i="34"/>
  <c r="Z817" i="34"/>
  <c r="W817" i="34"/>
  <c r="A817" i="34"/>
  <c r="U37" i="34"/>
  <c r="Z37" i="34"/>
  <c r="R37" i="34"/>
  <c r="W37" i="34"/>
  <c r="S37" i="34"/>
  <c r="T37" i="34"/>
  <c r="A37" i="34"/>
  <c r="U46" i="34"/>
  <c r="Z46" i="34"/>
  <c r="R46" i="34"/>
  <c r="S46" i="34"/>
  <c r="T46" i="34"/>
  <c r="W46" i="34"/>
  <c r="A46" i="34"/>
  <c r="T57" i="34"/>
  <c r="U57" i="34"/>
  <c r="Z57" i="34"/>
  <c r="S57" i="34"/>
  <c r="R57" i="34"/>
  <c r="W57" i="34"/>
  <c r="A57" i="34"/>
  <c r="U721" i="34"/>
  <c r="Z721" i="34"/>
  <c r="W721" i="34"/>
  <c r="A721" i="34"/>
  <c r="U1067" i="34"/>
  <c r="Z1067" i="34"/>
  <c r="W1067" i="34"/>
  <c r="A1067" i="34"/>
  <c r="U1075" i="34"/>
  <c r="Z1075" i="34"/>
  <c r="W1075" i="34"/>
  <c r="A1075" i="34"/>
  <c r="U72" i="34"/>
  <c r="R72" i="34"/>
  <c r="S72" i="34"/>
  <c r="T72" i="34"/>
  <c r="Z72" i="34"/>
  <c r="W72" i="34"/>
  <c r="A72" i="34"/>
  <c r="U80" i="34"/>
  <c r="Z80" i="34"/>
  <c r="R80" i="34"/>
  <c r="W80" i="34"/>
  <c r="S80" i="34"/>
  <c r="T80" i="34"/>
  <c r="A80" i="34"/>
  <c r="U92" i="34"/>
  <c r="Z92" i="34"/>
  <c r="R92" i="34"/>
  <c r="S92" i="34"/>
  <c r="T92" i="34"/>
  <c r="W92" i="34"/>
  <c r="A92" i="34"/>
  <c r="U1061" i="34"/>
  <c r="Z1061" i="34"/>
  <c r="W1061" i="34"/>
  <c r="A1061" i="34"/>
  <c r="U798" i="34"/>
  <c r="Z798" i="34"/>
  <c r="W798" i="34"/>
  <c r="A798" i="34"/>
  <c r="S34" i="34"/>
  <c r="U34" i="34"/>
  <c r="Z34" i="34"/>
  <c r="R34" i="34"/>
  <c r="W34" i="34"/>
  <c r="T34" i="34"/>
  <c r="A34" i="34"/>
  <c r="U48" i="34"/>
  <c r="Z48" i="34"/>
  <c r="T48" i="34"/>
  <c r="W48" i="34"/>
  <c r="R48" i="34"/>
  <c r="S48" i="34"/>
  <c r="A48" i="34"/>
  <c r="U62" i="34"/>
  <c r="Z62" i="34"/>
  <c r="S62" i="34"/>
  <c r="R62" i="34"/>
  <c r="T62" i="34"/>
  <c r="W62" i="34"/>
  <c r="A62" i="34"/>
  <c r="U686" i="34"/>
  <c r="Z686" i="34"/>
  <c r="W686" i="34"/>
  <c r="A686" i="34"/>
  <c r="U691" i="34"/>
  <c r="Z691" i="34"/>
  <c r="W691" i="34"/>
  <c r="A691" i="34"/>
  <c r="U702" i="34"/>
  <c r="Z702" i="34"/>
  <c r="W702" i="34"/>
  <c r="A702" i="34"/>
  <c r="U670" i="34"/>
  <c r="Z670" i="34"/>
  <c r="W670" i="34"/>
  <c r="A670" i="34"/>
  <c r="U737" i="34"/>
  <c r="Z737" i="34"/>
  <c r="W737" i="34"/>
  <c r="A737" i="34"/>
  <c r="U658" i="34"/>
  <c r="Z658" i="34"/>
  <c r="W658" i="34"/>
  <c r="A658" i="34"/>
  <c r="U738" i="34"/>
  <c r="Z738" i="34"/>
  <c r="W738" i="34"/>
  <c r="A738" i="34"/>
  <c r="U742" i="34"/>
  <c r="Z742" i="34"/>
  <c r="W742" i="34"/>
  <c r="A742" i="34"/>
  <c r="U746" i="34"/>
  <c r="Z746" i="34"/>
  <c r="W746" i="34"/>
  <c r="A746" i="34"/>
  <c r="U845" i="34"/>
  <c r="Z845" i="34"/>
  <c r="W845" i="34"/>
  <c r="A845" i="34"/>
  <c r="U600" i="34"/>
  <c r="Z600" i="34"/>
  <c r="W600" i="34"/>
  <c r="A600" i="34"/>
  <c r="U604" i="34"/>
  <c r="Z604" i="34"/>
  <c r="W604" i="34"/>
  <c r="A604" i="34"/>
  <c r="U608" i="34"/>
  <c r="Z608" i="34"/>
  <c r="W608" i="34"/>
  <c r="A608" i="34"/>
  <c r="U612" i="34"/>
  <c r="Z612" i="34"/>
  <c r="W612" i="34"/>
  <c r="A612" i="34"/>
  <c r="U616" i="34"/>
  <c r="Z616" i="34"/>
  <c r="W616" i="34"/>
  <c r="A616" i="34"/>
  <c r="U620" i="34"/>
  <c r="Z620" i="34"/>
  <c r="W620" i="34"/>
  <c r="A620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W1241" i="34"/>
  <c r="U1241" i="34"/>
  <c r="Z1241" i="34"/>
  <c r="Z1242" i="34"/>
  <c r="W1242" i="34"/>
  <c r="U1242" i="34"/>
  <c r="A1242" i="34"/>
  <c r="A1241" i="34"/>
  <c r="B176" i="34"/>
  <c r="B175" i="34"/>
  <c r="U175" i="34" l="1"/>
  <c r="Z175" i="34"/>
  <c r="W175" i="34"/>
  <c r="A175" i="34"/>
  <c r="U176" i="34"/>
  <c r="Z176" i="34"/>
  <c r="W176" i="34"/>
  <c r="A176" i="34"/>
  <c r="B1504" i="34"/>
  <c r="W1504" i="34" l="1"/>
  <c r="U1504" i="34"/>
  <c r="A1504" i="34"/>
  <c r="B117" i="34"/>
  <c r="U117" i="34" l="1"/>
  <c r="Z117" i="34"/>
  <c r="W117" i="34"/>
  <c r="A117" i="34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W1826" i="34" l="1"/>
  <c r="U1826" i="34"/>
  <c r="A1826" i="34"/>
  <c r="W1858" i="34"/>
  <c r="U1858" i="34"/>
  <c r="A1858" i="34"/>
  <c r="W1866" i="34"/>
  <c r="U1866" i="34"/>
  <c r="A1866" i="34"/>
  <c r="W1890" i="34"/>
  <c r="U1890" i="34"/>
  <c r="A1890" i="34"/>
  <c r="U1824" i="34"/>
  <c r="W1824" i="34"/>
  <c r="A1824" i="34"/>
  <c r="U1864" i="34"/>
  <c r="W1864" i="34"/>
  <c r="A1864" i="34"/>
  <c r="W1862" i="34"/>
  <c r="U1862" i="34"/>
  <c r="A1862" i="34"/>
  <c r="U1891" i="34"/>
  <c r="W1891" i="34"/>
  <c r="A1891" i="34"/>
  <c r="W1825" i="34"/>
  <c r="U1825" i="34"/>
  <c r="A1825" i="34"/>
  <c r="W1865" i="34"/>
  <c r="U1865" i="34"/>
  <c r="A1865" i="34"/>
  <c r="U1863" i="34"/>
  <c r="W1863" i="34"/>
  <c r="A1863" i="34"/>
  <c r="U1868" i="34"/>
  <c r="W1868" i="34"/>
  <c r="A1868" i="34"/>
  <c r="U1827" i="34"/>
  <c r="W1827" i="34"/>
  <c r="A1827" i="34"/>
  <c r="U1860" i="34"/>
  <c r="W1860" i="34"/>
  <c r="A1860" i="34"/>
  <c r="W1894" i="34"/>
  <c r="U1894" i="34"/>
  <c r="A1894" i="34"/>
  <c r="W1889" i="34"/>
  <c r="U1889" i="34"/>
  <c r="A1889" i="34"/>
  <c r="U1892" i="34"/>
  <c r="W1892" i="34"/>
  <c r="A1892" i="34"/>
  <c r="W1861" i="34"/>
  <c r="U1861" i="34"/>
  <c r="A1861" i="34"/>
  <c r="W1893" i="34"/>
  <c r="U1893" i="34"/>
  <c r="A1893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50" i="34"/>
  <c r="B1649" i="34"/>
  <c r="B1648" i="34"/>
  <c r="B1647" i="34"/>
  <c r="B1646" i="34"/>
  <c r="B1645" i="34"/>
  <c r="B1644" i="34"/>
  <c r="B1643" i="34"/>
  <c r="B1625" i="34"/>
  <c r="B1624" i="34"/>
  <c r="B1623" i="34"/>
  <c r="B1622" i="34"/>
  <c r="B1621" i="34"/>
  <c r="B1620" i="34"/>
  <c r="B1619" i="34"/>
  <c r="B1618" i="34"/>
  <c r="B1596" i="34"/>
  <c r="B1595" i="34"/>
  <c r="B1594" i="34"/>
  <c r="B1593" i="34"/>
  <c r="B1592" i="34"/>
  <c r="B1591" i="34"/>
  <c r="B1590" i="34"/>
  <c r="B1589" i="34"/>
  <c r="B1588" i="34"/>
  <c r="B1565" i="34"/>
  <c r="B1537" i="34"/>
  <c r="B1536" i="34"/>
  <c r="B1535" i="34"/>
  <c r="B1534" i="34"/>
  <c r="B1533" i="34"/>
  <c r="B1532" i="34"/>
  <c r="B1531" i="34"/>
  <c r="B1530" i="34"/>
  <c r="B1495" i="34"/>
  <c r="B1463" i="34"/>
  <c r="B1462" i="34"/>
  <c r="B1461" i="34"/>
  <c r="B1460" i="34"/>
  <c r="B1459" i="34"/>
  <c r="B1458" i="34"/>
  <c r="B1457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396" i="34"/>
  <c r="B1395" i="34"/>
  <c r="B1394" i="34"/>
  <c r="B1393" i="34"/>
  <c r="B1392" i="34"/>
  <c r="B1391" i="34"/>
  <c r="B1390" i="34"/>
  <c r="B1389" i="34"/>
  <c r="B1353" i="34"/>
  <c r="B1352" i="34"/>
  <c r="B1351" i="34"/>
  <c r="B1350" i="34"/>
  <c r="B1349" i="34"/>
  <c r="B1348" i="34"/>
  <c r="B1347" i="34"/>
  <c r="B1346" i="34"/>
  <c r="B1321" i="34"/>
  <c r="B1320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1708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1707" i="34"/>
  <c r="B1706" i="34"/>
  <c r="B1718" i="34"/>
  <c r="B1717" i="34"/>
  <c r="B1716" i="34"/>
  <c r="B1702" i="34"/>
  <c r="B1701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812" i="34"/>
  <c r="B1811" i="34"/>
  <c r="B1810" i="34"/>
  <c r="B1809" i="34"/>
  <c r="B1808" i="34"/>
  <c r="B1806" i="34"/>
  <c r="B1804" i="34"/>
  <c r="B1803" i="34"/>
  <c r="B1802" i="34"/>
  <c r="B1734" i="34"/>
  <c r="B1714" i="34"/>
  <c r="B1713" i="34"/>
  <c r="B1712" i="34"/>
  <c r="B1711" i="34"/>
  <c r="B1710" i="34"/>
  <c r="B1705" i="34"/>
  <c r="B1704" i="34"/>
  <c r="B1703" i="34"/>
  <c r="B1698" i="34"/>
  <c r="B1697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1709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U1320" i="34" l="1"/>
  <c r="Z1320" i="34"/>
  <c r="W1320" i="34"/>
  <c r="U1348" i="34"/>
  <c r="Z1348" i="34"/>
  <c r="W1348" i="34"/>
  <c r="U1352" i="34"/>
  <c r="Z1352" i="34"/>
  <c r="W1352" i="34"/>
  <c r="U1391" i="34"/>
  <c r="Z1391" i="34"/>
  <c r="W1391" i="34"/>
  <c r="U1395" i="34"/>
  <c r="W1395" i="34"/>
  <c r="Z1395" i="34"/>
  <c r="W1321" i="34"/>
  <c r="U1321" i="34"/>
  <c r="Z1321" i="34"/>
  <c r="W1349" i="34"/>
  <c r="U1349" i="34"/>
  <c r="Z1349" i="34"/>
  <c r="W1353" i="34"/>
  <c r="U1353" i="34"/>
  <c r="Z1353" i="34"/>
  <c r="U1392" i="34"/>
  <c r="Z1392" i="34"/>
  <c r="W1392" i="34"/>
  <c r="U1396" i="34"/>
  <c r="Z1396" i="34"/>
  <c r="W1396" i="34"/>
  <c r="Z1346" i="34"/>
  <c r="W1346" i="34"/>
  <c r="U1346" i="34"/>
  <c r="Z1350" i="34"/>
  <c r="W1350" i="34"/>
  <c r="U1350" i="34"/>
  <c r="W1389" i="34"/>
  <c r="U1389" i="34"/>
  <c r="Z1389" i="34"/>
  <c r="W1393" i="34"/>
  <c r="U1393" i="34"/>
  <c r="Z1393" i="34"/>
  <c r="U1347" i="34"/>
  <c r="Z1347" i="34"/>
  <c r="W1347" i="34"/>
  <c r="U1351" i="34"/>
  <c r="Z1351" i="34"/>
  <c r="W1351" i="34"/>
  <c r="Z1390" i="34"/>
  <c r="W1390" i="34"/>
  <c r="U1390" i="34"/>
  <c r="Z1394" i="34"/>
  <c r="W1394" i="34"/>
  <c r="U1394" i="34"/>
  <c r="W1841" i="34"/>
  <c r="U1841" i="34"/>
  <c r="A1841" i="34"/>
  <c r="W1870" i="34"/>
  <c r="U1870" i="34"/>
  <c r="A1870" i="34"/>
  <c r="W1874" i="34"/>
  <c r="U1874" i="34"/>
  <c r="A1874" i="34"/>
  <c r="W1878" i="34"/>
  <c r="U1878" i="34"/>
  <c r="A1878" i="34"/>
  <c r="W1901" i="34"/>
  <c r="U1901" i="34"/>
  <c r="A1901" i="34"/>
  <c r="W1905" i="34"/>
  <c r="U1905" i="34"/>
  <c r="A1905" i="34"/>
  <c r="W1746" i="34"/>
  <c r="U1746" i="34"/>
  <c r="A1746" i="34"/>
  <c r="W1793" i="34"/>
  <c r="U1793" i="34"/>
  <c r="A1793" i="34"/>
  <c r="W1797" i="34"/>
  <c r="U1797" i="34"/>
  <c r="A1797" i="34"/>
  <c r="W1801" i="34"/>
  <c r="U1801" i="34"/>
  <c r="A1801" i="34"/>
  <c r="U1847" i="34"/>
  <c r="W1847" i="34"/>
  <c r="A1847" i="34"/>
  <c r="U1851" i="34"/>
  <c r="W1851" i="34"/>
  <c r="A1851" i="34"/>
  <c r="U1855" i="34"/>
  <c r="W1855" i="34"/>
  <c r="A1855" i="34"/>
  <c r="U1880" i="34"/>
  <c r="W1880" i="34"/>
  <c r="A1880" i="34"/>
  <c r="U1884" i="34"/>
  <c r="W1884" i="34"/>
  <c r="A1884" i="34"/>
  <c r="U1888" i="34"/>
  <c r="W1888" i="34"/>
  <c r="A1888" i="34"/>
  <c r="W1909" i="34"/>
  <c r="U1909" i="34"/>
  <c r="A1909" i="34"/>
  <c r="W1913" i="34"/>
  <c r="U1913" i="34"/>
  <c r="A1913" i="34"/>
  <c r="W1697" i="34"/>
  <c r="U1697" i="34"/>
  <c r="A1697" i="34"/>
  <c r="U1703" i="34"/>
  <c r="W1703" i="34"/>
  <c r="A1703" i="34"/>
  <c r="U1711" i="34"/>
  <c r="W1711" i="34"/>
  <c r="A1711" i="34"/>
  <c r="R1734" i="34"/>
  <c r="S1734" i="34"/>
  <c r="W1734" i="34"/>
  <c r="T1734" i="34"/>
  <c r="U1734" i="34"/>
  <c r="A1734" i="34"/>
  <c r="R1806" i="34"/>
  <c r="S1806" i="34"/>
  <c r="W1806" i="34"/>
  <c r="T1806" i="34"/>
  <c r="U1806" i="34"/>
  <c r="A1806" i="34"/>
  <c r="U1811" i="34"/>
  <c r="W1811" i="34"/>
  <c r="A1811" i="34"/>
  <c r="W1758" i="34"/>
  <c r="U1758" i="34"/>
  <c r="A1758" i="34"/>
  <c r="W1762" i="34"/>
  <c r="U1762" i="34"/>
  <c r="A1762" i="34"/>
  <c r="W1766" i="34"/>
  <c r="U1766" i="34"/>
  <c r="A1766" i="34"/>
  <c r="U1815" i="34"/>
  <c r="W1815" i="34"/>
  <c r="A1815" i="34"/>
  <c r="U1819" i="34"/>
  <c r="W1819" i="34"/>
  <c r="A1819" i="34"/>
  <c r="U1823" i="34"/>
  <c r="W1823" i="34"/>
  <c r="A1823" i="34"/>
  <c r="U1896" i="34"/>
  <c r="W1896" i="34"/>
  <c r="A1896" i="34"/>
  <c r="W1717" i="34"/>
  <c r="U1717" i="34"/>
  <c r="A1717" i="34"/>
  <c r="U1735" i="34"/>
  <c r="W1735" i="34"/>
  <c r="A1735" i="34"/>
  <c r="W1721" i="34"/>
  <c r="U1721" i="34"/>
  <c r="A1721" i="34"/>
  <c r="W1725" i="34"/>
  <c r="U1725" i="34"/>
  <c r="A1725" i="34"/>
  <c r="W1729" i="34"/>
  <c r="U1729" i="34"/>
  <c r="A1729" i="34"/>
  <c r="W1733" i="34"/>
  <c r="U1733" i="34"/>
  <c r="A1733" i="34"/>
  <c r="U1740" i="34"/>
  <c r="W1740" i="34"/>
  <c r="A1740" i="34"/>
  <c r="U1744" i="34"/>
  <c r="W1744" i="34"/>
  <c r="A1744" i="34"/>
  <c r="U1771" i="34"/>
  <c r="W1771" i="34"/>
  <c r="A1771" i="34"/>
  <c r="U1775" i="34"/>
  <c r="W1775" i="34"/>
  <c r="A1775" i="34"/>
  <c r="U1748" i="34"/>
  <c r="W1748" i="34"/>
  <c r="A1748" i="34"/>
  <c r="U1752" i="34"/>
  <c r="W1752" i="34"/>
  <c r="A1752" i="34"/>
  <c r="W1829" i="34"/>
  <c r="U1829" i="34"/>
  <c r="A1829" i="34"/>
  <c r="U1779" i="34"/>
  <c r="W1779" i="34"/>
  <c r="A1779" i="34"/>
  <c r="U1783" i="34"/>
  <c r="W1783" i="34"/>
  <c r="A1783" i="34"/>
  <c r="U1787" i="34"/>
  <c r="W1787" i="34"/>
  <c r="A1787" i="34"/>
  <c r="U1831" i="34"/>
  <c r="W1831" i="34"/>
  <c r="A1831" i="34"/>
  <c r="U1835" i="34"/>
  <c r="W1835" i="34"/>
  <c r="A1835" i="34"/>
  <c r="U1839" i="34"/>
  <c r="W1839" i="34"/>
  <c r="A1839" i="34"/>
  <c r="A1321" i="34"/>
  <c r="A1347" i="34"/>
  <c r="A1349" i="34"/>
  <c r="A1351" i="34"/>
  <c r="A1353" i="34"/>
  <c r="A1390" i="34"/>
  <c r="A1392" i="34"/>
  <c r="A1394" i="34"/>
  <c r="A1396" i="34"/>
  <c r="W426" i="34"/>
  <c r="U426" i="34"/>
  <c r="U428" i="34"/>
  <c r="W428" i="34"/>
  <c r="W431" i="34"/>
  <c r="U431" i="34"/>
  <c r="U433" i="34"/>
  <c r="W433" i="34"/>
  <c r="W435" i="34"/>
  <c r="U435" i="34"/>
  <c r="U437" i="34"/>
  <c r="W437" i="34"/>
  <c r="W439" i="34"/>
  <c r="U439" i="34"/>
  <c r="U441" i="34"/>
  <c r="W441" i="34"/>
  <c r="U466" i="34"/>
  <c r="W466" i="34"/>
  <c r="W468" i="34"/>
  <c r="U468" i="34"/>
  <c r="U470" i="34"/>
  <c r="W470" i="34"/>
  <c r="W472" i="34"/>
  <c r="U472" i="34"/>
  <c r="U494" i="34"/>
  <c r="W494" i="34"/>
  <c r="W496" i="34"/>
  <c r="U496" i="34"/>
  <c r="U498" i="34"/>
  <c r="W498" i="34"/>
  <c r="W500" i="34"/>
  <c r="U500" i="34"/>
  <c r="U514" i="34"/>
  <c r="W514" i="34"/>
  <c r="W516" i="34"/>
  <c r="U516" i="34"/>
  <c r="U526" i="34"/>
  <c r="W526" i="34"/>
  <c r="W528" i="34"/>
  <c r="U528" i="34"/>
  <c r="W567" i="34"/>
  <c r="U567" i="34"/>
  <c r="U334" i="34"/>
  <c r="W334" i="34"/>
  <c r="W336" i="34"/>
  <c r="U336" i="34"/>
  <c r="U338" i="34"/>
  <c r="W338" i="34"/>
  <c r="W340" i="34"/>
  <c r="U340" i="34"/>
  <c r="U359" i="34"/>
  <c r="W359" i="34"/>
  <c r="W361" i="34"/>
  <c r="U361" i="34"/>
  <c r="U363" i="34"/>
  <c r="W363" i="34"/>
  <c r="W365" i="34"/>
  <c r="U365" i="34"/>
  <c r="U383" i="34"/>
  <c r="W383" i="34"/>
  <c r="W417" i="34"/>
  <c r="U417" i="34"/>
  <c r="U1430" i="34"/>
  <c r="W1430" i="34"/>
  <c r="A1430" i="34"/>
  <c r="W1432" i="34"/>
  <c r="U1432" i="34"/>
  <c r="A1432" i="34"/>
  <c r="U1434" i="34"/>
  <c r="W1434" i="34"/>
  <c r="A1434" i="34"/>
  <c r="W1436" i="34"/>
  <c r="U1436" i="34"/>
  <c r="A1436" i="34"/>
  <c r="U1438" i="34"/>
  <c r="W1438" i="34"/>
  <c r="A1438" i="34"/>
  <c r="W1440" i="34"/>
  <c r="U1440" i="34"/>
  <c r="A1440" i="34"/>
  <c r="U1457" i="34"/>
  <c r="W1457" i="34"/>
  <c r="A1457" i="34"/>
  <c r="W1459" i="34"/>
  <c r="U1459" i="34"/>
  <c r="A1459" i="34"/>
  <c r="U1461" i="34"/>
  <c r="W1461" i="34"/>
  <c r="A1461" i="34"/>
  <c r="W1463" i="34"/>
  <c r="U1463" i="34"/>
  <c r="A1463" i="34"/>
  <c r="W1530" i="34"/>
  <c r="U1530" i="34"/>
  <c r="A1530" i="34"/>
  <c r="U1532" i="34"/>
  <c r="W1532" i="34"/>
  <c r="A1532" i="34"/>
  <c r="W1534" i="34"/>
  <c r="U1534" i="34"/>
  <c r="A1534" i="34"/>
  <c r="U1536" i="34"/>
  <c r="W1536" i="34"/>
  <c r="A1536" i="34"/>
  <c r="W1565" i="34"/>
  <c r="U1565" i="34"/>
  <c r="A1565" i="34"/>
  <c r="W1589" i="34"/>
  <c r="U1589" i="34"/>
  <c r="A1589" i="34"/>
  <c r="U1591" i="34"/>
  <c r="W1591" i="34"/>
  <c r="A1591" i="34"/>
  <c r="W1593" i="34"/>
  <c r="U1593" i="34"/>
  <c r="A1593" i="34"/>
  <c r="U1595" i="34"/>
  <c r="W1595" i="34"/>
  <c r="A1595" i="34"/>
  <c r="W1618" i="34"/>
  <c r="U1618" i="34"/>
  <c r="A1618" i="34"/>
  <c r="U1620" i="34"/>
  <c r="W1620" i="34"/>
  <c r="A1620" i="34"/>
  <c r="W1622" i="34"/>
  <c r="U1622" i="34"/>
  <c r="A1622" i="34"/>
  <c r="U1624" i="34"/>
  <c r="W1624" i="34"/>
  <c r="A1624" i="34"/>
  <c r="U1643" i="34"/>
  <c r="W1643" i="34"/>
  <c r="A1643" i="34"/>
  <c r="W1645" i="34"/>
  <c r="U1645" i="34"/>
  <c r="A1645" i="34"/>
  <c r="U1647" i="34"/>
  <c r="W1647" i="34"/>
  <c r="A1647" i="34"/>
  <c r="W1649" i="34"/>
  <c r="U1649" i="34"/>
  <c r="A1649" i="34"/>
  <c r="W1677" i="34"/>
  <c r="U1677" i="34"/>
  <c r="A1677" i="34"/>
  <c r="U1679" i="34"/>
  <c r="W1679" i="34"/>
  <c r="A1679" i="34"/>
  <c r="W1681" i="34"/>
  <c r="U1681" i="34"/>
  <c r="A1681" i="34"/>
  <c r="U1683" i="34"/>
  <c r="W1683" i="34"/>
  <c r="A1683" i="34"/>
  <c r="W1685" i="34"/>
  <c r="U1685" i="34"/>
  <c r="A1685" i="34"/>
  <c r="U1687" i="34"/>
  <c r="W1687" i="34"/>
  <c r="A1687" i="34"/>
  <c r="W1842" i="34"/>
  <c r="U1842" i="34"/>
  <c r="A1842" i="34"/>
  <c r="U1871" i="34"/>
  <c r="W1871" i="34"/>
  <c r="A1871" i="34"/>
  <c r="U1875" i="34"/>
  <c r="W1875" i="34"/>
  <c r="A1875" i="34"/>
  <c r="W1898" i="34"/>
  <c r="U1898" i="34"/>
  <c r="A1898" i="34"/>
  <c r="W1902" i="34"/>
  <c r="U1902" i="34"/>
  <c r="A1902" i="34"/>
  <c r="W1790" i="34"/>
  <c r="U1790" i="34"/>
  <c r="A1790" i="34"/>
  <c r="W1794" i="34"/>
  <c r="U1794" i="34"/>
  <c r="A1794" i="34"/>
  <c r="W1798" i="34"/>
  <c r="U1798" i="34"/>
  <c r="A1798" i="34"/>
  <c r="U1844" i="34"/>
  <c r="W1844" i="34"/>
  <c r="A1844" i="34"/>
  <c r="U1848" i="34"/>
  <c r="W1848" i="34"/>
  <c r="A1848" i="34"/>
  <c r="U1852" i="34"/>
  <c r="W1852" i="34"/>
  <c r="A1852" i="34"/>
  <c r="U1856" i="34"/>
  <c r="W1856" i="34"/>
  <c r="A1856" i="34"/>
  <c r="W1881" i="34"/>
  <c r="U1881" i="34"/>
  <c r="A1881" i="34"/>
  <c r="W1885" i="34"/>
  <c r="U1885" i="34"/>
  <c r="A1885" i="34"/>
  <c r="W1906" i="34"/>
  <c r="U1906" i="34"/>
  <c r="A1906" i="34"/>
  <c r="W1910" i="34"/>
  <c r="U1910" i="34"/>
  <c r="A1910" i="34"/>
  <c r="W1698" i="34"/>
  <c r="U1698" i="34"/>
  <c r="A1698" i="34"/>
  <c r="U1704" i="34"/>
  <c r="W1704" i="34"/>
  <c r="A1704" i="34"/>
  <c r="U1712" i="34"/>
  <c r="W1712" i="34"/>
  <c r="A1712" i="34"/>
  <c r="R1802" i="34"/>
  <c r="S1802" i="34"/>
  <c r="W1802" i="34"/>
  <c r="T1802" i="34"/>
  <c r="U1802" i="34"/>
  <c r="A1802" i="34"/>
  <c r="U1808" i="34"/>
  <c r="W1808" i="34"/>
  <c r="A1808" i="34"/>
  <c r="U1812" i="34"/>
  <c r="W1812" i="34"/>
  <c r="A1812" i="34"/>
  <c r="U1755" i="34"/>
  <c r="W1755" i="34"/>
  <c r="A1755" i="34"/>
  <c r="U1759" i="34"/>
  <c r="W1759" i="34"/>
  <c r="A1759" i="34"/>
  <c r="U1763" i="34"/>
  <c r="W1763" i="34"/>
  <c r="A1763" i="34"/>
  <c r="U1767" i="34"/>
  <c r="W1767" i="34"/>
  <c r="A1767" i="34"/>
  <c r="U1816" i="34"/>
  <c r="W1816" i="34"/>
  <c r="A1816" i="34"/>
  <c r="U1820" i="34"/>
  <c r="W1820" i="34"/>
  <c r="A1820" i="34"/>
  <c r="U1859" i="34"/>
  <c r="W1859" i="34"/>
  <c r="A1859" i="34"/>
  <c r="W1897" i="34"/>
  <c r="U1897" i="34"/>
  <c r="A1897" i="34"/>
  <c r="W1701" i="34"/>
  <c r="U1701" i="34"/>
  <c r="A1701" i="34"/>
  <c r="W1718" i="34"/>
  <c r="U1718" i="34"/>
  <c r="A1718" i="34"/>
  <c r="U1736" i="34"/>
  <c r="W1736" i="34"/>
  <c r="A1736" i="34"/>
  <c r="W1722" i="34"/>
  <c r="U1722" i="34"/>
  <c r="A1722" i="34"/>
  <c r="W1726" i="34"/>
  <c r="U1726" i="34"/>
  <c r="A1726" i="34"/>
  <c r="W1730" i="34"/>
  <c r="U1730" i="34"/>
  <c r="A1730" i="34"/>
  <c r="W1737" i="34"/>
  <c r="U1737" i="34"/>
  <c r="A1737" i="34"/>
  <c r="W1741" i="34"/>
  <c r="U1741" i="34"/>
  <c r="A1741" i="34"/>
  <c r="U1768" i="34"/>
  <c r="W1768" i="34"/>
  <c r="A1768" i="34"/>
  <c r="U1772" i="34"/>
  <c r="W1772" i="34"/>
  <c r="A1772" i="34"/>
  <c r="U1776" i="34"/>
  <c r="W1776" i="34"/>
  <c r="A1776" i="34"/>
  <c r="W1749" i="34"/>
  <c r="U1749" i="34"/>
  <c r="A1749" i="34"/>
  <c r="W1753" i="34"/>
  <c r="U1753" i="34"/>
  <c r="A1753" i="34"/>
  <c r="U1708" i="34"/>
  <c r="W1708" i="34"/>
  <c r="A1708" i="34"/>
  <c r="U1780" i="34"/>
  <c r="W1780" i="34"/>
  <c r="A1780" i="34"/>
  <c r="U1784" i="34"/>
  <c r="W1784" i="34"/>
  <c r="A1784" i="34"/>
  <c r="U1788" i="34"/>
  <c r="W1788" i="34"/>
  <c r="A1788" i="34"/>
  <c r="U1832" i="34"/>
  <c r="W1832" i="34"/>
  <c r="A1832" i="34"/>
  <c r="U1836" i="34"/>
  <c r="W1836" i="34"/>
  <c r="A1836" i="34"/>
  <c r="U1840" i="34"/>
  <c r="W1840" i="34"/>
  <c r="A1840" i="34"/>
  <c r="U1843" i="34"/>
  <c r="W1843" i="34"/>
  <c r="A1843" i="34"/>
  <c r="U1872" i="34"/>
  <c r="W1872" i="34"/>
  <c r="A1872" i="34"/>
  <c r="U1876" i="34"/>
  <c r="W1876" i="34"/>
  <c r="A1876" i="34"/>
  <c r="U1899" i="34"/>
  <c r="W1899" i="34"/>
  <c r="A1899" i="34"/>
  <c r="U1903" i="34"/>
  <c r="W1903" i="34"/>
  <c r="A1903" i="34"/>
  <c r="U1791" i="34"/>
  <c r="W1791" i="34"/>
  <c r="A1791" i="34"/>
  <c r="U1795" i="34"/>
  <c r="W1795" i="34"/>
  <c r="A1795" i="34"/>
  <c r="U1799" i="34"/>
  <c r="W1799" i="34"/>
  <c r="A1799" i="34"/>
  <c r="W1845" i="34"/>
  <c r="U1845" i="34"/>
  <c r="A1845" i="34"/>
  <c r="W1849" i="34"/>
  <c r="U1849" i="34"/>
  <c r="A1849" i="34"/>
  <c r="W1853" i="34"/>
  <c r="U1853" i="34"/>
  <c r="A1853" i="34"/>
  <c r="W1857" i="34"/>
  <c r="U1857" i="34"/>
  <c r="A1857" i="34"/>
  <c r="W1882" i="34"/>
  <c r="U1882" i="34"/>
  <c r="A1882" i="34"/>
  <c r="W1886" i="34"/>
  <c r="U1886" i="34"/>
  <c r="A1886" i="34"/>
  <c r="U1907" i="34"/>
  <c r="W1907" i="34"/>
  <c r="A1907" i="34"/>
  <c r="U1911" i="34"/>
  <c r="W1911" i="34"/>
  <c r="A1911" i="34"/>
  <c r="W1705" i="34"/>
  <c r="U1705" i="34"/>
  <c r="A1705" i="34"/>
  <c r="W1713" i="34"/>
  <c r="U1713" i="34"/>
  <c r="A1713" i="34"/>
  <c r="U1803" i="34"/>
  <c r="R1803" i="34"/>
  <c r="S1803" i="34"/>
  <c r="W1803" i="34"/>
  <c r="T1803" i="34"/>
  <c r="A1803" i="34"/>
  <c r="W1809" i="34"/>
  <c r="U1809" i="34"/>
  <c r="A1809" i="34"/>
  <c r="U1756" i="34"/>
  <c r="W1756" i="34"/>
  <c r="A1756" i="34"/>
  <c r="U1760" i="34"/>
  <c r="W1760" i="34"/>
  <c r="A1760" i="34"/>
  <c r="U1764" i="34"/>
  <c r="W1764" i="34"/>
  <c r="A1764" i="34"/>
  <c r="W1813" i="34"/>
  <c r="U1813" i="34"/>
  <c r="A1813" i="34"/>
  <c r="W1817" i="34"/>
  <c r="U1817" i="34"/>
  <c r="A1817" i="34"/>
  <c r="W1821" i="34"/>
  <c r="U1821" i="34"/>
  <c r="A1821" i="34"/>
  <c r="U1867" i="34"/>
  <c r="W1867" i="34"/>
  <c r="A1867" i="34"/>
  <c r="W1914" i="34"/>
  <c r="U1914" i="34"/>
  <c r="A1914" i="34"/>
  <c r="W1702" i="34"/>
  <c r="U1702" i="34"/>
  <c r="A1702" i="34"/>
  <c r="W1706" i="34"/>
  <c r="U1706" i="34"/>
  <c r="A1706" i="34"/>
  <c r="U1719" i="34"/>
  <c r="W1719" i="34"/>
  <c r="A1719" i="34"/>
  <c r="U1723" i="34"/>
  <c r="W1723" i="34"/>
  <c r="A1723" i="34"/>
  <c r="U1727" i="34"/>
  <c r="W1727" i="34"/>
  <c r="A1727" i="34"/>
  <c r="U1731" i="34"/>
  <c r="W1731" i="34"/>
  <c r="A1731" i="34"/>
  <c r="W1738" i="34"/>
  <c r="U1738" i="34"/>
  <c r="A1738" i="34"/>
  <c r="W1742" i="34"/>
  <c r="U1742" i="34"/>
  <c r="A1742" i="34"/>
  <c r="W1769" i="34"/>
  <c r="U1769" i="34"/>
  <c r="A1769" i="34"/>
  <c r="W1773" i="34"/>
  <c r="U1773" i="34"/>
  <c r="A1773" i="34"/>
  <c r="W1777" i="34"/>
  <c r="U1777" i="34"/>
  <c r="A1777" i="34"/>
  <c r="W1750" i="34"/>
  <c r="U1750" i="34"/>
  <c r="A1750" i="34"/>
  <c r="W1754" i="34"/>
  <c r="U1754" i="34"/>
  <c r="A1754" i="34"/>
  <c r="W1745" i="34"/>
  <c r="U1745" i="34"/>
  <c r="A1745" i="34"/>
  <c r="W1781" i="34"/>
  <c r="U1781" i="34"/>
  <c r="A1781" i="34"/>
  <c r="W1785" i="34"/>
  <c r="U1785" i="34"/>
  <c r="A1785" i="34"/>
  <c r="W1789" i="34"/>
  <c r="U1789" i="34"/>
  <c r="A1789" i="34"/>
  <c r="W1833" i="34"/>
  <c r="U1833" i="34"/>
  <c r="A1833" i="34"/>
  <c r="W1837" i="34"/>
  <c r="U1837" i="34"/>
  <c r="A1837" i="34"/>
  <c r="A1320" i="34"/>
  <c r="A1346" i="34"/>
  <c r="A1348" i="34"/>
  <c r="A1350" i="34"/>
  <c r="A1352" i="34"/>
  <c r="A1389" i="34"/>
  <c r="A1391" i="34"/>
  <c r="A1393" i="34"/>
  <c r="A1395" i="34"/>
  <c r="W425" i="34"/>
  <c r="U425" i="34"/>
  <c r="U427" i="34"/>
  <c r="W427" i="34"/>
  <c r="W429" i="34"/>
  <c r="U429" i="34"/>
  <c r="U432" i="34"/>
  <c r="W432" i="34"/>
  <c r="W434" i="34"/>
  <c r="U434" i="34"/>
  <c r="U436" i="34"/>
  <c r="W436" i="34"/>
  <c r="W438" i="34"/>
  <c r="U438" i="34"/>
  <c r="U440" i="34"/>
  <c r="W440" i="34"/>
  <c r="U465" i="34"/>
  <c r="W465" i="34"/>
  <c r="W467" i="34"/>
  <c r="U467" i="34"/>
  <c r="U469" i="34"/>
  <c r="W469" i="34"/>
  <c r="W471" i="34"/>
  <c r="U471" i="34"/>
  <c r="U493" i="34"/>
  <c r="W493" i="34"/>
  <c r="W495" i="34"/>
  <c r="U495" i="34"/>
  <c r="U497" i="34"/>
  <c r="W497" i="34"/>
  <c r="W499" i="34"/>
  <c r="U499" i="34"/>
  <c r="U513" i="34"/>
  <c r="W513" i="34"/>
  <c r="W515" i="34"/>
  <c r="U515" i="34"/>
  <c r="U517" i="34"/>
  <c r="W517" i="34"/>
  <c r="W527" i="34"/>
  <c r="U527" i="34"/>
  <c r="W532" i="34"/>
  <c r="U532" i="34"/>
  <c r="W333" i="34"/>
  <c r="U333" i="34"/>
  <c r="U335" i="34"/>
  <c r="W335" i="34"/>
  <c r="W337" i="34"/>
  <c r="U337" i="34"/>
  <c r="U339" i="34"/>
  <c r="W339" i="34"/>
  <c r="W341" i="34"/>
  <c r="U341" i="34"/>
  <c r="W360" i="34"/>
  <c r="U360" i="34"/>
  <c r="U362" i="34"/>
  <c r="W362" i="34"/>
  <c r="W364" i="34"/>
  <c r="U364" i="34"/>
  <c r="U366" i="34"/>
  <c r="W366" i="34"/>
  <c r="W416" i="34"/>
  <c r="U416" i="34"/>
  <c r="U418" i="34"/>
  <c r="W418" i="34"/>
  <c r="W1431" i="34"/>
  <c r="U1431" i="34"/>
  <c r="A1431" i="34"/>
  <c r="U1433" i="34"/>
  <c r="W1433" i="34"/>
  <c r="A1433" i="34"/>
  <c r="W1435" i="34"/>
  <c r="U1435" i="34"/>
  <c r="A1435" i="34"/>
  <c r="U1437" i="34"/>
  <c r="W1437" i="34"/>
  <c r="A1437" i="34"/>
  <c r="W1439" i="34"/>
  <c r="U1439" i="34"/>
  <c r="A1439" i="34"/>
  <c r="U1441" i="34"/>
  <c r="W1441" i="34"/>
  <c r="A1441" i="34"/>
  <c r="U1458" i="34"/>
  <c r="W1458" i="34"/>
  <c r="A1458" i="34"/>
  <c r="W1460" i="34"/>
  <c r="U1460" i="34"/>
  <c r="A1460" i="34"/>
  <c r="U1462" i="34"/>
  <c r="W1462" i="34"/>
  <c r="A1462" i="34"/>
  <c r="W1495" i="34"/>
  <c r="U1495" i="34"/>
  <c r="A1495" i="34"/>
  <c r="W1531" i="34"/>
  <c r="U1531" i="34"/>
  <c r="A1531" i="34"/>
  <c r="W1533" i="34"/>
  <c r="U1533" i="34"/>
  <c r="A1533" i="34"/>
  <c r="U1535" i="34"/>
  <c r="W1535" i="34"/>
  <c r="A1535" i="34"/>
  <c r="W1537" i="34"/>
  <c r="U1537" i="34"/>
  <c r="A1537" i="34"/>
  <c r="U1588" i="34"/>
  <c r="W1588" i="34"/>
  <c r="A1588" i="34"/>
  <c r="W1590" i="34"/>
  <c r="U1590" i="34"/>
  <c r="A1590" i="34"/>
  <c r="U1592" i="34"/>
  <c r="W1592" i="34"/>
  <c r="A1592" i="34"/>
  <c r="W1594" i="34"/>
  <c r="U1594" i="34"/>
  <c r="A1594" i="34"/>
  <c r="U1596" i="34"/>
  <c r="W1596" i="34"/>
  <c r="A1596" i="34"/>
  <c r="U1619" i="34"/>
  <c r="W1619" i="34"/>
  <c r="A1619" i="34"/>
  <c r="W1621" i="34"/>
  <c r="U1621" i="34"/>
  <c r="A1621" i="34"/>
  <c r="U1623" i="34"/>
  <c r="W1623" i="34"/>
  <c r="A1623" i="34"/>
  <c r="W1625" i="34"/>
  <c r="U1625" i="34"/>
  <c r="A1625" i="34"/>
  <c r="U1644" i="34"/>
  <c r="W1644" i="34"/>
  <c r="A1644" i="34"/>
  <c r="W1646" i="34"/>
  <c r="U1646" i="34"/>
  <c r="A1646" i="34"/>
  <c r="U1648" i="34"/>
  <c r="W1648" i="34"/>
  <c r="A1648" i="34"/>
  <c r="W1650" i="34"/>
  <c r="U1650" i="34"/>
  <c r="A1650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W1686" i="34"/>
  <c r="U1686" i="34"/>
  <c r="A1686" i="34"/>
  <c r="W1869" i="34"/>
  <c r="U1869" i="34"/>
  <c r="A1869" i="34"/>
  <c r="W1873" i="34"/>
  <c r="U1873" i="34"/>
  <c r="A1873" i="34"/>
  <c r="W1877" i="34"/>
  <c r="U1877" i="34"/>
  <c r="A1877" i="34"/>
  <c r="U1900" i="34"/>
  <c r="W1900" i="34"/>
  <c r="A1900" i="34"/>
  <c r="U1904" i="34"/>
  <c r="W1904" i="34"/>
  <c r="A1904" i="34"/>
  <c r="W1709" i="34"/>
  <c r="U1709" i="34"/>
  <c r="A1709" i="34"/>
  <c r="U1792" i="34"/>
  <c r="W1792" i="34"/>
  <c r="A1792" i="34"/>
  <c r="U1796" i="34"/>
  <c r="W1796" i="34"/>
  <c r="A1796" i="34"/>
  <c r="U1800" i="34"/>
  <c r="W1800" i="34"/>
  <c r="A1800" i="34"/>
  <c r="W1846" i="34"/>
  <c r="U1846" i="34"/>
  <c r="A1846" i="34"/>
  <c r="W1850" i="34"/>
  <c r="U1850" i="34"/>
  <c r="A1850" i="34"/>
  <c r="W1854" i="34"/>
  <c r="U1854" i="34"/>
  <c r="A1854" i="34"/>
  <c r="U1879" i="34"/>
  <c r="W1879" i="34"/>
  <c r="A1879" i="34"/>
  <c r="U1883" i="34"/>
  <c r="W1883" i="34"/>
  <c r="A1883" i="34"/>
  <c r="U1887" i="34"/>
  <c r="W1887" i="34"/>
  <c r="A1887" i="34"/>
  <c r="U1908" i="34"/>
  <c r="W1908" i="34"/>
  <c r="A1908" i="34"/>
  <c r="U1912" i="34"/>
  <c r="W1912" i="34"/>
  <c r="A1912" i="34"/>
  <c r="R1710" i="34"/>
  <c r="S1710" i="34"/>
  <c r="W1710" i="34"/>
  <c r="T1710" i="34"/>
  <c r="U1710" i="34"/>
  <c r="A1710" i="34"/>
  <c r="W1714" i="34"/>
  <c r="U1714" i="34"/>
  <c r="A1714" i="34"/>
  <c r="T1804" i="34"/>
  <c r="U1804" i="34"/>
  <c r="R1804" i="34"/>
  <c r="S1804" i="34"/>
  <c r="W1804" i="34"/>
  <c r="A1804" i="34"/>
  <c r="W1810" i="34"/>
  <c r="U1810" i="34"/>
  <c r="A1810" i="34"/>
  <c r="W1757" i="34"/>
  <c r="U1757" i="34"/>
  <c r="A1757" i="34"/>
  <c r="W1761" i="34"/>
  <c r="U1761" i="34"/>
  <c r="A1761" i="34"/>
  <c r="W1765" i="34"/>
  <c r="U1765" i="34"/>
  <c r="A1765" i="34"/>
  <c r="W1814" i="34"/>
  <c r="U1814" i="34"/>
  <c r="A1814" i="34"/>
  <c r="W1818" i="34"/>
  <c r="U1818" i="34"/>
  <c r="A1818" i="34"/>
  <c r="W1822" i="34"/>
  <c r="U1822" i="34"/>
  <c r="A1822" i="34"/>
  <c r="U1895" i="34"/>
  <c r="W1895" i="34"/>
  <c r="A1895" i="34"/>
  <c r="U1915" i="34"/>
  <c r="W1915" i="34"/>
  <c r="A1915" i="34"/>
  <c r="U1716" i="34"/>
  <c r="W1716" i="34"/>
  <c r="A1716" i="34"/>
  <c r="U1707" i="34"/>
  <c r="W1707" i="34"/>
  <c r="A1707" i="34"/>
  <c r="U1720" i="34"/>
  <c r="W1720" i="34"/>
  <c r="A1720" i="34"/>
  <c r="U1724" i="34"/>
  <c r="W1724" i="34"/>
  <c r="A1724" i="34"/>
  <c r="U1728" i="34"/>
  <c r="W1728" i="34"/>
  <c r="A1728" i="34"/>
  <c r="U1732" i="34"/>
  <c r="W1732" i="34"/>
  <c r="A1732" i="34"/>
  <c r="U1739" i="34"/>
  <c r="W1739" i="34"/>
  <c r="A1739" i="34"/>
  <c r="U1743" i="34"/>
  <c r="W1743" i="34"/>
  <c r="A1743" i="34"/>
  <c r="W1770" i="34"/>
  <c r="U1770" i="34"/>
  <c r="A1770" i="34"/>
  <c r="W1774" i="34"/>
  <c r="U1774" i="34"/>
  <c r="A1774" i="34"/>
  <c r="U1747" i="34"/>
  <c r="W1747" i="34"/>
  <c r="A1747" i="34"/>
  <c r="U1751" i="34"/>
  <c r="W1751" i="34"/>
  <c r="A1751" i="34"/>
  <c r="U1828" i="34"/>
  <c r="W1828" i="34"/>
  <c r="A1828" i="34"/>
  <c r="W1778" i="34"/>
  <c r="U1778" i="34"/>
  <c r="A1778" i="34"/>
  <c r="W1782" i="34"/>
  <c r="U1782" i="34"/>
  <c r="A1782" i="34"/>
  <c r="W1786" i="34"/>
  <c r="U1786" i="34"/>
  <c r="A1786" i="34"/>
  <c r="W1830" i="34"/>
  <c r="U1830" i="34"/>
  <c r="A1830" i="34"/>
  <c r="W1834" i="34"/>
  <c r="U1834" i="34"/>
  <c r="A1834" i="34"/>
  <c r="W1838" i="34"/>
  <c r="U1838" i="34"/>
  <c r="A1838" i="34"/>
  <c r="N23" i="34" l="1"/>
  <c r="R23" i="34"/>
  <c r="S23" i="34"/>
  <c r="T23" i="34"/>
  <c r="X23" i="34"/>
  <c r="Y23" i="34"/>
  <c r="B1243" i="34" l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A1079" i="34" s="1"/>
  <c r="B1078" i="34"/>
  <c r="B1077" i="34"/>
  <c r="B870" i="34"/>
  <c r="B843" i="34"/>
  <c r="B772" i="34"/>
  <c r="B781" i="34"/>
  <c r="B762" i="34"/>
  <c r="B779" i="34"/>
  <c r="B830" i="34"/>
  <c r="B858" i="34"/>
  <c r="B861" i="34"/>
  <c r="B850" i="34"/>
  <c r="B829" i="34"/>
  <c r="B766" i="34"/>
  <c r="B765" i="34"/>
  <c r="B831" i="34"/>
  <c r="B805" i="34"/>
  <c r="B803" i="34"/>
  <c r="B770" i="34"/>
  <c r="B790" i="34"/>
  <c r="B775" i="34"/>
  <c r="B773" i="34"/>
  <c r="B808" i="34"/>
  <c r="B785" i="34"/>
  <c r="B839" i="34"/>
  <c r="B767" i="34"/>
  <c r="B864" i="34"/>
  <c r="B763" i="34"/>
  <c r="B868" i="34"/>
  <c r="B806" i="34"/>
  <c r="B824" i="34"/>
  <c r="B846" i="34"/>
  <c r="B819" i="34"/>
  <c r="B833" i="34"/>
  <c r="B855" i="34"/>
  <c r="B840" i="34"/>
  <c r="B821" i="34"/>
  <c r="B859" i="34"/>
  <c r="B799" i="34"/>
  <c r="B761" i="34"/>
  <c r="B760" i="34"/>
  <c r="B754" i="34"/>
  <c r="B753" i="34"/>
  <c r="B752" i="34"/>
  <c r="B759" i="34"/>
  <c r="B725" i="34"/>
  <c r="B700" i="34"/>
  <c r="B681" i="34"/>
  <c r="B731" i="34"/>
  <c r="B709" i="34"/>
  <c r="B708" i="34"/>
  <c r="B714" i="34"/>
  <c r="B713" i="34"/>
  <c r="B704" i="34"/>
  <c r="B736" i="34"/>
  <c r="B667" i="34"/>
  <c r="B665" i="34"/>
  <c r="B664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1254" i="34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75" i="34"/>
  <c r="B1276" i="34"/>
  <c r="B1277" i="34"/>
  <c r="B1278" i="34"/>
  <c r="B1279" i="34"/>
  <c r="B1280" i="34"/>
  <c r="B1281" i="34"/>
  <c r="B1282" i="34"/>
  <c r="B1296" i="34"/>
  <c r="B1297" i="34"/>
  <c r="B1298" i="34"/>
  <c r="B1299" i="34"/>
  <c r="B1300" i="34"/>
  <c r="B1301" i="34"/>
  <c r="B1302" i="34"/>
  <c r="B1303" i="34"/>
  <c r="B1304" i="34"/>
  <c r="B1305" i="34"/>
  <c r="B1332" i="34"/>
  <c r="B1333" i="34"/>
  <c r="B1334" i="34"/>
  <c r="B1335" i="34"/>
  <c r="B1336" i="34"/>
  <c r="B1337" i="34"/>
  <c r="B1356" i="34"/>
  <c r="B1357" i="34"/>
  <c r="B1358" i="34"/>
  <c r="B1359" i="34"/>
  <c r="B1360" i="34"/>
  <c r="B1361" i="34"/>
  <c r="B1362" i="34"/>
  <c r="B1363" i="34"/>
  <c r="B1373" i="34"/>
  <c r="B1374" i="34"/>
  <c r="B1375" i="34"/>
  <c r="B1376" i="34"/>
  <c r="B1377" i="34"/>
  <c r="B1378" i="34"/>
  <c r="B1379" i="34"/>
  <c r="B1380" i="34"/>
  <c r="B1467" i="34"/>
  <c r="B1468" i="34"/>
  <c r="B1469" i="34"/>
  <c r="B1470" i="34"/>
  <c r="B1471" i="34"/>
  <c r="B1472" i="34"/>
  <c r="B1473" i="34"/>
  <c r="B1474" i="34"/>
  <c r="B1475" i="34"/>
  <c r="B1477" i="34"/>
  <c r="B1478" i="34"/>
  <c r="B1479" i="34"/>
  <c r="B1480" i="34"/>
  <c r="B1481" i="34"/>
  <c r="B1482" i="34"/>
  <c r="B1483" i="34"/>
  <c r="B1484" i="34"/>
  <c r="B1485" i="34"/>
  <c r="B1486" i="34"/>
  <c r="B1487" i="34"/>
  <c r="B1505" i="34"/>
  <c r="B1506" i="34"/>
  <c r="B1507" i="34"/>
  <c r="B1508" i="34"/>
  <c r="B1509" i="34"/>
  <c r="B1510" i="34"/>
  <c r="B1511" i="34"/>
  <c r="B1512" i="34"/>
  <c r="B1542" i="34"/>
  <c r="B1543" i="34"/>
  <c r="B1544" i="34"/>
  <c r="B1545" i="34"/>
  <c r="B1546" i="34"/>
  <c r="B1547" i="34"/>
  <c r="B1548" i="34"/>
  <c r="B1549" i="34"/>
  <c r="B1557" i="34"/>
  <c r="B1558" i="34"/>
  <c r="B1559" i="34"/>
  <c r="B1560" i="34"/>
  <c r="B1561" i="34"/>
  <c r="B1562" i="34"/>
  <c r="B1563" i="34"/>
  <c r="B1606" i="34"/>
  <c r="B1607" i="34"/>
  <c r="B1608" i="34"/>
  <c r="B1253" i="34"/>
  <c r="B1339" i="34"/>
  <c r="B1338" i="34"/>
  <c r="B1313" i="34"/>
  <c r="B1312" i="34"/>
  <c r="B1311" i="34"/>
  <c r="B1310" i="34"/>
  <c r="B1309" i="34"/>
  <c r="B1308" i="34"/>
  <c r="B1307" i="34"/>
  <c r="B1306" i="34"/>
  <c r="B1609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388" i="34"/>
  <c r="B1387" i="34"/>
  <c r="B1386" i="34"/>
  <c r="B1385" i="34"/>
  <c r="B1384" i="34"/>
  <c r="B1383" i="34"/>
  <c r="B1382" i="34"/>
  <c r="B1381" i="34"/>
  <c r="B1345" i="34"/>
  <c r="B1344" i="34"/>
  <c r="B1343" i="34"/>
  <c r="B1342" i="34"/>
  <c r="B1341" i="34"/>
  <c r="B1340" i="34"/>
  <c r="B1580" i="34"/>
  <c r="B1579" i="34"/>
  <c r="B1564" i="34"/>
  <c r="B1529" i="34"/>
  <c r="B1528" i="34"/>
  <c r="B1527" i="34"/>
  <c r="B1526" i="34"/>
  <c r="B1525" i="34"/>
  <c r="B1524" i="34"/>
  <c r="B1523" i="34"/>
  <c r="B1522" i="34"/>
  <c r="B1494" i="34"/>
  <c r="B1456" i="34"/>
  <c r="B1455" i="34"/>
  <c r="B1454" i="34"/>
  <c r="B1453" i="34"/>
  <c r="B1452" i="34"/>
  <c r="B1451" i="34"/>
  <c r="B1450" i="34"/>
  <c r="B1669" i="34"/>
  <c r="B1668" i="34"/>
  <c r="B1667" i="34"/>
  <c r="B1666" i="34"/>
  <c r="B1642" i="34"/>
  <c r="B1641" i="34"/>
  <c r="B1640" i="34"/>
  <c r="B1639" i="34"/>
  <c r="B1638" i="34"/>
  <c r="B1637" i="34"/>
  <c r="B1636" i="34"/>
  <c r="B1635" i="34"/>
  <c r="B1617" i="34"/>
  <c r="B1616" i="34"/>
  <c r="B1615" i="34"/>
  <c r="B1614" i="34"/>
  <c r="B1613" i="34"/>
  <c r="B1612" i="34"/>
  <c r="B1611" i="34"/>
  <c r="B1610" i="34"/>
  <c r="B1587" i="34"/>
  <c r="B1586" i="34"/>
  <c r="B1585" i="34"/>
  <c r="B1584" i="34"/>
  <c r="B1583" i="34"/>
  <c r="B1582" i="34"/>
  <c r="B1581" i="34"/>
  <c r="B1319" i="34"/>
  <c r="B1318" i="34"/>
  <c r="B1317" i="34"/>
  <c r="B1316" i="34"/>
  <c r="B1315" i="34"/>
  <c r="B1314" i="34"/>
  <c r="B1249" i="34"/>
  <c r="B1248" i="34"/>
  <c r="B1418" i="34"/>
  <c r="B1247" i="34"/>
  <c r="B1676" i="34"/>
  <c r="B1675" i="34"/>
  <c r="B1674" i="34"/>
  <c r="B1673" i="34"/>
  <c r="B1672" i="34"/>
  <c r="B1671" i="34"/>
  <c r="B1670" i="34"/>
  <c r="B1700" i="34"/>
  <c r="B1715" i="34"/>
  <c r="B1699" i="34"/>
  <c r="U640" i="34" l="1"/>
  <c r="Z640" i="34"/>
  <c r="W640" i="34"/>
  <c r="A640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736" i="34"/>
  <c r="Z736" i="34"/>
  <c r="W736" i="34"/>
  <c r="A736" i="34"/>
  <c r="U708" i="34"/>
  <c r="Z708" i="34"/>
  <c r="W708" i="34"/>
  <c r="A708" i="34"/>
  <c r="U700" i="34"/>
  <c r="Z700" i="34"/>
  <c r="W700" i="34"/>
  <c r="A700" i="34"/>
  <c r="U753" i="34"/>
  <c r="Z753" i="34"/>
  <c r="W753" i="34"/>
  <c r="A753" i="34"/>
  <c r="U799" i="34"/>
  <c r="Z799" i="34"/>
  <c r="W799" i="34"/>
  <c r="A799" i="34"/>
  <c r="U855" i="34"/>
  <c r="Z855" i="34"/>
  <c r="A855" i="34"/>
  <c r="W855" i="34"/>
  <c r="U824" i="34"/>
  <c r="Z824" i="34"/>
  <c r="W824" i="34"/>
  <c r="A824" i="34"/>
  <c r="U864" i="34"/>
  <c r="Z864" i="34"/>
  <c r="W864" i="34"/>
  <c r="A864" i="34"/>
  <c r="U808" i="34"/>
  <c r="Z808" i="34"/>
  <c r="W808" i="34"/>
  <c r="A808" i="34"/>
  <c r="U770" i="34"/>
  <c r="Z770" i="34"/>
  <c r="W770" i="34"/>
  <c r="A770" i="34"/>
  <c r="U765" i="34"/>
  <c r="Z765" i="34"/>
  <c r="W765" i="34"/>
  <c r="A765" i="34"/>
  <c r="U861" i="34"/>
  <c r="Z861" i="34"/>
  <c r="W861" i="34"/>
  <c r="A861" i="34"/>
  <c r="U762" i="34"/>
  <c r="Z762" i="34"/>
  <c r="W762" i="34"/>
  <c r="A762" i="34"/>
  <c r="U870" i="34"/>
  <c r="Z870" i="34"/>
  <c r="W870" i="34"/>
  <c r="A870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64" i="34"/>
  <c r="Z664" i="34"/>
  <c r="W664" i="34"/>
  <c r="A664" i="34"/>
  <c r="U704" i="34"/>
  <c r="Z704" i="34"/>
  <c r="W704" i="34"/>
  <c r="A704" i="34"/>
  <c r="U709" i="34"/>
  <c r="Z709" i="34"/>
  <c r="W709" i="34"/>
  <c r="A709" i="34"/>
  <c r="U725" i="34"/>
  <c r="Z725" i="34"/>
  <c r="W725" i="34"/>
  <c r="A725" i="34"/>
  <c r="U754" i="34"/>
  <c r="Z754" i="34"/>
  <c r="W754" i="34"/>
  <c r="A754" i="34"/>
  <c r="U859" i="34"/>
  <c r="Z859" i="34"/>
  <c r="W859" i="34"/>
  <c r="A859" i="34"/>
  <c r="U833" i="34"/>
  <c r="Z833" i="34"/>
  <c r="W833" i="34"/>
  <c r="A833" i="34"/>
  <c r="U806" i="34"/>
  <c r="Z806" i="34"/>
  <c r="W806" i="34"/>
  <c r="A806" i="34"/>
  <c r="U767" i="34"/>
  <c r="Z767" i="34"/>
  <c r="W767" i="34"/>
  <c r="A767" i="34"/>
  <c r="U773" i="34"/>
  <c r="Z773" i="34"/>
  <c r="W773" i="34"/>
  <c r="A773" i="34"/>
  <c r="U803" i="34"/>
  <c r="Z803" i="34"/>
  <c r="W803" i="34"/>
  <c r="A803" i="34"/>
  <c r="U766" i="34"/>
  <c r="Z766" i="34"/>
  <c r="W766" i="34"/>
  <c r="A766" i="34"/>
  <c r="U858" i="34"/>
  <c r="Z858" i="34"/>
  <c r="W858" i="34"/>
  <c r="A858" i="34"/>
  <c r="U781" i="34"/>
  <c r="Z781" i="34"/>
  <c r="W781" i="34"/>
  <c r="A781" i="34"/>
  <c r="U1077" i="34"/>
  <c r="Z1077" i="34"/>
  <c r="W1077" i="34"/>
  <c r="A1077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65" i="34"/>
  <c r="Z665" i="34"/>
  <c r="W665" i="34"/>
  <c r="A665" i="34"/>
  <c r="U713" i="34"/>
  <c r="Z713" i="34"/>
  <c r="W713" i="34"/>
  <c r="A713" i="34"/>
  <c r="U731" i="34"/>
  <c r="Z731" i="34"/>
  <c r="W731" i="34"/>
  <c r="A731" i="34"/>
  <c r="U759" i="34"/>
  <c r="Z759" i="34"/>
  <c r="W759" i="34"/>
  <c r="A759" i="34"/>
  <c r="U760" i="34"/>
  <c r="Z760" i="34"/>
  <c r="W760" i="34"/>
  <c r="A760" i="34"/>
  <c r="U821" i="34"/>
  <c r="Z821" i="34"/>
  <c r="W821" i="34"/>
  <c r="A821" i="34"/>
  <c r="U819" i="34"/>
  <c r="Z819" i="34"/>
  <c r="W819" i="34"/>
  <c r="A819" i="34"/>
  <c r="U868" i="34"/>
  <c r="Z868" i="34"/>
  <c r="W868" i="34"/>
  <c r="A868" i="34"/>
  <c r="U839" i="34"/>
  <c r="Z839" i="34"/>
  <c r="A839" i="34"/>
  <c r="W839" i="34"/>
  <c r="U775" i="34"/>
  <c r="Z775" i="34"/>
  <c r="W775" i="34"/>
  <c r="A775" i="34"/>
  <c r="U805" i="34"/>
  <c r="Z805" i="34"/>
  <c r="W805" i="34"/>
  <c r="A805" i="34"/>
  <c r="U829" i="34"/>
  <c r="Z829" i="34"/>
  <c r="W829" i="34"/>
  <c r="A829" i="34"/>
  <c r="U830" i="34"/>
  <c r="Z830" i="34"/>
  <c r="W830" i="34"/>
  <c r="A830" i="34"/>
  <c r="U772" i="34"/>
  <c r="Z772" i="34"/>
  <c r="W772" i="34"/>
  <c r="A772" i="34"/>
  <c r="U1078" i="34"/>
  <c r="Z1078" i="34"/>
  <c r="W1078" i="34"/>
  <c r="A1078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67" i="34"/>
  <c r="Z667" i="34"/>
  <c r="W667" i="34"/>
  <c r="A667" i="34"/>
  <c r="U714" i="34"/>
  <c r="Z714" i="34"/>
  <c r="W714" i="34"/>
  <c r="A714" i="34"/>
  <c r="U681" i="34"/>
  <c r="Z681" i="34"/>
  <c r="W681" i="34"/>
  <c r="A681" i="34"/>
  <c r="U752" i="34"/>
  <c r="Z752" i="34"/>
  <c r="W752" i="34"/>
  <c r="A752" i="34"/>
  <c r="U761" i="34"/>
  <c r="Z761" i="34"/>
  <c r="W761" i="34"/>
  <c r="A761" i="34"/>
  <c r="U840" i="34"/>
  <c r="Z840" i="34"/>
  <c r="W840" i="34"/>
  <c r="A840" i="34"/>
  <c r="U846" i="34"/>
  <c r="Z846" i="34"/>
  <c r="W846" i="34"/>
  <c r="A846" i="34"/>
  <c r="U763" i="34"/>
  <c r="Z763" i="34"/>
  <c r="W763" i="34"/>
  <c r="A763" i="34"/>
  <c r="U785" i="34"/>
  <c r="Z785" i="34"/>
  <c r="W785" i="34"/>
  <c r="A785" i="34"/>
  <c r="U790" i="34"/>
  <c r="Z790" i="34"/>
  <c r="W790" i="34"/>
  <c r="A790" i="34"/>
  <c r="U831" i="34"/>
  <c r="Z831" i="34"/>
  <c r="W831" i="34"/>
  <c r="A831" i="34"/>
  <c r="U850" i="34"/>
  <c r="Z850" i="34"/>
  <c r="W850" i="34"/>
  <c r="A850" i="34"/>
  <c r="U779" i="34"/>
  <c r="Z779" i="34"/>
  <c r="W779" i="34"/>
  <c r="A779" i="34"/>
  <c r="U843" i="34"/>
  <c r="Z843" i="34"/>
  <c r="W843" i="34"/>
  <c r="A843" i="34"/>
  <c r="U1247" i="34"/>
  <c r="Z1247" i="34"/>
  <c r="W1247" i="34"/>
  <c r="Z1314" i="34"/>
  <c r="W1314" i="34"/>
  <c r="U1314" i="34"/>
  <c r="Z1318" i="34"/>
  <c r="W1318" i="34"/>
  <c r="U1318" i="34"/>
  <c r="U1340" i="34"/>
  <c r="Z1340" i="34"/>
  <c r="W1340" i="34"/>
  <c r="U1344" i="34"/>
  <c r="Z1344" i="34"/>
  <c r="W1344" i="34"/>
  <c r="U1383" i="34"/>
  <c r="Z1383" i="34"/>
  <c r="W1383" i="34"/>
  <c r="U1387" i="34"/>
  <c r="Z1387" i="34"/>
  <c r="W1387" i="34"/>
  <c r="Z1306" i="34"/>
  <c r="W1306" i="34"/>
  <c r="U1306" i="34"/>
  <c r="Z1310" i="34"/>
  <c r="W1310" i="34"/>
  <c r="U1310" i="34"/>
  <c r="Z1338" i="34"/>
  <c r="W1338" i="34"/>
  <c r="U1338" i="34"/>
  <c r="U1379" i="34"/>
  <c r="Z1379" i="34"/>
  <c r="W1379" i="34"/>
  <c r="U1375" i="34"/>
  <c r="Z1375" i="34"/>
  <c r="W1375" i="34"/>
  <c r="Z1362" i="34"/>
  <c r="W1362" i="34"/>
  <c r="U1362" i="34"/>
  <c r="Z1358" i="34"/>
  <c r="W1358" i="34"/>
  <c r="U1358" i="34"/>
  <c r="U1336" i="34"/>
  <c r="Z1336" i="34"/>
  <c r="W1336" i="34"/>
  <c r="U1332" i="34"/>
  <c r="Z1332" i="34"/>
  <c r="W1332" i="34"/>
  <c r="Z1302" i="34"/>
  <c r="W1302" i="34"/>
  <c r="U1302" i="34"/>
  <c r="Z1298" i="34"/>
  <c r="W1298" i="34"/>
  <c r="U1298" i="34"/>
  <c r="W1281" i="34"/>
  <c r="U1281" i="34"/>
  <c r="Z1281" i="34"/>
  <c r="W1277" i="34"/>
  <c r="U1277" i="34"/>
  <c r="Z1277" i="34"/>
  <c r="Z1266" i="34"/>
  <c r="W1266" i="34"/>
  <c r="U1266" i="34"/>
  <c r="Z1262" i="34"/>
  <c r="W1262" i="34"/>
  <c r="U1262" i="34"/>
  <c r="Z1258" i="34"/>
  <c r="W1258" i="34"/>
  <c r="U1258" i="34"/>
  <c r="Z1254" i="34"/>
  <c r="W1254" i="34"/>
  <c r="U1254" i="34"/>
  <c r="Z1120" i="34"/>
  <c r="U1120" i="34"/>
  <c r="W1120" i="34"/>
  <c r="U1124" i="34"/>
  <c r="Z1124" i="34"/>
  <c r="W1124" i="34"/>
  <c r="U1128" i="34"/>
  <c r="Z1128" i="34"/>
  <c r="W1128" i="34"/>
  <c r="U1132" i="34"/>
  <c r="Z1132" i="34"/>
  <c r="W1132" i="34"/>
  <c r="U1136" i="34"/>
  <c r="Z1136" i="34"/>
  <c r="W1136" i="34"/>
  <c r="U1140" i="34"/>
  <c r="Z1140" i="34"/>
  <c r="W1140" i="34"/>
  <c r="U1144" i="34"/>
  <c r="Z1144" i="34"/>
  <c r="W1144" i="34"/>
  <c r="U1148" i="34"/>
  <c r="Z1148" i="34"/>
  <c r="W1148" i="34"/>
  <c r="U1152" i="34"/>
  <c r="Z1152" i="34"/>
  <c r="W1152" i="34"/>
  <c r="U1315" i="34"/>
  <c r="Z1315" i="34"/>
  <c r="W1315" i="34"/>
  <c r="U1319" i="34"/>
  <c r="Z1319" i="34"/>
  <c r="W1319" i="34"/>
  <c r="W1341" i="34"/>
  <c r="U1341" i="34"/>
  <c r="Z1341" i="34"/>
  <c r="W1345" i="34"/>
  <c r="U1345" i="34"/>
  <c r="Z1345" i="34"/>
  <c r="U1384" i="34"/>
  <c r="Z1384" i="34"/>
  <c r="W1384" i="34"/>
  <c r="U1388" i="34"/>
  <c r="Z1388" i="34"/>
  <c r="W1388" i="34"/>
  <c r="U1307" i="34"/>
  <c r="Z1307" i="34"/>
  <c r="W1307" i="34"/>
  <c r="U1311" i="34"/>
  <c r="Z1311" i="34"/>
  <c r="W1311" i="34"/>
  <c r="U1339" i="34"/>
  <c r="Z1339" i="34"/>
  <c r="W1339" i="34"/>
  <c r="Z1378" i="34"/>
  <c r="W1378" i="34"/>
  <c r="U1378" i="34"/>
  <c r="Z1374" i="34"/>
  <c r="W1374" i="34"/>
  <c r="U1374" i="34"/>
  <c r="W1361" i="34"/>
  <c r="U1361" i="34"/>
  <c r="Z1361" i="34"/>
  <c r="W1357" i="34"/>
  <c r="U1357" i="34"/>
  <c r="Z1357" i="34"/>
  <c r="U1335" i="34"/>
  <c r="Z1335" i="34"/>
  <c r="W1335" i="34"/>
  <c r="W1305" i="34"/>
  <c r="U1305" i="34"/>
  <c r="Z1305" i="34"/>
  <c r="W1301" i="34"/>
  <c r="U1301" i="34"/>
  <c r="Z1301" i="34"/>
  <c r="W1297" i="34"/>
  <c r="U1297" i="34"/>
  <c r="Z1297" i="34"/>
  <c r="U1280" i="34"/>
  <c r="Z1280" i="34"/>
  <c r="W1280" i="34"/>
  <c r="U1276" i="34"/>
  <c r="Z1276" i="34"/>
  <c r="W1276" i="34"/>
  <c r="W1265" i="34"/>
  <c r="U1265" i="34"/>
  <c r="Z1265" i="34"/>
  <c r="W1261" i="34"/>
  <c r="U1261" i="34"/>
  <c r="Z1261" i="34"/>
  <c r="W1257" i="34"/>
  <c r="U1257" i="34"/>
  <c r="Z1257" i="34"/>
  <c r="U1121" i="34"/>
  <c r="W1121" i="34"/>
  <c r="Z1121" i="34"/>
  <c r="W1125" i="34"/>
  <c r="U1125" i="34"/>
  <c r="Z1125" i="34"/>
  <c r="W1129" i="34"/>
  <c r="U1129" i="34"/>
  <c r="Z1129" i="34"/>
  <c r="W1133" i="34"/>
  <c r="U1133" i="34"/>
  <c r="Z1133" i="34"/>
  <c r="W1137" i="34"/>
  <c r="U1137" i="34"/>
  <c r="Z1137" i="34"/>
  <c r="W1141" i="34"/>
  <c r="U1141" i="34"/>
  <c r="Z1141" i="34"/>
  <c r="W1145" i="34"/>
  <c r="U1145" i="34"/>
  <c r="Z1145" i="34"/>
  <c r="W1149" i="34"/>
  <c r="U1149" i="34"/>
  <c r="Z1149" i="34"/>
  <c r="W1153" i="34"/>
  <c r="U1153" i="34"/>
  <c r="Z1153" i="34"/>
  <c r="U1248" i="34"/>
  <c r="Z1248" i="34"/>
  <c r="W1248" i="34"/>
  <c r="U1316" i="34"/>
  <c r="Z1316" i="34"/>
  <c r="W1316" i="34"/>
  <c r="Z1342" i="34"/>
  <c r="W1342" i="34"/>
  <c r="U1342" i="34"/>
  <c r="W1381" i="34"/>
  <c r="U1381" i="34"/>
  <c r="Z1381" i="34"/>
  <c r="W1385" i="34"/>
  <c r="U1385" i="34"/>
  <c r="Z1385" i="34"/>
  <c r="U1308" i="34"/>
  <c r="Z1308" i="34"/>
  <c r="W1308" i="34"/>
  <c r="U1312" i="34"/>
  <c r="Z1312" i="34"/>
  <c r="W1312" i="34"/>
  <c r="W1253" i="34"/>
  <c r="U1253" i="34"/>
  <c r="Z1253" i="34"/>
  <c r="W1377" i="34"/>
  <c r="U1377" i="34"/>
  <c r="Z1377" i="34"/>
  <c r="W1373" i="34"/>
  <c r="U1373" i="34"/>
  <c r="Z1373" i="34"/>
  <c r="U1360" i="34"/>
  <c r="Z1360" i="34"/>
  <c r="W1360" i="34"/>
  <c r="U1356" i="34"/>
  <c r="Z1356" i="34"/>
  <c r="W1356" i="34"/>
  <c r="Z1334" i="34"/>
  <c r="W1334" i="34"/>
  <c r="U1334" i="34"/>
  <c r="U1304" i="34"/>
  <c r="Z1304" i="34"/>
  <c r="W1304" i="34"/>
  <c r="U1300" i="34"/>
  <c r="Z1300" i="34"/>
  <c r="W1300" i="34"/>
  <c r="U1296" i="34"/>
  <c r="Z1296" i="34"/>
  <c r="W1296" i="34"/>
  <c r="U1279" i="34"/>
  <c r="Z1279" i="34"/>
  <c r="W1279" i="34"/>
  <c r="U1275" i="34"/>
  <c r="Z1275" i="34"/>
  <c r="W1275" i="34"/>
  <c r="U1264" i="34"/>
  <c r="Z1264" i="34"/>
  <c r="W1264" i="34"/>
  <c r="U1260" i="34"/>
  <c r="Z1260" i="34"/>
  <c r="W1260" i="34"/>
  <c r="U1256" i="34"/>
  <c r="Z1256" i="34"/>
  <c r="W1256" i="34"/>
  <c r="U1118" i="34"/>
  <c r="Z1118" i="34"/>
  <c r="W1118" i="34"/>
  <c r="Z1122" i="34"/>
  <c r="W1122" i="34"/>
  <c r="U1122" i="34"/>
  <c r="Z1126" i="34"/>
  <c r="W1126" i="34"/>
  <c r="U1126" i="34"/>
  <c r="Z1130" i="34"/>
  <c r="W1130" i="34"/>
  <c r="U1130" i="34"/>
  <c r="Z1134" i="34"/>
  <c r="W1134" i="34"/>
  <c r="U1134" i="34"/>
  <c r="Z1138" i="34"/>
  <c r="W1138" i="34"/>
  <c r="U1138" i="34"/>
  <c r="Z1142" i="34"/>
  <c r="W1142" i="34"/>
  <c r="U1142" i="34"/>
  <c r="Z1146" i="34"/>
  <c r="W1146" i="34"/>
  <c r="U1146" i="34"/>
  <c r="Z1150" i="34"/>
  <c r="W1150" i="34"/>
  <c r="U1150" i="34"/>
  <c r="Z1154" i="34"/>
  <c r="W1154" i="34"/>
  <c r="U1154" i="34"/>
  <c r="W1249" i="34"/>
  <c r="U1249" i="34"/>
  <c r="Z1249" i="34"/>
  <c r="W1317" i="34"/>
  <c r="U1317" i="34"/>
  <c r="Z1317" i="34"/>
  <c r="U1343" i="34"/>
  <c r="Z1343" i="34"/>
  <c r="W1343" i="34"/>
  <c r="Z1382" i="34"/>
  <c r="W1382" i="34"/>
  <c r="U1382" i="34"/>
  <c r="Z1386" i="34"/>
  <c r="W1386" i="34"/>
  <c r="U1386" i="34"/>
  <c r="W1309" i="34"/>
  <c r="U1309" i="34"/>
  <c r="Z1309" i="34"/>
  <c r="W1313" i="34"/>
  <c r="U1313" i="34"/>
  <c r="Z1313" i="34"/>
  <c r="U1380" i="34"/>
  <c r="Z1380" i="34"/>
  <c r="W1380" i="34"/>
  <c r="U1376" i="34"/>
  <c r="Z1376" i="34"/>
  <c r="W1376" i="34"/>
  <c r="U1363" i="34"/>
  <c r="Z1363" i="34"/>
  <c r="W1363" i="34"/>
  <c r="U1359" i="34"/>
  <c r="Z1359" i="34"/>
  <c r="W1359" i="34"/>
  <c r="W1337" i="34"/>
  <c r="U1337" i="34"/>
  <c r="Z1337" i="34"/>
  <c r="W1333" i="34"/>
  <c r="U1333" i="34"/>
  <c r="Z1333" i="34"/>
  <c r="U1303" i="34"/>
  <c r="Z1303" i="34"/>
  <c r="W1303" i="34"/>
  <c r="U1299" i="34"/>
  <c r="Z1299" i="34"/>
  <c r="W1299" i="34"/>
  <c r="Z1282" i="34"/>
  <c r="W1282" i="34"/>
  <c r="U1282" i="34"/>
  <c r="Z1278" i="34"/>
  <c r="W1278" i="34"/>
  <c r="U1278" i="34"/>
  <c r="U1267" i="34"/>
  <c r="Z1267" i="34"/>
  <c r="W1267" i="34"/>
  <c r="U1263" i="34"/>
  <c r="Z1263" i="34"/>
  <c r="W1263" i="34"/>
  <c r="U1259" i="34"/>
  <c r="Z1259" i="34"/>
  <c r="W1259" i="34"/>
  <c r="U1255" i="34"/>
  <c r="Z1255" i="34"/>
  <c r="W1255" i="34"/>
  <c r="W1119" i="34"/>
  <c r="U1119" i="34"/>
  <c r="Z1119" i="34"/>
  <c r="U1123" i="34"/>
  <c r="Z1123" i="34"/>
  <c r="W1123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143" i="34"/>
  <c r="Z1143" i="34"/>
  <c r="W1143" i="34"/>
  <c r="U1147" i="34"/>
  <c r="Z1147" i="34"/>
  <c r="W1147" i="34"/>
  <c r="U1151" i="34"/>
  <c r="Z1151" i="34"/>
  <c r="W1151" i="34"/>
  <c r="U1243" i="34"/>
  <c r="Z1243" i="34"/>
  <c r="W1243" i="34"/>
  <c r="U1116" i="34"/>
  <c r="Z1116" i="34"/>
  <c r="W1116" i="34"/>
  <c r="W1113" i="34"/>
  <c r="U1113" i="34"/>
  <c r="Z1113" i="34"/>
  <c r="W1117" i="34"/>
  <c r="U1117" i="34"/>
  <c r="Z1117" i="34"/>
  <c r="Z1114" i="34"/>
  <c r="W1114" i="34"/>
  <c r="U1114" i="34"/>
  <c r="U1115" i="34"/>
  <c r="Z1115" i="34"/>
  <c r="W1115" i="34"/>
  <c r="R1080" i="34"/>
  <c r="Z1080" i="34"/>
  <c r="S1080" i="34"/>
  <c r="W1080" i="34"/>
  <c r="T1080" i="34"/>
  <c r="U1080" i="34"/>
  <c r="R1084" i="34"/>
  <c r="Z1084" i="34"/>
  <c r="T1084" i="34"/>
  <c r="U1084" i="34"/>
  <c r="S1084" i="34"/>
  <c r="W1084" i="34"/>
  <c r="R1088" i="34"/>
  <c r="Z1088" i="34"/>
  <c r="T1088" i="34"/>
  <c r="U1088" i="34"/>
  <c r="W1088" i="34"/>
  <c r="S1088" i="34"/>
  <c r="R1092" i="34"/>
  <c r="Z1092" i="34"/>
  <c r="T1092" i="34"/>
  <c r="U1092" i="34"/>
  <c r="W1092" i="34"/>
  <c r="S1092" i="34"/>
  <c r="R1096" i="34"/>
  <c r="Z1096" i="34"/>
  <c r="U1096" i="34"/>
  <c r="S1096" i="34"/>
  <c r="T1096" i="34"/>
  <c r="W1096" i="34"/>
  <c r="R1100" i="34"/>
  <c r="Z1100" i="34"/>
  <c r="U1100" i="34"/>
  <c r="W1100" i="34"/>
  <c r="S1100" i="34"/>
  <c r="T1100" i="34"/>
  <c r="R1104" i="34"/>
  <c r="Z1104" i="34"/>
  <c r="U1104" i="34"/>
  <c r="S1104" i="34"/>
  <c r="T1104" i="34"/>
  <c r="W1104" i="34"/>
  <c r="U1108" i="34"/>
  <c r="S1108" i="34"/>
  <c r="T1108" i="34"/>
  <c r="Z1108" i="34"/>
  <c r="R1108" i="34"/>
  <c r="W1108" i="34"/>
  <c r="T1112" i="34"/>
  <c r="U1112" i="34"/>
  <c r="R1112" i="34"/>
  <c r="Z1112" i="34"/>
  <c r="S1112" i="34"/>
  <c r="W1112" i="34"/>
  <c r="U1081" i="34"/>
  <c r="R1081" i="34"/>
  <c r="Z1081" i="34"/>
  <c r="S1081" i="34"/>
  <c r="W1081" i="34"/>
  <c r="T1081" i="34"/>
  <c r="U1085" i="34"/>
  <c r="S1085" i="34"/>
  <c r="W1085" i="34"/>
  <c r="T1085" i="34"/>
  <c r="R1085" i="34"/>
  <c r="Z1085" i="34"/>
  <c r="U1089" i="34"/>
  <c r="S1089" i="34"/>
  <c r="W1089" i="34"/>
  <c r="T1089" i="34"/>
  <c r="R1089" i="34"/>
  <c r="Z1089" i="34"/>
  <c r="U1093" i="34"/>
  <c r="S1093" i="34"/>
  <c r="W1093" i="34"/>
  <c r="T1093" i="34"/>
  <c r="R1093" i="34"/>
  <c r="Z1093" i="34"/>
  <c r="U1097" i="34"/>
  <c r="T1097" i="34"/>
  <c r="R1097" i="34"/>
  <c r="S1097" i="34"/>
  <c r="Z1097" i="34"/>
  <c r="W1097" i="34"/>
  <c r="U1101" i="34"/>
  <c r="T1101" i="34"/>
  <c r="Z1101" i="34"/>
  <c r="W1101" i="34"/>
  <c r="R1101" i="34"/>
  <c r="S1101" i="34"/>
  <c r="U1105" i="34"/>
  <c r="T1105" i="34"/>
  <c r="R1105" i="34"/>
  <c r="S1105" i="34"/>
  <c r="Z1105" i="34"/>
  <c r="W1105" i="34"/>
  <c r="T1109" i="34"/>
  <c r="U1109" i="34"/>
  <c r="Z1109" i="34"/>
  <c r="R1109" i="34"/>
  <c r="W1109" i="34"/>
  <c r="S1109" i="34"/>
  <c r="T1082" i="34"/>
  <c r="U1082" i="34"/>
  <c r="R1082" i="34"/>
  <c r="Z1082" i="34"/>
  <c r="S1082" i="34"/>
  <c r="W1082" i="34"/>
  <c r="T1086" i="34"/>
  <c r="R1086" i="34"/>
  <c r="Z1086" i="34"/>
  <c r="S1086" i="34"/>
  <c r="W1086" i="34"/>
  <c r="U1086" i="34"/>
  <c r="T1090" i="34"/>
  <c r="R1090" i="34"/>
  <c r="Z1090" i="34"/>
  <c r="S1090" i="34"/>
  <c r="W1090" i="34"/>
  <c r="U1090" i="34"/>
  <c r="T1094" i="34"/>
  <c r="R1094" i="34"/>
  <c r="S1094" i="34"/>
  <c r="W1094" i="34"/>
  <c r="U1094" i="34"/>
  <c r="Z1094" i="34"/>
  <c r="T1098" i="34"/>
  <c r="S1098" i="34"/>
  <c r="W1098" i="34"/>
  <c r="R1098" i="34"/>
  <c r="U1098" i="34"/>
  <c r="Z1098" i="34"/>
  <c r="T1102" i="34"/>
  <c r="S1102" i="34"/>
  <c r="W1102" i="34"/>
  <c r="U1102" i="34"/>
  <c r="Z1102" i="34"/>
  <c r="R1102" i="34"/>
  <c r="T1106" i="34"/>
  <c r="S1106" i="34"/>
  <c r="W1106" i="34"/>
  <c r="R1106" i="34"/>
  <c r="U1106" i="34"/>
  <c r="Z1106" i="34"/>
  <c r="S1110" i="34"/>
  <c r="Z1110" i="34"/>
  <c r="R1110" i="34"/>
  <c r="W1110" i="34"/>
  <c r="T1110" i="34"/>
  <c r="U1110" i="34"/>
  <c r="S1079" i="34"/>
  <c r="W1079" i="34"/>
  <c r="T1079" i="34"/>
  <c r="U1079" i="34"/>
  <c r="R1079" i="34"/>
  <c r="Z1079" i="34"/>
  <c r="S1083" i="34"/>
  <c r="W1083" i="34"/>
  <c r="T1083" i="34"/>
  <c r="U1083" i="34"/>
  <c r="R1083" i="34"/>
  <c r="Z1083" i="34"/>
  <c r="S1087" i="34"/>
  <c r="W1087" i="34"/>
  <c r="U1087" i="34"/>
  <c r="R1087" i="34"/>
  <c r="Z1087" i="34"/>
  <c r="T1087" i="34"/>
  <c r="S1091" i="34"/>
  <c r="W1091" i="34"/>
  <c r="U1091" i="34"/>
  <c r="R1091" i="34"/>
  <c r="Z1091" i="34"/>
  <c r="T1091" i="34"/>
  <c r="S1095" i="34"/>
  <c r="W1095" i="34"/>
  <c r="R1095" i="34"/>
  <c r="Z1095" i="34"/>
  <c r="T1095" i="34"/>
  <c r="U1095" i="34"/>
  <c r="S1099" i="34"/>
  <c r="W1099" i="34"/>
  <c r="R1099" i="34"/>
  <c r="Z1099" i="34"/>
  <c r="T1099" i="34"/>
  <c r="U1099" i="34"/>
  <c r="S1103" i="34"/>
  <c r="W1103" i="34"/>
  <c r="R1103" i="34"/>
  <c r="Z1103" i="34"/>
  <c r="T1103" i="34"/>
  <c r="U1103" i="34"/>
  <c r="S1107" i="34"/>
  <c r="R1107" i="34"/>
  <c r="Z1107" i="34"/>
  <c r="W1107" i="34"/>
  <c r="T1107" i="34"/>
  <c r="U1107" i="34"/>
  <c r="U1111" i="34"/>
  <c r="R1111" i="34"/>
  <c r="Z1111" i="34"/>
  <c r="S1111" i="34"/>
  <c r="W1111" i="34"/>
  <c r="T1111" i="34"/>
  <c r="U1700" i="34"/>
  <c r="W1700" i="34"/>
  <c r="A1700" i="34"/>
  <c r="U1672" i="34"/>
  <c r="W1672" i="34"/>
  <c r="A1672" i="34"/>
  <c r="U1676" i="34"/>
  <c r="W1676" i="34"/>
  <c r="A1676" i="34"/>
  <c r="A1249" i="34"/>
  <c r="A1317" i="34"/>
  <c r="U1584" i="34"/>
  <c r="W1584" i="34"/>
  <c r="A1584" i="34"/>
  <c r="W1610" i="34"/>
  <c r="U1610" i="34"/>
  <c r="A1610" i="34"/>
  <c r="W1614" i="34"/>
  <c r="U1614" i="34"/>
  <c r="A1614" i="34"/>
  <c r="U1635" i="34"/>
  <c r="W1635" i="34"/>
  <c r="A1635" i="34"/>
  <c r="U1639" i="34"/>
  <c r="W1639" i="34"/>
  <c r="A1639" i="34"/>
  <c r="W1666" i="34"/>
  <c r="U1666" i="34"/>
  <c r="A1666" i="34"/>
  <c r="W408" i="34"/>
  <c r="U408" i="34"/>
  <c r="W412" i="34"/>
  <c r="U412" i="34"/>
  <c r="U1450" i="34"/>
  <c r="W1450" i="34"/>
  <c r="A1450" i="34"/>
  <c r="U1454" i="34"/>
  <c r="W1454" i="34"/>
  <c r="A1454" i="34"/>
  <c r="U1522" i="34"/>
  <c r="W1522" i="34"/>
  <c r="A1522" i="34"/>
  <c r="U1526" i="34"/>
  <c r="W1526" i="34"/>
  <c r="A1526" i="34"/>
  <c r="U1564" i="34"/>
  <c r="W1564" i="34"/>
  <c r="A1564" i="34"/>
  <c r="U566" i="34"/>
  <c r="W566" i="34"/>
  <c r="U327" i="34"/>
  <c r="W327" i="34"/>
  <c r="U331" i="34"/>
  <c r="W331" i="34"/>
  <c r="W353" i="34"/>
  <c r="U353" i="34"/>
  <c r="W357" i="34"/>
  <c r="U357" i="34"/>
  <c r="U402" i="34"/>
  <c r="W402" i="34"/>
  <c r="U406" i="34"/>
  <c r="W406" i="34"/>
  <c r="U424" i="34"/>
  <c r="W424" i="34"/>
  <c r="W460" i="34"/>
  <c r="U460" i="34"/>
  <c r="W464" i="34"/>
  <c r="U464" i="34"/>
  <c r="W488" i="34"/>
  <c r="U488" i="34"/>
  <c r="W492" i="34"/>
  <c r="U492" i="34"/>
  <c r="W511" i="34"/>
  <c r="U511" i="34"/>
  <c r="U525" i="34"/>
  <c r="W525" i="34"/>
  <c r="A1343" i="34"/>
  <c r="A1382" i="34"/>
  <c r="A1386" i="34"/>
  <c r="W1420" i="34"/>
  <c r="U1420" i="34"/>
  <c r="A1420" i="34"/>
  <c r="W1424" i="34"/>
  <c r="U1424" i="34"/>
  <c r="A1424" i="34"/>
  <c r="W1428" i="34"/>
  <c r="U1428" i="34"/>
  <c r="A1428" i="34"/>
  <c r="W1609" i="34"/>
  <c r="U1609" i="34"/>
  <c r="A1609" i="34"/>
  <c r="A1309" i="34"/>
  <c r="A1313" i="34"/>
  <c r="U1563" i="34"/>
  <c r="W1563" i="34"/>
  <c r="A1563" i="34"/>
  <c r="U1559" i="34"/>
  <c r="W1559" i="34"/>
  <c r="A1559" i="34"/>
  <c r="U1548" i="34"/>
  <c r="W1548" i="34"/>
  <c r="A1548" i="34"/>
  <c r="U1544" i="34"/>
  <c r="W1544" i="34"/>
  <c r="A1544" i="34"/>
  <c r="W1511" i="34"/>
  <c r="U1511" i="34"/>
  <c r="A1511" i="34"/>
  <c r="W1507" i="34"/>
  <c r="U1507" i="34"/>
  <c r="A1507" i="34"/>
  <c r="U1486" i="34"/>
  <c r="W1486" i="34"/>
  <c r="A1486" i="34"/>
  <c r="U1482" i="34"/>
  <c r="W1482" i="34"/>
  <c r="A1482" i="34"/>
  <c r="U1478" i="34"/>
  <c r="W1478" i="34"/>
  <c r="A1478" i="34"/>
  <c r="U1473" i="34"/>
  <c r="W1473" i="34"/>
  <c r="A1473" i="34"/>
  <c r="U1469" i="34"/>
  <c r="W1469" i="34"/>
  <c r="A1469" i="34"/>
  <c r="W376" i="34"/>
  <c r="U376" i="34"/>
  <c r="W372" i="34"/>
  <c r="U372" i="34"/>
  <c r="U306" i="34"/>
  <c r="W306" i="34"/>
  <c r="U302" i="34"/>
  <c r="W302" i="34"/>
  <c r="U298" i="34"/>
  <c r="W298" i="34"/>
  <c r="W574" i="34"/>
  <c r="U574" i="34"/>
  <c r="W560" i="34"/>
  <c r="U560" i="34"/>
  <c r="W556" i="34"/>
  <c r="U556" i="34"/>
  <c r="U550" i="34"/>
  <c r="W550" i="34"/>
  <c r="U546" i="34"/>
  <c r="W546" i="34"/>
  <c r="W507" i="34"/>
  <c r="U507" i="34"/>
  <c r="W456" i="34"/>
  <c r="U456" i="34"/>
  <c r="W452" i="34"/>
  <c r="U452" i="34"/>
  <c r="A1377" i="34"/>
  <c r="A1373" i="34"/>
  <c r="A1360" i="34"/>
  <c r="A1356" i="34"/>
  <c r="A1334" i="34"/>
  <c r="A1304" i="34"/>
  <c r="A1300" i="34"/>
  <c r="A1296" i="34"/>
  <c r="A1279" i="34"/>
  <c r="A1275" i="34"/>
  <c r="A1264" i="34"/>
  <c r="A1260" i="34"/>
  <c r="A1256" i="34"/>
  <c r="A1243" i="34"/>
  <c r="U1699" i="34"/>
  <c r="W1699" i="34"/>
  <c r="A1699" i="34"/>
  <c r="W1673" i="34"/>
  <c r="U1673" i="34"/>
  <c r="A1673" i="34"/>
  <c r="A1247" i="34"/>
  <c r="A1314" i="34"/>
  <c r="A1318" i="34"/>
  <c r="W1581" i="34"/>
  <c r="U1581" i="34"/>
  <c r="A1581" i="34"/>
  <c r="W1585" i="34"/>
  <c r="U1585" i="34"/>
  <c r="A1585" i="34"/>
  <c r="U1611" i="34"/>
  <c r="W1611" i="34"/>
  <c r="A1611" i="34"/>
  <c r="U1615" i="34"/>
  <c r="W1615" i="34"/>
  <c r="A1615" i="34"/>
  <c r="U1636" i="34"/>
  <c r="W1636" i="34"/>
  <c r="A1636" i="34"/>
  <c r="U1640" i="34"/>
  <c r="W1640" i="34"/>
  <c r="A1640" i="34"/>
  <c r="U1667" i="34"/>
  <c r="W1667" i="34"/>
  <c r="A1667" i="34"/>
  <c r="W409" i="34"/>
  <c r="U409" i="34"/>
  <c r="W413" i="34"/>
  <c r="U413" i="34"/>
  <c r="W1451" i="34"/>
  <c r="U1451" i="34"/>
  <c r="A1451" i="34"/>
  <c r="W1455" i="34"/>
  <c r="U1455" i="34"/>
  <c r="A1455" i="34"/>
  <c r="W1523" i="34"/>
  <c r="U1523" i="34"/>
  <c r="A1523" i="34"/>
  <c r="W1527" i="34"/>
  <c r="U1527" i="34"/>
  <c r="A1527" i="34"/>
  <c r="U1579" i="34"/>
  <c r="W1579" i="34"/>
  <c r="A1579" i="34"/>
  <c r="W324" i="34"/>
  <c r="U324" i="34"/>
  <c r="W328" i="34"/>
  <c r="U328" i="34"/>
  <c r="W332" i="34"/>
  <c r="U332" i="34"/>
  <c r="U354" i="34"/>
  <c r="W354" i="34"/>
  <c r="U358" i="34"/>
  <c r="W358" i="34"/>
  <c r="U403" i="34"/>
  <c r="W403" i="34"/>
  <c r="U407" i="34"/>
  <c r="W407" i="34"/>
  <c r="U457" i="34"/>
  <c r="W457" i="34"/>
  <c r="U461" i="34"/>
  <c r="W461" i="34"/>
  <c r="U485" i="34"/>
  <c r="W485" i="34"/>
  <c r="U489" i="34"/>
  <c r="W489" i="34"/>
  <c r="W508" i="34"/>
  <c r="U508" i="34"/>
  <c r="W512" i="34"/>
  <c r="U512" i="34"/>
  <c r="A1340" i="34"/>
  <c r="A1344" i="34"/>
  <c r="A1383" i="34"/>
  <c r="A1387" i="34"/>
  <c r="U1421" i="34"/>
  <c r="W1421" i="34"/>
  <c r="A1421" i="34"/>
  <c r="U1425" i="34"/>
  <c r="W1425" i="34"/>
  <c r="A1425" i="34"/>
  <c r="U1429" i="34"/>
  <c r="W1429" i="34"/>
  <c r="A1429" i="34"/>
  <c r="A1306" i="34"/>
  <c r="A1310" i="34"/>
  <c r="A1338" i="34"/>
  <c r="U1608" i="34"/>
  <c r="W1608" i="34"/>
  <c r="A1608" i="34"/>
  <c r="W1562" i="34"/>
  <c r="U1562" i="34"/>
  <c r="A1562" i="34"/>
  <c r="W1558" i="34"/>
  <c r="U1558" i="34"/>
  <c r="A1558" i="34"/>
  <c r="U1547" i="34"/>
  <c r="W1547" i="34"/>
  <c r="A1547" i="34"/>
  <c r="U1543" i="34"/>
  <c r="W1543" i="34"/>
  <c r="A1543" i="34"/>
  <c r="U1510" i="34"/>
  <c r="W1510" i="34"/>
  <c r="A1510" i="34"/>
  <c r="U1506" i="34"/>
  <c r="W1506" i="34"/>
  <c r="A1506" i="34"/>
  <c r="U1485" i="34"/>
  <c r="W1485" i="34"/>
  <c r="A1485" i="34"/>
  <c r="U1481" i="34"/>
  <c r="W1481" i="34"/>
  <c r="A1481" i="34"/>
  <c r="U1477" i="34"/>
  <c r="W1477" i="34"/>
  <c r="A1477" i="34"/>
  <c r="W1472" i="34"/>
  <c r="U1472" i="34"/>
  <c r="A1472" i="34"/>
  <c r="W1468" i="34"/>
  <c r="U1468" i="34"/>
  <c r="A1468" i="34"/>
  <c r="U375" i="34"/>
  <c r="W375" i="34"/>
  <c r="U371" i="34"/>
  <c r="W371" i="34"/>
  <c r="W305" i="34"/>
  <c r="U305" i="34"/>
  <c r="W301" i="34"/>
  <c r="U301" i="34"/>
  <c r="U297" i="34"/>
  <c r="W297" i="34"/>
  <c r="U573" i="34"/>
  <c r="W573" i="34"/>
  <c r="W559" i="34"/>
  <c r="U559" i="34"/>
  <c r="W555" i="34"/>
  <c r="U555" i="34"/>
  <c r="U549" i="34"/>
  <c r="W549" i="34"/>
  <c r="U545" i="34"/>
  <c r="W545" i="34"/>
  <c r="W484" i="34"/>
  <c r="U484" i="34"/>
  <c r="W455" i="34"/>
  <c r="U455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W1670" i="34"/>
  <c r="U1670" i="34"/>
  <c r="A1670" i="34"/>
  <c r="W1674" i="34"/>
  <c r="U1674" i="34"/>
  <c r="A1674" i="34"/>
  <c r="U1418" i="34"/>
  <c r="W1418" i="34"/>
  <c r="A1418" i="34"/>
  <c r="A1315" i="34"/>
  <c r="A1319" i="34"/>
  <c r="W1582" i="34"/>
  <c r="U1582" i="34"/>
  <c r="A1582" i="34"/>
  <c r="W1586" i="34"/>
  <c r="U1586" i="34"/>
  <c r="A1586" i="34"/>
  <c r="U1612" i="34"/>
  <c r="W1612" i="34"/>
  <c r="A1612" i="34"/>
  <c r="U1616" i="34"/>
  <c r="W1616" i="34"/>
  <c r="A1616" i="34"/>
  <c r="W1637" i="34"/>
  <c r="U1637" i="34"/>
  <c r="A1637" i="34"/>
  <c r="W1641" i="34"/>
  <c r="U1641" i="34"/>
  <c r="A1641" i="34"/>
  <c r="U1668" i="34"/>
  <c r="W1668" i="34"/>
  <c r="A1668" i="34"/>
  <c r="U410" i="34"/>
  <c r="W410" i="34"/>
  <c r="U414" i="34"/>
  <c r="W414" i="34"/>
  <c r="W1452" i="34"/>
  <c r="U1452" i="34"/>
  <c r="A1452" i="34"/>
  <c r="W1456" i="34"/>
  <c r="U1456" i="34"/>
  <c r="A1456" i="34"/>
  <c r="W1524" i="34"/>
  <c r="U1524" i="34"/>
  <c r="A1524" i="34"/>
  <c r="W1528" i="34"/>
  <c r="U1528" i="34"/>
  <c r="A1528" i="34"/>
  <c r="U1580" i="34"/>
  <c r="W1580" i="34"/>
  <c r="A1580" i="34"/>
  <c r="W325" i="34"/>
  <c r="U325" i="34"/>
  <c r="W329" i="34"/>
  <c r="U329" i="34"/>
  <c r="U351" i="34"/>
  <c r="W351" i="34"/>
  <c r="U355" i="34"/>
  <c r="W355" i="34"/>
  <c r="U382" i="34"/>
  <c r="W382" i="34"/>
  <c r="W404" i="34"/>
  <c r="U404" i="34"/>
  <c r="W422" i="34"/>
  <c r="U422" i="34"/>
  <c r="U458" i="34"/>
  <c r="W458" i="34"/>
  <c r="U462" i="34"/>
  <c r="W462" i="34"/>
  <c r="U486" i="34"/>
  <c r="W486" i="34"/>
  <c r="U490" i="34"/>
  <c r="W490" i="34"/>
  <c r="U509" i="34"/>
  <c r="W509" i="34"/>
  <c r="W523" i="34"/>
  <c r="U523" i="34"/>
  <c r="A1341" i="34"/>
  <c r="A1345" i="34"/>
  <c r="A1384" i="34"/>
  <c r="A1388" i="34"/>
  <c r="U1422" i="34"/>
  <c r="W1422" i="34"/>
  <c r="A1422" i="34"/>
  <c r="U1426" i="34"/>
  <c r="W1426" i="34"/>
  <c r="A1426" i="34"/>
  <c r="U420" i="34"/>
  <c r="W420" i="34"/>
  <c r="A1307" i="34"/>
  <c r="A1311" i="34"/>
  <c r="A1339" i="34"/>
  <c r="U1607" i="34"/>
  <c r="W1607" i="34"/>
  <c r="A1607" i="34"/>
  <c r="W1561" i="34"/>
  <c r="U1561" i="34"/>
  <c r="A1561" i="34"/>
  <c r="W1557" i="34"/>
  <c r="U1557" i="34"/>
  <c r="A1557" i="34"/>
  <c r="W1546" i="34"/>
  <c r="U1546" i="34"/>
  <c r="A1546" i="34"/>
  <c r="W1542" i="34"/>
  <c r="U1542" i="34"/>
  <c r="A1542" i="34"/>
  <c r="U1509" i="34"/>
  <c r="W1509" i="34"/>
  <c r="A1509" i="34"/>
  <c r="U1505" i="34"/>
  <c r="W1505" i="34"/>
  <c r="A1505" i="34"/>
  <c r="W1484" i="34"/>
  <c r="U1484" i="34"/>
  <c r="A1484" i="34"/>
  <c r="W1480" i="34"/>
  <c r="U1480" i="34"/>
  <c r="A1480" i="34"/>
  <c r="W1475" i="34"/>
  <c r="U1475" i="34"/>
  <c r="A1475" i="34"/>
  <c r="W1471" i="34"/>
  <c r="U1471" i="34"/>
  <c r="A1471" i="34"/>
  <c r="W1467" i="34"/>
  <c r="U1467" i="34"/>
  <c r="A1467" i="34"/>
  <c r="U374" i="34"/>
  <c r="W374" i="34"/>
  <c r="W308" i="34"/>
  <c r="U308" i="34"/>
  <c r="W304" i="34"/>
  <c r="U304" i="34"/>
  <c r="W300" i="34"/>
  <c r="U300" i="34"/>
  <c r="U296" i="34"/>
  <c r="W296" i="34"/>
  <c r="U562" i="34"/>
  <c r="W562" i="34"/>
  <c r="U558" i="34"/>
  <c r="W558" i="34"/>
  <c r="W552" i="34"/>
  <c r="U552" i="34"/>
  <c r="W548" i="34"/>
  <c r="U548" i="34"/>
  <c r="W544" i="34"/>
  <c r="U544" i="34"/>
  <c r="W483" i="34"/>
  <c r="U483" i="34"/>
  <c r="U454" i="34"/>
  <c r="W454" i="34"/>
  <c r="A1379" i="34"/>
  <c r="A1375" i="34"/>
  <c r="A1362" i="34"/>
  <c r="A1358" i="34"/>
  <c r="A1336" i="34"/>
  <c r="A1332" i="34"/>
  <c r="A1302" i="34"/>
  <c r="A1298" i="34"/>
  <c r="A1281" i="34"/>
  <c r="A1277" i="34"/>
  <c r="A1266" i="34"/>
  <c r="A1262" i="34"/>
  <c r="A1258" i="34"/>
  <c r="A1254" i="34"/>
  <c r="U1715" i="34"/>
  <c r="W1715" i="34"/>
  <c r="A1715" i="34"/>
  <c r="U1671" i="34"/>
  <c r="W1671" i="34"/>
  <c r="A1671" i="34"/>
  <c r="U1675" i="34"/>
  <c r="W1675" i="34"/>
  <c r="A1675" i="34"/>
  <c r="A1248" i="34"/>
  <c r="A1316" i="34"/>
  <c r="U1583" i="34"/>
  <c r="W1583" i="34"/>
  <c r="A1583" i="34"/>
  <c r="U1587" i="34"/>
  <c r="W1587" i="34"/>
  <c r="A1587" i="34"/>
  <c r="W1613" i="34"/>
  <c r="U1613" i="34"/>
  <c r="A1613" i="34"/>
  <c r="W1617" i="34"/>
  <c r="U1617" i="34"/>
  <c r="A1617" i="34"/>
  <c r="W1638" i="34"/>
  <c r="U1638" i="34"/>
  <c r="A1638" i="34"/>
  <c r="W1642" i="34"/>
  <c r="U1642" i="34"/>
  <c r="A1642" i="34"/>
  <c r="W1669" i="34"/>
  <c r="U1669" i="34"/>
  <c r="A1669" i="34"/>
  <c r="U411" i="34"/>
  <c r="W411" i="34"/>
  <c r="U415" i="34"/>
  <c r="W415" i="34"/>
  <c r="U1453" i="34"/>
  <c r="W1453" i="34"/>
  <c r="A1453" i="34"/>
  <c r="U1494" i="34"/>
  <c r="W1494" i="34"/>
  <c r="A1494" i="34"/>
  <c r="U1525" i="34"/>
  <c r="W1525" i="34"/>
  <c r="A1525" i="34"/>
  <c r="U1529" i="34"/>
  <c r="W1529" i="34"/>
  <c r="A1529" i="34"/>
  <c r="W531" i="34"/>
  <c r="U531" i="34"/>
  <c r="U326" i="34"/>
  <c r="W326" i="34"/>
  <c r="U330" i="34"/>
  <c r="W330" i="34"/>
  <c r="W352" i="34"/>
  <c r="U352" i="34"/>
  <c r="W356" i="34"/>
  <c r="U356" i="34"/>
  <c r="W401" i="34"/>
  <c r="U401" i="34"/>
  <c r="W405" i="34"/>
  <c r="U405" i="34"/>
  <c r="U423" i="34"/>
  <c r="W423" i="34"/>
  <c r="W459" i="34"/>
  <c r="U459" i="34"/>
  <c r="W463" i="34"/>
  <c r="U463" i="34"/>
  <c r="W487" i="34"/>
  <c r="U487" i="34"/>
  <c r="W491" i="34"/>
  <c r="U491" i="34"/>
  <c r="U510" i="34"/>
  <c r="W510" i="34"/>
  <c r="W524" i="34"/>
  <c r="U524" i="34"/>
  <c r="A1342" i="34"/>
  <c r="A1381" i="34"/>
  <c r="A1385" i="34"/>
  <c r="W1419" i="34"/>
  <c r="U1419" i="34"/>
  <c r="A1419" i="34"/>
  <c r="W1423" i="34"/>
  <c r="U1423" i="34"/>
  <c r="A1423" i="34"/>
  <c r="W1427" i="34"/>
  <c r="U1427" i="34"/>
  <c r="A1427" i="34"/>
  <c r="W421" i="34"/>
  <c r="U421" i="34"/>
  <c r="A1308" i="34"/>
  <c r="A1312" i="34"/>
  <c r="A1253" i="34"/>
  <c r="W1606" i="34"/>
  <c r="U1606" i="34"/>
  <c r="A1606" i="34"/>
  <c r="U1560" i="34"/>
  <c r="W1560" i="34"/>
  <c r="A1560" i="34"/>
  <c r="W1549" i="34"/>
  <c r="U1549" i="34"/>
  <c r="A1549" i="34"/>
  <c r="W1545" i="34"/>
  <c r="U1545" i="34"/>
  <c r="A1545" i="34"/>
  <c r="W1512" i="34"/>
  <c r="U1512" i="34"/>
  <c r="A1512" i="34"/>
  <c r="W1508" i="34"/>
  <c r="U1508" i="34"/>
  <c r="A1508" i="34"/>
  <c r="W1487" i="34"/>
  <c r="U1487" i="34"/>
  <c r="A1487" i="34"/>
  <c r="W1483" i="34"/>
  <c r="U1483" i="34"/>
  <c r="A1483" i="34"/>
  <c r="W1479" i="34"/>
  <c r="U1479" i="34"/>
  <c r="A1479" i="34"/>
  <c r="U1474" i="34"/>
  <c r="W1474" i="34"/>
  <c r="A1474" i="34"/>
  <c r="U1470" i="34"/>
  <c r="W1470" i="34"/>
  <c r="A1470" i="34"/>
  <c r="W377" i="34"/>
  <c r="U377" i="34"/>
  <c r="W373" i="34"/>
  <c r="U373" i="34"/>
  <c r="U307" i="34"/>
  <c r="W307" i="34"/>
  <c r="U303" i="34"/>
  <c r="W303" i="34"/>
  <c r="U299" i="34"/>
  <c r="W299" i="34"/>
  <c r="W295" i="34"/>
  <c r="U295" i="34"/>
  <c r="U561" i="34"/>
  <c r="W561" i="34"/>
  <c r="U557" i="34"/>
  <c r="W557" i="34"/>
  <c r="W551" i="34"/>
  <c r="U551" i="34"/>
  <c r="W547" i="34"/>
  <c r="U547" i="34"/>
  <c r="U538" i="34"/>
  <c r="W538" i="34"/>
  <c r="U482" i="34"/>
  <c r="W482" i="34"/>
  <c r="U453" i="34"/>
  <c r="W453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S144" i="60" l="1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13" i="60"/>
  <c r="S138" i="60"/>
  <c r="S132" i="60"/>
  <c r="S122" i="60"/>
  <c r="S121" i="60"/>
  <c r="S147" i="60"/>
  <c r="S137" i="60"/>
  <c r="S115" i="60"/>
  <c r="S130" i="60"/>
  <c r="S118" i="60"/>
  <c r="S98" i="60"/>
  <c r="S97" i="60"/>
  <c r="S86" i="60"/>
  <c r="S80" i="60"/>
  <c r="S62" i="60"/>
  <c r="S39" i="60"/>
  <c r="S142" i="60"/>
  <c r="S134" i="60"/>
  <c r="S116" i="60"/>
  <c r="S126" i="60"/>
  <c r="S120" i="60"/>
  <c r="S119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0" i="34" l="1"/>
  <c r="B26" i="34"/>
  <c r="B818" i="34"/>
  <c r="B863" i="34"/>
  <c r="U818" i="34" l="1"/>
  <c r="Z818" i="34"/>
  <c r="W818" i="34"/>
  <c r="A818" i="34"/>
  <c r="S26" i="34"/>
  <c r="T26" i="34"/>
  <c r="U26" i="34"/>
  <c r="Z26" i="34"/>
  <c r="R26" i="34"/>
  <c r="W26" i="34"/>
  <c r="A26" i="34"/>
  <c r="U863" i="34"/>
  <c r="Z863" i="34"/>
  <c r="W863" i="34"/>
  <c r="A863" i="34"/>
  <c r="U1240" i="34"/>
  <c r="Z1240" i="34"/>
  <c r="W1240" i="34"/>
  <c r="A1240" i="34"/>
  <c r="F102" i="55"/>
  <c r="B1173" i="34" l="1"/>
  <c r="A1173" i="34" s="1"/>
  <c r="B1167" i="34"/>
  <c r="A1167" i="34" s="1"/>
  <c r="B1161" i="34"/>
  <c r="A1161" i="34" s="1"/>
  <c r="B809" i="34"/>
  <c r="B780" i="34"/>
  <c r="U780" i="34" l="1"/>
  <c r="Z780" i="34"/>
  <c r="W780" i="34"/>
  <c r="A780" i="34"/>
  <c r="U809" i="34"/>
  <c r="Z809" i="34"/>
  <c r="W809" i="34"/>
  <c r="A809" i="34"/>
  <c r="W1161" i="34"/>
  <c r="U1161" i="34"/>
  <c r="Z1161" i="34"/>
  <c r="U1167" i="34"/>
  <c r="Z1167" i="34"/>
  <c r="W1167" i="34"/>
  <c r="W1173" i="34"/>
  <c r="U1173" i="34"/>
  <c r="Z1173" i="34"/>
  <c r="B671" i="34"/>
  <c r="B1030" i="34"/>
  <c r="B1040" i="34"/>
  <c r="U671" i="34" l="1"/>
  <c r="Z671" i="34"/>
  <c r="W671" i="34"/>
  <c r="A671" i="34"/>
  <c r="U1040" i="34"/>
  <c r="Z1040" i="34"/>
  <c r="W1040" i="34"/>
  <c r="A1040" i="34"/>
  <c r="U1030" i="34"/>
  <c r="Z1030" i="34"/>
  <c r="W1030" i="34"/>
  <c r="A1030" i="34"/>
  <c r="B895" i="34"/>
  <c r="B871" i="34"/>
  <c r="B140" i="34"/>
  <c r="B137" i="34"/>
  <c r="B133" i="34"/>
  <c r="B197" i="34"/>
  <c r="B236" i="34"/>
  <c r="B903" i="34"/>
  <c r="I7" i="12"/>
  <c r="I8" i="12"/>
  <c r="I6" i="12"/>
  <c r="W197" i="34" l="1"/>
  <c r="U197" i="34"/>
  <c r="Z197" i="34"/>
  <c r="A197" i="34"/>
  <c r="U236" i="34"/>
  <c r="Z236" i="34"/>
  <c r="W236" i="34"/>
  <c r="A236" i="34"/>
  <c r="W140" i="34"/>
  <c r="U140" i="34"/>
  <c r="Z140" i="34"/>
  <c r="A140" i="34"/>
  <c r="U133" i="34"/>
  <c r="Z133" i="34"/>
  <c r="W133" i="34"/>
  <c r="A133" i="34"/>
  <c r="U895" i="34"/>
  <c r="Z895" i="34"/>
  <c r="W895" i="34"/>
  <c r="A895" i="34"/>
  <c r="U871" i="34"/>
  <c r="Z871" i="34"/>
  <c r="A871" i="34"/>
  <c r="W871" i="34"/>
  <c r="U903" i="34"/>
  <c r="Z903" i="34"/>
  <c r="A903" i="34"/>
  <c r="W903" i="34"/>
  <c r="W137" i="34"/>
  <c r="U137" i="34"/>
  <c r="Z137" i="34"/>
  <c r="A137" i="34"/>
  <c r="O5" i="78"/>
  <c r="N5" i="78"/>
  <c r="B188" i="34"/>
  <c r="B183" i="34"/>
  <c r="B180" i="34"/>
  <c r="U180" i="34" l="1"/>
  <c r="Z180" i="34"/>
  <c r="W180" i="34"/>
  <c r="A180" i="34"/>
  <c r="U183" i="34"/>
  <c r="Z183" i="34"/>
  <c r="W183" i="34"/>
  <c r="A183" i="34"/>
  <c r="U188" i="34"/>
  <c r="W188" i="34"/>
  <c r="Z188" i="34"/>
  <c r="A188" i="34"/>
  <c r="B246" i="34"/>
  <c r="B245" i="34"/>
  <c r="B244" i="34"/>
  <c r="B243" i="34"/>
  <c r="B242" i="34"/>
  <c r="B241" i="34"/>
  <c r="B233" i="34"/>
  <c r="B232" i="34"/>
  <c r="B231" i="34"/>
  <c r="B230" i="34"/>
  <c r="B229" i="34"/>
  <c r="B228" i="34"/>
  <c r="B227" i="34"/>
  <c r="B226" i="34"/>
  <c r="B222" i="34"/>
  <c r="B221" i="34"/>
  <c r="B220" i="34"/>
  <c r="B219" i="34"/>
  <c r="B218" i="34"/>
  <c r="B217" i="34"/>
  <c r="B216" i="34"/>
  <c r="B215" i="34"/>
  <c r="B214" i="34"/>
  <c r="B196" i="34"/>
  <c r="B195" i="34"/>
  <c r="B194" i="34"/>
  <c r="B193" i="34"/>
  <c r="B192" i="34"/>
  <c r="B191" i="34"/>
  <c r="B190" i="34"/>
  <c r="B189" i="34"/>
  <c r="B185" i="34"/>
  <c r="B184" i="34"/>
  <c r="B182" i="34"/>
  <c r="B181" i="34"/>
  <c r="B179" i="34"/>
  <c r="B178" i="34"/>
  <c r="B177" i="34"/>
  <c r="B1039" i="34"/>
  <c r="B995" i="34"/>
  <c r="B1036" i="34"/>
  <c r="B1006" i="34"/>
  <c r="B1001" i="34"/>
  <c r="B1023" i="34"/>
  <c r="B1016" i="34"/>
  <c r="B1019" i="34"/>
  <c r="B1005" i="34"/>
  <c r="B999" i="34"/>
  <c r="B998" i="34"/>
  <c r="B1025" i="34"/>
  <c r="B1002" i="34"/>
  <c r="B982" i="34"/>
  <c r="B981" i="34"/>
  <c r="B980" i="34"/>
  <c r="B979" i="34"/>
  <c r="B978" i="34"/>
  <c r="B977" i="34"/>
  <c r="B976" i="34"/>
  <c r="B975" i="34"/>
  <c r="B972" i="34"/>
  <c r="B971" i="34"/>
  <c r="B970" i="34"/>
  <c r="B969" i="34"/>
  <c r="B968" i="34"/>
  <c r="B967" i="34"/>
  <c r="B966" i="34"/>
  <c r="B965" i="34"/>
  <c r="B964" i="34"/>
  <c r="B952" i="34"/>
  <c r="B951" i="34"/>
  <c r="B950" i="34"/>
  <c r="B949" i="34"/>
  <c r="B948" i="34"/>
  <c r="B947" i="34"/>
  <c r="B946" i="34"/>
  <c r="B945" i="34"/>
  <c r="B944" i="34"/>
  <c r="B926" i="34"/>
  <c r="B925" i="34"/>
  <c r="B924" i="34"/>
  <c r="B923" i="34"/>
  <c r="B922" i="34"/>
  <c r="B921" i="34"/>
  <c r="B920" i="34"/>
  <c r="B919" i="34"/>
  <c r="B918" i="34"/>
  <c r="B892" i="34"/>
  <c r="B891" i="34"/>
  <c r="B890" i="34"/>
  <c r="B889" i="34"/>
  <c r="B888" i="34"/>
  <c r="B887" i="34"/>
  <c r="B886" i="34"/>
  <c r="B885" i="34"/>
  <c r="B884" i="34"/>
  <c r="B857" i="34"/>
  <c r="B813" i="34"/>
  <c r="B815" i="34"/>
  <c r="B782" i="34"/>
  <c r="B769" i="34"/>
  <c r="B826" i="34"/>
  <c r="B764" i="34"/>
  <c r="B842" i="34"/>
  <c r="B828" i="34"/>
  <c r="B854" i="34"/>
  <c r="B841" i="34"/>
  <c r="B771" i="34"/>
  <c r="B869" i="34"/>
  <c r="B852" i="34"/>
  <c r="B675" i="34"/>
  <c r="B669" i="34"/>
  <c r="B715" i="34"/>
  <c r="B677" i="34"/>
  <c r="B720" i="34"/>
  <c r="B703" i="34"/>
  <c r="B729" i="34"/>
  <c r="B701" i="34"/>
  <c r="B587" i="34"/>
  <c r="B586" i="34"/>
  <c r="B585" i="34"/>
  <c r="B584" i="34"/>
  <c r="B583" i="34"/>
  <c r="B582" i="34"/>
  <c r="B581" i="34"/>
  <c r="B580" i="34"/>
  <c r="B579" i="34"/>
  <c r="B275" i="34"/>
  <c r="B274" i="34"/>
  <c r="B273" i="34"/>
  <c r="B272" i="34"/>
  <c r="B271" i="34"/>
  <c r="B270" i="34"/>
  <c r="B269" i="34"/>
  <c r="B268" i="34"/>
  <c r="B267" i="34"/>
  <c r="B263" i="34"/>
  <c r="B262" i="34"/>
  <c r="B261" i="34"/>
  <c r="B260" i="34"/>
  <c r="B259" i="34"/>
  <c r="B258" i="34"/>
  <c r="B257" i="34"/>
  <c r="B256" i="34"/>
  <c r="B255" i="34"/>
  <c r="B249" i="34"/>
  <c r="B248" i="34"/>
  <c r="B247" i="34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16" i="34"/>
  <c r="B836" i="34"/>
  <c r="B848" i="34"/>
  <c r="B778" i="34"/>
  <c r="B788" i="34"/>
  <c r="B723" i="34"/>
  <c r="B687" i="34"/>
  <c r="B712" i="34"/>
  <c r="B735" i="34"/>
  <c r="B724" i="34"/>
  <c r="B730" i="34"/>
  <c r="B707" i="34"/>
  <c r="B711" i="34"/>
  <c r="B706" i="34"/>
  <c r="B722" i="34"/>
  <c r="B679" i="34"/>
  <c r="B705" i="34"/>
  <c r="B696" i="34"/>
  <c r="B694" i="34"/>
  <c r="B674" i="34"/>
  <c r="B698" i="34"/>
  <c r="B676" i="34"/>
  <c r="B716" i="34"/>
  <c r="B668" i="34"/>
  <c r="B733" i="34"/>
  <c r="B727" i="34"/>
  <c r="B726" i="34"/>
  <c r="B682" i="34"/>
  <c r="B734" i="34"/>
  <c r="B717" i="34"/>
  <c r="B697" i="34"/>
  <c r="B732" i="34"/>
  <c r="B1037" i="34"/>
  <c r="B984" i="34"/>
  <c r="B1050" i="34"/>
  <c r="B1051" i="34"/>
  <c r="B1047" i="34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801" i="34"/>
  <c r="B867" i="34"/>
  <c r="B802" i="34"/>
  <c r="B768" i="34"/>
  <c r="B795" i="34"/>
  <c r="B811" i="34"/>
  <c r="B820" i="34"/>
  <c r="B812" i="34"/>
  <c r="B796" i="34"/>
  <c r="B849" i="34"/>
  <c r="B834" i="34"/>
  <c r="B777" i="34"/>
  <c r="B791" i="34"/>
  <c r="B789" i="34"/>
  <c r="B794" i="34"/>
  <c r="B823" i="34"/>
  <c r="B822" i="34"/>
  <c r="B856" i="34"/>
  <c r="B866" i="34"/>
  <c r="B835" i="34"/>
  <c r="B814" i="34"/>
  <c r="B865" i="34"/>
  <c r="B793" i="34"/>
  <c r="B851" i="34"/>
  <c r="B860" i="34"/>
  <c r="B800" i="34"/>
  <c r="B787" i="34"/>
  <c r="B786" i="34"/>
  <c r="B792" i="34"/>
  <c r="B678" i="34"/>
  <c r="B673" i="34"/>
  <c r="B1024" i="34"/>
  <c r="B1026" i="34"/>
  <c r="B1503" i="34"/>
  <c r="B1501" i="34"/>
  <c r="B1499" i="34"/>
  <c r="B1498" i="34"/>
  <c r="B1497" i="34"/>
  <c r="B1496" i="34"/>
  <c r="B1490" i="34"/>
  <c r="B1489" i="34"/>
  <c r="B1488" i="34"/>
  <c r="B1476" i="34"/>
  <c r="B1397" i="34"/>
  <c r="B1399" i="34"/>
  <c r="B1398" i="34"/>
  <c r="B1355" i="34"/>
  <c r="B1354" i="34"/>
  <c r="B1322" i="34"/>
  <c r="B1286" i="34"/>
  <c r="B1285" i="34"/>
  <c r="B1284" i="34"/>
  <c r="B1283" i="34"/>
  <c r="B1274" i="34"/>
  <c r="B1273" i="34"/>
  <c r="B1272" i="34"/>
  <c r="B1271" i="34"/>
  <c r="B1270" i="34"/>
  <c r="B1269" i="34"/>
  <c r="B1268" i="34"/>
  <c r="B1251" i="34"/>
  <c r="B1250" i="34"/>
  <c r="B1688" i="34"/>
  <c r="B1693" i="34"/>
  <c r="B1692" i="34"/>
  <c r="B1464" i="34"/>
  <c r="B1466" i="34"/>
  <c r="B1465" i="34"/>
  <c r="B1246" i="34"/>
  <c r="B1245" i="34"/>
  <c r="B1244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691" i="34"/>
  <c r="B1690" i="34"/>
  <c r="B1695" i="34"/>
  <c r="B1694" i="34"/>
  <c r="B1689" i="34"/>
  <c r="B1566" i="34"/>
  <c r="B1551" i="34"/>
  <c r="B1550" i="34"/>
  <c r="B1553" i="34"/>
  <c r="B1552" i="34"/>
  <c r="B1541" i="34"/>
  <c r="B1540" i="34"/>
  <c r="B1539" i="34"/>
  <c r="B1538" i="34"/>
  <c r="U673" i="34" l="1"/>
  <c r="Z673" i="34"/>
  <c r="W673" i="34"/>
  <c r="A673" i="34"/>
  <c r="U1026" i="34"/>
  <c r="Z1026" i="34"/>
  <c r="W1026" i="34"/>
  <c r="A1026" i="34"/>
  <c r="U792" i="34"/>
  <c r="Z792" i="34"/>
  <c r="W792" i="34"/>
  <c r="A792" i="34"/>
  <c r="U860" i="34"/>
  <c r="Z860" i="34"/>
  <c r="W860" i="34"/>
  <c r="A860" i="34"/>
  <c r="U814" i="34"/>
  <c r="Z814" i="34"/>
  <c r="W814" i="34"/>
  <c r="A814" i="34"/>
  <c r="U822" i="34"/>
  <c r="Z822" i="34"/>
  <c r="W822" i="34"/>
  <c r="A822" i="34"/>
  <c r="U791" i="34"/>
  <c r="Z791" i="34"/>
  <c r="W791" i="34"/>
  <c r="A791" i="34"/>
  <c r="U796" i="34"/>
  <c r="Z796" i="34"/>
  <c r="W796" i="34"/>
  <c r="A796" i="34"/>
  <c r="U795" i="34"/>
  <c r="Z795" i="34"/>
  <c r="W795" i="34"/>
  <c r="A795" i="34"/>
  <c r="U801" i="34"/>
  <c r="Z801" i="34"/>
  <c r="W801" i="34"/>
  <c r="A801" i="34"/>
  <c r="U984" i="34"/>
  <c r="Z984" i="34"/>
  <c r="W984" i="34"/>
  <c r="A984" i="34"/>
  <c r="U717" i="34"/>
  <c r="Z717" i="34"/>
  <c r="W717" i="34"/>
  <c r="A717" i="34"/>
  <c r="U727" i="34"/>
  <c r="Z727" i="34"/>
  <c r="W727" i="34"/>
  <c r="A727" i="34"/>
  <c r="U676" i="34"/>
  <c r="Z676" i="34"/>
  <c r="W676" i="34"/>
  <c r="A676" i="34"/>
  <c r="U696" i="34"/>
  <c r="Z696" i="34"/>
  <c r="W696" i="34"/>
  <c r="A696" i="34"/>
  <c r="U706" i="34"/>
  <c r="Z706" i="34"/>
  <c r="W706" i="34"/>
  <c r="A706" i="34"/>
  <c r="U724" i="34"/>
  <c r="Z724" i="34"/>
  <c r="W724" i="34"/>
  <c r="A724" i="34"/>
  <c r="U723" i="34"/>
  <c r="Z723" i="34"/>
  <c r="W723" i="34"/>
  <c r="A723" i="34"/>
  <c r="U836" i="34"/>
  <c r="Z836" i="34"/>
  <c r="W836" i="34"/>
  <c r="A836" i="34"/>
  <c r="U247" i="34"/>
  <c r="Z247" i="34"/>
  <c r="W247" i="34"/>
  <c r="A247" i="34"/>
  <c r="U256" i="34"/>
  <c r="Z256" i="34"/>
  <c r="W256" i="34"/>
  <c r="A256" i="34"/>
  <c r="U260" i="34"/>
  <c r="Z260" i="34"/>
  <c r="W260" i="34"/>
  <c r="A260" i="34"/>
  <c r="U267" i="34"/>
  <c r="Z267" i="34"/>
  <c r="W267" i="34"/>
  <c r="A267" i="34"/>
  <c r="U271" i="34"/>
  <c r="Z271" i="34"/>
  <c r="W271" i="34"/>
  <c r="A271" i="34"/>
  <c r="U275" i="34"/>
  <c r="Z275" i="34"/>
  <c r="W275" i="34"/>
  <c r="A275" i="34"/>
  <c r="U582" i="34"/>
  <c r="Z582" i="34"/>
  <c r="W582" i="34"/>
  <c r="A582" i="34"/>
  <c r="U586" i="34"/>
  <c r="Z586" i="34"/>
  <c r="W586" i="34"/>
  <c r="A586" i="34"/>
  <c r="U703" i="34"/>
  <c r="Z703" i="34"/>
  <c r="W703" i="34"/>
  <c r="A703" i="34"/>
  <c r="U669" i="34"/>
  <c r="Z669" i="34"/>
  <c r="W669" i="34"/>
  <c r="A669" i="34"/>
  <c r="U771" i="34"/>
  <c r="Z771" i="34"/>
  <c r="W771" i="34"/>
  <c r="A771" i="34"/>
  <c r="U842" i="34"/>
  <c r="Z842" i="34"/>
  <c r="W842" i="34"/>
  <c r="A842" i="34"/>
  <c r="U782" i="34"/>
  <c r="Z782" i="34"/>
  <c r="W782" i="34"/>
  <c r="A782" i="34"/>
  <c r="U884" i="34"/>
  <c r="Z884" i="34"/>
  <c r="W884" i="34"/>
  <c r="A884" i="34"/>
  <c r="U888" i="34"/>
  <c r="Z888" i="34"/>
  <c r="W888" i="34"/>
  <c r="A888" i="34"/>
  <c r="U892" i="34"/>
  <c r="Z892" i="34"/>
  <c r="W892" i="34"/>
  <c r="A892" i="34"/>
  <c r="U921" i="34"/>
  <c r="Z921" i="34"/>
  <c r="W921" i="34"/>
  <c r="A921" i="34"/>
  <c r="U925" i="34"/>
  <c r="Z925" i="34"/>
  <c r="W925" i="34"/>
  <c r="A925" i="34"/>
  <c r="U946" i="34"/>
  <c r="Z946" i="34"/>
  <c r="W946" i="34"/>
  <c r="A946" i="34"/>
  <c r="U950" i="34"/>
  <c r="Z950" i="34"/>
  <c r="W950" i="34"/>
  <c r="A950" i="34"/>
  <c r="U965" i="34"/>
  <c r="Z965" i="34"/>
  <c r="W965" i="34"/>
  <c r="A965" i="34"/>
  <c r="U969" i="34"/>
  <c r="Z969" i="34"/>
  <c r="W969" i="34"/>
  <c r="A969" i="34"/>
  <c r="U975" i="34"/>
  <c r="Z975" i="34"/>
  <c r="A975" i="34"/>
  <c r="W975" i="34"/>
  <c r="U979" i="34"/>
  <c r="Z979" i="34"/>
  <c r="A979" i="34"/>
  <c r="W979" i="34"/>
  <c r="U1002" i="34"/>
  <c r="Z1002" i="34"/>
  <c r="W1002" i="34"/>
  <c r="A1002" i="34"/>
  <c r="U1005" i="34"/>
  <c r="Z1005" i="34"/>
  <c r="A1005" i="34"/>
  <c r="W1005" i="34"/>
  <c r="U1001" i="34"/>
  <c r="Z1001" i="34"/>
  <c r="W1001" i="34"/>
  <c r="A1001" i="34"/>
  <c r="U1039" i="34"/>
  <c r="Z1039" i="34"/>
  <c r="A1039" i="34"/>
  <c r="W1039" i="34"/>
  <c r="U181" i="34"/>
  <c r="Z181" i="34"/>
  <c r="W181" i="34"/>
  <c r="A181" i="34"/>
  <c r="W189" i="34"/>
  <c r="U189" i="34"/>
  <c r="Z189" i="34"/>
  <c r="A189" i="34"/>
  <c r="W193" i="34"/>
  <c r="U193" i="34"/>
  <c r="Z193" i="34"/>
  <c r="A193" i="34"/>
  <c r="W214" i="34"/>
  <c r="U214" i="34"/>
  <c r="Z214" i="34"/>
  <c r="A214" i="34"/>
  <c r="U218" i="34"/>
  <c r="Z218" i="34"/>
  <c r="W218" i="34"/>
  <c r="A218" i="34"/>
  <c r="U222" i="34"/>
  <c r="Z222" i="34"/>
  <c r="W222" i="34"/>
  <c r="A222" i="34"/>
  <c r="U229" i="34"/>
  <c r="Z229" i="34"/>
  <c r="W229" i="34"/>
  <c r="A229" i="34"/>
  <c r="U233" i="34"/>
  <c r="Z233" i="34"/>
  <c r="W233" i="34"/>
  <c r="A233" i="34"/>
  <c r="U244" i="34"/>
  <c r="Z244" i="34"/>
  <c r="W244" i="34"/>
  <c r="A244" i="34"/>
  <c r="U1024" i="34"/>
  <c r="Z1024" i="34"/>
  <c r="W1024" i="34"/>
  <c r="A1024" i="34"/>
  <c r="U786" i="34"/>
  <c r="Z786" i="34"/>
  <c r="W786" i="34"/>
  <c r="A786" i="34"/>
  <c r="U851" i="34"/>
  <c r="Z851" i="34"/>
  <c r="W851" i="34"/>
  <c r="A851" i="34"/>
  <c r="U835" i="34"/>
  <c r="Z835" i="34"/>
  <c r="W835" i="34"/>
  <c r="A835" i="34"/>
  <c r="U823" i="34"/>
  <c r="Z823" i="34"/>
  <c r="A823" i="34"/>
  <c r="W823" i="34"/>
  <c r="U777" i="34"/>
  <c r="Z777" i="34"/>
  <c r="W777" i="34"/>
  <c r="A777" i="34"/>
  <c r="U812" i="34"/>
  <c r="Z812" i="34"/>
  <c r="W812" i="34"/>
  <c r="A812" i="34"/>
  <c r="U768" i="34"/>
  <c r="Z768" i="34"/>
  <c r="W768" i="34"/>
  <c r="A768" i="34"/>
  <c r="U1047" i="34"/>
  <c r="Z1047" i="34"/>
  <c r="A1047" i="34"/>
  <c r="W1047" i="34"/>
  <c r="U1037" i="34"/>
  <c r="Z1037" i="34"/>
  <c r="A1037" i="34"/>
  <c r="W1037" i="34"/>
  <c r="U734" i="34"/>
  <c r="Z734" i="34"/>
  <c r="W734" i="34"/>
  <c r="A734" i="34"/>
  <c r="U733" i="34"/>
  <c r="Z733" i="34"/>
  <c r="W733" i="34"/>
  <c r="A733" i="34"/>
  <c r="U698" i="34"/>
  <c r="Z698" i="34"/>
  <c r="W698" i="34"/>
  <c r="A698" i="34"/>
  <c r="U705" i="34"/>
  <c r="Z705" i="34"/>
  <c r="W705" i="34"/>
  <c r="A705" i="34"/>
  <c r="U711" i="34"/>
  <c r="Z711" i="34"/>
  <c r="W711" i="34"/>
  <c r="A711" i="34"/>
  <c r="U735" i="34"/>
  <c r="Z735" i="34"/>
  <c r="W735" i="34"/>
  <c r="A735" i="34"/>
  <c r="U788" i="34"/>
  <c r="Z788" i="34"/>
  <c r="W788" i="34"/>
  <c r="A788" i="34"/>
  <c r="U816" i="34"/>
  <c r="Z816" i="34"/>
  <c r="W816" i="34"/>
  <c r="A816" i="34"/>
  <c r="U248" i="34"/>
  <c r="Z248" i="34"/>
  <c r="W248" i="34"/>
  <c r="A248" i="34"/>
  <c r="U257" i="34"/>
  <c r="Z257" i="34"/>
  <c r="W257" i="34"/>
  <c r="A257" i="34"/>
  <c r="U261" i="34"/>
  <c r="Z261" i="34"/>
  <c r="W261" i="34"/>
  <c r="A261" i="34"/>
  <c r="U268" i="34"/>
  <c r="Z268" i="34"/>
  <c r="W268" i="34"/>
  <c r="A268" i="34"/>
  <c r="U272" i="34"/>
  <c r="Z272" i="34"/>
  <c r="W272" i="34"/>
  <c r="A272" i="34"/>
  <c r="U579" i="34"/>
  <c r="Z579" i="34"/>
  <c r="W579" i="34"/>
  <c r="A579" i="34"/>
  <c r="U583" i="34"/>
  <c r="Z583" i="34"/>
  <c r="W583" i="34"/>
  <c r="A583" i="34"/>
  <c r="U587" i="34"/>
  <c r="Z587" i="34"/>
  <c r="W587" i="34"/>
  <c r="A587" i="34"/>
  <c r="U720" i="34"/>
  <c r="Z720" i="34"/>
  <c r="W720" i="34"/>
  <c r="A720" i="34"/>
  <c r="U675" i="34"/>
  <c r="Z675" i="34"/>
  <c r="W675" i="34"/>
  <c r="A675" i="34"/>
  <c r="U841" i="34"/>
  <c r="Z841" i="34"/>
  <c r="W841" i="34"/>
  <c r="A841" i="34"/>
  <c r="U764" i="34"/>
  <c r="Z764" i="34"/>
  <c r="W764" i="34"/>
  <c r="A764" i="34"/>
  <c r="U815" i="34"/>
  <c r="Z815" i="34"/>
  <c r="W815" i="34"/>
  <c r="A815" i="34"/>
  <c r="U885" i="34"/>
  <c r="Z885" i="34"/>
  <c r="W885" i="34"/>
  <c r="A885" i="34"/>
  <c r="U889" i="34"/>
  <c r="Z889" i="34"/>
  <c r="W889" i="34"/>
  <c r="A889" i="34"/>
  <c r="U918" i="34"/>
  <c r="Z918" i="34"/>
  <c r="W918" i="34"/>
  <c r="A918" i="34"/>
  <c r="U922" i="34"/>
  <c r="Z922" i="34"/>
  <c r="W922" i="34"/>
  <c r="A922" i="34"/>
  <c r="U926" i="34"/>
  <c r="Z926" i="34"/>
  <c r="W926" i="34"/>
  <c r="A926" i="34"/>
  <c r="U947" i="34"/>
  <c r="Z947" i="34"/>
  <c r="W947" i="34"/>
  <c r="A947" i="34"/>
  <c r="U951" i="34"/>
  <c r="Z951" i="34"/>
  <c r="W951" i="34"/>
  <c r="A951" i="34"/>
  <c r="U966" i="34"/>
  <c r="Z966" i="34"/>
  <c r="W966" i="34"/>
  <c r="A966" i="34"/>
  <c r="U970" i="34"/>
  <c r="Z970" i="34"/>
  <c r="W970" i="34"/>
  <c r="A970" i="34"/>
  <c r="U976" i="34"/>
  <c r="Z976" i="34"/>
  <c r="W976" i="34"/>
  <c r="A976" i="34"/>
  <c r="U980" i="34"/>
  <c r="Z980" i="34"/>
  <c r="W980" i="34"/>
  <c r="A980" i="34"/>
  <c r="U1025" i="34"/>
  <c r="Z1025" i="34"/>
  <c r="W1025" i="34"/>
  <c r="A1025" i="34"/>
  <c r="U1019" i="34"/>
  <c r="Z1019" i="34"/>
  <c r="A1019" i="34"/>
  <c r="W1019" i="34"/>
  <c r="U1006" i="34"/>
  <c r="Z1006" i="34"/>
  <c r="W1006" i="34"/>
  <c r="A1006" i="34"/>
  <c r="U177" i="34"/>
  <c r="Z177" i="34"/>
  <c r="W177" i="34"/>
  <c r="A177" i="34"/>
  <c r="U182" i="34"/>
  <c r="Z182" i="34"/>
  <c r="W182" i="34"/>
  <c r="A182" i="34"/>
  <c r="W190" i="34"/>
  <c r="U190" i="34"/>
  <c r="Z190" i="34"/>
  <c r="A190" i="34"/>
  <c r="W194" i="34"/>
  <c r="U194" i="34"/>
  <c r="Z194" i="34"/>
  <c r="A194" i="34"/>
  <c r="W215" i="34"/>
  <c r="U215" i="34"/>
  <c r="Z215" i="34"/>
  <c r="A215" i="34"/>
  <c r="U219" i="34"/>
  <c r="Z219" i="34"/>
  <c r="W219" i="34"/>
  <c r="A219" i="34"/>
  <c r="U226" i="34"/>
  <c r="Z226" i="34"/>
  <c r="W226" i="34"/>
  <c r="A226" i="34"/>
  <c r="U230" i="34"/>
  <c r="Z230" i="34"/>
  <c r="W230" i="34"/>
  <c r="A230" i="34"/>
  <c r="U241" i="34"/>
  <c r="Z241" i="34"/>
  <c r="W241" i="34"/>
  <c r="A241" i="34"/>
  <c r="U245" i="34"/>
  <c r="Z245" i="34"/>
  <c r="W245" i="34"/>
  <c r="A245" i="34"/>
  <c r="U787" i="34"/>
  <c r="Z787" i="34"/>
  <c r="W787" i="34"/>
  <c r="A787" i="34"/>
  <c r="U793" i="34"/>
  <c r="Z793" i="34"/>
  <c r="W793" i="34"/>
  <c r="A793" i="34"/>
  <c r="U866" i="34"/>
  <c r="Z866" i="34"/>
  <c r="W866" i="34"/>
  <c r="A866" i="34"/>
  <c r="U794" i="34"/>
  <c r="Z794" i="34"/>
  <c r="W794" i="34"/>
  <c r="A794" i="34"/>
  <c r="U834" i="34"/>
  <c r="Z834" i="34"/>
  <c r="W834" i="34"/>
  <c r="A834" i="34"/>
  <c r="U820" i="34"/>
  <c r="Z820" i="34"/>
  <c r="W820" i="34"/>
  <c r="A820" i="34"/>
  <c r="U802" i="34"/>
  <c r="Z802" i="34"/>
  <c r="W802" i="34"/>
  <c r="A802" i="34"/>
  <c r="U1051" i="34"/>
  <c r="Z1051" i="34"/>
  <c r="A1051" i="34"/>
  <c r="W1051" i="34"/>
  <c r="U732" i="34"/>
  <c r="Z732" i="34"/>
  <c r="W732" i="34"/>
  <c r="A732" i="34"/>
  <c r="U682" i="34"/>
  <c r="Z682" i="34"/>
  <c r="W682" i="34"/>
  <c r="A682" i="34"/>
  <c r="U668" i="34"/>
  <c r="Z668" i="34"/>
  <c r="W668" i="34"/>
  <c r="A668" i="34"/>
  <c r="U674" i="34"/>
  <c r="Z674" i="34"/>
  <c r="W674" i="34"/>
  <c r="A674" i="34"/>
  <c r="U679" i="34"/>
  <c r="Z679" i="34"/>
  <c r="W679" i="34"/>
  <c r="A679" i="34"/>
  <c r="U707" i="34"/>
  <c r="Z707" i="34"/>
  <c r="W707" i="34"/>
  <c r="A707" i="34"/>
  <c r="U712" i="34"/>
  <c r="Z712" i="34"/>
  <c r="W712" i="34"/>
  <c r="A712" i="34"/>
  <c r="U778" i="34"/>
  <c r="Z778" i="34"/>
  <c r="W778" i="34"/>
  <c r="A778" i="34"/>
  <c r="U249" i="34"/>
  <c r="Z249" i="34"/>
  <c r="W249" i="34"/>
  <c r="A249" i="34"/>
  <c r="U258" i="34"/>
  <c r="Z258" i="34"/>
  <c r="W258" i="34"/>
  <c r="A258" i="34"/>
  <c r="U262" i="34"/>
  <c r="Z262" i="34"/>
  <c r="W262" i="34"/>
  <c r="A262" i="34"/>
  <c r="U269" i="34"/>
  <c r="Z269" i="34"/>
  <c r="W269" i="34"/>
  <c r="A269" i="34"/>
  <c r="U273" i="34"/>
  <c r="Z273" i="34"/>
  <c r="W273" i="34"/>
  <c r="A273" i="34"/>
  <c r="U580" i="34"/>
  <c r="Z580" i="34"/>
  <c r="W580" i="34"/>
  <c r="A580" i="34"/>
  <c r="U584" i="34"/>
  <c r="Z584" i="34"/>
  <c r="W584" i="34"/>
  <c r="A584" i="34"/>
  <c r="U701" i="34"/>
  <c r="Z701" i="34"/>
  <c r="W701" i="34"/>
  <c r="A701" i="34"/>
  <c r="U677" i="34"/>
  <c r="Z677" i="34"/>
  <c r="W677" i="34"/>
  <c r="A677" i="34"/>
  <c r="U852" i="34"/>
  <c r="Z852" i="34"/>
  <c r="W852" i="34"/>
  <c r="A852" i="34"/>
  <c r="U854" i="34"/>
  <c r="Z854" i="34"/>
  <c r="W854" i="34"/>
  <c r="A854" i="34"/>
  <c r="U826" i="34"/>
  <c r="Z826" i="34"/>
  <c r="W826" i="34"/>
  <c r="A826" i="34"/>
  <c r="U813" i="34"/>
  <c r="Z813" i="34"/>
  <c r="W813" i="34"/>
  <c r="A813" i="34"/>
  <c r="U886" i="34"/>
  <c r="Z886" i="34"/>
  <c r="W886" i="34"/>
  <c r="A886" i="34"/>
  <c r="U890" i="34"/>
  <c r="Z890" i="34"/>
  <c r="W890" i="34"/>
  <c r="A890" i="34"/>
  <c r="U919" i="34"/>
  <c r="Z919" i="34"/>
  <c r="A919" i="34"/>
  <c r="W919" i="34"/>
  <c r="U923" i="34"/>
  <c r="Z923" i="34"/>
  <c r="W923" i="34"/>
  <c r="A923" i="34"/>
  <c r="U944" i="34"/>
  <c r="Z944" i="34"/>
  <c r="W944" i="34"/>
  <c r="A944" i="34"/>
  <c r="U948" i="34"/>
  <c r="Z948" i="34"/>
  <c r="W948" i="34"/>
  <c r="A948" i="34"/>
  <c r="U952" i="34"/>
  <c r="Z952" i="34"/>
  <c r="W952" i="34"/>
  <c r="A952" i="34"/>
  <c r="U967" i="34"/>
  <c r="Z967" i="34"/>
  <c r="A967" i="34"/>
  <c r="W967" i="34"/>
  <c r="U971" i="34"/>
  <c r="Z971" i="34"/>
  <c r="A971" i="34"/>
  <c r="W971" i="34"/>
  <c r="U977" i="34"/>
  <c r="Z977" i="34"/>
  <c r="W977" i="34"/>
  <c r="A977" i="34"/>
  <c r="U981" i="34"/>
  <c r="Z981" i="34"/>
  <c r="W981" i="34"/>
  <c r="A981" i="34"/>
  <c r="U998" i="34"/>
  <c r="Z998" i="34"/>
  <c r="W998" i="34"/>
  <c r="A998" i="34"/>
  <c r="U1016" i="34"/>
  <c r="Z1016" i="34"/>
  <c r="A1016" i="34"/>
  <c r="W1016" i="34"/>
  <c r="U1036" i="34"/>
  <c r="Z1036" i="34"/>
  <c r="W1036" i="34"/>
  <c r="A1036" i="34"/>
  <c r="U178" i="34"/>
  <c r="Z178" i="34"/>
  <c r="W178" i="34"/>
  <c r="A178" i="34"/>
  <c r="U184" i="34"/>
  <c r="Z184" i="34"/>
  <c r="W184" i="34"/>
  <c r="A184" i="34"/>
  <c r="W191" i="34"/>
  <c r="U191" i="34"/>
  <c r="Z191" i="34"/>
  <c r="A191" i="34"/>
  <c r="W195" i="34"/>
  <c r="U195" i="34"/>
  <c r="Z195" i="34"/>
  <c r="A195" i="34"/>
  <c r="U216" i="34"/>
  <c r="Z216" i="34"/>
  <c r="W216" i="34"/>
  <c r="A216" i="34"/>
  <c r="U220" i="34"/>
  <c r="Z220" i="34"/>
  <c r="W220" i="34"/>
  <c r="A220" i="34"/>
  <c r="U227" i="34"/>
  <c r="Z227" i="34"/>
  <c r="W227" i="34"/>
  <c r="A227" i="34"/>
  <c r="U231" i="34"/>
  <c r="Z231" i="34"/>
  <c r="W231" i="34"/>
  <c r="A231" i="34"/>
  <c r="U242" i="34"/>
  <c r="Z242" i="34"/>
  <c r="W242" i="34"/>
  <c r="A242" i="34"/>
  <c r="U246" i="34"/>
  <c r="Z246" i="34"/>
  <c r="W246" i="34"/>
  <c r="A246" i="34"/>
  <c r="U678" i="34"/>
  <c r="Z678" i="34"/>
  <c r="W678" i="34"/>
  <c r="A678" i="34"/>
  <c r="U800" i="34"/>
  <c r="Z800" i="34"/>
  <c r="W800" i="34"/>
  <c r="A800" i="34"/>
  <c r="U865" i="34"/>
  <c r="Z865" i="34"/>
  <c r="W865" i="34"/>
  <c r="A865" i="34"/>
  <c r="U856" i="34"/>
  <c r="Z856" i="34"/>
  <c r="W856" i="34"/>
  <c r="A856" i="34"/>
  <c r="U789" i="34"/>
  <c r="Z789" i="34"/>
  <c r="W789" i="34"/>
  <c r="A789" i="34"/>
  <c r="U849" i="34"/>
  <c r="Z849" i="34"/>
  <c r="W849" i="34"/>
  <c r="A849" i="34"/>
  <c r="U811" i="34"/>
  <c r="Z811" i="34"/>
  <c r="W811" i="34"/>
  <c r="A811" i="34"/>
  <c r="U867" i="34"/>
  <c r="Z867" i="34"/>
  <c r="W867" i="34"/>
  <c r="A867" i="34"/>
  <c r="U1050" i="34"/>
  <c r="Z1050" i="34"/>
  <c r="W1050" i="34"/>
  <c r="A1050" i="34"/>
  <c r="U697" i="34"/>
  <c r="Z697" i="34"/>
  <c r="W697" i="34"/>
  <c r="A697" i="34"/>
  <c r="U726" i="34"/>
  <c r="Z726" i="34"/>
  <c r="W726" i="34"/>
  <c r="A726" i="34"/>
  <c r="U716" i="34"/>
  <c r="Z716" i="34"/>
  <c r="W716" i="34"/>
  <c r="A716" i="34"/>
  <c r="U694" i="34"/>
  <c r="Z694" i="34"/>
  <c r="W694" i="34"/>
  <c r="A694" i="34"/>
  <c r="U722" i="34"/>
  <c r="Z722" i="34"/>
  <c r="W722" i="34"/>
  <c r="A722" i="34"/>
  <c r="U730" i="34"/>
  <c r="Z730" i="34"/>
  <c r="W730" i="34"/>
  <c r="A730" i="34"/>
  <c r="U687" i="34"/>
  <c r="Z687" i="34"/>
  <c r="W687" i="34"/>
  <c r="A687" i="34"/>
  <c r="U848" i="34"/>
  <c r="Z848" i="34"/>
  <c r="W848" i="34"/>
  <c r="A848" i="34"/>
  <c r="U255" i="34"/>
  <c r="Z255" i="34"/>
  <c r="W255" i="34"/>
  <c r="A255" i="34"/>
  <c r="U259" i="34"/>
  <c r="Z259" i="34"/>
  <c r="W259" i="34"/>
  <c r="A259" i="34"/>
  <c r="U263" i="34"/>
  <c r="Z263" i="34"/>
  <c r="W263" i="34"/>
  <c r="A263" i="34"/>
  <c r="U270" i="34"/>
  <c r="Z270" i="34"/>
  <c r="W270" i="34"/>
  <c r="A270" i="34"/>
  <c r="U274" i="34"/>
  <c r="Z274" i="34"/>
  <c r="W274" i="34"/>
  <c r="A274" i="34"/>
  <c r="W581" i="34"/>
  <c r="U581" i="34"/>
  <c r="Z581" i="34"/>
  <c r="A581" i="34"/>
  <c r="W585" i="34"/>
  <c r="U585" i="34"/>
  <c r="Z585" i="34"/>
  <c r="A585" i="34"/>
  <c r="U729" i="34"/>
  <c r="Z729" i="34"/>
  <c r="W729" i="34"/>
  <c r="A729" i="34"/>
  <c r="U715" i="34"/>
  <c r="Z715" i="34"/>
  <c r="W715" i="34"/>
  <c r="A715" i="34"/>
  <c r="U869" i="34"/>
  <c r="Z869" i="34"/>
  <c r="W869" i="34"/>
  <c r="A869" i="34"/>
  <c r="U828" i="34"/>
  <c r="Z828" i="34"/>
  <c r="W828" i="34"/>
  <c r="A828" i="34"/>
  <c r="U769" i="34"/>
  <c r="Z769" i="34"/>
  <c r="W769" i="34"/>
  <c r="A769" i="34"/>
  <c r="U857" i="34"/>
  <c r="Z857" i="34"/>
  <c r="W857" i="34"/>
  <c r="A857" i="34"/>
  <c r="U887" i="34"/>
  <c r="Z887" i="34"/>
  <c r="A887" i="34"/>
  <c r="W887" i="34"/>
  <c r="U891" i="34"/>
  <c r="Z891" i="34"/>
  <c r="W891" i="34"/>
  <c r="A891" i="34"/>
  <c r="U920" i="34"/>
  <c r="Z920" i="34"/>
  <c r="W920" i="34"/>
  <c r="A920" i="34"/>
  <c r="U924" i="34"/>
  <c r="Z924" i="34"/>
  <c r="W924" i="34"/>
  <c r="A924" i="34"/>
  <c r="U945" i="34"/>
  <c r="Z945" i="34"/>
  <c r="W945" i="34"/>
  <c r="A945" i="34"/>
  <c r="U949" i="34"/>
  <c r="Z949" i="34"/>
  <c r="W949" i="34"/>
  <c r="A949" i="34"/>
  <c r="U964" i="34"/>
  <c r="Z964" i="34"/>
  <c r="W964" i="34"/>
  <c r="A964" i="34"/>
  <c r="U968" i="34"/>
  <c r="Z968" i="34"/>
  <c r="W968" i="34"/>
  <c r="A968" i="34"/>
  <c r="U972" i="34"/>
  <c r="Z972" i="34"/>
  <c r="W972" i="34"/>
  <c r="A972" i="34"/>
  <c r="U978" i="34"/>
  <c r="Z978" i="34"/>
  <c r="W978" i="34"/>
  <c r="A978" i="34"/>
  <c r="U982" i="34"/>
  <c r="Z982" i="34"/>
  <c r="W982" i="34"/>
  <c r="A982" i="34"/>
  <c r="U999" i="34"/>
  <c r="Z999" i="34"/>
  <c r="A999" i="34"/>
  <c r="W999" i="34"/>
  <c r="U1023" i="34"/>
  <c r="Z1023" i="34"/>
  <c r="A1023" i="34"/>
  <c r="W1023" i="34"/>
  <c r="U995" i="34"/>
  <c r="Z995" i="34"/>
  <c r="A995" i="34"/>
  <c r="W995" i="34"/>
  <c r="U179" i="34"/>
  <c r="Z179" i="34"/>
  <c r="W179" i="34"/>
  <c r="A179" i="34"/>
  <c r="U185" i="34"/>
  <c r="Z185" i="34"/>
  <c r="W185" i="34"/>
  <c r="A185" i="34"/>
  <c r="W192" i="34"/>
  <c r="U192" i="34"/>
  <c r="Z192" i="34"/>
  <c r="A192" i="34"/>
  <c r="W196" i="34"/>
  <c r="U196" i="34"/>
  <c r="Z196" i="34"/>
  <c r="A196" i="34"/>
  <c r="U217" i="34"/>
  <c r="Z217" i="34"/>
  <c r="W217" i="34"/>
  <c r="A217" i="34"/>
  <c r="U221" i="34"/>
  <c r="Z221" i="34"/>
  <c r="W221" i="34"/>
  <c r="A221" i="34"/>
  <c r="U228" i="34"/>
  <c r="Z228" i="34"/>
  <c r="W228" i="34"/>
  <c r="A228" i="34"/>
  <c r="U232" i="34"/>
  <c r="Z232" i="34"/>
  <c r="W232" i="34"/>
  <c r="A232" i="34"/>
  <c r="U243" i="34"/>
  <c r="Z243" i="34"/>
  <c r="W243" i="34"/>
  <c r="A243" i="34"/>
  <c r="U1196" i="34"/>
  <c r="Z1196" i="34"/>
  <c r="W1196" i="34"/>
  <c r="U1200" i="34"/>
  <c r="Z1200" i="34"/>
  <c r="W1200" i="34"/>
  <c r="U1204" i="34"/>
  <c r="Z1204" i="34"/>
  <c r="W1204" i="34"/>
  <c r="U1208" i="34"/>
  <c r="Z1208" i="34"/>
  <c r="W1208" i="34"/>
  <c r="U1212" i="34"/>
  <c r="Z1212" i="34"/>
  <c r="W1212" i="34"/>
  <c r="U1216" i="34"/>
  <c r="Z1216" i="34"/>
  <c r="W1216" i="34"/>
  <c r="U1220" i="34"/>
  <c r="Z1220" i="34"/>
  <c r="W1220" i="34"/>
  <c r="U1224" i="34"/>
  <c r="Z1224" i="34"/>
  <c r="W1224" i="34"/>
  <c r="U1228" i="34"/>
  <c r="Z1228" i="34"/>
  <c r="W1228" i="34"/>
  <c r="U1232" i="34"/>
  <c r="Z1232" i="34"/>
  <c r="W1232" i="34"/>
  <c r="W1269" i="34"/>
  <c r="U1269" i="34"/>
  <c r="Z1269" i="34"/>
  <c r="W1273" i="34"/>
  <c r="U1273" i="34"/>
  <c r="Z1273" i="34"/>
  <c r="W1285" i="34"/>
  <c r="U1285" i="34"/>
  <c r="Z1285" i="34"/>
  <c r="U1355" i="34"/>
  <c r="Z1355" i="34"/>
  <c r="W1355" i="34"/>
  <c r="Z1158" i="34"/>
  <c r="W1158" i="34"/>
  <c r="U1158" i="34"/>
  <c r="U1163" i="34"/>
  <c r="Z1163" i="34"/>
  <c r="W1163" i="34"/>
  <c r="U1168" i="34"/>
  <c r="Z1168" i="34"/>
  <c r="W1168" i="34"/>
  <c r="U1172" i="34"/>
  <c r="Z1172" i="34"/>
  <c r="W1172" i="34"/>
  <c r="U1176" i="34"/>
  <c r="Z1176" i="34"/>
  <c r="W1176" i="34"/>
  <c r="U1180" i="34"/>
  <c r="Z1180" i="34"/>
  <c r="W1180" i="34"/>
  <c r="U1192" i="34"/>
  <c r="Z1192" i="34"/>
  <c r="W1192" i="34"/>
  <c r="W1185" i="34"/>
  <c r="U1185" i="34"/>
  <c r="Z1185" i="34"/>
  <c r="W1189" i="34"/>
  <c r="U1189" i="34"/>
  <c r="Z1189" i="34"/>
  <c r="W1193" i="34"/>
  <c r="U1193" i="34"/>
  <c r="Z1193" i="34"/>
  <c r="W1197" i="34"/>
  <c r="U1197" i="34"/>
  <c r="Z1197" i="34"/>
  <c r="W1201" i="34"/>
  <c r="U1201" i="34"/>
  <c r="Z1201" i="34"/>
  <c r="W1205" i="34"/>
  <c r="U1205" i="34"/>
  <c r="Z1205" i="34"/>
  <c r="W1209" i="34"/>
  <c r="U1209" i="34"/>
  <c r="Z1209" i="34"/>
  <c r="W1213" i="34"/>
  <c r="U1213" i="34"/>
  <c r="Z1213" i="34"/>
  <c r="W1217" i="34"/>
  <c r="U1217" i="34"/>
  <c r="Z1217" i="34"/>
  <c r="W1221" i="34"/>
  <c r="U1221" i="34"/>
  <c r="Z1221" i="34"/>
  <c r="W1225" i="34"/>
  <c r="U1225" i="34"/>
  <c r="Z1225" i="34"/>
  <c r="W1229" i="34"/>
  <c r="U1229" i="34"/>
  <c r="Z1229" i="34"/>
  <c r="U1244" i="34"/>
  <c r="Z1244" i="34"/>
  <c r="W1244" i="34"/>
  <c r="Z1250" i="34"/>
  <c r="W1250" i="34"/>
  <c r="U1250" i="34"/>
  <c r="Z1270" i="34"/>
  <c r="W1270" i="34"/>
  <c r="U1270" i="34"/>
  <c r="Z1274" i="34"/>
  <c r="W1274" i="34"/>
  <c r="U1274" i="34"/>
  <c r="Z1286" i="34"/>
  <c r="W1286" i="34"/>
  <c r="U1286" i="34"/>
  <c r="Z1398" i="34"/>
  <c r="W1398" i="34"/>
  <c r="U1398" i="34"/>
  <c r="U1155" i="34"/>
  <c r="Z1155" i="34"/>
  <c r="W1155" i="34"/>
  <c r="U1159" i="34"/>
  <c r="Z1159" i="34"/>
  <c r="W1159" i="34"/>
  <c r="U1164" i="34"/>
  <c r="Z1164" i="34"/>
  <c r="W1164" i="34"/>
  <c r="W1169" i="34"/>
  <c r="U1169" i="34"/>
  <c r="Z1169" i="34"/>
  <c r="W1177" i="34"/>
  <c r="U1177" i="34"/>
  <c r="Z1177" i="34"/>
  <c r="W1181" i="34"/>
  <c r="U1181" i="34"/>
  <c r="Z1181" i="34"/>
  <c r="U1184" i="34"/>
  <c r="Z1184" i="34"/>
  <c r="W1184" i="34"/>
  <c r="Z1186" i="34"/>
  <c r="W1186" i="34"/>
  <c r="U1186" i="34"/>
  <c r="Z1190" i="34"/>
  <c r="W1190" i="34"/>
  <c r="U1190" i="34"/>
  <c r="Z1194" i="34"/>
  <c r="W1194" i="34"/>
  <c r="U1194" i="34"/>
  <c r="Z1198" i="34"/>
  <c r="W1198" i="34"/>
  <c r="U1198" i="34"/>
  <c r="Z1202" i="34"/>
  <c r="W1202" i="34"/>
  <c r="U1202" i="34"/>
  <c r="Z1206" i="34"/>
  <c r="W1206" i="34"/>
  <c r="U1206" i="34"/>
  <c r="Z1210" i="34"/>
  <c r="W1210" i="34"/>
  <c r="U1210" i="34"/>
  <c r="Z1214" i="34"/>
  <c r="W1214" i="34"/>
  <c r="U1214" i="34"/>
  <c r="Z1218" i="34"/>
  <c r="W1218" i="34"/>
  <c r="U1218" i="34"/>
  <c r="Z1222" i="34"/>
  <c r="W1222" i="34"/>
  <c r="U1222" i="34"/>
  <c r="Z1226" i="34"/>
  <c r="W1226" i="34"/>
  <c r="U1226" i="34"/>
  <c r="Z1230" i="34"/>
  <c r="W1230" i="34"/>
  <c r="U1230" i="34"/>
  <c r="W1245" i="34"/>
  <c r="U1245" i="34"/>
  <c r="Z1245" i="34"/>
  <c r="U1251" i="34"/>
  <c r="Z1251" i="34"/>
  <c r="W1251" i="34"/>
  <c r="U1271" i="34"/>
  <c r="Z1271" i="34"/>
  <c r="W1271" i="34"/>
  <c r="U1283" i="34"/>
  <c r="Z1283" i="34"/>
  <c r="W1283" i="34"/>
  <c r="Z1322" i="34"/>
  <c r="W1322" i="34"/>
  <c r="U1322" i="34"/>
  <c r="U1399" i="34"/>
  <c r="Z1399" i="34"/>
  <c r="W1399" i="34"/>
  <c r="U1156" i="34"/>
  <c r="Z1156" i="34"/>
  <c r="W1156" i="34"/>
  <c r="U1160" i="34"/>
  <c r="Z1160" i="34"/>
  <c r="W1160" i="34"/>
  <c r="W1165" i="34"/>
  <c r="U1165" i="34"/>
  <c r="Z1165" i="34"/>
  <c r="Z1170" i="34"/>
  <c r="W1170" i="34"/>
  <c r="U1170" i="34"/>
  <c r="Z1174" i="34"/>
  <c r="W1174" i="34"/>
  <c r="U1174" i="34"/>
  <c r="Z1178" i="34"/>
  <c r="W1178" i="34"/>
  <c r="U1178" i="34"/>
  <c r="Z1182" i="34"/>
  <c r="W1182" i="34"/>
  <c r="U1182" i="34"/>
  <c r="U1188" i="34"/>
  <c r="Z1188" i="34"/>
  <c r="W1188" i="34"/>
  <c r="U1187" i="34"/>
  <c r="Z1187" i="34"/>
  <c r="W1187" i="34"/>
  <c r="U1191" i="34"/>
  <c r="Z1191" i="34"/>
  <c r="W1191" i="34"/>
  <c r="U1195" i="34"/>
  <c r="Z1195" i="34"/>
  <c r="W1195" i="34"/>
  <c r="U1199" i="34"/>
  <c r="Z1199" i="34"/>
  <c r="W1199" i="34"/>
  <c r="U1203" i="34"/>
  <c r="Z1203" i="34"/>
  <c r="W1203" i="34"/>
  <c r="U1207" i="34"/>
  <c r="Z1207" i="34"/>
  <c r="W1207" i="34"/>
  <c r="U1211" i="34"/>
  <c r="Z1211" i="34"/>
  <c r="W1211" i="34"/>
  <c r="U1215" i="34"/>
  <c r="Z1215" i="34"/>
  <c r="W1215" i="34"/>
  <c r="U1219" i="34"/>
  <c r="Z1219" i="34"/>
  <c r="W1219" i="34"/>
  <c r="U1223" i="34"/>
  <c r="Z1223" i="34"/>
  <c r="W1223" i="34"/>
  <c r="U1227" i="34"/>
  <c r="Z1227" i="34"/>
  <c r="W1227" i="34"/>
  <c r="U1231" i="34"/>
  <c r="Z1231" i="34"/>
  <c r="W1231" i="34"/>
  <c r="Z1246" i="34"/>
  <c r="W1246" i="34"/>
  <c r="U1246" i="34"/>
  <c r="U1268" i="34"/>
  <c r="Z1268" i="34"/>
  <c r="W1268" i="34"/>
  <c r="U1272" i="34"/>
  <c r="Z1272" i="34"/>
  <c r="W1272" i="34"/>
  <c r="U1284" i="34"/>
  <c r="Z1284" i="34"/>
  <c r="W1284" i="34"/>
  <c r="Z1354" i="34"/>
  <c r="W1354" i="34"/>
  <c r="U1354" i="34"/>
  <c r="W1397" i="34"/>
  <c r="U1397" i="34"/>
  <c r="Z1397" i="34"/>
  <c r="W1157" i="34"/>
  <c r="U1157" i="34"/>
  <c r="Z1157" i="34"/>
  <c r="Z1162" i="34"/>
  <c r="W1162" i="34"/>
  <c r="U1162" i="34"/>
  <c r="Z1166" i="34"/>
  <c r="W1166" i="34"/>
  <c r="U1166" i="34"/>
  <c r="U1171" i="34"/>
  <c r="Z1171" i="34"/>
  <c r="W1171" i="34"/>
  <c r="U1175" i="34"/>
  <c r="Z1175" i="34"/>
  <c r="W1175" i="34"/>
  <c r="U1179" i="34"/>
  <c r="Z1179" i="34"/>
  <c r="W1179" i="34"/>
  <c r="U1183" i="34"/>
  <c r="Z1183" i="34"/>
  <c r="W1183" i="34"/>
  <c r="W1541" i="34"/>
  <c r="U1541" i="34"/>
  <c r="A1541" i="34"/>
  <c r="W1538" i="34"/>
  <c r="U1538" i="34"/>
  <c r="A1538" i="34"/>
  <c r="W1690" i="34"/>
  <c r="U1690" i="34"/>
  <c r="A1690" i="34"/>
  <c r="A1192" i="34"/>
  <c r="A1208" i="34"/>
  <c r="U1539" i="34"/>
  <c r="W1539" i="34"/>
  <c r="A1539" i="34"/>
  <c r="W1553" i="34"/>
  <c r="U1553" i="34"/>
  <c r="A1553" i="34"/>
  <c r="S1689" i="34"/>
  <c r="W1689" i="34"/>
  <c r="T1689" i="34"/>
  <c r="U1689" i="34"/>
  <c r="R1689" i="34"/>
  <c r="A1689" i="34"/>
  <c r="U1691" i="34"/>
  <c r="W1691" i="34"/>
  <c r="A1691" i="34"/>
  <c r="A1193" i="34"/>
  <c r="A1197" i="34"/>
  <c r="A1201" i="34"/>
  <c r="A1205" i="34"/>
  <c r="A1209" i="34"/>
  <c r="A1213" i="34"/>
  <c r="A1217" i="34"/>
  <c r="A1221" i="34"/>
  <c r="A1225" i="34"/>
  <c r="A1229" i="34"/>
  <c r="A1244" i="34"/>
  <c r="U537" i="34"/>
  <c r="W537" i="34"/>
  <c r="W1464" i="34"/>
  <c r="U1464" i="34"/>
  <c r="A1464" i="34"/>
  <c r="A1250" i="34"/>
  <c r="A1270" i="34"/>
  <c r="A1274" i="34"/>
  <c r="A1286" i="34"/>
  <c r="A1398" i="34"/>
  <c r="U534" i="34"/>
  <c r="W534" i="34"/>
  <c r="U541" i="34"/>
  <c r="W541" i="34"/>
  <c r="U554" i="34"/>
  <c r="W554" i="34"/>
  <c r="R572" i="34"/>
  <c r="S572" i="34"/>
  <c r="W572" i="34"/>
  <c r="T572" i="34"/>
  <c r="U572" i="34"/>
  <c r="U367" i="34"/>
  <c r="W367" i="34"/>
  <c r="U378" i="34"/>
  <c r="R378" i="34"/>
  <c r="S378" i="34"/>
  <c r="W378" i="34"/>
  <c r="T378" i="34"/>
  <c r="U1490" i="34"/>
  <c r="W1490" i="34"/>
  <c r="A1490" i="34"/>
  <c r="S1499" i="34"/>
  <c r="W1499" i="34"/>
  <c r="T1499" i="34"/>
  <c r="U1499" i="34"/>
  <c r="R1499" i="34"/>
  <c r="A1499" i="34"/>
  <c r="U1695" i="34"/>
  <c r="R1695" i="34"/>
  <c r="S1695" i="34"/>
  <c r="W1695" i="34"/>
  <c r="T1695" i="34"/>
  <c r="A1695" i="34"/>
  <c r="U1552" i="34"/>
  <c r="W1552" i="34"/>
  <c r="A1552" i="34"/>
  <c r="A1196" i="34"/>
  <c r="A1204" i="34"/>
  <c r="U1540" i="34"/>
  <c r="W1540" i="34"/>
  <c r="A1540" i="34"/>
  <c r="W1550" i="34"/>
  <c r="U1550" i="34"/>
  <c r="A1550" i="34"/>
  <c r="R1694" i="34"/>
  <c r="S1694" i="34"/>
  <c r="W1694" i="34"/>
  <c r="T1694" i="34"/>
  <c r="U1694" i="34"/>
  <c r="A1694" i="34"/>
  <c r="W563" i="34"/>
  <c r="U563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U533" i="34"/>
  <c r="W533" i="34"/>
  <c r="U1692" i="34"/>
  <c r="W1692" i="34"/>
  <c r="A1692" i="34"/>
  <c r="A1251" i="34"/>
  <c r="A1271" i="34"/>
  <c r="A1283" i="34"/>
  <c r="A1322" i="34"/>
  <c r="A1399" i="34"/>
  <c r="W535" i="34"/>
  <c r="U535" i="34"/>
  <c r="U542" i="34"/>
  <c r="W542" i="34"/>
  <c r="R568" i="34"/>
  <c r="S568" i="34"/>
  <c r="W568" i="34"/>
  <c r="T568" i="34"/>
  <c r="U568" i="34"/>
  <c r="T311" i="34"/>
  <c r="U311" i="34"/>
  <c r="R311" i="34"/>
  <c r="S311" i="34"/>
  <c r="W311" i="34"/>
  <c r="W368" i="34"/>
  <c r="U368" i="34"/>
  <c r="R1476" i="34"/>
  <c r="S1476" i="34"/>
  <c r="W1476" i="34"/>
  <c r="T1476" i="34"/>
  <c r="U1476" i="34"/>
  <c r="A1476" i="34"/>
  <c r="R1496" i="34"/>
  <c r="S1496" i="34"/>
  <c r="W1496" i="34"/>
  <c r="T1496" i="34"/>
  <c r="U1496" i="34"/>
  <c r="A1496" i="34"/>
  <c r="U1501" i="34"/>
  <c r="R1501" i="34"/>
  <c r="S1501" i="34"/>
  <c r="W1501" i="34"/>
  <c r="T1501" i="34"/>
  <c r="A1501" i="34"/>
  <c r="W312" i="34"/>
  <c r="U312" i="34"/>
  <c r="A1191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U1465" i="34"/>
  <c r="W1465" i="34"/>
  <c r="A1465" i="34"/>
  <c r="W1693" i="34"/>
  <c r="U1693" i="34"/>
  <c r="A1693" i="34"/>
  <c r="A1268" i="34"/>
  <c r="A1272" i="34"/>
  <c r="A1284" i="34"/>
  <c r="A1354" i="34"/>
  <c r="A1397" i="34"/>
  <c r="W539" i="34"/>
  <c r="U539" i="34"/>
  <c r="S543" i="34"/>
  <c r="W543" i="34"/>
  <c r="T543" i="34"/>
  <c r="U543" i="34"/>
  <c r="R543" i="34"/>
  <c r="U569" i="34"/>
  <c r="R569" i="34"/>
  <c r="S569" i="34"/>
  <c r="W569" i="34"/>
  <c r="T569" i="34"/>
  <c r="W309" i="34"/>
  <c r="U309" i="34"/>
  <c r="W369" i="34"/>
  <c r="U369" i="34"/>
  <c r="R1488" i="34"/>
  <c r="S1488" i="34"/>
  <c r="W1488" i="34"/>
  <c r="T1488" i="34"/>
  <c r="U1488" i="34"/>
  <c r="A1488" i="34"/>
  <c r="U1497" i="34"/>
  <c r="R1497" i="34"/>
  <c r="S1497" i="34"/>
  <c r="W1497" i="34"/>
  <c r="T1497" i="34"/>
  <c r="A1497" i="34"/>
  <c r="W1503" i="34"/>
  <c r="U1503" i="34"/>
  <c r="A1503" i="34"/>
  <c r="U1551" i="34"/>
  <c r="W1551" i="34"/>
  <c r="A1551" i="34"/>
  <c r="R1566" i="34"/>
  <c r="S1566" i="34"/>
  <c r="W1566" i="34"/>
  <c r="T1566" i="34"/>
  <c r="U1566" i="34"/>
  <c r="A1566" i="34"/>
  <c r="A1200" i="34"/>
  <c r="A1212" i="34"/>
  <c r="A1216" i="34"/>
  <c r="A1220" i="34"/>
  <c r="A1224" i="34"/>
  <c r="A1228" i="34"/>
  <c r="A1232" i="34"/>
  <c r="W536" i="34"/>
  <c r="U536" i="34"/>
  <c r="U1466" i="34"/>
  <c r="W1466" i="34"/>
  <c r="A1466" i="34"/>
  <c r="U1688" i="34"/>
  <c r="W1688" i="34"/>
  <c r="A1688" i="34"/>
  <c r="A1269" i="34"/>
  <c r="A1273" i="34"/>
  <c r="A1285" i="34"/>
  <c r="A1355" i="34"/>
  <c r="T518" i="34"/>
  <c r="U518" i="34"/>
  <c r="R518" i="34"/>
  <c r="S518" i="34"/>
  <c r="W518" i="34"/>
  <c r="W540" i="34"/>
  <c r="U540" i="34"/>
  <c r="U553" i="34"/>
  <c r="W553" i="34"/>
  <c r="T570" i="34"/>
  <c r="U570" i="34"/>
  <c r="R570" i="34"/>
  <c r="S570" i="34"/>
  <c r="W570" i="34"/>
  <c r="U310" i="34"/>
  <c r="W310" i="34"/>
  <c r="U370" i="34"/>
  <c r="W370" i="34"/>
  <c r="U1489" i="34"/>
  <c r="W1489" i="34"/>
  <c r="A1489" i="34"/>
  <c r="T1498" i="34"/>
  <c r="U1498" i="34"/>
  <c r="R1498" i="34"/>
  <c r="S1498" i="34"/>
  <c r="W1498" i="34"/>
  <c r="A1498" i="34"/>
  <c r="B131" i="34"/>
  <c r="B132" i="34"/>
  <c r="B160" i="34"/>
  <c r="Z21" i="60"/>
  <c r="Z20" i="60"/>
  <c r="B1239" i="34"/>
  <c r="B853" i="34"/>
  <c r="U131" i="34" l="1"/>
  <c r="Z131" i="34"/>
  <c r="W131" i="34"/>
  <c r="A131" i="34"/>
  <c r="U160" i="34"/>
  <c r="Z160" i="34"/>
  <c r="W160" i="34"/>
  <c r="A160" i="34"/>
  <c r="U853" i="34"/>
  <c r="Z853" i="34"/>
  <c r="W853" i="34"/>
  <c r="A853" i="34"/>
  <c r="U132" i="34"/>
  <c r="Z132" i="34"/>
  <c r="W132" i="34"/>
  <c r="A132" i="34"/>
  <c r="U1239" i="34"/>
  <c r="Z1239" i="34"/>
  <c r="W1239" i="34"/>
  <c r="A1239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7" i="34"/>
  <c r="B1554" i="34"/>
  <c r="B1491" i="34"/>
  <c r="B1252" i="34"/>
  <c r="B1651" i="34"/>
  <c r="U1252" i="34" l="1"/>
  <c r="Z1252" i="34"/>
  <c r="W1252" i="34"/>
  <c r="W1491" i="34"/>
  <c r="U1491" i="34"/>
  <c r="A1491" i="34"/>
  <c r="W1554" i="34"/>
  <c r="U1554" i="34"/>
  <c r="A1554" i="34"/>
  <c r="U1651" i="34"/>
  <c r="W1651" i="34"/>
  <c r="A1651" i="34"/>
  <c r="U1567" i="34"/>
  <c r="W1567" i="34"/>
  <c r="A1567" i="34"/>
  <c r="A1252" i="34"/>
  <c r="U379" i="34"/>
  <c r="W379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8" i="34"/>
  <c r="U98" i="34" l="1"/>
  <c r="Z98" i="34"/>
  <c r="W98" i="34"/>
  <c r="A9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33" i="34" l="1"/>
  <c r="B1238" i="34"/>
  <c r="B825" i="34"/>
  <c r="U825" i="34" l="1"/>
  <c r="Z825" i="34"/>
  <c r="W825" i="34"/>
  <c r="A825" i="34"/>
  <c r="Z1238" i="34"/>
  <c r="W1238" i="34"/>
  <c r="U1238" i="34"/>
  <c r="W1233" i="34"/>
  <c r="U1233" i="34"/>
  <c r="Z1233" i="34"/>
  <c r="A1233" i="34"/>
  <c r="A1238" i="34"/>
  <c r="B171" i="34"/>
  <c r="B170" i="34"/>
  <c r="U170" i="34" l="1"/>
  <c r="Z170" i="34"/>
  <c r="W170" i="34"/>
  <c r="A170" i="34"/>
  <c r="U171" i="34"/>
  <c r="Z171" i="34"/>
  <c r="W171" i="34"/>
  <c r="A171" i="34"/>
  <c r="B252" i="34"/>
  <c r="B172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S10" i="60"/>
  <c r="U8" i="60"/>
  <c r="C8" i="60" s="1"/>
  <c r="Z8" i="60"/>
  <c r="Z7" i="60"/>
  <c r="U7" i="60"/>
  <c r="I9" i="70"/>
  <c r="I7" i="70"/>
  <c r="I25" i="70"/>
  <c r="I14" i="70"/>
  <c r="I8" i="70"/>
  <c r="I17" i="70"/>
  <c r="I43" i="70"/>
  <c r="I26" i="70"/>
  <c r="C12" i="61"/>
  <c r="E12" i="61"/>
  <c r="D12" i="61"/>
  <c r="F12" i="61"/>
  <c r="H12" i="61"/>
  <c r="I12" i="61"/>
  <c r="G12" i="61"/>
  <c r="U172" i="34" l="1"/>
  <c r="Z172" i="34"/>
  <c r="W172" i="34"/>
  <c r="A172" i="34"/>
  <c r="U252" i="34"/>
  <c r="Z252" i="34"/>
  <c r="W252" i="34"/>
  <c r="A252" i="34"/>
  <c r="U10" i="60"/>
  <c r="U149" i="60"/>
  <c r="C7" i="60"/>
  <c r="Z149" i="60"/>
  <c r="E149" i="60" s="1"/>
  <c r="Z10" i="60"/>
  <c r="E10" i="60" s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4" i="34" l="1"/>
  <c r="B123" i="34"/>
  <c r="U123" i="34" l="1"/>
  <c r="Z123" i="34"/>
  <c r="W123" i="34"/>
  <c r="A123" i="34"/>
  <c r="U124" i="34"/>
  <c r="Z124" i="34"/>
  <c r="W124" i="34"/>
  <c r="A124" i="34"/>
  <c r="A102" i="55"/>
  <c r="S10" i="34"/>
  <c r="A3" i="15" l="1"/>
  <c r="A2" i="15"/>
  <c r="N8" i="73"/>
  <c r="M8" i="73"/>
  <c r="A2" i="73"/>
  <c r="A1" i="73"/>
  <c r="Z14" i="34" l="1"/>
  <c r="Z1805" i="34"/>
  <c r="Z1696" i="34"/>
  <c r="Z1500" i="34"/>
  <c r="Z1807" i="34"/>
  <c r="Z571" i="34"/>
  <c r="Z1502" i="34"/>
  <c r="Z349" i="34"/>
  <c r="Z390" i="34"/>
  <c r="Z1519" i="34"/>
  <c r="Z1597" i="34"/>
  <c r="Z1633" i="34"/>
  <c r="Z451" i="34"/>
  <c r="Z519" i="34"/>
  <c r="Z529" i="34"/>
  <c r="Z1492" i="34"/>
  <c r="Z1414" i="34"/>
  <c r="Z1445" i="34"/>
  <c r="Z1655" i="34"/>
  <c r="Z316" i="34"/>
  <c r="Z391" i="34"/>
  <c r="Z1568" i="34"/>
  <c r="Z1626" i="34"/>
  <c r="Z443" i="34"/>
  <c r="Z473" i="34"/>
  <c r="Z530" i="34"/>
  <c r="Z1403" i="34"/>
  <c r="Z1443" i="34"/>
  <c r="Z1656" i="34"/>
  <c r="Z396" i="34"/>
  <c r="Z1517" i="34"/>
  <c r="Z1573" i="34"/>
  <c r="Z1631" i="34"/>
  <c r="Z1652" i="34"/>
  <c r="Z1416" i="34"/>
  <c r="Z449" i="34"/>
  <c r="Z474" i="34"/>
  <c r="Z505" i="34"/>
  <c r="Z564" i="34"/>
  <c r="Z380" i="34"/>
  <c r="Z1513" i="34"/>
  <c r="Z1412" i="34"/>
  <c r="Z1661" i="34"/>
  <c r="Z344" i="34"/>
  <c r="Z389" i="34"/>
  <c r="Z1518" i="34"/>
  <c r="Z1632" i="34"/>
  <c r="Z450" i="34"/>
  <c r="Z479" i="34"/>
  <c r="Z400" i="34"/>
  <c r="Z1449" i="34"/>
  <c r="Z1662" i="34"/>
  <c r="Z323" i="34"/>
  <c r="Z345" i="34"/>
  <c r="Z386" i="34"/>
  <c r="Z1515" i="34"/>
  <c r="Z1556" i="34"/>
  <c r="Z1629" i="34"/>
  <c r="Z447" i="34"/>
  <c r="Z480" i="34"/>
  <c r="Z503" i="34"/>
  <c r="Z313" i="34"/>
  <c r="Z1410" i="34"/>
  <c r="Z397" i="34"/>
  <c r="Z350" i="34"/>
  <c r="Z387" i="34"/>
  <c r="Z1602" i="34"/>
  <c r="Z1493" i="34"/>
  <c r="Z321" i="34"/>
  <c r="Z392" i="34"/>
  <c r="Z1569" i="34"/>
  <c r="Z1627" i="34"/>
  <c r="Z444" i="34"/>
  <c r="Z501" i="34"/>
  <c r="Z1408" i="34"/>
  <c r="Z1448" i="34"/>
  <c r="Z1657" i="34"/>
  <c r="Z385" i="34"/>
  <c r="Z1514" i="34"/>
  <c r="Z1578" i="34"/>
  <c r="Z1628" i="34"/>
  <c r="Z1653" i="34"/>
  <c r="Z1417" i="34"/>
  <c r="Z446" i="34"/>
  <c r="Z475" i="34"/>
  <c r="Z502" i="34"/>
  <c r="Z565" i="34"/>
  <c r="Z1413" i="34"/>
  <c r="Z1658" i="34"/>
  <c r="Z319" i="34"/>
  <c r="Z1575" i="34"/>
  <c r="Z1605" i="34"/>
  <c r="Z1654" i="34"/>
  <c r="Z442" i="34"/>
  <c r="Z476" i="34"/>
  <c r="Z1406" i="34"/>
  <c r="Z399" i="34"/>
  <c r="Z1446" i="34"/>
  <c r="Z1663" i="34"/>
  <c r="Z346" i="34"/>
  <c r="Z1520" i="34"/>
  <c r="Z1576" i="34"/>
  <c r="Z1598" i="34"/>
  <c r="Z1634" i="34"/>
  <c r="Z1415" i="34"/>
  <c r="Z481" i="34"/>
  <c r="Z520" i="34"/>
  <c r="Z314" i="34"/>
  <c r="Z1411" i="34"/>
  <c r="Z398" i="34"/>
  <c r="Z1664" i="34"/>
  <c r="Z317" i="34"/>
  <c r="Z347" i="34"/>
  <c r="Z388" i="34"/>
  <c r="Z1603" i="34"/>
  <c r="Z1404" i="34"/>
  <c r="Z1444" i="34"/>
  <c r="Z322" i="34"/>
  <c r="Z1555" i="34"/>
  <c r="Z1574" i="34"/>
  <c r="Z1604" i="34"/>
  <c r="Z381" i="34"/>
  <c r="Z1409" i="34"/>
  <c r="Z315" i="34"/>
  <c r="Z394" i="34"/>
  <c r="Z1571" i="34"/>
  <c r="Z1601" i="34"/>
  <c r="Z1402" i="34"/>
  <c r="Z1442" i="34"/>
  <c r="Z1659" i="34"/>
  <c r="Z320" i="34"/>
  <c r="Z342" i="34"/>
  <c r="Z395" i="34"/>
  <c r="Z1516" i="34"/>
  <c r="Z1572" i="34"/>
  <c r="Z1630" i="34"/>
  <c r="Z448" i="34"/>
  <c r="Z477" i="34"/>
  <c r="Z504" i="34"/>
  <c r="Z1407" i="34"/>
  <c r="Z1447" i="34"/>
  <c r="Z1660" i="34"/>
  <c r="Z343" i="34"/>
  <c r="Z384" i="34"/>
  <c r="Z1521" i="34"/>
  <c r="Z1577" i="34"/>
  <c r="Z1599" i="34"/>
  <c r="Z478" i="34"/>
  <c r="Z521" i="34"/>
  <c r="Z1400" i="34"/>
  <c r="Z1665" i="34"/>
  <c r="Z318" i="34"/>
  <c r="Z348" i="34"/>
  <c r="Z393" i="34"/>
  <c r="Z1570" i="34"/>
  <c r="Z1600" i="34"/>
  <c r="Z522" i="34"/>
  <c r="Z1405" i="34"/>
  <c r="Z506" i="34"/>
  <c r="Z1401" i="34"/>
  <c r="Z1504" i="34"/>
  <c r="Z1826" i="34"/>
  <c r="Z1827" i="34"/>
  <c r="Z1860" i="34"/>
  <c r="Z1894" i="34"/>
  <c r="Z1889" i="34"/>
  <c r="Z1893" i="34"/>
  <c r="Z1890" i="34"/>
  <c r="Z1864" i="34"/>
  <c r="Z1862" i="34"/>
  <c r="Z1892" i="34"/>
  <c r="Z1861" i="34"/>
  <c r="Z1866" i="34"/>
  <c r="Z1824" i="34"/>
  <c r="Z1891" i="34"/>
  <c r="Z1865" i="34"/>
  <c r="Z1863" i="34"/>
  <c r="Z1868" i="34"/>
  <c r="Z1858" i="34"/>
  <c r="Z1825" i="34"/>
  <c r="Z1870" i="34"/>
  <c r="Z1851" i="34"/>
  <c r="Z1811" i="34"/>
  <c r="Z1823" i="34"/>
  <c r="Z1896" i="34"/>
  <c r="Z1717" i="34"/>
  <c r="Z1735" i="34"/>
  <c r="Z1729" i="34"/>
  <c r="Z1740" i="34"/>
  <c r="Z1775" i="34"/>
  <c r="Z1748" i="34"/>
  <c r="Z1829" i="34"/>
  <c r="Z1779" i="34"/>
  <c r="Z1835" i="34"/>
  <c r="Z470" i="34"/>
  <c r="Z472" i="34"/>
  <c r="Z498" i="34"/>
  <c r="Z500" i="34"/>
  <c r="Z526" i="34"/>
  <c r="Z528" i="34"/>
  <c r="Z567" i="34"/>
  <c r="Z334" i="34"/>
  <c r="Z340" i="34"/>
  <c r="Z1457" i="34"/>
  <c r="Z1463" i="34"/>
  <c r="Z1534" i="34"/>
  <c r="Z1593" i="34"/>
  <c r="Z1595" i="34"/>
  <c r="Z1681" i="34"/>
  <c r="Z1683" i="34"/>
  <c r="Z1871" i="34"/>
  <c r="Z1898" i="34"/>
  <c r="Z1794" i="34"/>
  <c r="Z1848" i="34"/>
  <c r="Z1906" i="34"/>
  <c r="Z1767" i="34"/>
  <c r="Z1816" i="34"/>
  <c r="Z1718" i="34"/>
  <c r="Z1730" i="34"/>
  <c r="Z1737" i="34"/>
  <c r="Z1768" i="34"/>
  <c r="Z1788" i="34"/>
  <c r="Z1791" i="34"/>
  <c r="Z1845" i="34"/>
  <c r="Z1713" i="34"/>
  <c r="Z1821" i="34"/>
  <c r="Z1867" i="34"/>
  <c r="Z1702" i="34"/>
  <c r="Z1719" i="34"/>
  <c r="Z1773" i="34"/>
  <c r="Z1754" i="34"/>
  <c r="Z1745" i="34"/>
  <c r="Z1833" i="34"/>
  <c r="Z467" i="34"/>
  <c r="Z469" i="34"/>
  <c r="Z495" i="34"/>
  <c r="Z497" i="34"/>
  <c r="Z515" i="34"/>
  <c r="Z517" i="34"/>
  <c r="Z532" i="34"/>
  <c r="Z1495" i="34"/>
  <c r="Z1537" i="34"/>
  <c r="Z1644" i="34"/>
  <c r="Z1646" i="34"/>
  <c r="Z1873" i="34"/>
  <c r="Z1900" i="34"/>
  <c r="Z1709" i="34"/>
  <c r="Z1796" i="34"/>
  <c r="Z1887" i="34"/>
  <c r="Z1908" i="34"/>
  <c r="Z1710" i="34"/>
  <c r="Z1732" i="34"/>
  <c r="Z1782" i="34"/>
  <c r="Z1838" i="34"/>
  <c r="Z1905" i="34"/>
  <c r="Z1801" i="34"/>
  <c r="Z1847" i="34"/>
  <c r="Z1888" i="34"/>
  <c r="Z1913" i="34"/>
  <c r="Z1711" i="34"/>
  <c r="Z1806" i="34"/>
  <c r="Z1766" i="34"/>
  <c r="Z1819" i="34"/>
  <c r="Z1725" i="34"/>
  <c r="Z1771" i="34"/>
  <c r="Z1831" i="34"/>
  <c r="Z428" i="34"/>
  <c r="Z431" i="34"/>
  <c r="Z437" i="34"/>
  <c r="Z439" i="34"/>
  <c r="Z359" i="34"/>
  <c r="Z361" i="34"/>
  <c r="Z383" i="34"/>
  <c r="Z417" i="34"/>
  <c r="Z1434" i="34"/>
  <c r="Z1436" i="34"/>
  <c r="Z1532" i="34"/>
  <c r="Z1618" i="34"/>
  <c r="Z1624" i="34"/>
  <c r="Z1645" i="34"/>
  <c r="Z1647" i="34"/>
  <c r="Z1790" i="34"/>
  <c r="Z1844" i="34"/>
  <c r="Z1763" i="34"/>
  <c r="Z1859" i="34"/>
  <c r="Z1726" i="34"/>
  <c r="Z1784" i="34"/>
  <c r="Z1840" i="34"/>
  <c r="Z1876" i="34"/>
  <c r="Z1857" i="34"/>
  <c r="Z1705" i="34"/>
  <c r="Z1803" i="34"/>
  <c r="Z1809" i="34"/>
  <c r="Z1764" i="34"/>
  <c r="Z1817" i="34"/>
  <c r="Z1914" i="34"/>
  <c r="Z1731" i="34"/>
  <c r="Z1742" i="34"/>
  <c r="Z1769" i="34"/>
  <c r="Z1750" i="34"/>
  <c r="Z1789" i="34"/>
  <c r="Z425" i="34"/>
  <c r="Z427" i="34"/>
  <c r="Z434" i="34"/>
  <c r="Z436" i="34"/>
  <c r="Z335" i="34"/>
  <c r="Z337" i="34"/>
  <c r="Z364" i="34"/>
  <c r="Z366" i="34"/>
  <c r="Z1431" i="34"/>
  <c r="Z1433" i="34"/>
  <c r="Z1439" i="34"/>
  <c r="Z1441" i="34"/>
  <c r="Z1458" i="34"/>
  <c r="Z1460" i="34"/>
  <c r="Z1588" i="34"/>
  <c r="Z1590" i="34"/>
  <c r="Z1596" i="34"/>
  <c r="Z1621" i="34"/>
  <c r="Z1623" i="34"/>
  <c r="Z1678" i="34"/>
  <c r="Z1684" i="34"/>
  <c r="Z1686" i="34"/>
  <c r="Z1869" i="34"/>
  <c r="Z1792" i="34"/>
  <c r="Z1854" i="34"/>
  <c r="Z1883" i="34"/>
  <c r="Z1714" i="34"/>
  <c r="Z1804" i="34"/>
  <c r="Z1765" i="34"/>
  <c r="Z1822" i="34"/>
  <c r="Z1915" i="34"/>
  <c r="Z1716" i="34"/>
  <c r="Z1728" i="34"/>
  <c r="Z1743" i="34"/>
  <c r="Z1774" i="34"/>
  <c r="Z1751" i="34"/>
  <c r="Z1828" i="34"/>
  <c r="Z1778" i="34"/>
  <c r="Z1834" i="34"/>
  <c r="Z1841" i="34"/>
  <c r="Z1878" i="34"/>
  <c r="Z1901" i="34"/>
  <c r="Z1797" i="34"/>
  <c r="Z1884" i="34"/>
  <c r="Z1909" i="34"/>
  <c r="Z1703" i="34"/>
  <c r="Z1762" i="34"/>
  <c r="Z1815" i="34"/>
  <c r="Z1721" i="34"/>
  <c r="Z1787" i="34"/>
  <c r="Z466" i="34"/>
  <c r="Z468" i="34"/>
  <c r="Z494" i="34"/>
  <c r="Z496" i="34"/>
  <c r="Z514" i="34"/>
  <c r="Z516" i="34"/>
  <c r="Z336" i="34"/>
  <c r="Z338" i="34"/>
  <c r="Z1459" i="34"/>
  <c r="Z1461" i="34"/>
  <c r="Z1536" i="34"/>
  <c r="Z1589" i="34"/>
  <c r="Z1591" i="34"/>
  <c r="Z1677" i="34"/>
  <c r="Z1679" i="34"/>
  <c r="Z1685" i="34"/>
  <c r="Z1687" i="34"/>
  <c r="Z1856" i="34"/>
  <c r="Z1885" i="34"/>
  <c r="Z1698" i="34"/>
  <c r="Z1712" i="34"/>
  <c r="Z1812" i="34"/>
  <c r="Z1759" i="34"/>
  <c r="Z1701" i="34"/>
  <c r="Z1736" i="34"/>
  <c r="Z1722" i="34"/>
  <c r="Z1776" i="34"/>
  <c r="Z1753" i="34"/>
  <c r="Z1780" i="34"/>
  <c r="Z1836" i="34"/>
  <c r="Z1843" i="34"/>
  <c r="Z1872" i="34"/>
  <c r="Z1903" i="34"/>
  <c r="Z1799" i="34"/>
  <c r="Z1853" i="34"/>
  <c r="Z1886" i="34"/>
  <c r="Z1911" i="34"/>
  <c r="Z1760" i="34"/>
  <c r="Z1813" i="34"/>
  <c r="Z1727" i="34"/>
  <c r="Z1738" i="34"/>
  <c r="Z1785" i="34"/>
  <c r="Z465" i="34"/>
  <c r="Z471" i="34"/>
  <c r="Z493" i="34"/>
  <c r="Z499" i="34"/>
  <c r="Z513" i="34"/>
  <c r="Z527" i="34"/>
  <c r="Z1531" i="34"/>
  <c r="Z1533" i="34"/>
  <c r="Z1535" i="34"/>
  <c r="Z1648" i="34"/>
  <c r="Z1650" i="34"/>
  <c r="Z1850" i="34"/>
  <c r="Z1879" i="34"/>
  <c r="Z1810" i="34"/>
  <c r="Z1761" i="34"/>
  <c r="Z1818" i="34"/>
  <c r="Z1895" i="34"/>
  <c r="Z1724" i="34"/>
  <c r="Z1739" i="34"/>
  <c r="Z1770" i="34"/>
  <c r="Z1747" i="34"/>
  <c r="Z1830" i="34"/>
  <c r="Z1874" i="34"/>
  <c r="Z1746" i="34"/>
  <c r="Z1793" i="34"/>
  <c r="Z1855" i="34"/>
  <c r="Z1880" i="34"/>
  <c r="Z1697" i="34"/>
  <c r="Z1734" i="34"/>
  <c r="Z1758" i="34"/>
  <c r="Z1733" i="34"/>
  <c r="Z1744" i="34"/>
  <c r="Z1752" i="34"/>
  <c r="Z1783" i="34"/>
  <c r="Z1839" i="34"/>
  <c r="Z426" i="34"/>
  <c r="Z433" i="34"/>
  <c r="Z435" i="34"/>
  <c r="Z441" i="34"/>
  <c r="Z363" i="34"/>
  <c r="Z365" i="34"/>
  <c r="Z1430" i="34"/>
  <c r="Z1432" i="34"/>
  <c r="Z1438" i="34"/>
  <c r="Z1440" i="34"/>
  <c r="Z1530" i="34"/>
  <c r="Z1565" i="34"/>
  <c r="Z1620" i="34"/>
  <c r="Z1622" i="34"/>
  <c r="Z1643" i="34"/>
  <c r="Z1649" i="34"/>
  <c r="Z1842" i="34"/>
  <c r="Z1875" i="34"/>
  <c r="Z1902" i="34"/>
  <c r="Z1798" i="34"/>
  <c r="Z1852" i="34"/>
  <c r="Z1881" i="34"/>
  <c r="Z1910" i="34"/>
  <c r="Z1704" i="34"/>
  <c r="Z1802" i="34"/>
  <c r="Z1808" i="34"/>
  <c r="Z1755" i="34"/>
  <c r="Z1820" i="34"/>
  <c r="Z1897" i="34"/>
  <c r="Z1741" i="34"/>
  <c r="Z1772" i="34"/>
  <c r="Z1749" i="34"/>
  <c r="Z1708" i="34"/>
  <c r="Z1832" i="34"/>
  <c r="Z1899" i="34"/>
  <c r="Z1795" i="34"/>
  <c r="Z1849" i="34"/>
  <c r="Z1882" i="34"/>
  <c r="Z1907" i="34"/>
  <c r="Z1756" i="34"/>
  <c r="Z1706" i="34"/>
  <c r="Z1723" i="34"/>
  <c r="Z1777" i="34"/>
  <c r="Z1781" i="34"/>
  <c r="Z1837" i="34"/>
  <c r="Z429" i="34"/>
  <c r="Z432" i="34"/>
  <c r="Z438" i="34"/>
  <c r="Z440" i="34"/>
  <c r="Z333" i="34"/>
  <c r="Z339" i="34"/>
  <c r="Z341" i="34"/>
  <c r="Z360" i="34"/>
  <c r="Z362" i="34"/>
  <c r="Z416" i="34"/>
  <c r="Z418" i="34"/>
  <c r="Z1435" i="34"/>
  <c r="Z1437" i="34"/>
  <c r="Z1462" i="34"/>
  <c r="Z1592" i="34"/>
  <c r="Z1594" i="34"/>
  <c r="Z1619" i="34"/>
  <c r="Z1625" i="34"/>
  <c r="Z1680" i="34"/>
  <c r="Z1682" i="34"/>
  <c r="Z1877" i="34"/>
  <c r="Z1904" i="34"/>
  <c r="Z1800" i="34"/>
  <c r="Z1846" i="34"/>
  <c r="Z1912" i="34"/>
  <c r="Z1757" i="34"/>
  <c r="Z1814" i="34"/>
  <c r="Z1707" i="34"/>
  <c r="Z1720" i="34"/>
  <c r="Z1786" i="34"/>
  <c r="Z1584" i="34"/>
  <c r="Z1610" i="34"/>
  <c r="Z1635" i="34"/>
  <c r="Z1666" i="34"/>
  <c r="Z408" i="34"/>
  <c r="Z1450" i="34"/>
  <c r="Z1564" i="34"/>
  <c r="Z357" i="34"/>
  <c r="Z406" i="34"/>
  <c r="Z424" i="34"/>
  <c r="Z460" i="34"/>
  <c r="Z1478" i="34"/>
  <c r="Z298" i="34"/>
  <c r="Z560" i="34"/>
  <c r="Z546" i="34"/>
  <c r="Z1699" i="34"/>
  <c r="Z1640" i="34"/>
  <c r="Z1523" i="34"/>
  <c r="Z328" i="34"/>
  <c r="Z489" i="34"/>
  <c r="Z512" i="34"/>
  <c r="Z1425" i="34"/>
  <c r="Z1608" i="34"/>
  <c r="Z1562" i="34"/>
  <c r="Z1547" i="34"/>
  <c r="Z1485" i="34"/>
  <c r="Z375" i="34"/>
  <c r="Z559" i="34"/>
  <c r="Z1674" i="34"/>
  <c r="Z414" i="34"/>
  <c r="Z1456" i="34"/>
  <c r="Z1580" i="34"/>
  <c r="Z325" i="34"/>
  <c r="Z355" i="34"/>
  <c r="Z404" i="34"/>
  <c r="Z458" i="34"/>
  <c r="Z420" i="34"/>
  <c r="Z1557" i="34"/>
  <c r="Z1471" i="34"/>
  <c r="Z304" i="34"/>
  <c r="Z544" i="34"/>
  <c r="Z483" i="34"/>
  <c r="Z1675" i="34"/>
  <c r="Z1638" i="34"/>
  <c r="Z411" i="34"/>
  <c r="Z531" i="34"/>
  <c r="Z326" i="34"/>
  <c r="Z356" i="34"/>
  <c r="Z459" i="34"/>
  <c r="Z421" i="34"/>
  <c r="Z1479" i="34"/>
  <c r="Z1470" i="34"/>
  <c r="Z377" i="34"/>
  <c r="Z303" i="34"/>
  <c r="Z561" i="34"/>
  <c r="Z547" i="34"/>
  <c r="Z482" i="34"/>
  <c r="Z1700" i="34"/>
  <c r="Z1526" i="34"/>
  <c r="Z331" i="34"/>
  <c r="Z353" i="34"/>
  <c r="Z402" i="34"/>
  <c r="Z492" i="34"/>
  <c r="Z511" i="34"/>
  <c r="Z525" i="34"/>
  <c r="Z1428" i="34"/>
  <c r="Z1609" i="34"/>
  <c r="Z1544" i="34"/>
  <c r="Z1507" i="34"/>
  <c r="Z1482" i="34"/>
  <c r="Z1469" i="34"/>
  <c r="Z302" i="34"/>
  <c r="Z550" i="34"/>
  <c r="Z507" i="34"/>
  <c r="Z1673" i="34"/>
  <c r="Z1615" i="34"/>
  <c r="Z1636" i="34"/>
  <c r="Z1455" i="34"/>
  <c r="Z324" i="34"/>
  <c r="Z407" i="34"/>
  <c r="Z485" i="34"/>
  <c r="Z508" i="34"/>
  <c r="Z1421" i="34"/>
  <c r="Z297" i="34"/>
  <c r="Z573" i="34"/>
  <c r="Z1670" i="34"/>
  <c r="Z1586" i="34"/>
  <c r="Z410" i="34"/>
  <c r="Z1452" i="34"/>
  <c r="Z351" i="34"/>
  <c r="Z490" i="34"/>
  <c r="Z523" i="34"/>
  <c r="Z1426" i="34"/>
  <c r="Z1561" i="34"/>
  <c r="Z1542" i="34"/>
  <c r="Z1505" i="34"/>
  <c r="Z1480" i="34"/>
  <c r="Z1475" i="34"/>
  <c r="Z308" i="34"/>
  <c r="Z296" i="34"/>
  <c r="Z548" i="34"/>
  <c r="Z454" i="34"/>
  <c r="Z1671" i="34"/>
  <c r="Z1587" i="34"/>
  <c r="Z1453" i="34"/>
  <c r="Z1494" i="34"/>
  <c r="Z1529" i="34"/>
  <c r="Z352" i="34"/>
  <c r="Z405" i="34"/>
  <c r="Z491" i="34"/>
  <c r="Z1427" i="34"/>
  <c r="Z1560" i="34"/>
  <c r="Z1545" i="34"/>
  <c r="Z1483" i="34"/>
  <c r="Z1474" i="34"/>
  <c r="Z307" i="34"/>
  <c r="Z551" i="34"/>
  <c r="Z538" i="34"/>
  <c r="Z1676" i="34"/>
  <c r="Z1522" i="34"/>
  <c r="Z327" i="34"/>
  <c r="Z488" i="34"/>
  <c r="Z1424" i="34"/>
  <c r="Z1559" i="34"/>
  <c r="Z1548" i="34"/>
  <c r="Z1511" i="34"/>
  <c r="Z1486" i="34"/>
  <c r="Z1473" i="34"/>
  <c r="Z372" i="34"/>
  <c r="Z306" i="34"/>
  <c r="Z574" i="34"/>
  <c r="Z452" i="34"/>
  <c r="Z1585" i="34"/>
  <c r="Z1611" i="34"/>
  <c r="Z1667" i="34"/>
  <c r="Z413" i="34"/>
  <c r="Z1451" i="34"/>
  <c r="Z358" i="34"/>
  <c r="Z403" i="34"/>
  <c r="Z461" i="34"/>
  <c r="Z1506" i="34"/>
  <c r="Z1477" i="34"/>
  <c r="Z1468" i="34"/>
  <c r="Z301" i="34"/>
  <c r="Z545" i="34"/>
  <c r="Z1418" i="34"/>
  <c r="Z1582" i="34"/>
  <c r="Z1616" i="34"/>
  <c r="Z1641" i="34"/>
  <c r="Z1528" i="34"/>
  <c r="Z382" i="34"/>
  <c r="Z422" i="34"/>
  <c r="Z486" i="34"/>
  <c r="Z1422" i="34"/>
  <c r="Z1546" i="34"/>
  <c r="Z1509" i="34"/>
  <c r="Z1484" i="34"/>
  <c r="Z558" i="34"/>
  <c r="Z552" i="34"/>
  <c r="Z1715" i="34"/>
  <c r="Z1583" i="34"/>
  <c r="Z1617" i="34"/>
  <c r="Z401" i="34"/>
  <c r="Z423" i="34"/>
  <c r="Z487" i="34"/>
  <c r="Z510" i="34"/>
  <c r="Z524" i="34"/>
  <c r="Z1423" i="34"/>
  <c r="Z1549" i="34"/>
  <c r="Z1508" i="34"/>
  <c r="Z1487" i="34"/>
  <c r="Z453" i="34"/>
  <c r="Z1672" i="34"/>
  <c r="Z1614" i="34"/>
  <c r="Z1639" i="34"/>
  <c r="Z412" i="34"/>
  <c r="Z1454" i="34"/>
  <c r="Z566" i="34"/>
  <c r="Z464" i="34"/>
  <c r="Z1420" i="34"/>
  <c r="Z1563" i="34"/>
  <c r="Z376" i="34"/>
  <c r="Z556" i="34"/>
  <c r="Z456" i="34"/>
  <c r="Z1581" i="34"/>
  <c r="Z409" i="34"/>
  <c r="Z1527" i="34"/>
  <c r="Z1579" i="34"/>
  <c r="Z332" i="34"/>
  <c r="Z354" i="34"/>
  <c r="Z457" i="34"/>
  <c r="Z1429" i="34"/>
  <c r="Z1558" i="34"/>
  <c r="Z1543" i="34"/>
  <c r="Z1510" i="34"/>
  <c r="Z1481" i="34"/>
  <c r="Z1472" i="34"/>
  <c r="Z371" i="34"/>
  <c r="Z305" i="34"/>
  <c r="Z555" i="34"/>
  <c r="Z549" i="34"/>
  <c r="Z484" i="34"/>
  <c r="Z455" i="34"/>
  <c r="Z1612" i="34"/>
  <c r="Z1637" i="34"/>
  <c r="Z1668" i="34"/>
  <c r="Z1524" i="34"/>
  <c r="Z329" i="34"/>
  <c r="Z462" i="34"/>
  <c r="Z509" i="34"/>
  <c r="Z1607" i="34"/>
  <c r="Z1467" i="34"/>
  <c r="Z374" i="34"/>
  <c r="Z300" i="34"/>
  <c r="Z562" i="34"/>
  <c r="Z1613" i="34"/>
  <c r="Z1642" i="34"/>
  <c r="Z1669" i="34"/>
  <c r="Z415" i="34"/>
  <c r="Z1525" i="34"/>
  <c r="Z330" i="34"/>
  <c r="Z463" i="34"/>
  <c r="Z1419" i="34"/>
  <c r="Z1606" i="34"/>
  <c r="Z1512" i="34"/>
  <c r="Z373" i="34"/>
  <c r="Z299" i="34"/>
  <c r="Z295" i="34"/>
  <c r="Z557" i="34"/>
  <c r="Z1464" i="34"/>
  <c r="Z541" i="34"/>
  <c r="Z554" i="34"/>
  <c r="Z378" i="34"/>
  <c r="Z533" i="34"/>
  <c r="Z1692" i="34"/>
  <c r="Z568" i="34"/>
  <c r="Z368" i="34"/>
  <c r="Z1693" i="34"/>
  <c r="Z539" i="34"/>
  <c r="Z1466" i="34"/>
  <c r="Z310" i="34"/>
  <c r="Z1498" i="34"/>
  <c r="Z1541" i="34"/>
  <c r="Z1539" i="34"/>
  <c r="Z1689" i="34"/>
  <c r="Z1691" i="34"/>
  <c r="Z572" i="34"/>
  <c r="Z367" i="34"/>
  <c r="Z1695" i="34"/>
  <c r="Z563" i="34"/>
  <c r="Z1496" i="34"/>
  <c r="Z1501" i="34"/>
  <c r="Z369" i="34"/>
  <c r="Z1488" i="34"/>
  <c r="Z1497" i="34"/>
  <c r="Z1503" i="34"/>
  <c r="Z1566" i="34"/>
  <c r="Z518" i="34"/>
  <c r="Z570" i="34"/>
  <c r="Z1690" i="34"/>
  <c r="Z534" i="34"/>
  <c r="Z1490" i="34"/>
  <c r="Z1499" i="34"/>
  <c r="Z535" i="34"/>
  <c r="Z311" i="34"/>
  <c r="Z1465" i="34"/>
  <c r="Z543" i="34"/>
  <c r="Z309" i="34"/>
  <c r="Z536" i="34"/>
  <c r="Z540" i="34"/>
  <c r="Z1489" i="34"/>
  <c r="Z1538" i="34"/>
  <c r="Z1553" i="34"/>
  <c r="Z537" i="34"/>
  <c r="Z1552" i="34"/>
  <c r="Z1540" i="34"/>
  <c r="Z1550" i="34"/>
  <c r="Z1694" i="34"/>
  <c r="Z542" i="34"/>
  <c r="Z1476" i="34"/>
  <c r="Z312" i="34"/>
  <c r="Z569" i="34"/>
  <c r="Z1551" i="34"/>
  <c r="Z1688" i="34"/>
  <c r="Z553" i="34"/>
  <c r="Z370" i="34"/>
  <c r="Z1651" i="34"/>
  <c r="Z1491" i="34"/>
  <c r="Z379" i="34"/>
  <c r="Z1554" i="34"/>
  <c r="Z1567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4" i="34" l="1"/>
  <c r="B873" i="34"/>
  <c r="B872" i="34"/>
  <c r="B783" i="34"/>
  <c r="B807" i="34"/>
  <c r="B838" i="34"/>
  <c r="B784" i="34"/>
  <c r="B832" i="34"/>
  <c r="B804" i="34"/>
  <c r="B1234" i="34"/>
  <c r="B912" i="34"/>
  <c r="B911" i="34"/>
  <c r="B902" i="34"/>
  <c r="B901" i="34"/>
  <c r="B810" i="34"/>
  <c r="B943" i="34"/>
  <c r="B942" i="34"/>
  <c r="B285" i="34"/>
  <c r="B284" i="34"/>
  <c r="B283" i="34"/>
  <c r="B280" i="34"/>
  <c r="B253" i="34"/>
  <c r="B240" i="34"/>
  <c r="B254" i="34"/>
  <c r="B277" i="34"/>
  <c r="B278" i="34"/>
  <c r="B279" i="34"/>
  <c r="B281" i="34"/>
  <c r="B282" i="34"/>
  <c r="B286" i="34"/>
  <c r="B576" i="34"/>
  <c r="B577" i="34"/>
  <c r="B578" i="34"/>
  <c r="B594" i="34"/>
  <c r="B595" i="34"/>
  <c r="B1235" i="34"/>
  <c r="B1236" i="34"/>
  <c r="B776" i="34"/>
  <c r="B875" i="34"/>
  <c r="B876" i="34"/>
  <c r="B877" i="34"/>
  <c r="B878" i="34"/>
  <c r="B879" i="34"/>
  <c r="B881" i="34"/>
  <c r="B882" i="34"/>
  <c r="B883" i="34"/>
  <c r="B893" i="34"/>
  <c r="B894" i="34"/>
  <c r="B896" i="34"/>
  <c r="B897" i="34"/>
  <c r="B898" i="34"/>
  <c r="B899" i="34"/>
  <c r="B900" i="34"/>
  <c r="B904" i="34"/>
  <c r="B905" i="34"/>
  <c r="B906" i="34"/>
  <c r="B907" i="34"/>
  <c r="B908" i="34"/>
  <c r="B909" i="34"/>
  <c r="B910" i="34"/>
  <c r="B927" i="34"/>
  <c r="B928" i="34"/>
  <c r="B937" i="34"/>
  <c r="B938" i="34"/>
  <c r="B930" i="34"/>
  <c r="B940" i="34"/>
  <c r="B941" i="34"/>
  <c r="B957" i="34"/>
  <c r="B958" i="34"/>
  <c r="B959" i="34"/>
  <c r="B960" i="34"/>
  <c r="B961" i="34"/>
  <c r="B962" i="34"/>
  <c r="B963" i="34"/>
  <c r="B1003" i="34"/>
  <c r="B1027" i="34"/>
  <c r="B1008" i="34"/>
  <c r="B1017" i="34"/>
  <c r="B913" i="34"/>
  <c r="B914" i="34"/>
  <c r="B915" i="34"/>
  <c r="B916" i="34"/>
  <c r="B917" i="34"/>
  <c r="B933" i="34"/>
  <c r="B934" i="34"/>
  <c r="B935" i="34"/>
  <c r="B936" i="34"/>
  <c r="B1004" i="34"/>
  <c r="B1009" i="34"/>
  <c r="B1000" i="34"/>
  <c r="B1010" i="34"/>
  <c r="B1007" i="34"/>
  <c r="B1011" i="34"/>
  <c r="B986" i="34"/>
  <c r="B989" i="34"/>
  <c r="B992" i="34"/>
  <c r="B1038" i="34"/>
  <c r="B1035" i="34"/>
  <c r="B1046" i="34"/>
  <c r="B994" i="34"/>
  <c r="B1021" i="34"/>
  <c r="B996" i="34"/>
  <c r="B1032" i="34"/>
  <c r="B1012" i="34"/>
  <c r="B1014" i="34"/>
  <c r="B990" i="34"/>
  <c r="B1029" i="34"/>
  <c r="B991" i="34"/>
  <c r="B1028" i="34"/>
  <c r="B987" i="34"/>
  <c r="B1015" i="34"/>
  <c r="B985" i="34"/>
  <c r="B1013" i="34"/>
  <c r="B1043" i="34"/>
  <c r="B1031" i="34"/>
  <c r="B988" i="34"/>
  <c r="B1048" i="34"/>
  <c r="B997" i="34"/>
  <c r="B1045" i="34"/>
  <c r="B993" i="34"/>
  <c r="B1042" i="34"/>
  <c r="B1049" i="34"/>
  <c r="B1022" i="34"/>
  <c r="B1033" i="34"/>
  <c r="B1018" i="34"/>
  <c r="B1020" i="34"/>
  <c r="B1034" i="34"/>
  <c r="B1044" i="34"/>
  <c r="B983" i="34"/>
  <c r="B1052" i="34"/>
  <c r="I13" i="71"/>
  <c r="O11" i="42"/>
  <c r="N11" i="42"/>
  <c r="O292" i="34" l="1"/>
  <c r="Q291" i="34"/>
  <c r="Q293" i="34"/>
  <c r="P289" i="34"/>
  <c r="Q290" i="34"/>
  <c r="Q288" i="34"/>
  <c r="P294" i="34"/>
  <c r="O287" i="34"/>
  <c r="Q419" i="34"/>
  <c r="O419" i="34"/>
  <c r="O445" i="34"/>
  <c r="Q445" i="34"/>
  <c r="O291" i="34"/>
  <c r="P291" i="34"/>
  <c r="P290" i="34"/>
  <c r="P288" i="34"/>
  <c r="P287" i="34"/>
  <c r="P419" i="34"/>
  <c r="P575" i="34"/>
  <c r="Q430" i="34"/>
  <c r="P430" i="34"/>
  <c r="P292" i="34"/>
  <c r="Q292" i="34"/>
  <c r="O290" i="34"/>
  <c r="Q289" i="34"/>
  <c r="O294" i="34"/>
  <c r="Q287" i="34"/>
  <c r="Q575" i="34"/>
  <c r="P445" i="34"/>
  <c r="O293" i="34"/>
  <c r="P293" i="34"/>
  <c r="O289" i="34"/>
  <c r="O288" i="34"/>
  <c r="Q294" i="34"/>
  <c r="O575" i="34"/>
  <c r="O430" i="34"/>
  <c r="Q47" i="34"/>
  <c r="P49" i="34"/>
  <c r="P53" i="34"/>
  <c r="Q49" i="34"/>
  <c r="O49" i="34"/>
  <c r="O53" i="34"/>
  <c r="O44" i="34"/>
  <c r="P47" i="34"/>
  <c r="O47" i="34"/>
  <c r="Q53" i="34"/>
  <c r="Q44" i="34"/>
  <c r="P44" i="34"/>
  <c r="O797" i="34"/>
  <c r="Q797" i="34"/>
  <c r="P797" i="34"/>
  <c r="Q18" i="34"/>
  <c r="O18" i="34"/>
  <c r="P18" i="34"/>
  <c r="O1237" i="34"/>
  <c r="P1237" i="34"/>
  <c r="Q1237" i="34"/>
  <c r="Q844" i="34"/>
  <c r="Q1288" i="34"/>
  <c r="P1323" i="34"/>
  <c r="O1327" i="34"/>
  <c r="P1331" i="34"/>
  <c r="O1367" i="34"/>
  <c r="P1371" i="34"/>
  <c r="Q1289" i="34"/>
  <c r="Q1328" i="34"/>
  <c r="Q1368" i="34"/>
  <c r="O1290" i="34"/>
  <c r="P1294" i="34"/>
  <c r="Q1329" i="34"/>
  <c r="Q1369" i="34"/>
  <c r="P1287" i="34"/>
  <c r="O1291" i="34"/>
  <c r="P1295" i="34"/>
  <c r="P1326" i="34"/>
  <c r="O1330" i="34"/>
  <c r="P1366" i="34"/>
  <c r="O1370" i="34"/>
  <c r="O844" i="34"/>
  <c r="P1292" i="34"/>
  <c r="O1292" i="34"/>
  <c r="Q1327" i="34"/>
  <c r="Q1367" i="34"/>
  <c r="O1289" i="34"/>
  <c r="P1293" i="34"/>
  <c r="P1324" i="34"/>
  <c r="O1324" i="34"/>
  <c r="P1364" i="34"/>
  <c r="O1364" i="34"/>
  <c r="P1372" i="34"/>
  <c r="O1372" i="34"/>
  <c r="Q1294" i="34"/>
  <c r="P1325" i="34"/>
  <c r="O1329" i="34"/>
  <c r="P1365" i="34"/>
  <c r="O1369" i="34"/>
  <c r="Q1291" i="34"/>
  <c r="Q1326" i="34"/>
  <c r="Q1366" i="34"/>
  <c r="Q1292" i="34"/>
  <c r="O1323" i="34"/>
  <c r="P1327" i="34"/>
  <c r="O1331" i="34"/>
  <c r="P1367" i="34"/>
  <c r="O1371" i="34"/>
  <c r="Q1293" i="34"/>
  <c r="Q1324" i="34"/>
  <c r="Q1364" i="34"/>
  <c r="Q1372" i="34"/>
  <c r="P1290" i="34"/>
  <c r="O1294" i="34"/>
  <c r="Q1325" i="34"/>
  <c r="Q1365" i="34"/>
  <c r="O1287" i="34"/>
  <c r="P1291" i="34"/>
  <c r="O1295" i="34"/>
  <c r="O1326" i="34"/>
  <c r="P1330" i="34"/>
  <c r="O1366" i="34"/>
  <c r="P1370" i="34"/>
  <c r="P844" i="34"/>
  <c r="P1288" i="34"/>
  <c r="O1288" i="34"/>
  <c r="Q1323" i="34"/>
  <c r="Q1331" i="34"/>
  <c r="Q1371" i="34"/>
  <c r="P1289" i="34"/>
  <c r="O1293" i="34"/>
  <c r="P1328" i="34"/>
  <c r="O1328" i="34"/>
  <c r="P1368" i="34"/>
  <c r="O1368" i="34"/>
  <c r="Q1290" i="34"/>
  <c r="O1325" i="34"/>
  <c r="P1329" i="34"/>
  <c r="O1365" i="34"/>
  <c r="P1369" i="34"/>
  <c r="Q1287" i="34"/>
  <c r="Q1295" i="34"/>
  <c r="Q1330" i="34"/>
  <c r="Q1370" i="34"/>
  <c r="Q1070" i="34"/>
  <c r="P1070" i="34"/>
  <c r="O756" i="34"/>
  <c r="P52" i="34"/>
  <c r="O680" i="34"/>
  <c r="O1071" i="34"/>
  <c r="Q64" i="34"/>
  <c r="Q76" i="34"/>
  <c r="P84" i="34"/>
  <c r="Q88" i="34"/>
  <c r="O750" i="34"/>
  <c r="P757" i="34"/>
  <c r="Q30" i="34"/>
  <c r="Q38" i="34"/>
  <c r="P38" i="34"/>
  <c r="P54" i="34"/>
  <c r="Q58" i="34"/>
  <c r="Q695" i="34"/>
  <c r="P695" i="34"/>
  <c r="O1076" i="34"/>
  <c r="Q65" i="34"/>
  <c r="O73" i="34"/>
  <c r="Q73" i="34"/>
  <c r="Q81" i="34"/>
  <c r="O81" i="34"/>
  <c r="Q89" i="34"/>
  <c r="O89" i="34"/>
  <c r="O1054" i="34"/>
  <c r="P1054" i="34"/>
  <c r="Q1058" i="34"/>
  <c r="O758" i="34"/>
  <c r="P31" i="34"/>
  <c r="P39" i="34"/>
  <c r="P50" i="34"/>
  <c r="O55" i="34"/>
  <c r="O59" i="34"/>
  <c r="O685" i="34"/>
  <c r="Q719" i="34"/>
  <c r="P719" i="34"/>
  <c r="O692" i="34"/>
  <c r="P672" i="34"/>
  <c r="Q662" i="34"/>
  <c r="P662" i="34"/>
  <c r="P659" i="34"/>
  <c r="Q739" i="34"/>
  <c r="O747" i="34"/>
  <c r="Q609" i="34"/>
  <c r="O609" i="34"/>
  <c r="O621" i="34"/>
  <c r="Q625" i="34"/>
  <c r="P625" i="34"/>
  <c r="P629" i="34"/>
  <c r="Q633" i="34"/>
  <c r="Q1073" i="34"/>
  <c r="P66" i="34"/>
  <c r="O70" i="34"/>
  <c r="O78" i="34"/>
  <c r="O86" i="34"/>
  <c r="O94" i="34"/>
  <c r="Q1055" i="34"/>
  <c r="O1063" i="34"/>
  <c r="O755" i="34"/>
  <c r="P28" i="34"/>
  <c r="O32" i="34"/>
  <c r="Q36" i="34"/>
  <c r="Q40" i="34"/>
  <c r="P45" i="34"/>
  <c r="Q51" i="34"/>
  <c r="Q56" i="34"/>
  <c r="Q60" i="34"/>
  <c r="P684" i="34"/>
  <c r="Q718" i="34"/>
  <c r="P718" i="34"/>
  <c r="O666" i="34"/>
  <c r="Q663" i="34"/>
  <c r="P663" i="34"/>
  <c r="P660" i="34"/>
  <c r="Q740" i="34"/>
  <c r="O748" i="34"/>
  <c r="Q610" i="34"/>
  <c r="P610" i="34"/>
  <c r="O622" i="34"/>
  <c r="Q626" i="34"/>
  <c r="P626" i="34"/>
  <c r="P630" i="34"/>
  <c r="P67" i="34"/>
  <c r="P75" i="34"/>
  <c r="O75" i="34"/>
  <c r="O87" i="34"/>
  <c r="O1056" i="34"/>
  <c r="P1056" i="34"/>
  <c r="P756" i="34"/>
  <c r="Q33" i="34"/>
  <c r="Q52" i="34"/>
  <c r="O690" i="34"/>
  <c r="Q1071" i="34"/>
  <c r="P1071" i="34"/>
  <c r="O64" i="34"/>
  <c r="P68" i="34"/>
  <c r="O76" i="34"/>
  <c r="O88" i="34"/>
  <c r="O1057" i="34"/>
  <c r="P750" i="34"/>
  <c r="Q757" i="34"/>
  <c r="P30" i="34"/>
  <c r="P42" i="34"/>
  <c r="O54" i="34"/>
  <c r="O1072" i="34"/>
  <c r="Q1076" i="34"/>
  <c r="P1076" i="34"/>
  <c r="P69" i="34"/>
  <c r="O69" i="34"/>
  <c r="P81" i="34"/>
  <c r="P89" i="34"/>
  <c r="P93" i="34"/>
  <c r="O93" i="34"/>
  <c r="Q1054" i="34"/>
  <c r="O1062" i="34"/>
  <c r="O751" i="34"/>
  <c r="P758" i="34"/>
  <c r="P27" i="34"/>
  <c r="O31" i="34"/>
  <c r="Q35" i="34"/>
  <c r="Q39" i="34"/>
  <c r="Q50" i="34"/>
  <c r="Q55" i="34"/>
  <c r="Q59" i="34"/>
  <c r="P59" i="34"/>
  <c r="Q685" i="34"/>
  <c r="P685" i="34"/>
  <c r="O689" i="34"/>
  <c r="Q672" i="34"/>
  <c r="O743" i="34"/>
  <c r="P747" i="34"/>
  <c r="Q605" i="34"/>
  <c r="O605" i="34"/>
  <c r="P609" i="34"/>
  <c r="O617" i="34"/>
  <c r="Q621" i="34"/>
  <c r="P621" i="34"/>
  <c r="Q629" i="34"/>
  <c r="O637" i="34"/>
  <c r="Q70" i="34"/>
  <c r="P74" i="34"/>
  <c r="Q78" i="34"/>
  <c r="P78" i="34"/>
  <c r="Q86" i="34"/>
  <c r="P86" i="34"/>
  <c r="Q94" i="34"/>
  <c r="O1059" i="34"/>
  <c r="Q1063" i="34"/>
  <c r="P1063" i="34"/>
  <c r="P755" i="34"/>
  <c r="P36" i="34"/>
  <c r="O40" i="34"/>
  <c r="O683" i="34"/>
  <c r="Q684" i="34"/>
  <c r="O699" i="34"/>
  <c r="Q666" i="34"/>
  <c r="P666" i="34"/>
  <c r="O744" i="34"/>
  <c r="P748" i="34"/>
  <c r="Q606" i="34"/>
  <c r="O606" i="34"/>
  <c r="O618" i="34"/>
  <c r="Q622" i="34"/>
  <c r="P622" i="34"/>
  <c r="Q630" i="34"/>
  <c r="O638" i="34"/>
  <c r="O79" i="34"/>
  <c r="P87" i="34"/>
  <c r="Q1056" i="34"/>
  <c r="Q756" i="34"/>
  <c r="O52" i="34"/>
  <c r="P680" i="34"/>
  <c r="Q690" i="34"/>
  <c r="P690" i="34"/>
  <c r="Q68" i="34"/>
  <c r="P76" i="34"/>
  <c r="Q84" i="34"/>
  <c r="P88" i="34"/>
  <c r="O1053" i="34"/>
  <c r="Q1057" i="34"/>
  <c r="P1057" i="34"/>
  <c r="Q750" i="34"/>
  <c r="O30" i="34"/>
  <c r="Q42" i="34"/>
  <c r="Q54" i="34"/>
  <c r="P58" i="34"/>
  <c r="O1068" i="34"/>
  <c r="Q1072" i="34"/>
  <c r="P1072" i="34"/>
  <c r="Q69" i="34"/>
  <c r="P73" i="34"/>
  <c r="Q77" i="34"/>
  <c r="O77" i="34"/>
  <c r="Q85" i="34"/>
  <c r="O85" i="34"/>
  <c r="Q93" i="34"/>
  <c r="Q1062" i="34"/>
  <c r="P1062" i="34"/>
  <c r="P751" i="34"/>
  <c r="Q758" i="34"/>
  <c r="P35" i="34"/>
  <c r="P43" i="34"/>
  <c r="O43" i="34"/>
  <c r="O50" i="34"/>
  <c r="O63" i="34"/>
  <c r="P692" i="34"/>
  <c r="Q689" i="34"/>
  <c r="P689" i="34"/>
  <c r="O672" i="34"/>
  <c r="O739" i="34"/>
  <c r="P743" i="34"/>
  <c r="Q747" i="34"/>
  <c r="O837" i="34"/>
  <c r="O601" i="34"/>
  <c r="P605" i="34"/>
  <c r="O613" i="34"/>
  <c r="Q617" i="34"/>
  <c r="P617" i="34"/>
  <c r="O633" i="34"/>
  <c r="P637" i="34"/>
  <c r="O1073" i="34"/>
  <c r="O66" i="34"/>
  <c r="P70" i="34"/>
  <c r="O82" i="34"/>
  <c r="O90" i="34"/>
  <c r="P94" i="34"/>
  <c r="Q1059" i="34"/>
  <c r="P1059" i="34"/>
  <c r="Q755" i="34"/>
  <c r="O847" i="34"/>
  <c r="O28" i="34"/>
  <c r="Q28" i="34"/>
  <c r="Q32" i="34"/>
  <c r="O36" i="34"/>
  <c r="P40" i="34"/>
  <c r="Q45" i="34"/>
  <c r="O45" i="34"/>
  <c r="P56" i="34"/>
  <c r="Q683" i="34"/>
  <c r="P683" i="34"/>
  <c r="O684" i="34"/>
  <c r="O693" i="34"/>
  <c r="Q699" i="34"/>
  <c r="P699" i="34"/>
  <c r="O740" i="34"/>
  <c r="P744" i="34"/>
  <c r="Q748" i="34"/>
  <c r="O862" i="34"/>
  <c r="O1070" i="34"/>
  <c r="Q67" i="34"/>
  <c r="O67" i="34"/>
  <c r="Q75" i="34"/>
  <c r="Q87" i="34"/>
  <c r="O33" i="34"/>
  <c r="P33" i="34"/>
  <c r="Q680" i="34"/>
  <c r="P64" i="34"/>
  <c r="O68" i="34"/>
  <c r="O84" i="34"/>
  <c r="Q1053" i="34"/>
  <c r="P1053" i="34"/>
  <c r="O757" i="34"/>
  <c r="O38" i="34"/>
  <c r="O42" i="34"/>
  <c r="O58" i="34"/>
  <c r="O695" i="34"/>
  <c r="Q1068" i="34"/>
  <c r="P1068" i="34"/>
  <c r="P65" i="34"/>
  <c r="O65" i="34"/>
  <c r="P77" i="34"/>
  <c r="P85" i="34"/>
  <c r="O1058" i="34"/>
  <c r="P1058" i="34"/>
  <c r="Q751" i="34"/>
  <c r="O27" i="34"/>
  <c r="Q27" i="34"/>
  <c r="Q31" i="34"/>
  <c r="O35" i="34"/>
  <c r="O39" i="34"/>
  <c r="Q43" i="34"/>
  <c r="P55" i="34"/>
  <c r="Q63" i="34"/>
  <c r="P63" i="34"/>
  <c r="O719" i="34"/>
  <c r="Q692" i="34"/>
  <c r="O662" i="34"/>
  <c r="Q659" i="34"/>
  <c r="O659" i="34"/>
  <c r="P739" i="34"/>
  <c r="Q743" i="34"/>
  <c r="Q837" i="34"/>
  <c r="P837" i="34"/>
  <c r="Q601" i="34"/>
  <c r="P601" i="34"/>
  <c r="Q613" i="34"/>
  <c r="P613" i="34"/>
  <c r="O625" i="34"/>
  <c r="O629" i="34"/>
  <c r="P633" i="34"/>
  <c r="Q637" i="34"/>
  <c r="P1073" i="34"/>
  <c r="Q66" i="34"/>
  <c r="O74" i="34"/>
  <c r="Q74" i="34"/>
  <c r="Q82" i="34"/>
  <c r="P82" i="34"/>
  <c r="Q90" i="34"/>
  <c r="P90" i="34"/>
  <c r="O1055" i="34"/>
  <c r="P1055" i="34"/>
  <c r="Q847" i="34"/>
  <c r="P847" i="34"/>
  <c r="P32" i="34"/>
  <c r="P51" i="34"/>
  <c r="O51" i="34"/>
  <c r="O56" i="34"/>
  <c r="O60" i="34"/>
  <c r="P60" i="34"/>
  <c r="O718" i="34"/>
  <c r="Q693" i="34"/>
  <c r="P693" i="34"/>
  <c r="O663" i="34"/>
  <c r="Q660" i="34"/>
  <c r="O660" i="34"/>
  <c r="P740" i="34"/>
  <c r="Q744" i="34"/>
  <c r="Q862" i="34"/>
  <c r="P862" i="34"/>
  <c r="P602" i="34"/>
  <c r="O610" i="34"/>
  <c r="Q614" i="34"/>
  <c r="Q602" i="34"/>
  <c r="O602" i="34"/>
  <c r="P618" i="34"/>
  <c r="O626" i="34"/>
  <c r="O630" i="34"/>
  <c r="P638" i="34"/>
  <c r="O1065" i="34"/>
  <c r="P91" i="34"/>
  <c r="Q1064" i="34"/>
  <c r="P1064" i="34"/>
  <c r="O710" i="34"/>
  <c r="Q688" i="34"/>
  <c r="O728" i="34"/>
  <c r="O741" i="34"/>
  <c r="P745" i="34"/>
  <c r="Q749" i="34"/>
  <c r="Q603" i="34"/>
  <c r="O603" i="34"/>
  <c r="P607" i="34"/>
  <c r="P615" i="34"/>
  <c r="Q619" i="34"/>
  <c r="O623" i="34"/>
  <c r="Q627" i="34"/>
  <c r="O635" i="34"/>
  <c r="P639" i="34"/>
  <c r="O1069" i="34"/>
  <c r="O1066" i="34"/>
  <c r="Q1074" i="34"/>
  <c r="P1074" i="34"/>
  <c r="P83" i="34"/>
  <c r="O1060" i="34"/>
  <c r="Q817" i="34"/>
  <c r="P817" i="34"/>
  <c r="P37" i="34"/>
  <c r="P46" i="34"/>
  <c r="O57" i="34"/>
  <c r="O721" i="34"/>
  <c r="Q1067" i="34"/>
  <c r="P1067" i="34"/>
  <c r="Q80" i="34"/>
  <c r="Q1061" i="34"/>
  <c r="O798" i="34"/>
  <c r="Q34" i="34"/>
  <c r="P686" i="34"/>
  <c r="O737" i="34"/>
  <c r="O746" i="34"/>
  <c r="O608" i="34"/>
  <c r="P624" i="34"/>
  <c r="Q620" i="34"/>
  <c r="O636" i="34"/>
  <c r="P1242" i="34"/>
  <c r="P606" i="34"/>
  <c r="O614" i="34"/>
  <c r="Q618" i="34"/>
  <c r="O634" i="34"/>
  <c r="Q638" i="34"/>
  <c r="P1065" i="34"/>
  <c r="Q79" i="34"/>
  <c r="P29" i="34"/>
  <c r="Q41" i="34"/>
  <c r="O41" i="34"/>
  <c r="P61" i="34"/>
  <c r="Q710" i="34"/>
  <c r="P710" i="34"/>
  <c r="O688" i="34"/>
  <c r="Q661" i="34"/>
  <c r="O661" i="34"/>
  <c r="P741" i="34"/>
  <c r="Q745" i="34"/>
  <c r="O599" i="34"/>
  <c r="P603" i="34"/>
  <c r="P611" i="34"/>
  <c r="Q615" i="34"/>
  <c r="O619" i="34"/>
  <c r="O631" i="34"/>
  <c r="P635" i="34"/>
  <c r="Q639" i="34"/>
  <c r="P1069" i="34"/>
  <c r="Q1066" i="34"/>
  <c r="P1066" i="34"/>
  <c r="P71" i="34"/>
  <c r="Q83" i="34"/>
  <c r="P95" i="34"/>
  <c r="Q1060" i="34"/>
  <c r="P1060" i="34"/>
  <c r="Q46" i="34"/>
  <c r="Q57" i="34"/>
  <c r="Q721" i="34"/>
  <c r="P721" i="34"/>
  <c r="P72" i="34"/>
  <c r="O80" i="34"/>
  <c r="P92" i="34"/>
  <c r="P34" i="34"/>
  <c r="P48" i="34"/>
  <c r="O62" i="34"/>
  <c r="O702" i="34"/>
  <c r="Q670" i="34"/>
  <c r="P670" i="34"/>
  <c r="P737" i="34"/>
  <c r="O742" i="34"/>
  <c r="P746" i="34"/>
  <c r="Q604" i="34"/>
  <c r="O604" i="34"/>
  <c r="P608" i="34"/>
  <c r="O616" i="34"/>
  <c r="P614" i="34"/>
  <c r="P634" i="34"/>
  <c r="Q1065" i="34"/>
  <c r="Q91" i="34"/>
  <c r="O91" i="34"/>
  <c r="P41" i="34"/>
  <c r="O61" i="34"/>
  <c r="P728" i="34"/>
  <c r="Q657" i="34"/>
  <c r="O657" i="34"/>
  <c r="P661" i="34"/>
  <c r="Q741" i="34"/>
  <c r="O749" i="34"/>
  <c r="Q599" i="34"/>
  <c r="P599" i="34"/>
  <c r="Q611" i="34"/>
  <c r="O615" i="34"/>
  <c r="P623" i="34"/>
  <c r="O627" i="34"/>
  <c r="P631" i="34"/>
  <c r="Q635" i="34"/>
  <c r="Q1069" i="34"/>
  <c r="O46" i="34"/>
  <c r="O1075" i="34"/>
  <c r="Q72" i="34"/>
  <c r="O72" i="34"/>
  <c r="P80" i="34"/>
  <c r="Q92" i="34"/>
  <c r="O1061" i="34"/>
  <c r="O34" i="34"/>
  <c r="Q62" i="34"/>
  <c r="O691" i="34"/>
  <c r="Q702" i="34"/>
  <c r="P702" i="34"/>
  <c r="Q737" i="34"/>
  <c r="O738" i="34"/>
  <c r="P742" i="34"/>
  <c r="Q746" i="34"/>
  <c r="O845" i="34"/>
  <c r="O600" i="34"/>
  <c r="P604" i="34"/>
  <c r="O612" i="34"/>
  <c r="Q616" i="34"/>
  <c r="P616" i="34"/>
  <c r="O632" i="34"/>
  <c r="P636" i="34"/>
  <c r="P1241" i="34"/>
  <c r="Q1242" i="34"/>
  <c r="Q634" i="34"/>
  <c r="P79" i="34"/>
  <c r="O1064" i="34"/>
  <c r="O29" i="34"/>
  <c r="Q29" i="34"/>
  <c r="Q61" i="34"/>
  <c r="P688" i="34"/>
  <c r="Q728" i="34"/>
  <c r="P657" i="34"/>
  <c r="O745" i="34"/>
  <c r="P749" i="34"/>
  <c r="Q607" i="34"/>
  <c r="O607" i="34"/>
  <c r="O611" i="34"/>
  <c r="P619" i="34"/>
  <c r="Q623" i="34"/>
  <c r="P627" i="34"/>
  <c r="Q631" i="34"/>
  <c r="O639" i="34"/>
  <c r="O1074" i="34"/>
  <c r="Q71" i="34"/>
  <c r="O71" i="34"/>
  <c r="O83" i="34"/>
  <c r="Q95" i="34"/>
  <c r="O95" i="34"/>
  <c r="O817" i="34"/>
  <c r="Q37" i="34"/>
  <c r="O37" i="34"/>
  <c r="P57" i="34"/>
  <c r="O1067" i="34"/>
  <c r="Q1075" i="34"/>
  <c r="P1075" i="34"/>
  <c r="O92" i="34"/>
  <c r="P1061" i="34"/>
  <c r="Q798" i="34"/>
  <c r="P798" i="34"/>
  <c r="O48" i="34"/>
  <c r="P62" i="34"/>
  <c r="O686" i="34"/>
  <c r="Q691" i="34"/>
  <c r="P691" i="34"/>
  <c r="Q658" i="34"/>
  <c r="O658" i="34"/>
  <c r="P738" i="34"/>
  <c r="Q742" i="34"/>
  <c r="Q845" i="34"/>
  <c r="P845" i="34"/>
  <c r="Q600" i="34"/>
  <c r="P600" i="34"/>
  <c r="Q612" i="34"/>
  <c r="P612" i="34"/>
  <c r="O624" i="34"/>
  <c r="O628" i="34"/>
  <c r="P632" i="34"/>
  <c r="Q636" i="34"/>
  <c r="Q1241" i="34"/>
  <c r="O1242" i="34"/>
  <c r="Q48" i="34"/>
  <c r="Q686" i="34"/>
  <c r="O670" i="34"/>
  <c r="P658" i="34"/>
  <c r="Q738" i="34"/>
  <c r="Q608" i="34"/>
  <c r="O620" i="34"/>
  <c r="Q624" i="34"/>
  <c r="P628" i="34"/>
  <c r="Q632" i="34"/>
  <c r="O1241" i="34"/>
  <c r="P620" i="34"/>
  <c r="Q628" i="34"/>
  <c r="Q175" i="34"/>
  <c r="P175" i="34"/>
  <c r="O176" i="34"/>
  <c r="Q176" i="34"/>
  <c r="P176" i="34"/>
  <c r="O175" i="34"/>
  <c r="Q117" i="34"/>
  <c r="P117" i="34"/>
  <c r="O117" i="34"/>
  <c r="P1320" i="34"/>
  <c r="O1320" i="34"/>
  <c r="P1352" i="34"/>
  <c r="O1352" i="34"/>
  <c r="Q1395" i="34"/>
  <c r="P1395" i="34"/>
  <c r="P1321" i="34"/>
  <c r="O1349" i="34"/>
  <c r="P1353" i="34"/>
  <c r="P1392" i="34"/>
  <c r="O1392" i="34"/>
  <c r="Q1346" i="34"/>
  <c r="O1389" i="34"/>
  <c r="P1393" i="34"/>
  <c r="Q1347" i="34"/>
  <c r="Q1390" i="34"/>
  <c r="Q1391" i="34"/>
  <c r="O1321" i="34"/>
  <c r="P1349" i="34"/>
  <c r="O1353" i="34"/>
  <c r="P1396" i="34"/>
  <c r="O1396" i="34"/>
  <c r="Q1350" i="34"/>
  <c r="P1389" i="34"/>
  <c r="O1393" i="34"/>
  <c r="Q1351" i="34"/>
  <c r="Q1394" i="34"/>
  <c r="Q1320" i="34"/>
  <c r="Q1352" i="34"/>
  <c r="O1391" i="34"/>
  <c r="O1395" i="34"/>
  <c r="Q1321" i="34"/>
  <c r="Q1353" i="34"/>
  <c r="Q1392" i="34"/>
  <c r="O1346" i="34"/>
  <c r="P1350" i="34"/>
  <c r="Q1393" i="34"/>
  <c r="P1347" i="34"/>
  <c r="O1351" i="34"/>
  <c r="O1390" i="34"/>
  <c r="P1394" i="34"/>
  <c r="P1348" i="34"/>
  <c r="Q1348" i="34"/>
  <c r="P1391" i="34"/>
  <c r="Q1349" i="34"/>
  <c r="Q1396" i="34"/>
  <c r="P1346" i="34"/>
  <c r="O1350" i="34"/>
  <c r="Q1389" i="34"/>
  <c r="O1347" i="34"/>
  <c r="P1351" i="34"/>
  <c r="P1390" i="34"/>
  <c r="O1394" i="34"/>
  <c r="O1348" i="34"/>
  <c r="O640" i="34"/>
  <c r="Q644" i="34"/>
  <c r="P644" i="34"/>
  <c r="Q656" i="34"/>
  <c r="O656" i="34"/>
  <c r="P736" i="34"/>
  <c r="P700" i="34"/>
  <c r="O753" i="34"/>
  <c r="O799" i="34"/>
  <c r="P824" i="34"/>
  <c r="Q864" i="34"/>
  <c r="O808" i="34"/>
  <c r="Q770" i="34"/>
  <c r="Q861" i="34"/>
  <c r="P861" i="34"/>
  <c r="P762" i="34"/>
  <c r="O645" i="34"/>
  <c r="P649" i="34"/>
  <c r="P664" i="34"/>
  <c r="Q704" i="34"/>
  <c r="Q859" i="34"/>
  <c r="P859" i="34"/>
  <c r="O773" i="34"/>
  <c r="Q766" i="34"/>
  <c r="O858" i="34"/>
  <c r="O781" i="34"/>
  <c r="Q650" i="34"/>
  <c r="O650" i="34"/>
  <c r="P654" i="34"/>
  <c r="O713" i="34"/>
  <c r="Q731" i="34"/>
  <c r="P731" i="34"/>
  <c r="P759" i="34"/>
  <c r="Q760" i="34"/>
  <c r="O821" i="34"/>
  <c r="Q819" i="34"/>
  <c r="P819" i="34"/>
  <c r="O868" i="34"/>
  <c r="Q805" i="34"/>
  <c r="P805" i="34"/>
  <c r="Q1078" i="34"/>
  <c r="P1078" i="34"/>
  <c r="Q643" i="34"/>
  <c r="P643" i="34"/>
  <c r="Q655" i="34"/>
  <c r="O655" i="34"/>
  <c r="O681" i="34"/>
  <c r="O752" i="34"/>
  <c r="P761" i="34"/>
  <c r="O846" i="34"/>
  <c r="O763" i="34"/>
  <c r="Q785" i="34"/>
  <c r="P785" i="34"/>
  <c r="O831" i="34"/>
  <c r="Q850" i="34"/>
  <c r="P850" i="34"/>
  <c r="P779" i="34"/>
  <c r="O1247" i="34"/>
  <c r="O1314" i="34"/>
  <c r="P1318" i="34"/>
  <c r="Q1340" i="34"/>
  <c r="P1383" i="34"/>
  <c r="O1387" i="34"/>
  <c r="O1306" i="34"/>
  <c r="P1310" i="34"/>
  <c r="O1338" i="34"/>
  <c r="O1379" i="34"/>
  <c r="P1375" i="34"/>
  <c r="P1362" i="34"/>
  <c r="O1358" i="34"/>
  <c r="Q1332" i="34"/>
  <c r="P1302" i="34"/>
  <c r="O1298" i="34"/>
  <c r="Q1281" i="34"/>
  <c r="P1266" i="34"/>
  <c r="O1262" i="34"/>
  <c r="P1258" i="34"/>
  <c r="O1254" i="34"/>
  <c r="Q1124" i="34"/>
  <c r="Q1132" i="34"/>
  <c r="Q1140" i="34"/>
  <c r="Q1148" i="34"/>
  <c r="P1315" i="34"/>
  <c r="O1319" i="34"/>
  <c r="Q1345" i="34"/>
  <c r="P640" i="34"/>
  <c r="Q652" i="34"/>
  <c r="O652" i="34"/>
  <c r="P656" i="34"/>
  <c r="Q736" i="34"/>
  <c r="P708" i="34"/>
  <c r="Q700" i="34"/>
  <c r="P753" i="34"/>
  <c r="O855" i="34"/>
  <c r="Q824" i="34"/>
  <c r="O864" i="34"/>
  <c r="O765" i="34"/>
  <c r="Q762" i="34"/>
  <c r="O870" i="34"/>
  <c r="O641" i="34"/>
  <c r="Q645" i="34"/>
  <c r="P645" i="34"/>
  <c r="Q664" i="34"/>
  <c r="O704" i="34"/>
  <c r="O725" i="34"/>
  <c r="O754" i="34"/>
  <c r="O806" i="34"/>
  <c r="O767" i="34"/>
  <c r="P773" i="34"/>
  <c r="Q858" i="34"/>
  <c r="P858" i="34"/>
  <c r="P781" i="34"/>
  <c r="O1077" i="34"/>
  <c r="O646" i="34"/>
  <c r="P650" i="34"/>
  <c r="O665" i="34"/>
  <c r="Q713" i="34"/>
  <c r="P713" i="34"/>
  <c r="Q759" i="34"/>
  <c r="Q821" i="34"/>
  <c r="P821" i="34"/>
  <c r="O839" i="34"/>
  <c r="O775" i="34"/>
  <c r="O830" i="34"/>
  <c r="O772" i="34"/>
  <c r="Q651" i="34"/>
  <c r="O651" i="34"/>
  <c r="P655" i="34"/>
  <c r="O714" i="34"/>
  <c r="Q681" i="34"/>
  <c r="P681" i="34"/>
  <c r="P752" i="34"/>
  <c r="Q761" i="34"/>
  <c r="P840" i="34"/>
  <c r="Q846" i="34"/>
  <c r="P846" i="34"/>
  <c r="P763" i="34"/>
  <c r="Q831" i="34"/>
  <c r="P831" i="34"/>
  <c r="Q779" i="34"/>
  <c r="O843" i="34"/>
  <c r="Q1247" i="34"/>
  <c r="Q1318" i="34"/>
  <c r="P1344" i="34"/>
  <c r="O1344" i="34"/>
  <c r="Q1387" i="34"/>
  <c r="Q1310" i="34"/>
  <c r="Q1379" i="34"/>
  <c r="Q1362" i="34"/>
  <c r="Q640" i="34"/>
  <c r="O648" i="34"/>
  <c r="P652" i="34"/>
  <c r="Q708" i="34"/>
  <c r="O700" i="34"/>
  <c r="Q753" i="34"/>
  <c r="Q855" i="34"/>
  <c r="O824" i="34"/>
  <c r="P808" i="34"/>
  <c r="O770" i="34"/>
  <c r="P765" i="34"/>
  <c r="Q870" i="34"/>
  <c r="P870" i="34"/>
  <c r="P641" i="34"/>
  <c r="Q653" i="34"/>
  <c r="O653" i="34"/>
  <c r="O664" i="34"/>
  <c r="O709" i="34"/>
  <c r="Q725" i="34"/>
  <c r="P725" i="34"/>
  <c r="P754" i="34"/>
  <c r="O833" i="34"/>
  <c r="Q806" i="34"/>
  <c r="P806" i="34"/>
  <c r="P767" i="34"/>
  <c r="Q773" i="34"/>
  <c r="O803" i="34"/>
  <c r="O766" i="34"/>
  <c r="Q781" i="34"/>
  <c r="P1077" i="34"/>
  <c r="O642" i="34"/>
  <c r="Q646" i="34"/>
  <c r="P646" i="34"/>
  <c r="Q665" i="34"/>
  <c r="P665" i="34"/>
  <c r="O760" i="34"/>
  <c r="P868" i="34"/>
  <c r="Q839" i="34"/>
  <c r="P775" i="34"/>
  <c r="O829" i="34"/>
  <c r="Q830" i="34"/>
  <c r="P830" i="34"/>
  <c r="P772" i="34"/>
  <c r="O647" i="34"/>
  <c r="P651" i="34"/>
  <c r="O667" i="34"/>
  <c r="Q714" i="34"/>
  <c r="P714" i="34"/>
  <c r="Q752" i="34"/>
  <c r="Q840" i="34"/>
  <c r="Q763" i="34"/>
  <c r="O644" i="34"/>
  <c r="Q648" i="34"/>
  <c r="P648" i="34"/>
  <c r="O736" i="34"/>
  <c r="O708" i="34"/>
  <c r="Q799" i="34"/>
  <c r="P799" i="34"/>
  <c r="P855" i="34"/>
  <c r="P864" i="34"/>
  <c r="Q808" i="34"/>
  <c r="P770" i="34"/>
  <c r="Q765" i="34"/>
  <c r="O861" i="34"/>
  <c r="O762" i="34"/>
  <c r="Q641" i="34"/>
  <c r="Q649" i="34"/>
  <c r="O649" i="34"/>
  <c r="P653" i="34"/>
  <c r="P704" i="34"/>
  <c r="Q709" i="34"/>
  <c r="P709" i="34"/>
  <c r="Q754" i="34"/>
  <c r="O859" i="34"/>
  <c r="Q833" i="34"/>
  <c r="P833" i="34"/>
  <c r="Q767" i="34"/>
  <c r="Q803" i="34"/>
  <c r="P803" i="34"/>
  <c r="P766" i="34"/>
  <c r="Q1077" i="34"/>
  <c r="Q642" i="34"/>
  <c r="P642" i="34"/>
  <c r="Q654" i="34"/>
  <c r="O654" i="34"/>
  <c r="O731" i="34"/>
  <c r="O759" i="34"/>
  <c r="P760" i="34"/>
  <c r="O819" i="34"/>
  <c r="Q868" i="34"/>
  <c r="P839" i="34"/>
  <c r="Q775" i="34"/>
  <c r="O805" i="34"/>
  <c r="Q829" i="34"/>
  <c r="P829" i="34"/>
  <c r="Q772" i="34"/>
  <c r="O1078" i="34"/>
  <c r="O643" i="34"/>
  <c r="Q647" i="34"/>
  <c r="P647" i="34"/>
  <c r="Q667" i="34"/>
  <c r="P667" i="34"/>
  <c r="O761" i="34"/>
  <c r="O840" i="34"/>
  <c r="O785" i="34"/>
  <c r="O790" i="34"/>
  <c r="O850" i="34"/>
  <c r="O779" i="34"/>
  <c r="Q1314" i="34"/>
  <c r="P1340" i="34"/>
  <c r="O1340" i="34"/>
  <c r="Q1383" i="34"/>
  <c r="Q1306" i="34"/>
  <c r="Q1338" i="34"/>
  <c r="Q1375" i="34"/>
  <c r="Q1358" i="34"/>
  <c r="P1332" i="34"/>
  <c r="O1332" i="34"/>
  <c r="Q1298" i="34"/>
  <c r="P1281" i="34"/>
  <c r="O1277" i="34"/>
  <c r="Q1262" i="34"/>
  <c r="Q1254" i="34"/>
  <c r="Q1120" i="34"/>
  <c r="P1124" i="34"/>
  <c r="O1124" i="34"/>
  <c r="P1132" i="34"/>
  <c r="O1132" i="34"/>
  <c r="P1140" i="34"/>
  <c r="Q790" i="34"/>
  <c r="P790" i="34"/>
  <c r="O1310" i="34"/>
  <c r="O1362" i="34"/>
  <c r="Q1336" i="34"/>
  <c r="O1258" i="34"/>
  <c r="O1120" i="34"/>
  <c r="P1128" i="34"/>
  <c r="O1128" i="34"/>
  <c r="Q1144" i="34"/>
  <c r="O1148" i="34"/>
  <c r="Q1315" i="34"/>
  <c r="P1341" i="34"/>
  <c r="O1345" i="34"/>
  <c r="Q1388" i="34"/>
  <c r="O1307" i="34"/>
  <c r="P1311" i="34"/>
  <c r="O1339" i="34"/>
  <c r="O1378" i="34"/>
  <c r="P1374" i="34"/>
  <c r="Q1357" i="34"/>
  <c r="P1335" i="34"/>
  <c r="Q1305" i="34"/>
  <c r="Q1297" i="34"/>
  <c r="Q1280" i="34"/>
  <c r="Q1261" i="34"/>
  <c r="O1121" i="34"/>
  <c r="Q1129" i="34"/>
  <c r="Q1137" i="34"/>
  <c r="Q1145" i="34"/>
  <c r="Q1153" i="34"/>
  <c r="Q1248" i="34"/>
  <c r="O1342" i="34"/>
  <c r="Q1381" i="34"/>
  <c r="O1312" i="34"/>
  <c r="Q1253" i="34"/>
  <c r="Q1373" i="34"/>
  <c r="Q1360" i="34"/>
  <c r="O1334" i="34"/>
  <c r="Q1300" i="34"/>
  <c r="P1279" i="34"/>
  <c r="O1275" i="34"/>
  <c r="Q1264" i="34"/>
  <c r="Q1256" i="34"/>
  <c r="O1122" i="34"/>
  <c r="P1126" i="34"/>
  <c r="O1130" i="34"/>
  <c r="P1134" i="34"/>
  <c r="O1138" i="34"/>
  <c r="P1142" i="34"/>
  <c r="O1146" i="34"/>
  <c r="P1150" i="34"/>
  <c r="O1154" i="34"/>
  <c r="Q1249" i="34"/>
  <c r="O1343" i="34"/>
  <c r="O1382" i="34"/>
  <c r="P1386" i="34"/>
  <c r="Q1313" i="34"/>
  <c r="Q1380" i="34"/>
  <c r="P1363" i="34"/>
  <c r="O1359" i="34"/>
  <c r="Q1333" i="34"/>
  <c r="P1303" i="34"/>
  <c r="O1299" i="34"/>
  <c r="O1282" i="34"/>
  <c r="P1278" i="34"/>
  <c r="P1267" i="34"/>
  <c r="O1263" i="34"/>
  <c r="P1259" i="34"/>
  <c r="O1255" i="34"/>
  <c r="O1123" i="34"/>
  <c r="P1127" i="34"/>
  <c r="P843" i="34"/>
  <c r="O1318" i="34"/>
  <c r="O1383" i="34"/>
  <c r="P1306" i="34"/>
  <c r="P1338" i="34"/>
  <c r="O1375" i="34"/>
  <c r="P1358" i="34"/>
  <c r="O1302" i="34"/>
  <c r="O1281" i="34"/>
  <c r="Q1266" i="34"/>
  <c r="P1262" i="34"/>
  <c r="P1120" i="34"/>
  <c r="Q1128" i="34"/>
  <c r="P1136" i="34"/>
  <c r="O1136" i="34"/>
  <c r="O1140" i="34"/>
  <c r="P1148" i="34"/>
  <c r="Q1319" i="34"/>
  <c r="P1319" i="34"/>
  <c r="Q1341" i="34"/>
  <c r="P1384" i="34"/>
  <c r="O1384" i="34"/>
  <c r="Q1307" i="34"/>
  <c r="Q1339" i="34"/>
  <c r="Q1374" i="34"/>
  <c r="P1361" i="34"/>
  <c r="O1357" i="34"/>
  <c r="O1305" i="34"/>
  <c r="P1301" i="34"/>
  <c r="O1297" i="34"/>
  <c r="P1276" i="34"/>
  <c r="O1276" i="34"/>
  <c r="P1265" i="34"/>
  <c r="O1261" i="34"/>
  <c r="P1257" i="34"/>
  <c r="Q1121" i="34"/>
  <c r="P1121" i="34"/>
  <c r="P1125" i="34"/>
  <c r="O1129" i="34"/>
  <c r="P1133" i="34"/>
  <c r="O1137" i="34"/>
  <c r="P1141" i="34"/>
  <c r="O1145" i="34"/>
  <c r="P1149" i="34"/>
  <c r="O1153" i="34"/>
  <c r="P1316" i="34"/>
  <c r="O1316" i="34"/>
  <c r="O1381" i="34"/>
  <c r="P1385" i="34"/>
  <c r="P1308" i="34"/>
  <c r="O1308" i="34"/>
  <c r="Q1312" i="34"/>
  <c r="O1253" i="34"/>
  <c r="P1377" i="34"/>
  <c r="O1373" i="34"/>
  <c r="P1356" i="34"/>
  <c r="O1356" i="34"/>
  <c r="P1304" i="34"/>
  <c r="O1304" i="34"/>
  <c r="P1296" i="34"/>
  <c r="O1296" i="34"/>
  <c r="Q1275" i="34"/>
  <c r="P1260" i="34"/>
  <c r="O1260" i="34"/>
  <c r="P1118" i="34"/>
  <c r="Q1126" i="34"/>
  <c r="Q1134" i="34"/>
  <c r="Q1142" i="34"/>
  <c r="Q1150" i="34"/>
  <c r="O1249" i="34"/>
  <c r="P1317" i="34"/>
  <c r="Q1343" i="34"/>
  <c r="Q1386" i="34"/>
  <c r="P1309" i="34"/>
  <c r="O1313" i="34"/>
  <c r="P1376" i="34"/>
  <c r="O1376" i="34"/>
  <c r="Q1359" i="34"/>
  <c r="P1337" i="34"/>
  <c r="O1333" i="34"/>
  <c r="Q1299" i="34"/>
  <c r="Q1278" i="34"/>
  <c r="Q1263" i="34"/>
  <c r="Q1255" i="34"/>
  <c r="P1119" i="34"/>
  <c r="Q1123" i="34"/>
  <c r="Q843" i="34"/>
  <c r="P1314" i="34"/>
  <c r="P1387" i="34"/>
  <c r="P1379" i="34"/>
  <c r="P1277" i="34"/>
  <c r="Q1258" i="34"/>
  <c r="P1254" i="34"/>
  <c r="Q1136" i="34"/>
  <c r="P1152" i="34"/>
  <c r="O1152" i="34"/>
  <c r="O1341" i="34"/>
  <c r="P1345" i="34"/>
  <c r="Q1384" i="34"/>
  <c r="P1307" i="34"/>
  <c r="O1311" i="34"/>
  <c r="P1339" i="34"/>
  <c r="P1378" i="34"/>
  <c r="O1374" i="34"/>
  <c r="Q1361" i="34"/>
  <c r="O1335" i="34"/>
  <c r="Q1301" i="34"/>
  <c r="Q1276" i="34"/>
  <c r="Q1265" i="34"/>
  <c r="Q1257" i="34"/>
  <c r="Q1125" i="34"/>
  <c r="Q1133" i="34"/>
  <c r="Q1141" i="34"/>
  <c r="Q1149" i="34"/>
  <c r="Q1316" i="34"/>
  <c r="P1342" i="34"/>
  <c r="Q1385" i="34"/>
  <c r="Q1308" i="34"/>
  <c r="Q1377" i="34"/>
  <c r="Q1356" i="34"/>
  <c r="P1334" i="34"/>
  <c r="Q1304" i="34"/>
  <c r="Q1296" i="34"/>
  <c r="O1279" i="34"/>
  <c r="P1275" i="34"/>
  <c r="Q1260" i="34"/>
  <c r="O1118" i="34"/>
  <c r="P1122" i="34"/>
  <c r="O1126" i="34"/>
  <c r="P1130" i="34"/>
  <c r="O1134" i="34"/>
  <c r="P1138" i="34"/>
  <c r="O1142" i="34"/>
  <c r="P1146" i="34"/>
  <c r="O1150" i="34"/>
  <c r="P1154" i="34"/>
  <c r="Q1317" i="34"/>
  <c r="P1343" i="34"/>
  <c r="P1382" i="34"/>
  <c r="O1386" i="34"/>
  <c r="Q1309" i="34"/>
  <c r="Q1376" i="34"/>
  <c r="O1363" i="34"/>
  <c r="P1359" i="34"/>
  <c r="Q1337" i="34"/>
  <c r="O1303" i="34"/>
  <c r="P1299" i="34"/>
  <c r="P1282" i="34"/>
  <c r="O1278" i="34"/>
  <c r="O1267" i="34"/>
  <c r="P1263" i="34"/>
  <c r="O1259" i="34"/>
  <c r="P1255" i="34"/>
  <c r="Q1119" i="34"/>
  <c r="P1123" i="34"/>
  <c r="P1247" i="34"/>
  <c r="Q1344" i="34"/>
  <c r="P1336" i="34"/>
  <c r="O1336" i="34"/>
  <c r="Q1302" i="34"/>
  <c r="P1298" i="34"/>
  <c r="Q1277" i="34"/>
  <c r="O1266" i="34"/>
  <c r="P1144" i="34"/>
  <c r="O1144" i="34"/>
  <c r="Q1152" i="34"/>
  <c r="O1315" i="34"/>
  <c r="P1388" i="34"/>
  <c r="O1388" i="34"/>
  <c r="Q1311" i="34"/>
  <c r="Q1378" i="34"/>
  <c r="O1361" i="34"/>
  <c r="P1357" i="34"/>
  <c r="Q1335" i="34"/>
  <c r="P1305" i="34"/>
  <c r="O1301" i="34"/>
  <c r="P1297" i="34"/>
  <c r="P1280" i="34"/>
  <c r="O1280" i="34"/>
  <c r="O1265" i="34"/>
  <c r="P1261" i="34"/>
  <c r="O1257" i="34"/>
  <c r="O1125" i="34"/>
  <c r="P1129" i="34"/>
  <c r="O1133" i="34"/>
  <c r="P1137" i="34"/>
  <c r="O1141" i="34"/>
  <c r="P1145" i="34"/>
  <c r="O1149" i="34"/>
  <c r="P1153" i="34"/>
  <c r="P1248" i="34"/>
  <c r="O1248" i="34"/>
  <c r="Q1342" i="34"/>
  <c r="P1381" i="34"/>
  <c r="O1385" i="34"/>
  <c r="P1312" i="34"/>
  <c r="P1253" i="34"/>
  <c r="O1377" i="34"/>
  <c r="P1373" i="34"/>
  <c r="P1360" i="34"/>
  <c r="O1360" i="34"/>
  <c r="Q1334" i="34"/>
  <c r="P1300" i="34"/>
  <c r="O1300" i="34"/>
  <c r="Q1279" i="34"/>
  <c r="P1264" i="34"/>
  <c r="O1264" i="34"/>
  <c r="P1256" i="34"/>
  <c r="O1256" i="34"/>
  <c r="Q1118" i="34"/>
  <c r="Q1122" i="34"/>
  <c r="Q1130" i="34"/>
  <c r="Q1138" i="34"/>
  <c r="Q1146" i="34"/>
  <c r="Q1154" i="34"/>
  <c r="P1249" i="34"/>
  <c r="O1317" i="34"/>
  <c r="Q1382" i="34"/>
  <c r="O1309" i="34"/>
  <c r="P1313" i="34"/>
  <c r="P1380" i="34"/>
  <c r="O1380" i="34"/>
  <c r="Q1363" i="34"/>
  <c r="O1337" i="34"/>
  <c r="P1333" i="34"/>
  <c r="Q1303" i="34"/>
  <c r="Q1282" i="34"/>
  <c r="Q1267" i="34"/>
  <c r="Q1259" i="34"/>
  <c r="O1119" i="34"/>
  <c r="Q1127" i="34"/>
  <c r="Q1135" i="34"/>
  <c r="Q1143" i="34"/>
  <c r="Q1151" i="34"/>
  <c r="P1116" i="34"/>
  <c r="O1116" i="34"/>
  <c r="P1113" i="34"/>
  <c r="O1117" i="34"/>
  <c r="Q1115" i="34"/>
  <c r="O1080" i="34"/>
  <c r="O1127" i="34"/>
  <c r="P1135" i="34"/>
  <c r="O1139" i="34"/>
  <c r="Q1147" i="34"/>
  <c r="O1151" i="34"/>
  <c r="P1243" i="34"/>
  <c r="Q1117" i="34"/>
  <c r="O1114" i="34"/>
  <c r="Q1080" i="34"/>
  <c r="P1084" i="34"/>
  <c r="O1084" i="34"/>
  <c r="Q1092" i="34"/>
  <c r="P1096" i="34"/>
  <c r="Q1100" i="34"/>
  <c r="Q1108" i="34"/>
  <c r="P1085" i="34"/>
  <c r="Q1089" i="34"/>
  <c r="P1097" i="34"/>
  <c r="O1101" i="34"/>
  <c r="Q1105" i="34"/>
  <c r="Q1082" i="34"/>
  <c r="O1082" i="34"/>
  <c r="P1090" i="34"/>
  <c r="O1090" i="34"/>
  <c r="O1094" i="34"/>
  <c r="O1098" i="34"/>
  <c r="P1106" i="34"/>
  <c r="P1110" i="34"/>
  <c r="Q1083" i="34"/>
  <c r="O1087" i="34"/>
  <c r="P1087" i="34"/>
  <c r="Q1091" i="34"/>
  <c r="P1091" i="34"/>
  <c r="P1099" i="34"/>
  <c r="O1103" i="34"/>
  <c r="Q1103" i="34"/>
  <c r="O1131" i="34"/>
  <c r="Q1139" i="34"/>
  <c r="O1143" i="34"/>
  <c r="P1147" i="34"/>
  <c r="Q1116" i="34"/>
  <c r="O1113" i="34"/>
  <c r="P1115" i="34"/>
  <c r="P1088" i="34"/>
  <c r="Q1104" i="34"/>
  <c r="O1104" i="34"/>
  <c r="P1108" i="34"/>
  <c r="P1112" i="34"/>
  <c r="P1081" i="34"/>
  <c r="O1085" i="34"/>
  <c r="P1089" i="34"/>
  <c r="Q1093" i="34"/>
  <c r="O1097" i="34"/>
  <c r="P1101" i="34"/>
  <c r="P1109" i="34"/>
  <c r="Q1109" i="34"/>
  <c r="P1094" i="34"/>
  <c r="Q1094" i="34"/>
  <c r="O1102" i="34"/>
  <c r="Q1106" i="34"/>
  <c r="O1110" i="34"/>
  <c r="P1079" i="34"/>
  <c r="O1091" i="34"/>
  <c r="P1095" i="34"/>
  <c r="Q1099" i="34"/>
  <c r="O1107" i="34"/>
  <c r="P1107" i="34"/>
  <c r="P1111" i="34"/>
  <c r="Q1131" i="34"/>
  <c r="O1135" i="34"/>
  <c r="P1139" i="34"/>
  <c r="P1151" i="34"/>
  <c r="O1243" i="34"/>
  <c r="P1114" i="34"/>
  <c r="P1080" i="34"/>
  <c r="Q1084" i="34"/>
  <c r="O1088" i="34"/>
  <c r="P1092" i="34"/>
  <c r="O1100" i="34"/>
  <c r="P1104" i="34"/>
  <c r="Q1081" i="34"/>
  <c r="O1081" i="34"/>
  <c r="O1089" i="34"/>
  <c r="P1093" i="34"/>
  <c r="Q1097" i="34"/>
  <c r="P1105" i="34"/>
  <c r="P1082" i="34"/>
  <c r="Q1086" i="34"/>
  <c r="P1098" i="34"/>
  <c r="Q1102" i="34"/>
  <c r="O1106" i="34"/>
  <c r="O1079" i="34"/>
  <c r="P1083" i="34"/>
  <c r="O1095" i="34"/>
  <c r="Q1095" i="34"/>
  <c r="Q1107" i="34"/>
  <c r="Q1111" i="34"/>
  <c r="O1111" i="34"/>
  <c r="P1131" i="34"/>
  <c r="P1143" i="34"/>
  <c r="O1147" i="34"/>
  <c r="Q1243" i="34"/>
  <c r="Q1113" i="34"/>
  <c r="P1117" i="34"/>
  <c r="Q1114" i="34"/>
  <c r="O1115" i="34"/>
  <c r="Q1088" i="34"/>
  <c r="O1092" i="34"/>
  <c r="Q1096" i="34"/>
  <c r="O1096" i="34"/>
  <c r="P1100" i="34"/>
  <c r="O1108" i="34"/>
  <c r="Q1112" i="34"/>
  <c r="O1112" i="34"/>
  <c r="Q1085" i="34"/>
  <c r="O1093" i="34"/>
  <c r="Q1101" i="34"/>
  <c r="O1105" i="34"/>
  <c r="O1109" i="34"/>
  <c r="P1086" i="34"/>
  <c r="O1086" i="34"/>
  <c r="Q1090" i="34"/>
  <c r="Q1098" i="34"/>
  <c r="P1102" i="34"/>
  <c r="Q1110" i="34"/>
  <c r="Q1079" i="34"/>
  <c r="O1083" i="34"/>
  <c r="Q1087" i="34"/>
  <c r="O1099" i="34"/>
  <c r="P1103" i="34"/>
  <c r="Q818" i="34"/>
  <c r="P818" i="34"/>
  <c r="O863" i="34"/>
  <c r="P1240" i="34"/>
  <c r="O1240" i="34"/>
  <c r="P26" i="34"/>
  <c r="Q863" i="34"/>
  <c r="P863" i="34"/>
  <c r="Q1240" i="34"/>
  <c r="O818" i="34"/>
  <c r="O26" i="34"/>
  <c r="Q26" i="34"/>
  <c r="O780" i="34"/>
  <c r="P1161" i="34"/>
  <c r="Q1167" i="34"/>
  <c r="P1173" i="34"/>
  <c r="Q1173" i="34"/>
  <c r="O809" i="34"/>
  <c r="O1167" i="34"/>
  <c r="P780" i="34"/>
  <c r="Q1161" i="34"/>
  <c r="P1167" i="34"/>
  <c r="O1173" i="34"/>
  <c r="Q780" i="34"/>
  <c r="O1161" i="34"/>
  <c r="Q809" i="34"/>
  <c r="P809" i="34"/>
  <c r="Q671" i="34"/>
  <c r="P671" i="34"/>
  <c r="Q1040" i="34"/>
  <c r="Q1030" i="34"/>
  <c r="O1030" i="34"/>
  <c r="O671" i="34"/>
  <c r="O1040" i="34"/>
  <c r="P1040" i="34"/>
  <c r="P1030" i="34"/>
  <c r="O236" i="34"/>
  <c r="P140" i="34"/>
  <c r="O133" i="34"/>
  <c r="Q895" i="34"/>
  <c r="P895" i="34"/>
  <c r="P871" i="34"/>
  <c r="Q137" i="34"/>
  <c r="P197" i="34"/>
  <c r="O871" i="34"/>
  <c r="O137" i="34"/>
  <c r="O197" i="34"/>
  <c r="Q140" i="34"/>
  <c r="Q133" i="34"/>
  <c r="P133" i="34"/>
  <c r="O903" i="34"/>
  <c r="P236" i="34"/>
  <c r="Q903" i="34"/>
  <c r="Q197" i="34"/>
  <c r="Q236" i="34"/>
  <c r="O140" i="34"/>
  <c r="O895" i="34"/>
  <c r="Q871" i="34"/>
  <c r="P903" i="34"/>
  <c r="P137" i="34"/>
  <c r="Q180" i="34"/>
  <c r="P188" i="34"/>
  <c r="O180" i="34"/>
  <c r="O188" i="34"/>
  <c r="O183" i="34"/>
  <c r="P180" i="34"/>
  <c r="Q183" i="34"/>
  <c r="P183" i="34"/>
  <c r="Q188" i="34"/>
  <c r="Q673" i="34"/>
  <c r="P673" i="34"/>
  <c r="P1026" i="34"/>
  <c r="P860" i="34"/>
  <c r="Q814" i="34"/>
  <c r="P814" i="34"/>
  <c r="Q795" i="34"/>
  <c r="P795" i="34"/>
  <c r="Q984" i="34"/>
  <c r="O717" i="34"/>
  <c r="Q727" i="34"/>
  <c r="P727" i="34"/>
  <c r="O676" i="34"/>
  <c r="O706" i="34"/>
  <c r="Q724" i="34"/>
  <c r="O247" i="34"/>
  <c r="Q256" i="34"/>
  <c r="O260" i="34"/>
  <c r="O271" i="34"/>
  <c r="Q275" i="34"/>
  <c r="P275" i="34"/>
  <c r="P582" i="34"/>
  <c r="Q586" i="34"/>
  <c r="O703" i="34"/>
  <c r="Q669" i="34"/>
  <c r="P669" i="34"/>
  <c r="P771" i="34"/>
  <c r="Q884" i="34"/>
  <c r="P884" i="34"/>
  <c r="O888" i="34"/>
  <c r="P921" i="34"/>
  <c r="Q925" i="34"/>
  <c r="O969" i="34"/>
  <c r="P975" i="34"/>
  <c r="Q979" i="34"/>
  <c r="O1005" i="34"/>
  <c r="P1001" i="34"/>
  <c r="O181" i="34"/>
  <c r="O193" i="34"/>
  <c r="Q214" i="34"/>
  <c r="O218" i="34"/>
  <c r="Q222" i="34"/>
  <c r="P222" i="34"/>
  <c r="P244" i="34"/>
  <c r="O1024" i="34"/>
  <c r="O786" i="34"/>
  <c r="O835" i="34"/>
  <c r="Q823" i="34"/>
  <c r="P777" i="34"/>
  <c r="O1047" i="34"/>
  <c r="P1037" i="34"/>
  <c r="Q734" i="34"/>
  <c r="Q698" i="34"/>
  <c r="P698" i="34"/>
  <c r="Q788" i="34"/>
  <c r="P788" i="34"/>
  <c r="O816" i="34"/>
  <c r="O257" i="34"/>
  <c r="Q261" i="34"/>
  <c r="P261" i="34"/>
  <c r="O268" i="34"/>
  <c r="O583" i="34"/>
  <c r="P587" i="34"/>
  <c r="O675" i="34"/>
  <c r="Q841" i="34"/>
  <c r="P841" i="34"/>
  <c r="P764" i="34"/>
  <c r="P885" i="34"/>
  <c r="Q889" i="34"/>
  <c r="O926" i="34"/>
  <c r="Q947" i="34"/>
  <c r="P947" i="34"/>
  <c r="Q966" i="34"/>
  <c r="O976" i="34"/>
  <c r="P980" i="34"/>
  <c r="Q1025" i="34"/>
  <c r="O1006" i="34"/>
  <c r="Q190" i="34"/>
  <c r="O215" i="34"/>
  <c r="P215" i="34"/>
  <c r="O226" i="34"/>
  <c r="Q230" i="34"/>
  <c r="P230" i="34"/>
  <c r="Q793" i="34"/>
  <c r="P793" i="34"/>
  <c r="O834" i="34"/>
  <c r="Q820" i="34"/>
  <c r="P732" i="34"/>
  <c r="Q682" i="34"/>
  <c r="P682" i="34"/>
  <c r="O668" i="34"/>
  <c r="O679" i="34"/>
  <c r="Q707" i="34"/>
  <c r="P707" i="34"/>
  <c r="O712" i="34"/>
  <c r="Q778" i="34"/>
  <c r="O249" i="34"/>
  <c r="Q258" i="34"/>
  <c r="P258" i="34"/>
  <c r="O273" i="34"/>
  <c r="O580" i="34"/>
  <c r="Q584" i="34"/>
  <c r="P584" i="34"/>
  <c r="O677" i="34"/>
  <c r="Q852" i="34"/>
  <c r="O813" i="34"/>
  <c r="Q886" i="34"/>
  <c r="P886" i="34"/>
  <c r="P923" i="34"/>
  <c r="Q944" i="34"/>
  <c r="Q1026" i="34"/>
  <c r="Q860" i="34"/>
  <c r="Q796" i="34"/>
  <c r="P796" i="34"/>
  <c r="O795" i="34"/>
  <c r="Q717" i="34"/>
  <c r="P717" i="34"/>
  <c r="P696" i="34"/>
  <c r="Q706" i="34"/>
  <c r="P706" i="34"/>
  <c r="O724" i="34"/>
  <c r="P836" i="34"/>
  <c r="Q247" i="34"/>
  <c r="P247" i="34"/>
  <c r="O256" i="34"/>
  <c r="O267" i="34"/>
  <c r="Q271" i="34"/>
  <c r="P271" i="34"/>
  <c r="Q582" i="34"/>
  <c r="Q703" i="34"/>
  <c r="P703" i="34"/>
  <c r="Q771" i="34"/>
  <c r="O842" i="34"/>
  <c r="O782" i="34"/>
  <c r="O892" i="34"/>
  <c r="Q921" i="34"/>
  <c r="O925" i="34"/>
  <c r="O950" i="34"/>
  <c r="O965" i="34"/>
  <c r="P969" i="34"/>
  <c r="Q975" i="34"/>
  <c r="O1002" i="34"/>
  <c r="P1005" i="34"/>
  <c r="Q1001" i="34"/>
  <c r="Q181" i="34"/>
  <c r="P181" i="34"/>
  <c r="O189" i="34"/>
  <c r="P193" i="34"/>
  <c r="Q218" i="34"/>
  <c r="P218" i="34"/>
  <c r="O233" i="34"/>
  <c r="Q244" i="34"/>
  <c r="P1024" i="34"/>
  <c r="O851" i="34"/>
  <c r="Q835" i="34"/>
  <c r="P835" i="34"/>
  <c r="P823" i="34"/>
  <c r="Q777" i="34"/>
  <c r="P812" i="34"/>
  <c r="O768" i="34"/>
  <c r="Q1047" i="34"/>
  <c r="P1047" i="34"/>
  <c r="Q1037" i="34"/>
  <c r="O733" i="34"/>
  <c r="O711" i="34"/>
  <c r="O735" i="34"/>
  <c r="O788" i="34"/>
  <c r="P248" i="34"/>
  <c r="Q257" i="34"/>
  <c r="P257" i="34"/>
  <c r="P272" i="34"/>
  <c r="O579" i="34"/>
  <c r="P583" i="34"/>
  <c r="Q587" i="34"/>
  <c r="P720" i="34"/>
  <c r="Q675" i="34"/>
  <c r="P675" i="34"/>
  <c r="Q764" i="34"/>
  <c r="O815" i="34"/>
  <c r="Q885" i="34"/>
  <c r="O889" i="34"/>
  <c r="O922" i="34"/>
  <c r="Q926" i="34"/>
  <c r="P926" i="34"/>
  <c r="O970" i="34"/>
  <c r="P976" i="34"/>
  <c r="Q980" i="34"/>
  <c r="O1019" i="34"/>
  <c r="P1006" i="34"/>
  <c r="O182" i="34"/>
  <c r="O194" i="34"/>
  <c r="Q215" i="34"/>
  <c r="O219" i="34"/>
  <c r="Q226" i="34"/>
  <c r="P226" i="34"/>
  <c r="O245" i="34"/>
  <c r="Q787" i="34"/>
  <c r="P787" i="34"/>
  <c r="O793" i="34"/>
  <c r="Q834" i="34"/>
  <c r="P834" i="34"/>
  <c r="O820" i="34"/>
  <c r="Q732" i="34"/>
  <c r="O674" i="34"/>
  <c r="Q679" i="34"/>
  <c r="P679" i="34"/>
  <c r="Q249" i="34"/>
  <c r="P249" i="34"/>
  <c r="O269" i="34"/>
  <c r="Q273" i="34"/>
  <c r="P273" i="34"/>
  <c r="Q580" i="34"/>
  <c r="P580" i="34"/>
  <c r="O701" i="34"/>
  <c r="Q677" i="34"/>
  <c r="P677" i="34"/>
  <c r="O852" i="34"/>
  <c r="O826" i="34"/>
  <c r="Q813" i="34"/>
  <c r="P813" i="34"/>
  <c r="O919" i="34"/>
  <c r="Q923" i="34"/>
  <c r="Q792" i="34"/>
  <c r="P792" i="34"/>
  <c r="O860" i="34"/>
  <c r="O822" i="34"/>
  <c r="Q791" i="34"/>
  <c r="P791" i="34"/>
  <c r="O796" i="34"/>
  <c r="O801" i="34"/>
  <c r="O984" i="34"/>
  <c r="P676" i="34"/>
  <c r="Q696" i="34"/>
  <c r="O723" i="34"/>
  <c r="Q836" i="34"/>
  <c r="P260" i="34"/>
  <c r="Q267" i="34"/>
  <c r="P267" i="34"/>
  <c r="O586" i="34"/>
  <c r="Q842" i="34"/>
  <c r="P842" i="34"/>
  <c r="P782" i="34"/>
  <c r="P888" i="34"/>
  <c r="Q892" i="34"/>
  <c r="P892" i="34"/>
  <c r="O921" i="34"/>
  <c r="O946" i="34"/>
  <c r="Q950" i="34"/>
  <c r="P950" i="34"/>
  <c r="P965" i="34"/>
  <c r="Q969" i="34"/>
  <c r="O979" i="34"/>
  <c r="P1002" i="34"/>
  <c r="Q1005" i="34"/>
  <c r="O1039" i="34"/>
  <c r="P189" i="34"/>
  <c r="Q193" i="34"/>
  <c r="O229" i="34"/>
  <c r="Q233" i="34"/>
  <c r="P233" i="34"/>
  <c r="O244" i="34"/>
  <c r="Q1024" i="34"/>
  <c r="Q851" i="34"/>
  <c r="P851" i="34"/>
  <c r="Q812" i="34"/>
  <c r="P768" i="34"/>
  <c r="O734" i="34"/>
  <c r="P733" i="34"/>
  <c r="O705" i="34"/>
  <c r="Q711" i="34"/>
  <c r="P711" i="34"/>
  <c r="P735" i="34"/>
  <c r="P816" i="34"/>
  <c r="Q248" i="34"/>
  <c r="P268" i="34"/>
  <c r="Q272" i="34"/>
  <c r="P579" i="34"/>
  <c r="Q583" i="34"/>
  <c r="Q720" i="34"/>
  <c r="Q815" i="34"/>
  <c r="P815" i="34"/>
  <c r="O885" i="34"/>
  <c r="O918" i="34"/>
  <c r="Q922" i="34"/>
  <c r="P922" i="34"/>
  <c r="O951" i="34"/>
  <c r="O966" i="34"/>
  <c r="P970" i="34"/>
  <c r="Q976" i="34"/>
  <c r="O1025" i="34"/>
  <c r="P1019" i="34"/>
  <c r="Q1006" i="34"/>
  <c r="O177" i="34"/>
  <c r="Q182" i="34"/>
  <c r="P182" i="34"/>
  <c r="O190" i="34"/>
  <c r="P194" i="34"/>
  <c r="Q219" i="34"/>
  <c r="P219" i="34"/>
  <c r="O241" i="34"/>
  <c r="Q245" i="34"/>
  <c r="P245" i="34"/>
  <c r="O787" i="34"/>
  <c r="O866" i="34"/>
  <c r="Q794" i="34"/>
  <c r="P794" i="34"/>
  <c r="O802" i="34"/>
  <c r="O673" i="34"/>
  <c r="O1026" i="34"/>
  <c r="O792" i="34"/>
  <c r="O814" i="34"/>
  <c r="Q822" i="34"/>
  <c r="P822" i="34"/>
  <c r="O791" i="34"/>
  <c r="Q801" i="34"/>
  <c r="P801" i="34"/>
  <c r="P984" i="34"/>
  <c r="O727" i="34"/>
  <c r="Q676" i="34"/>
  <c r="O696" i="34"/>
  <c r="P724" i="34"/>
  <c r="Q723" i="34"/>
  <c r="P723" i="34"/>
  <c r="O836" i="34"/>
  <c r="P256" i="34"/>
  <c r="Q260" i="34"/>
  <c r="O275" i="34"/>
  <c r="O582" i="34"/>
  <c r="P586" i="34"/>
  <c r="O669" i="34"/>
  <c r="O771" i="34"/>
  <c r="Q782" i="34"/>
  <c r="O884" i="34"/>
  <c r="Q888" i="34"/>
  <c r="P925" i="34"/>
  <c r="Q946" i="34"/>
  <c r="P946" i="34"/>
  <c r="Q965" i="34"/>
  <c r="O975" i="34"/>
  <c r="P979" i="34"/>
  <c r="Q1002" i="34"/>
  <c r="O1001" i="34"/>
  <c r="Q1039" i="34"/>
  <c r="P1039" i="34"/>
  <c r="Q189" i="34"/>
  <c r="O214" i="34"/>
  <c r="P214" i="34"/>
  <c r="O222" i="34"/>
  <c r="Q229" i="34"/>
  <c r="P229" i="34"/>
  <c r="Q786" i="34"/>
  <c r="P786" i="34"/>
  <c r="O823" i="34"/>
  <c r="O777" i="34"/>
  <c r="O812" i="34"/>
  <c r="Q768" i="34"/>
  <c r="O1037" i="34"/>
  <c r="P734" i="34"/>
  <c r="Q733" i="34"/>
  <c r="O698" i="34"/>
  <c r="Q705" i="34"/>
  <c r="P705" i="34"/>
  <c r="Q735" i="34"/>
  <c r="Q816" i="34"/>
  <c r="O248" i="34"/>
  <c r="O261" i="34"/>
  <c r="Q268" i="34"/>
  <c r="O272" i="34"/>
  <c r="Q579" i="34"/>
  <c r="O587" i="34"/>
  <c r="O720" i="34"/>
  <c r="O841" i="34"/>
  <c r="O764" i="34"/>
  <c r="P889" i="34"/>
  <c r="Q918" i="34"/>
  <c r="P918" i="34"/>
  <c r="O947" i="34"/>
  <c r="Q951" i="34"/>
  <c r="P951" i="34"/>
  <c r="P966" i="34"/>
  <c r="Q970" i="34"/>
  <c r="O980" i="34"/>
  <c r="P1025" i="34"/>
  <c r="Q1019" i="34"/>
  <c r="Q177" i="34"/>
  <c r="P177" i="34"/>
  <c r="P190" i="34"/>
  <c r="Q194" i="34"/>
  <c r="O230" i="34"/>
  <c r="Q241" i="34"/>
  <c r="P241" i="34"/>
  <c r="Q866" i="34"/>
  <c r="P866" i="34"/>
  <c r="O794" i="34"/>
  <c r="P820" i="34"/>
  <c r="Q802" i="34"/>
  <c r="P802" i="34"/>
  <c r="Q1051" i="34"/>
  <c r="P1051" i="34"/>
  <c r="O682" i="34"/>
  <c r="Q668" i="34"/>
  <c r="O707" i="34"/>
  <c r="Q712" i="34"/>
  <c r="P778" i="34"/>
  <c r="O258" i="34"/>
  <c r="Q262" i="34"/>
  <c r="P262" i="34"/>
  <c r="O584" i="34"/>
  <c r="P852" i="34"/>
  <c r="Q854" i="34"/>
  <c r="P854" i="34"/>
  <c r="O886" i="34"/>
  <c r="Q890" i="34"/>
  <c r="P890" i="34"/>
  <c r="P919" i="34"/>
  <c r="O1051" i="34"/>
  <c r="O732" i="34"/>
  <c r="P668" i="34"/>
  <c r="Q269" i="34"/>
  <c r="P826" i="34"/>
  <c r="Q919" i="34"/>
  <c r="O944" i="34"/>
  <c r="Q948" i="34"/>
  <c r="P948" i="34"/>
  <c r="Q967" i="34"/>
  <c r="O977" i="34"/>
  <c r="P981" i="34"/>
  <c r="Q998" i="34"/>
  <c r="O1036" i="34"/>
  <c r="Q191" i="34"/>
  <c r="Q216" i="34"/>
  <c r="O227" i="34"/>
  <c r="Q231" i="34"/>
  <c r="P231" i="34"/>
  <c r="O678" i="34"/>
  <c r="Q800" i="34"/>
  <c r="Q849" i="34"/>
  <c r="P849" i="34"/>
  <c r="Q697" i="34"/>
  <c r="P697" i="34"/>
  <c r="O694" i="34"/>
  <c r="Q722" i="34"/>
  <c r="P722" i="34"/>
  <c r="P848" i="34"/>
  <c r="Q255" i="34"/>
  <c r="P255" i="34"/>
  <c r="O270" i="34"/>
  <c r="Q274" i="34"/>
  <c r="P274" i="34"/>
  <c r="P585" i="34"/>
  <c r="O729" i="34"/>
  <c r="Q715" i="34"/>
  <c r="P715" i="34"/>
  <c r="Q857" i="34"/>
  <c r="P857" i="34"/>
  <c r="P887" i="34"/>
  <c r="O891" i="34"/>
  <c r="P920" i="34"/>
  <c r="Q924" i="34"/>
  <c r="P924" i="34"/>
  <c r="O945" i="34"/>
  <c r="O968" i="34"/>
  <c r="P972" i="34"/>
  <c r="Q978" i="34"/>
  <c r="O999" i="34"/>
  <c r="P1023" i="34"/>
  <c r="Q995" i="34"/>
  <c r="O179" i="34"/>
  <c r="Q185" i="34"/>
  <c r="P185" i="34"/>
  <c r="O192" i="34"/>
  <c r="P196" i="34"/>
  <c r="Q221" i="34"/>
  <c r="P221" i="34"/>
  <c r="O228" i="34"/>
  <c r="O243" i="34"/>
  <c r="P1196" i="34"/>
  <c r="O1196" i="34"/>
  <c r="P1204" i="34"/>
  <c r="O1204" i="34"/>
  <c r="P1212" i="34"/>
  <c r="O1212" i="34"/>
  <c r="P1220" i="34"/>
  <c r="O1220" i="34"/>
  <c r="P1228" i="34"/>
  <c r="O1228" i="34"/>
  <c r="O1269" i="34"/>
  <c r="P1273" i="34"/>
  <c r="O1285" i="34"/>
  <c r="Q1158" i="34"/>
  <c r="P1168" i="34"/>
  <c r="O1168" i="34"/>
  <c r="P1176" i="34"/>
  <c r="O1176" i="34"/>
  <c r="P1192" i="34"/>
  <c r="O1192" i="34"/>
  <c r="P1185" i="34"/>
  <c r="O1189" i="34"/>
  <c r="P1193" i="34"/>
  <c r="O1197" i="34"/>
  <c r="P1201" i="34"/>
  <c r="O1205" i="34"/>
  <c r="P1209" i="34"/>
  <c r="O1213" i="34"/>
  <c r="P1217" i="34"/>
  <c r="O1221" i="34"/>
  <c r="P1225" i="34"/>
  <c r="O1229" i="34"/>
  <c r="Q1250" i="34"/>
  <c r="Q1274" i="34"/>
  <c r="Q1159" i="34"/>
  <c r="O1169" i="34"/>
  <c r="P1177" i="34"/>
  <c r="O1181" i="34"/>
  <c r="Q1186" i="34"/>
  <c r="Q1194" i="34"/>
  <c r="Q1202" i="34"/>
  <c r="Q1210" i="34"/>
  <c r="Q1218" i="34"/>
  <c r="Q1226" i="34"/>
  <c r="O1245" i="34"/>
  <c r="Q1271" i="34"/>
  <c r="Q1322" i="34"/>
  <c r="O1399" i="34"/>
  <c r="P1156" i="34"/>
  <c r="O1156" i="34"/>
  <c r="O1165" i="34"/>
  <c r="Q1174" i="34"/>
  <c r="Q1182" i="34"/>
  <c r="Q1187" i="34"/>
  <c r="Q1195" i="34"/>
  <c r="Q1203" i="34"/>
  <c r="Q1211" i="34"/>
  <c r="Q1219" i="34"/>
  <c r="Q1227" i="34"/>
  <c r="Q1246" i="34"/>
  <c r="P1272" i="34"/>
  <c r="O1272" i="34"/>
  <c r="Q1354" i="34"/>
  <c r="O1157" i="34"/>
  <c r="Q1166" i="34"/>
  <c r="Q1175" i="34"/>
  <c r="Q1183" i="34"/>
  <c r="O262" i="34"/>
  <c r="P701" i="34"/>
  <c r="Q826" i="34"/>
  <c r="O890" i="34"/>
  <c r="O923" i="34"/>
  <c r="P944" i="34"/>
  <c r="O971" i="34"/>
  <c r="P977" i="34"/>
  <c r="Q981" i="34"/>
  <c r="O1016" i="34"/>
  <c r="P1036" i="34"/>
  <c r="P184" i="34"/>
  <c r="O195" i="34"/>
  <c r="P220" i="34"/>
  <c r="Q227" i="34"/>
  <c r="P227" i="34"/>
  <c r="O246" i="34"/>
  <c r="Q678" i="34"/>
  <c r="P678" i="34"/>
  <c r="O800" i="34"/>
  <c r="P856" i="34"/>
  <c r="Q789" i="34"/>
  <c r="P789" i="34"/>
  <c r="O867" i="34"/>
  <c r="O1050" i="34"/>
  <c r="P1050" i="34"/>
  <c r="P716" i="34"/>
  <c r="Q694" i="34"/>
  <c r="P694" i="34"/>
  <c r="O687" i="34"/>
  <c r="Q848" i="34"/>
  <c r="O263" i="34"/>
  <c r="Q270" i="34"/>
  <c r="P270" i="34"/>
  <c r="P581" i="34"/>
  <c r="Q585" i="34"/>
  <c r="Q729" i="34"/>
  <c r="P729" i="34"/>
  <c r="P828" i="34"/>
  <c r="O769" i="34"/>
  <c r="P891" i="34"/>
  <c r="Q920" i="34"/>
  <c r="P949" i="34"/>
  <c r="O964" i="34"/>
  <c r="P968" i="34"/>
  <c r="Q972" i="34"/>
  <c r="O982" i="34"/>
  <c r="P999" i="34"/>
  <c r="Q1023" i="34"/>
  <c r="Q179" i="34"/>
  <c r="P179" i="34"/>
  <c r="P192" i="34"/>
  <c r="Q196" i="34"/>
  <c r="O217" i="34"/>
  <c r="P217" i="34"/>
  <c r="P232" i="34"/>
  <c r="Q243" i="34"/>
  <c r="P243" i="34"/>
  <c r="Q1196" i="34"/>
  <c r="Q1204" i="34"/>
  <c r="Q1212" i="34"/>
  <c r="Q1220" i="34"/>
  <c r="Q1228" i="34"/>
  <c r="Q1273" i="34"/>
  <c r="O1355" i="34"/>
  <c r="O1158" i="34"/>
  <c r="O1163" i="34"/>
  <c r="Q1168" i="34"/>
  <c r="Q1176" i="34"/>
  <c r="Q1192" i="34"/>
  <c r="Q1185" i="34"/>
  <c r="Q1193" i="34"/>
  <c r="Q1201" i="34"/>
  <c r="Q1209" i="34"/>
  <c r="Q1217" i="34"/>
  <c r="Q1225" i="34"/>
  <c r="O1250" i="34"/>
  <c r="P1270" i="34"/>
  <c r="O1274" i="34"/>
  <c r="P1286" i="34"/>
  <c r="O1398" i="34"/>
  <c r="P1398" i="34"/>
  <c r="O1155" i="34"/>
  <c r="P1159" i="34"/>
  <c r="Q1177" i="34"/>
  <c r="O1186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O1251" i="34"/>
  <c r="P1271" i="34"/>
  <c r="O1283" i="34"/>
  <c r="O1322" i="34"/>
  <c r="Q1156" i="34"/>
  <c r="P1170" i="34"/>
  <c r="O1174" i="34"/>
  <c r="P1178" i="34"/>
  <c r="O1182" i="34"/>
  <c r="P1187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O1246" i="34"/>
  <c r="Q1272" i="34"/>
  <c r="O1354" i="34"/>
  <c r="P1397" i="34"/>
  <c r="P1162" i="34"/>
  <c r="O1166" i="34"/>
  <c r="O1171" i="34"/>
  <c r="P1175" i="34"/>
  <c r="O1179" i="34"/>
  <c r="P1183" i="34"/>
  <c r="P674" i="34"/>
  <c r="O778" i="34"/>
  <c r="Q701" i="34"/>
  <c r="O854" i="34"/>
  <c r="O952" i="34"/>
  <c r="O967" i="34"/>
  <c r="P971" i="34"/>
  <c r="Q977" i="34"/>
  <c r="O998" i="34"/>
  <c r="P1016" i="34"/>
  <c r="Q1036" i="34"/>
  <c r="O178" i="34"/>
  <c r="Q184" i="34"/>
  <c r="O191" i="34"/>
  <c r="P195" i="34"/>
  <c r="Q220" i="34"/>
  <c r="O242" i="34"/>
  <c r="Q246" i="34"/>
  <c r="P246" i="34"/>
  <c r="O865" i="34"/>
  <c r="Q856" i="34"/>
  <c r="O789" i="34"/>
  <c r="O811" i="34"/>
  <c r="Q867" i="34"/>
  <c r="P867" i="34"/>
  <c r="Q1050" i="34"/>
  <c r="O726" i="34"/>
  <c r="Q716" i="34"/>
  <c r="O730" i="34"/>
  <c r="Q687" i="34"/>
  <c r="P687" i="34"/>
  <c r="O848" i="34"/>
  <c r="O259" i="34"/>
  <c r="Q263" i="34"/>
  <c r="P263" i="34"/>
  <c r="Q581" i="34"/>
  <c r="O585" i="34"/>
  <c r="O869" i="34"/>
  <c r="Q828" i="34"/>
  <c r="P769" i="34"/>
  <c r="O887" i="34"/>
  <c r="Q891" i="34"/>
  <c r="O920" i="34"/>
  <c r="P945" i="34"/>
  <c r="Q949" i="34"/>
  <c r="P964" i="34"/>
  <c r="Q968" i="34"/>
  <c r="O978" i="34"/>
  <c r="P982" i="34"/>
  <c r="Q999" i="34"/>
  <c r="O995" i="34"/>
  <c r="Q192" i="34"/>
  <c r="Q217" i="34"/>
  <c r="P228" i="34"/>
  <c r="Q232" i="34"/>
  <c r="P1200" i="34"/>
  <c r="O1200" i="34"/>
  <c r="P1208" i="34"/>
  <c r="O1208" i="34"/>
  <c r="P1216" i="34"/>
  <c r="O1216" i="34"/>
  <c r="P1224" i="34"/>
  <c r="O1224" i="34"/>
  <c r="P1232" i="34"/>
  <c r="O1232" i="34"/>
  <c r="P1269" i="34"/>
  <c r="O1273" i="34"/>
  <c r="P1285" i="34"/>
  <c r="Q1355" i="34"/>
  <c r="Q1163" i="34"/>
  <c r="P1172" i="34"/>
  <c r="O1172" i="34"/>
  <c r="P1180" i="34"/>
  <c r="O1180" i="34"/>
  <c r="O1185" i="34"/>
  <c r="P1189" i="34"/>
  <c r="O1193" i="34"/>
  <c r="P1197" i="34"/>
  <c r="O1201" i="34"/>
  <c r="P1205" i="34"/>
  <c r="O1209" i="34"/>
  <c r="P1213" i="34"/>
  <c r="O1217" i="34"/>
  <c r="P1221" i="34"/>
  <c r="O1225" i="34"/>
  <c r="P1229" i="34"/>
  <c r="P1244" i="34"/>
  <c r="O1244" i="34"/>
  <c r="Q1270" i="34"/>
  <c r="Q1286" i="34"/>
  <c r="Q1155" i="34"/>
  <c r="P1164" i="34"/>
  <c r="O1164" i="34"/>
  <c r="P1169" i="34"/>
  <c r="O1177" i="34"/>
  <c r="P1181" i="34"/>
  <c r="P1184" i="34"/>
  <c r="O1184" i="34"/>
  <c r="Q1190" i="34"/>
  <c r="Q1198" i="34"/>
  <c r="Q1206" i="34"/>
  <c r="Q1214" i="34"/>
  <c r="Q1222" i="34"/>
  <c r="Q1230" i="34"/>
  <c r="P1245" i="34"/>
  <c r="Q1251" i="34"/>
  <c r="Q1283" i="34"/>
  <c r="Q1399" i="34"/>
  <c r="P1160" i="34"/>
  <c r="O1160" i="34"/>
  <c r="P1165" i="34"/>
  <c r="Q1170" i="34"/>
  <c r="Q1178" i="34"/>
  <c r="P1188" i="34"/>
  <c r="O1188" i="34"/>
  <c r="Q1191" i="34"/>
  <c r="Q1199" i="34"/>
  <c r="Q1207" i="34"/>
  <c r="Q1215" i="34"/>
  <c r="Q1223" i="34"/>
  <c r="Q1231" i="34"/>
  <c r="P1268" i="34"/>
  <c r="O1268" i="34"/>
  <c r="P1284" i="34"/>
  <c r="O1284" i="34"/>
  <c r="O1397" i="34"/>
  <c r="Q1397" i="34"/>
  <c r="P1157" i="34"/>
  <c r="Q1162" i="34"/>
  <c r="Q1171" i="34"/>
  <c r="Q1179" i="34"/>
  <c r="Q674" i="34"/>
  <c r="P712" i="34"/>
  <c r="P269" i="34"/>
  <c r="O948" i="34"/>
  <c r="Q952" i="34"/>
  <c r="P952" i="34"/>
  <c r="P967" i="34"/>
  <c r="Q971" i="34"/>
  <c r="O981" i="34"/>
  <c r="P998" i="34"/>
  <c r="Q1016" i="34"/>
  <c r="Q178" i="34"/>
  <c r="P178" i="34"/>
  <c r="O184" i="34"/>
  <c r="P191" i="34"/>
  <c r="Q195" i="34"/>
  <c r="O216" i="34"/>
  <c r="P216" i="34"/>
  <c r="O220" i="34"/>
  <c r="O231" i="34"/>
  <c r="Q242" i="34"/>
  <c r="P242" i="34"/>
  <c r="P800" i="34"/>
  <c r="Q865" i="34"/>
  <c r="P865" i="34"/>
  <c r="O856" i="34"/>
  <c r="O849" i="34"/>
  <c r="Q811" i="34"/>
  <c r="P811" i="34"/>
  <c r="O697" i="34"/>
  <c r="Q726" i="34"/>
  <c r="P726" i="34"/>
  <c r="O716" i="34"/>
  <c r="O722" i="34"/>
  <c r="Q730" i="34"/>
  <c r="P730" i="34"/>
  <c r="O255" i="34"/>
  <c r="Q259" i="34"/>
  <c r="P259" i="34"/>
  <c r="O274" i="34"/>
  <c r="O581" i="34"/>
  <c r="O715" i="34"/>
  <c r="Q869" i="34"/>
  <c r="P869" i="34"/>
  <c r="O828" i="34"/>
  <c r="Q769" i="34"/>
  <c r="O857" i="34"/>
  <c r="Q887" i="34"/>
  <c r="O924" i="34"/>
  <c r="Q945" i="34"/>
  <c r="O949" i="34"/>
  <c r="Q964" i="34"/>
  <c r="O972" i="34"/>
  <c r="P978" i="34"/>
  <c r="Q982" i="34"/>
  <c r="O1023" i="34"/>
  <c r="P995" i="34"/>
  <c r="O185" i="34"/>
  <c r="O196" i="34"/>
  <c r="O221" i="34"/>
  <c r="Q228" i="34"/>
  <c r="O232" i="34"/>
  <c r="Q1200" i="34"/>
  <c r="Q1208" i="34"/>
  <c r="Q1216" i="34"/>
  <c r="Q1224" i="34"/>
  <c r="Q1232" i="34"/>
  <c r="Q1269" i="34"/>
  <c r="Q1285" i="34"/>
  <c r="P1355" i="34"/>
  <c r="P1158" i="34"/>
  <c r="P1163" i="34"/>
  <c r="Q1172" i="34"/>
  <c r="Q1180" i="34"/>
  <c r="Q1189" i="34"/>
  <c r="Q1197" i="34"/>
  <c r="Q1205" i="34"/>
  <c r="Q1213" i="34"/>
  <c r="Q1221" i="34"/>
  <c r="Q1229" i="34"/>
  <c r="Q1244" i="34"/>
  <c r="P1250" i="34"/>
  <c r="O1270" i="34"/>
  <c r="P1274" i="34"/>
  <c r="O1286" i="34"/>
  <c r="Q1398" i="34"/>
  <c r="P1155" i="34"/>
  <c r="O1159" i="34"/>
  <c r="Q1164" i="34"/>
  <c r="Q1169" i="34"/>
  <c r="Q1181" i="34"/>
  <c r="Q1184" i="34"/>
  <c r="P1186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Q1245" i="34"/>
  <c r="P1251" i="34"/>
  <c r="O1271" i="34"/>
  <c r="P1283" i="34"/>
  <c r="P1322" i="34"/>
  <c r="P1399" i="34"/>
  <c r="Q1160" i="34"/>
  <c r="Q1165" i="34"/>
  <c r="O1170" i="34"/>
  <c r="P1174" i="34"/>
  <c r="O1178" i="34"/>
  <c r="P1182" i="34"/>
  <c r="Q1188" i="34"/>
  <c r="O1187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P1246" i="34"/>
  <c r="Q1268" i="34"/>
  <c r="Q1284" i="34"/>
  <c r="P1354" i="34"/>
  <c r="Q1157" i="34"/>
  <c r="O1162" i="34"/>
  <c r="P1166" i="34"/>
  <c r="P1171" i="34"/>
  <c r="O1175" i="34"/>
  <c r="P1179" i="34"/>
  <c r="O1183" i="34"/>
  <c r="Q131" i="34"/>
  <c r="P131" i="34"/>
  <c r="O160" i="34"/>
  <c r="P132" i="34"/>
  <c r="Q1239" i="34"/>
  <c r="O132" i="34"/>
  <c r="O853" i="34"/>
  <c r="Q132" i="34"/>
  <c r="P1239" i="34"/>
  <c r="P853" i="34"/>
  <c r="P160" i="34"/>
  <c r="Q853" i="34"/>
  <c r="O131" i="34"/>
  <c r="Q160" i="34"/>
  <c r="O1239" i="34"/>
  <c r="P1252" i="34"/>
  <c r="O1252" i="34"/>
  <c r="Q1252" i="34"/>
  <c r="Q98" i="34"/>
  <c r="P98" i="34"/>
  <c r="O98" i="34"/>
  <c r="Q825" i="34"/>
  <c r="P825" i="34"/>
  <c r="O1238" i="34"/>
  <c r="Q1233" i="34"/>
  <c r="O825" i="34"/>
  <c r="O1233" i="34"/>
  <c r="P1238" i="34"/>
  <c r="P1233" i="34"/>
  <c r="Q1238" i="34"/>
  <c r="Q170" i="34"/>
  <c r="P170" i="34"/>
  <c r="O171" i="34"/>
  <c r="O170" i="34"/>
  <c r="Q171" i="34"/>
  <c r="P171" i="34"/>
  <c r="Q172" i="34"/>
  <c r="O252" i="34"/>
  <c r="P252" i="34"/>
  <c r="O172" i="34"/>
  <c r="Q252" i="34"/>
  <c r="P172" i="34"/>
  <c r="P123" i="34"/>
  <c r="O123" i="34"/>
  <c r="Q124" i="34"/>
  <c r="P124" i="34"/>
  <c r="Q123" i="34"/>
  <c r="O124" i="34"/>
  <c r="O1044" i="34"/>
  <c r="Q1044" i="34"/>
  <c r="U1044" i="34"/>
  <c r="Z1044" i="34"/>
  <c r="P1044" i="34"/>
  <c r="W1044" i="34"/>
  <c r="A1044" i="34"/>
  <c r="O1033" i="34"/>
  <c r="P1033" i="34"/>
  <c r="Q1033" i="34"/>
  <c r="U1033" i="34"/>
  <c r="Z1033" i="34"/>
  <c r="W1033" i="34"/>
  <c r="A1033" i="34"/>
  <c r="O993" i="34"/>
  <c r="P993" i="34"/>
  <c r="Q993" i="34"/>
  <c r="U993" i="34"/>
  <c r="Z993" i="34"/>
  <c r="W993" i="34"/>
  <c r="A993" i="34"/>
  <c r="O988" i="34"/>
  <c r="P988" i="34"/>
  <c r="Q988" i="34"/>
  <c r="U988" i="34"/>
  <c r="Z988" i="34"/>
  <c r="W988" i="34"/>
  <c r="A988" i="34"/>
  <c r="O985" i="34"/>
  <c r="P985" i="34"/>
  <c r="Q985" i="34"/>
  <c r="U985" i="34"/>
  <c r="Z985" i="34"/>
  <c r="W985" i="34"/>
  <c r="A985" i="34"/>
  <c r="O991" i="34"/>
  <c r="P991" i="34"/>
  <c r="Q991" i="34"/>
  <c r="U991" i="34"/>
  <c r="Z991" i="34"/>
  <c r="A991" i="34"/>
  <c r="W991" i="34"/>
  <c r="O1012" i="34"/>
  <c r="P1012" i="34"/>
  <c r="Q1012" i="34"/>
  <c r="U1012" i="34"/>
  <c r="Z1012" i="34"/>
  <c r="A1012" i="34"/>
  <c r="W1012" i="34"/>
  <c r="O994" i="34"/>
  <c r="P994" i="34"/>
  <c r="Q994" i="34"/>
  <c r="U994" i="34"/>
  <c r="Z994" i="34"/>
  <c r="W994" i="34"/>
  <c r="A994" i="34"/>
  <c r="O992" i="34"/>
  <c r="P992" i="34"/>
  <c r="Q992" i="34"/>
  <c r="U992" i="34"/>
  <c r="Z992" i="34"/>
  <c r="W992" i="34"/>
  <c r="A992" i="34"/>
  <c r="O1007" i="34"/>
  <c r="P1007" i="34"/>
  <c r="Q1007" i="34"/>
  <c r="U1007" i="34"/>
  <c r="Z1007" i="34"/>
  <c r="A1007" i="34"/>
  <c r="W1007" i="34"/>
  <c r="O1004" i="34"/>
  <c r="P1004" i="34"/>
  <c r="Q1004" i="34"/>
  <c r="U1004" i="34"/>
  <c r="Z1004" i="34"/>
  <c r="W1004" i="34"/>
  <c r="A1004" i="34"/>
  <c r="Q933" i="34"/>
  <c r="U933" i="34"/>
  <c r="Z933" i="34"/>
  <c r="P933" i="34"/>
  <c r="W933" i="34"/>
  <c r="O933" i="34"/>
  <c r="A933" i="34"/>
  <c r="Q914" i="34"/>
  <c r="U914" i="34"/>
  <c r="Z914" i="34"/>
  <c r="O914" i="34"/>
  <c r="P914" i="34"/>
  <c r="W914" i="34"/>
  <c r="A914" i="34"/>
  <c r="O1027" i="34"/>
  <c r="P1027" i="34"/>
  <c r="Q1027" i="34"/>
  <c r="U1027" i="34"/>
  <c r="Z1027" i="34"/>
  <c r="A1027" i="34"/>
  <c r="W1027" i="34"/>
  <c r="O961" i="34"/>
  <c r="P961" i="34"/>
  <c r="Q961" i="34"/>
  <c r="U961" i="34"/>
  <c r="Z961" i="34"/>
  <c r="W961" i="34"/>
  <c r="A961" i="34"/>
  <c r="Q957" i="34"/>
  <c r="U957" i="34"/>
  <c r="Z957" i="34"/>
  <c r="P957" i="34"/>
  <c r="W957" i="34"/>
  <c r="O957" i="34"/>
  <c r="A957" i="34"/>
  <c r="Q938" i="34"/>
  <c r="U938" i="34"/>
  <c r="Z938" i="34"/>
  <c r="O938" i="34"/>
  <c r="P938" i="34"/>
  <c r="W938" i="34"/>
  <c r="A938" i="34"/>
  <c r="Q910" i="34"/>
  <c r="U910" i="34"/>
  <c r="Z910" i="34"/>
  <c r="O910" i="34"/>
  <c r="P910" i="34"/>
  <c r="W910" i="34"/>
  <c r="A910" i="34"/>
  <c r="Q906" i="34"/>
  <c r="U906" i="34"/>
  <c r="Z906" i="34"/>
  <c r="O906" i="34"/>
  <c r="P906" i="34"/>
  <c r="W906" i="34"/>
  <c r="A906" i="34"/>
  <c r="Q899" i="34"/>
  <c r="U899" i="34"/>
  <c r="Z899" i="34"/>
  <c r="O899" i="34"/>
  <c r="P899" i="34"/>
  <c r="W899" i="34"/>
  <c r="A899" i="34"/>
  <c r="Q894" i="34"/>
  <c r="U894" i="34"/>
  <c r="Z894" i="34"/>
  <c r="O894" i="34"/>
  <c r="P894" i="34"/>
  <c r="W894" i="34"/>
  <c r="A894" i="34"/>
  <c r="Q881" i="34"/>
  <c r="U881" i="34"/>
  <c r="Z881" i="34"/>
  <c r="P881" i="34"/>
  <c r="W881" i="34"/>
  <c r="O881" i="34"/>
  <c r="A881" i="34"/>
  <c r="Q876" i="34"/>
  <c r="U876" i="34"/>
  <c r="Z876" i="34"/>
  <c r="O876" i="34"/>
  <c r="P876" i="34"/>
  <c r="W876" i="34"/>
  <c r="A876" i="34"/>
  <c r="O577" i="34"/>
  <c r="W577" i="34"/>
  <c r="P577" i="34"/>
  <c r="Q577" i="34"/>
  <c r="U577" i="34"/>
  <c r="Z577" i="34"/>
  <c r="A577" i="34"/>
  <c r="Q281" i="34"/>
  <c r="U281" i="34"/>
  <c r="Z281" i="34"/>
  <c r="O281" i="34"/>
  <c r="P281" i="34"/>
  <c r="W281" i="34"/>
  <c r="A281" i="34"/>
  <c r="Q254" i="34"/>
  <c r="U254" i="34"/>
  <c r="Z254" i="34"/>
  <c r="O254" i="34"/>
  <c r="P254" i="34"/>
  <c r="W254" i="34"/>
  <c r="A254" i="34"/>
  <c r="Q283" i="34"/>
  <c r="U283" i="34"/>
  <c r="Z283" i="34"/>
  <c r="O283" i="34"/>
  <c r="P283" i="34"/>
  <c r="W283" i="34"/>
  <c r="A283" i="34"/>
  <c r="Q943" i="34"/>
  <c r="U943" i="34"/>
  <c r="Z943" i="34"/>
  <c r="O943" i="34"/>
  <c r="P943" i="34"/>
  <c r="W943" i="34"/>
  <c r="A943" i="34"/>
  <c r="Q911" i="34"/>
  <c r="U911" i="34"/>
  <c r="Z911" i="34"/>
  <c r="O911" i="34"/>
  <c r="P911" i="34"/>
  <c r="W911" i="34"/>
  <c r="A911" i="34"/>
  <c r="Q832" i="34"/>
  <c r="U832" i="34"/>
  <c r="Z832" i="34"/>
  <c r="P832" i="34"/>
  <c r="W832" i="34"/>
  <c r="O832" i="34"/>
  <c r="A832" i="34"/>
  <c r="O783" i="34"/>
  <c r="Q783" i="34"/>
  <c r="U783" i="34"/>
  <c r="Z783" i="34"/>
  <c r="W783" i="34"/>
  <c r="P783" i="34"/>
  <c r="A783" i="34"/>
  <c r="O1034" i="34"/>
  <c r="P1034" i="34"/>
  <c r="Q1034" i="34"/>
  <c r="U1034" i="34"/>
  <c r="Z1034" i="34"/>
  <c r="W1034" i="34"/>
  <c r="A1034" i="34"/>
  <c r="O1022" i="34"/>
  <c r="P1022" i="34"/>
  <c r="Q1022" i="34"/>
  <c r="U1022" i="34"/>
  <c r="Z1022" i="34"/>
  <c r="W1022" i="34"/>
  <c r="A1022" i="34"/>
  <c r="O1045" i="34"/>
  <c r="Q1045" i="34"/>
  <c r="U1045" i="34"/>
  <c r="Z1045" i="34"/>
  <c r="P1045" i="34"/>
  <c r="W1045" i="34"/>
  <c r="A1045" i="34"/>
  <c r="O1031" i="34"/>
  <c r="P1031" i="34"/>
  <c r="Q1031" i="34"/>
  <c r="U1031" i="34"/>
  <c r="Z1031" i="34"/>
  <c r="A1031" i="34"/>
  <c r="W1031" i="34"/>
  <c r="O1015" i="34"/>
  <c r="P1015" i="34"/>
  <c r="Q1015" i="34"/>
  <c r="U1015" i="34"/>
  <c r="Z1015" i="34"/>
  <c r="A1015" i="34"/>
  <c r="W1015" i="34"/>
  <c r="O1029" i="34"/>
  <c r="P1029" i="34"/>
  <c r="Q1029" i="34"/>
  <c r="U1029" i="34"/>
  <c r="Z1029" i="34"/>
  <c r="W1029" i="34"/>
  <c r="A1029" i="34"/>
  <c r="O1032" i="34"/>
  <c r="P1032" i="34"/>
  <c r="Q1032" i="34"/>
  <c r="U1032" i="34"/>
  <c r="Z1032" i="34"/>
  <c r="A1032" i="34"/>
  <c r="W1032" i="34"/>
  <c r="O1046" i="34"/>
  <c r="Q1046" i="34"/>
  <c r="U1046" i="34"/>
  <c r="Z1046" i="34"/>
  <c r="P1046" i="34"/>
  <c r="W1046" i="34"/>
  <c r="A1046" i="34"/>
  <c r="O989" i="34"/>
  <c r="P989" i="34"/>
  <c r="Q989" i="34"/>
  <c r="U989" i="34"/>
  <c r="Z989" i="34"/>
  <c r="W989" i="34"/>
  <c r="A989" i="34"/>
  <c r="O1010" i="34"/>
  <c r="P1010" i="34"/>
  <c r="Q1010" i="34"/>
  <c r="U1010" i="34"/>
  <c r="Z1010" i="34"/>
  <c r="W1010" i="34"/>
  <c r="A1010" i="34"/>
  <c r="Q936" i="34"/>
  <c r="U936" i="34"/>
  <c r="Z936" i="34"/>
  <c r="P936" i="34"/>
  <c r="W936" i="34"/>
  <c r="O936" i="34"/>
  <c r="A936" i="34"/>
  <c r="Q917" i="34"/>
  <c r="U917" i="34"/>
  <c r="Z917" i="34"/>
  <c r="P917" i="34"/>
  <c r="W917" i="34"/>
  <c r="O917" i="34"/>
  <c r="A917" i="34"/>
  <c r="Q913" i="34"/>
  <c r="U913" i="34"/>
  <c r="Z913" i="34"/>
  <c r="P913" i="34"/>
  <c r="W913" i="34"/>
  <c r="O913" i="34"/>
  <c r="A913" i="34"/>
  <c r="O1003" i="34"/>
  <c r="P1003" i="34"/>
  <c r="Q1003" i="34"/>
  <c r="U1003" i="34"/>
  <c r="Z1003" i="34"/>
  <c r="A1003" i="34"/>
  <c r="W1003" i="34"/>
  <c r="O960" i="34"/>
  <c r="P960" i="34"/>
  <c r="Q960" i="34"/>
  <c r="U960" i="34"/>
  <c r="Z960" i="34"/>
  <c r="W960" i="34"/>
  <c r="A960" i="34"/>
  <c r="Q941" i="34"/>
  <c r="U941" i="34"/>
  <c r="Z941" i="34"/>
  <c r="P941" i="34"/>
  <c r="W941" i="34"/>
  <c r="O941" i="34"/>
  <c r="A941" i="34"/>
  <c r="Q937" i="34"/>
  <c r="P937" i="34"/>
  <c r="U937" i="34"/>
  <c r="Z937" i="34"/>
  <c r="O937" i="34"/>
  <c r="W937" i="34"/>
  <c r="A937" i="34"/>
  <c r="Q909" i="34"/>
  <c r="U909" i="34"/>
  <c r="Z909" i="34"/>
  <c r="P909" i="34"/>
  <c r="W909" i="34"/>
  <c r="O909" i="34"/>
  <c r="A909" i="34"/>
  <c r="Q905" i="34"/>
  <c r="U905" i="34"/>
  <c r="Z905" i="34"/>
  <c r="P905" i="34"/>
  <c r="W905" i="34"/>
  <c r="O905" i="34"/>
  <c r="A905" i="34"/>
  <c r="Q898" i="34"/>
  <c r="U898" i="34"/>
  <c r="Z898" i="34"/>
  <c r="O898" i="34"/>
  <c r="P898" i="34"/>
  <c r="W898" i="34"/>
  <c r="A898" i="34"/>
  <c r="Q893" i="34"/>
  <c r="U893" i="34"/>
  <c r="Z893" i="34"/>
  <c r="P893" i="34"/>
  <c r="W893" i="34"/>
  <c r="O893" i="34"/>
  <c r="A893" i="34"/>
  <c r="Q879" i="34"/>
  <c r="U879" i="34"/>
  <c r="Z879" i="34"/>
  <c r="O879" i="34"/>
  <c r="P879" i="34"/>
  <c r="W879" i="34"/>
  <c r="A879" i="34"/>
  <c r="Q875" i="34"/>
  <c r="U875" i="34"/>
  <c r="Z875" i="34"/>
  <c r="P875" i="34"/>
  <c r="W875" i="34"/>
  <c r="A875" i="34"/>
  <c r="O875" i="34"/>
  <c r="O595" i="34"/>
  <c r="P595" i="34"/>
  <c r="Q595" i="34"/>
  <c r="U595" i="34"/>
  <c r="Z595" i="34"/>
  <c r="W595" i="34"/>
  <c r="A595" i="34"/>
  <c r="O576" i="34"/>
  <c r="Q576" i="34"/>
  <c r="U576" i="34"/>
  <c r="Z576" i="34"/>
  <c r="W576" i="34"/>
  <c r="P576" i="34"/>
  <c r="A576" i="34"/>
  <c r="Q279" i="34"/>
  <c r="U279" i="34"/>
  <c r="Z279" i="34"/>
  <c r="O279" i="34"/>
  <c r="P279" i="34"/>
  <c r="W279" i="34"/>
  <c r="A279" i="34"/>
  <c r="Q240" i="34"/>
  <c r="U240" i="34"/>
  <c r="Z240" i="34"/>
  <c r="P240" i="34"/>
  <c r="W240" i="34"/>
  <c r="O240" i="34"/>
  <c r="A240" i="34"/>
  <c r="Q284" i="34"/>
  <c r="U284" i="34"/>
  <c r="Z284" i="34"/>
  <c r="P284" i="34"/>
  <c r="W284" i="34"/>
  <c r="O284" i="34"/>
  <c r="A284" i="34"/>
  <c r="Q810" i="34"/>
  <c r="U810" i="34"/>
  <c r="Z810" i="34"/>
  <c r="O810" i="34"/>
  <c r="P810" i="34"/>
  <c r="W810" i="34"/>
  <c r="A810" i="34"/>
  <c r="Q912" i="34"/>
  <c r="U912" i="34"/>
  <c r="Z912" i="34"/>
  <c r="O912" i="34"/>
  <c r="P912" i="34"/>
  <c r="W912" i="34"/>
  <c r="A912" i="34"/>
  <c r="O784" i="34"/>
  <c r="Q784" i="34"/>
  <c r="U784" i="34"/>
  <c r="Z784" i="34"/>
  <c r="W784" i="34"/>
  <c r="P784" i="34"/>
  <c r="A784" i="34"/>
  <c r="Q872" i="34"/>
  <c r="U872" i="34"/>
  <c r="Z872" i="34"/>
  <c r="P872" i="34"/>
  <c r="W872" i="34"/>
  <c r="O872" i="34"/>
  <c r="A872" i="34"/>
  <c r="O1052" i="34"/>
  <c r="Q1052" i="34"/>
  <c r="U1052" i="34"/>
  <c r="Z1052" i="34"/>
  <c r="P1052" i="34"/>
  <c r="W1052" i="34"/>
  <c r="A1052" i="34"/>
  <c r="O1020" i="34"/>
  <c r="P1020" i="34"/>
  <c r="Q1020" i="34"/>
  <c r="U1020" i="34"/>
  <c r="Z1020" i="34"/>
  <c r="W1020" i="34"/>
  <c r="A1020" i="34"/>
  <c r="O1049" i="34"/>
  <c r="Q1049" i="34"/>
  <c r="U1049" i="34"/>
  <c r="Z1049" i="34"/>
  <c r="P1049" i="34"/>
  <c r="W1049" i="34"/>
  <c r="A1049" i="34"/>
  <c r="O997" i="34"/>
  <c r="P997" i="34"/>
  <c r="Q997" i="34"/>
  <c r="U997" i="34"/>
  <c r="Z997" i="34"/>
  <c r="W997" i="34"/>
  <c r="A997" i="34"/>
  <c r="O1043" i="34"/>
  <c r="Q1043" i="34"/>
  <c r="U1043" i="34"/>
  <c r="Z1043" i="34"/>
  <c r="A1043" i="34"/>
  <c r="P1043" i="34"/>
  <c r="W1043" i="34"/>
  <c r="O987" i="34"/>
  <c r="P987" i="34"/>
  <c r="Q987" i="34"/>
  <c r="U987" i="34"/>
  <c r="Z987" i="34"/>
  <c r="A987" i="34"/>
  <c r="W987" i="34"/>
  <c r="O990" i="34"/>
  <c r="P990" i="34"/>
  <c r="Q990" i="34"/>
  <c r="U990" i="34"/>
  <c r="Z990" i="34"/>
  <c r="W990" i="34"/>
  <c r="A990" i="34"/>
  <c r="O996" i="34"/>
  <c r="P996" i="34"/>
  <c r="Q996" i="34"/>
  <c r="U996" i="34"/>
  <c r="Z996" i="34"/>
  <c r="A996" i="34"/>
  <c r="W996" i="34"/>
  <c r="O1035" i="34"/>
  <c r="P1035" i="34"/>
  <c r="Q1035" i="34"/>
  <c r="U1035" i="34"/>
  <c r="Z1035" i="34"/>
  <c r="A1035" i="34"/>
  <c r="W1035" i="34"/>
  <c r="O986" i="34"/>
  <c r="P986" i="34"/>
  <c r="Q986" i="34"/>
  <c r="U986" i="34"/>
  <c r="Z986" i="34"/>
  <c r="W986" i="34"/>
  <c r="A986" i="34"/>
  <c r="O1000" i="34"/>
  <c r="P1000" i="34"/>
  <c r="Q1000" i="34"/>
  <c r="U1000" i="34"/>
  <c r="Z1000" i="34"/>
  <c r="A1000" i="34"/>
  <c r="W1000" i="34"/>
  <c r="Q935" i="34"/>
  <c r="U935" i="34"/>
  <c r="Z935" i="34"/>
  <c r="O935" i="34"/>
  <c r="A935" i="34"/>
  <c r="P935" i="34"/>
  <c r="W935" i="34"/>
  <c r="Q916" i="34"/>
  <c r="U916" i="34"/>
  <c r="Z916" i="34"/>
  <c r="O916" i="34"/>
  <c r="P916" i="34"/>
  <c r="W916" i="34"/>
  <c r="A916" i="34"/>
  <c r="O1017" i="34"/>
  <c r="P1017" i="34"/>
  <c r="Q1017" i="34"/>
  <c r="U1017" i="34"/>
  <c r="Z1017" i="34"/>
  <c r="W1017" i="34"/>
  <c r="A1017" i="34"/>
  <c r="O963" i="34"/>
  <c r="P963" i="34"/>
  <c r="Q963" i="34"/>
  <c r="U963" i="34"/>
  <c r="Z963" i="34"/>
  <c r="A963" i="34"/>
  <c r="W963" i="34"/>
  <c r="Q959" i="34"/>
  <c r="O959" i="34"/>
  <c r="P959" i="34"/>
  <c r="U959" i="34"/>
  <c r="Z959" i="34"/>
  <c r="A959" i="34"/>
  <c r="W959" i="34"/>
  <c r="Q940" i="34"/>
  <c r="U940" i="34"/>
  <c r="Z940" i="34"/>
  <c r="O940" i="34"/>
  <c r="P940" i="34"/>
  <c r="W940" i="34"/>
  <c r="A940" i="34"/>
  <c r="Q928" i="34"/>
  <c r="U928" i="34"/>
  <c r="Z928" i="34"/>
  <c r="O928" i="34"/>
  <c r="P928" i="34"/>
  <c r="W928" i="34"/>
  <c r="A928" i="34"/>
  <c r="Q908" i="34"/>
  <c r="U908" i="34"/>
  <c r="Z908" i="34"/>
  <c r="O908" i="34"/>
  <c r="P908" i="34"/>
  <c r="W908" i="34"/>
  <c r="A908" i="34"/>
  <c r="Q904" i="34"/>
  <c r="U904" i="34"/>
  <c r="Z904" i="34"/>
  <c r="P904" i="34"/>
  <c r="W904" i="34"/>
  <c r="O904" i="34"/>
  <c r="A904" i="34"/>
  <c r="Q897" i="34"/>
  <c r="U897" i="34"/>
  <c r="Z897" i="34"/>
  <c r="P897" i="34"/>
  <c r="W897" i="34"/>
  <c r="O897" i="34"/>
  <c r="A897" i="34"/>
  <c r="Q883" i="34"/>
  <c r="U883" i="34"/>
  <c r="Z883" i="34"/>
  <c r="O883" i="34"/>
  <c r="P883" i="34"/>
  <c r="W883" i="34"/>
  <c r="A883" i="34"/>
  <c r="Q878" i="34"/>
  <c r="U878" i="34"/>
  <c r="Z878" i="34"/>
  <c r="O878" i="34"/>
  <c r="P878" i="34"/>
  <c r="W878" i="34"/>
  <c r="A878" i="34"/>
  <c r="O776" i="34"/>
  <c r="P776" i="34"/>
  <c r="Q776" i="34"/>
  <c r="U776" i="34"/>
  <c r="Z776" i="34"/>
  <c r="W776" i="34"/>
  <c r="A776" i="34"/>
  <c r="O594" i="34"/>
  <c r="P594" i="34"/>
  <c r="Q594" i="34"/>
  <c r="U594" i="34"/>
  <c r="Z594" i="34"/>
  <c r="W594" i="34"/>
  <c r="A594" i="34"/>
  <c r="Q278" i="34"/>
  <c r="U278" i="34"/>
  <c r="Z278" i="34"/>
  <c r="O278" i="34"/>
  <c r="P278" i="34"/>
  <c r="W278" i="34"/>
  <c r="A278" i="34"/>
  <c r="Q253" i="34"/>
  <c r="U253" i="34"/>
  <c r="Z253" i="34"/>
  <c r="O253" i="34"/>
  <c r="P253" i="34"/>
  <c r="W253" i="34"/>
  <c r="A253" i="34"/>
  <c r="Q285" i="34"/>
  <c r="U285" i="34"/>
  <c r="Z285" i="34"/>
  <c r="O285" i="34"/>
  <c r="P285" i="34"/>
  <c r="W285" i="34"/>
  <c r="A285" i="34"/>
  <c r="Q901" i="34"/>
  <c r="U901" i="34"/>
  <c r="Z901" i="34"/>
  <c r="P901" i="34"/>
  <c r="W901" i="34"/>
  <c r="O901" i="34"/>
  <c r="A901" i="34"/>
  <c r="Q838" i="34"/>
  <c r="U838" i="34"/>
  <c r="Z838" i="34"/>
  <c r="O838" i="34"/>
  <c r="P838" i="34"/>
  <c r="W838" i="34"/>
  <c r="A838" i="34"/>
  <c r="Q873" i="34"/>
  <c r="U873" i="34"/>
  <c r="Z873" i="34"/>
  <c r="P873" i="34"/>
  <c r="W873" i="34"/>
  <c r="O873" i="34"/>
  <c r="A873" i="34"/>
  <c r="O983" i="34"/>
  <c r="P983" i="34"/>
  <c r="Q983" i="34"/>
  <c r="U983" i="34"/>
  <c r="Z983" i="34"/>
  <c r="A983" i="34"/>
  <c r="W983" i="34"/>
  <c r="O1018" i="34"/>
  <c r="P1018" i="34"/>
  <c r="Q1018" i="34"/>
  <c r="U1018" i="34"/>
  <c r="Z1018" i="34"/>
  <c r="W1018" i="34"/>
  <c r="A1018" i="34"/>
  <c r="O1042" i="34"/>
  <c r="Q1042" i="34"/>
  <c r="U1042" i="34"/>
  <c r="Z1042" i="34"/>
  <c r="A1042" i="34"/>
  <c r="P1042" i="34"/>
  <c r="W1042" i="34"/>
  <c r="O1048" i="34"/>
  <c r="Q1048" i="34"/>
  <c r="U1048" i="34"/>
  <c r="Z1048" i="34"/>
  <c r="A1048" i="34"/>
  <c r="P1048" i="34"/>
  <c r="W1048" i="34"/>
  <c r="O1013" i="34"/>
  <c r="P1013" i="34"/>
  <c r="Q1013" i="34"/>
  <c r="U1013" i="34"/>
  <c r="Z1013" i="34"/>
  <c r="W1013" i="34"/>
  <c r="A1013" i="34"/>
  <c r="O1028" i="34"/>
  <c r="P1028" i="34"/>
  <c r="Q1028" i="34"/>
  <c r="U1028" i="34"/>
  <c r="Z1028" i="34"/>
  <c r="A1028" i="34"/>
  <c r="W1028" i="34"/>
  <c r="O1014" i="34"/>
  <c r="P1014" i="34"/>
  <c r="Q1014" i="34"/>
  <c r="U1014" i="34"/>
  <c r="Z1014" i="34"/>
  <c r="W1014" i="34"/>
  <c r="A1014" i="34"/>
  <c r="O1021" i="34"/>
  <c r="P1021" i="34"/>
  <c r="Q1021" i="34"/>
  <c r="U1021" i="34"/>
  <c r="Z1021" i="34"/>
  <c r="A1021" i="34"/>
  <c r="W1021" i="34"/>
  <c r="O1038" i="34"/>
  <c r="Q1038" i="34"/>
  <c r="U1038" i="34"/>
  <c r="Z1038" i="34"/>
  <c r="P1038" i="34"/>
  <c r="W1038" i="34"/>
  <c r="A1038" i="34"/>
  <c r="O1011" i="34"/>
  <c r="P1011" i="34"/>
  <c r="Q1011" i="34"/>
  <c r="U1011" i="34"/>
  <c r="Z1011" i="34"/>
  <c r="A1011" i="34"/>
  <c r="W1011" i="34"/>
  <c r="O1009" i="34"/>
  <c r="P1009" i="34"/>
  <c r="Q1009" i="34"/>
  <c r="U1009" i="34"/>
  <c r="Z1009" i="34"/>
  <c r="W1009" i="34"/>
  <c r="A1009" i="34"/>
  <c r="Q934" i="34"/>
  <c r="U934" i="34"/>
  <c r="Z934" i="34"/>
  <c r="O934" i="34"/>
  <c r="P934" i="34"/>
  <c r="W934" i="34"/>
  <c r="A934" i="34"/>
  <c r="Q915" i="34"/>
  <c r="U915" i="34"/>
  <c r="Z915" i="34"/>
  <c r="O915" i="34"/>
  <c r="P915" i="34"/>
  <c r="W915" i="34"/>
  <c r="A915" i="34"/>
  <c r="O1008" i="34"/>
  <c r="P1008" i="34"/>
  <c r="Q1008" i="34"/>
  <c r="U1008" i="34"/>
  <c r="Z1008" i="34"/>
  <c r="W1008" i="34"/>
  <c r="A1008" i="34"/>
  <c r="O962" i="34"/>
  <c r="P962" i="34"/>
  <c r="Q962" i="34"/>
  <c r="U962" i="34"/>
  <c r="Z962" i="34"/>
  <c r="W962" i="34"/>
  <c r="A962" i="34"/>
  <c r="Q958" i="34"/>
  <c r="U958" i="34"/>
  <c r="Z958" i="34"/>
  <c r="O958" i="34"/>
  <c r="P958" i="34"/>
  <c r="W958" i="34"/>
  <c r="A958" i="34"/>
  <c r="Q930" i="34"/>
  <c r="U930" i="34"/>
  <c r="Z930" i="34"/>
  <c r="O930" i="34"/>
  <c r="P930" i="34"/>
  <c r="W930" i="34"/>
  <c r="A930" i="34"/>
  <c r="Q927" i="34"/>
  <c r="U927" i="34"/>
  <c r="Z927" i="34"/>
  <c r="O927" i="34"/>
  <c r="P927" i="34"/>
  <c r="W927" i="34"/>
  <c r="A927" i="34"/>
  <c r="Q907" i="34"/>
  <c r="U907" i="34"/>
  <c r="Z907" i="34"/>
  <c r="P907" i="34"/>
  <c r="W907" i="34"/>
  <c r="A907" i="34"/>
  <c r="O907" i="34"/>
  <c r="Q900" i="34"/>
  <c r="U900" i="34"/>
  <c r="Z900" i="34"/>
  <c r="O900" i="34"/>
  <c r="P900" i="34"/>
  <c r="W900" i="34"/>
  <c r="A900" i="34"/>
  <c r="Q896" i="34"/>
  <c r="U896" i="34"/>
  <c r="Z896" i="34"/>
  <c r="O896" i="34"/>
  <c r="P896" i="34"/>
  <c r="W896" i="34"/>
  <c r="A896" i="34"/>
  <c r="Q882" i="34"/>
  <c r="U882" i="34"/>
  <c r="Z882" i="34"/>
  <c r="O882" i="34"/>
  <c r="P882" i="34"/>
  <c r="W882" i="34"/>
  <c r="A882" i="34"/>
  <c r="Q877" i="34"/>
  <c r="U877" i="34"/>
  <c r="Z877" i="34"/>
  <c r="P877" i="34"/>
  <c r="W877" i="34"/>
  <c r="O877" i="34"/>
  <c r="A877" i="34"/>
  <c r="O578" i="34"/>
  <c r="P578" i="34"/>
  <c r="Q578" i="34"/>
  <c r="U578" i="34"/>
  <c r="Z578" i="34"/>
  <c r="W578" i="34"/>
  <c r="A578" i="34"/>
  <c r="Q282" i="34"/>
  <c r="U282" i="34"/>
  <c r="Z282" i="34"/>
  <c r="O282" i="34"/>
  <c r="P282" i="34"/>
  <c r="W282" i="34"/>
  <c r="A282" i="34"/>
  <c r="Q277" i="34"/>
  <c r="U277" i="34"/>
  <c r="Z277" i="34"/>
  <c r="O277" i="34"/>
  <c r="P277" i="34"/>
  <c r="W277" i="34"/>
  <c r="A277" i="34"/>
  <c r="Q280" i="34"/>
  <c r="U280" i="34"/>
  <c r="Z280" i="34"/>
  <c r="P280" i="34"/>
  <c r="W280" i="34"/>
  <c r="O280" i="34"/>
  <c r="A280" i="34"/>
  <c r="Q942" i="34"/>
  <c r="U942" i="34"/>
  <c r="Z942" i="34"/>
  <c r="O942" i="34"/>
  <c r="P942" i="34"/>
  <c r="W942" i="34"/>
  <c r="A942" i="34"/>
  <c r="Q902" i="34"/>
  <c r="U902" i="34"/>
  <c r="Z902" i="34"/>
  <c r="O902" i="34"/>
  <c r="P902" i="34"/>
  <c r="W902" i="34"/>
  <c r="A902" i="34"/>
  <c r="Q804" i="34"/>
  <c r="U804" i="34"/>
  <c r="Z804" i="34"/>
  <c r="P804" i="34"/>
  <c r="W804" i="34"/>
  <c r="O804" i="34"/>
  <c r="A804" i="34"/>
  <c r="Q807" i="34"/>
  <c r="U807" i="34"/>
  <c r="Z807" i="34"/>
  <c r="O807" i="34"/>
  <c r="A807" i="34"/>
  <c r="P807" i="34"/>
  <c r="W807" i="34"/>
  <c r="Q874" i="34"/>
  <c r="U874" i="34"/>
  <c r="Z874" i="34"/>
  <c r="O874" i="34"/>
  <c r="P874" i="34"/>
  <c r="W874" i="34"/>
  <c r="A874" i="34"/>
  <c r="O286" i="34"/>
  <c r="P286" i="34"/>
  <c r="Q286" i="34"/>
  <c r="U286" i="34"/>
  <c r="Z286" i="34"/>
  <c r="W286" i="34"/>
  <c r="A286" i="34"/>
  <c r="Q1235" i="34"/>
  <c r="U1235" i="34"/>
  <c r="Z1235" i="34"/>
  <c r="O1235" i="34"/>
  <c r="W1235" i="34"/>
  <c r="P1235" i="34"/>
  <c r="Z1234" i="34"/>
  <c r="O1234" i="34"/>
  <c r="W1234" i="34"/>
  <c r="P1234" i="34"/>
  <c r="Q1234" i="34"/>
  <c r="U1234" i="34"/>
  <c r="P1236" i="34"/>
  <c r="Q1236" i="34"/>
  <c r="U1236" i="34"/>
  <c r="Z1236" i="34"/>
  <c r="O1236" i="34"/>
  <c r="W1236" i="34"/>
  <c r="P14" i="34"/>
  <c r="Q14" i="34"/>
  <c r="O14" i="34"/>
  <c r="O1502" i="34"/>
  <c r="Q1696" i="34"/>
  <c r="Q571" i="34"/>
  <c r="P1500" i="34"/>
  <c r="O1807" i="34"/>
  <c r="P1805" i="34"/>
  <c r="Q1502" i="34"/>
  <c r="O1500" i="34"/>
  <c r="Q1807" i="34"/>
  <c r="O1805" i="34"/>
  <c r="P1696" i="34"/>
  <c r="P571" i="34"/>
  <c r="Q1500" i="34"/>
  <c r="Q1805" i="34"/>
  <c r="P1502" i="34"/>
  <c r="O1696" i="34"/>
  <c r="O571" i="34"/>
  <c r="P1807" i="34"/>
  <c r="O400" i="34"/>
  <c r="O1449" i="34"/>
  <c r="O1658" i="34"/>
  <c r="P1662" i="34"/>
  <c r="P315" i="34"/>
  <c r="P323" i="34"/>
  <c r="P345" i="34"/>
  <c r="O349" i="34"/>
  <c r="O386" i="34"/>
  <c r="Q390" i="34"/>
  <c r="P390" i="34"/>
  <c r="O394" i="34"/>
  <c r="O1515" i="34"/>
  <c r="P1519" i="34"/>
  <c r="P1556" i="34"/>
  <c r="O1571" i="34"/>
  <c r="Q1575" i="34"/>
  <c r="P1575" i="34"/>
  <c r="P1597" i="34"/>
  <c r="O1601" i="34"/>
  <c r="P1605" i="34"/>
  <c r="O1629" i="34"/>
  <c r="P1633" i="34"/>
  <c r="O1654" i="34"/>
  <c r="P442" i="34"/>
  <c r="O447" i="34"/>
  <c r="P451" i="34"/>
  <c r="O476" i="34"/>
  <c r="P480" i="34"/>
  <c r="O503" i="34"/>
  <c r="P519" i="34"/>
  <c r="Q529" i="34"/>
  <c r="P529" i="34"/>
  <c r="P313" i="34"/>
  <c r="O1492" i="34"/>
  <c r="P1402" i="34"/>
  <c r="P1410" i="34"/>
  <c r="Q1445" i="34"/>
  <c r="P1445" i="34"/>
  <c r="P397" i="34"/>
  <c r="P1442" i="34"/>
  <c r="Q1655" i="34"/>
  <c r="P1655" i="34"/>
  <c r="O1659" i="34"/>
  <c r="Q1663" i="34"/>
  <c r="P1663" i="34"/>
  <c r="P316" i="34"/>
  <c r="O320" i="34"/>
  <c r="O342" i="34"/>
  <c r="Q346" i="34"/>
  <c r="P346" i="34"/>
  <c r="O350" i="34"/>
  <c r="P387" i="34"/>
  <c r="P395" i="34"/>
  <c r="P1516" i="34"/>
  <c r="O1520" i="34"/>
  <c r="P1572" i="34"/>
  <c r="O1598" i="34"/>
  <c r="P1602" i="34"/>
  <c r="O1626" i="34"/>
  <c r="P1630" i="34"/>
  <c r="O1634" i="34"/>
  <c r="P1415" i="34"/>
  <c r="O443" i="34"/>
  <c r="P448" i="34"/>
  <c r="Q473" i="34"/>
  <c r="P473" i="34"/>
  <c r="O477" i="34"/>
  <c r="Q481" i="34"/>
  <c r="P481" i="34"/>
  <c r="P504" i="34"/>
  <c r="O520" i="34"/>
  <c r="Q314" i="34"/>
  <c r="P314" i="34"/>
  <c r="O1493" i="34"/>
  <c r="Q1662" i="34"/>
  <c r="Q315" i="34"/>
  <c r="O319" i="34"/>
  <c r="Q323" i="34"/>
  <c r="Q345" i="34"/>
  <c r="Q1519" i="34"/>
  <c r="Q1556" i="34"/>
  <c r="Q1597" i="34"/>
  <c r="Q1605" i="34"/>
  <c r="Q1633" i="34"/>
  <c r="Q442" i="34"/>
  <c r="Q451" i="34"/>
  <c r="Q480" i="34"/>
  <c r="Q519" i="34"/>
  <c r="Q313" i="34"/>
  <c r="Q1402" i="34"/>
  <c r="O1406" i="34"/>
  <c r="Q1410" i="34"/>
  <c r="O1414" i="34"/>
  <c r="O399" i="34"/>
  <c r="Q397" i="34"/>
  <c r="Q1442" i="34"/>
  <c r="O1446" i="34"/>
  <c r="Q316" i="34"/>
  <c r="Q387" i="34"/>
  <c r="O391" i="34"/>
  <c r="Q395" i="34"/>
  <c r="Q1516" i="34"/>
  <c r="O1568" i="34"/>
  <c r="Q1572" i="34"/>
  <c r="O1576" i="34"/>
  <c r="Q1602" i="34"/>
  <c r="Q1630" i="34"/>
  <c r="Q1415" i="34"/>
  <c r="Q448" i="34"/>
  <c r="Q504" i="34"/>
  <c r="O530" i="34"/>
  <c r="Q1403" i="34"/>
  <c r="Q1411" i="34"/>
  <c r="Q1443" i="34"/>
  <c r="O1656" i="34"/>
  <c r="Q1660" i="34"/>
  <c r="O1664" i="34"/>
  <c r="Q321" i="34"/>
  <c r="Q343" i="34"/>
  <c r="O347" i="34"/>
  <c r="Q388" i="34"/>
  <c r="Q396" i="34"/>
  <c r="Q1573" i="34"/>
  <c r="O1652" i="34"/>
  <c r="O474" i="34"/>
  <c r="Q478" i="34"/>
  <c r="Q380" i="34"/>
  <c r="P400" i="34"/>
  <c r="Q1449" i="34"/>
  <c r="P1449" i="34"/>
  <c r="P1658" i="34"/>
  <c r="O1662" i="34"/>
  <c r="P319" i="34"/>
  <c r="O345" i="34"/>
  <c r="P349" i="34"/>
  <c r="Q386" i="34"/>
  <c r="P386" i="34"/>
  <c r="O390" i="34"/>
  <c r="Q394" i="34"/>
  <c r="P394" i="34"/>
  <c r="P1515" i="34"/>
  <c r="O1519" i="34"/>
  <c r="Q1571" i="34"/>
  <c r="P1571" i="34"/>
  <c r="O1575" i="34"/>
  <c r="O1597" i="34"/>
  <c r="P1601" i="34"/>
  <c r="O1605" i="34"/>
  <c r="P1629" i="34"/>
  <c r="O1633" i="34"/>
  <c r="P1654" i="34"/>
  <c r="O442" i="34"/>
  <c r="P447" i="34"/>
  <c r="O451" i="34"/>
  <c r="P476" i="34"/>
  <c r="O480" i="34"/>
  <c r="P503" i="34"/>
  <c r="O519" i="34"/>
  <c r="O529" i="34"/>
  <c r="O313" i="34"/>
  <c r="P1492" i="34"/>
  <c r="P1406" i="34"/>
  <c r="P1414" i="34"/>
  <c r="P399" i="34"/>
  <c r="O1445" i="34"/>
  <c r="O397" i="34"/>
  <c r="P1446" i="34"/>
  <c r="O1655" i="34"/>
  <c r="Q1659" i="34"/>
  <c r="P1659" i="34"/>
  <c r="O1663" i="34"/>
  <c r="O316" i="34"/>
  <c r="P320" i="34"/>
  <c r="Q342" i="34"/>
  <c r="P342" i="34"/>
  <c r="O346" i="34"/>
  <c r="Q350" i="34"/>
  <c r="P350" i="34"/>
  <c r="P391" i="34"/>
  <c r="O1516" i="34"/>
  <c r="P1520" i="34"/>
  <c r="P1568" i="34"/>
  <c r="P1576" i="34"/>
  <c r="P1598" i="34"/>
  <c r="O1602" i="34"/>
  <c r="P1626" i="34"/>
  <c r="O1630" i="34"/>
  <c r="P1634" i="34"/>
  <c r="O1415" i="34"/>
  <c r="P443" i="34"/>
  <c r="O448" i="34"/>
  <c r="O473" i="34"/>
  <c r="Q477" i="34"/>
  <c r="P477" i="34"/>
  <c r="O481" i="34"/>
  <c r="O504" i="34"/>
  <c r="P520" i="34"/>
  <c r="P530" i="34"/>
  <c r="O314" i="34"/>
  <c r="Q1493" i="34"/>
  <c r="P1493" i="34"/>
  <c r="Q400" i="34"/>
  <c r="Q1658" i="34"/>
  <c r="O315" i="34"/>
  <c r="Q319" i="34"/>
  <c r="O323" i="34"/>
  <c r="Q349" i="34"/>
  <c r="Q1515" i="34"/>
  <c r="O1556" i="34"/>
  <c r="Q1601" i="34"/>
  <c r="Q1629" i="34"/>
  <c r="Q1654" i="34"/>
  <c r="Q447" i="34"/>
  <c r="Q476" i="34"/>
  <c r="Q503" i="34"/>
  <c r="Q1492" i="34"/>
  <c r="O1402" i="34"/>
  <c r="Q1406" i="34"/>
  <c r="O1410" i="34"/>
  <c r="Q1414" i="34"/>
  <c r="Q399" i="34"/>
  <c r="O1442" i="34"/>
  <c r="Q1446" i="34"/>
  <c r="Q320" i="34"/>
  <c r="O387" i="34"/>
  <c r="Q391" i="34"/>
  <c r="O395" i="34"/>
  <c r="Q1520" i="34"/>
  <c r="Q1568" i="34"/>
  <c r="O1572" i="34"/>
  <c r="Q1576" i="34"/>
  <c r="Q1598" i="34"/>
  <c r="Q1626" i="34"/>
  <c r="Q1634" i="34"/>
  <c r="Q443" i="34"/>
  <c r="Q520" i="34"/>
  <c r="Q530" i="34"/>
  <c r="Q1407" i="34"/>
  <c r="Q1447" i="34"/>
  <c r="Q1656" i="34"/>
  <c r="O1660" i="34"/>
  <c r="Q1664" i="34"/>
  <c r="Q317" i="34"/>
  <c r="O343" i="34"/>
  <c r="Q347" i="34"/>
  <c r="Q384" i="34"/>
  <c r="Q392" i="34"/>
  <c r="Q1569" i="34"/>
  <c r="Q1577" i="34"/>
  <c r="Q1652" i="34"/>
  <c r="Q1416" i="34"/>
  <c r="Q474" i="34"/>
  <c r="O478" i="34"/>
  <c r="Q564" i="34"/>
  <c r="Q1404" i="34"/>
  <c r="Q1412" i="34"/>
  <c r="Q1444" i="34"/>
  <c r="Q1657" i="34"/>
  <c r="Q1665" i="34"/>
  <c r="O1403" i="34"/>
  <c r="P1411" i="34"/>
  <c r="P1447" i="34"/>
  <c r="O321" i="34"/>
  <c r="P388" i="34"/>
  <c r="O396" i="34"/>
  <c r="P1599" i="34"/>
  <c r="Q1627" i="34"/>
  <c r="P1652" i="34"/>
  <c r="O1407" i="34"/>
  <c r="O398" i="34"/>
  <c r="O1443" i="34"/>
  <c r="P317" i="34"/>
  <c r="P343" i="34"/>
  <c r="P347" i="34"/>
  <c r="O384" i="34"/>
  <c r="P392" i="34"/>
  <c r="Q1517" i="34"/>
  <c r="P1517" i="34"/>
  <c r="O1521" i="34"/>
  <c r="O1569" i="34"/>
  <c r="P1577" i="34"/>
  <c r="Q444" i="34"/>
  <c r="P444" i="34"/>
  <c r="O449" i="34"/>
  <c r="P1403" i="34"/>
  <c r="O1411" i="34"/>
  <c r="O1447" i="34"/>
  <c r="P321" i="34"/>
  <c r="O388" i="34"/>
  <c r="P396" i="34"/>
  <c r="O1573" i="34"/>
  <c r="O1599" i="34"/>
  <c r="Q1603" i="34"/>
  <c r="P1603" i="34"/>
  <c r="O1627" i="34"/>
  <c r="Q1631" i="34"/>
  <c r="P1631" i="34"/>
  <c r="P1416" i="34"/>
  <c r="P380" i="34"/>
  <c r="P1407" i="34"/>
  <c r="Q398" i="34"/>
  <c r="P398" i="34"/>
  <c r="P1443" i="34"/>
  <c r="P1656" i="34"/>
  <c r="P1660" i="34"/>
  <c r="P1664" i="34"/>
  <c r="O317" i="34"/>
  <c r="P384" i="34"/>
  <c r="O392" i="34"/>
  <c r="O1517" i="34"/>
  <c r="Q1521" i="34"/>
  <c r="P1521" i="34"/>
  <c r="P1569" i="34"/>
  <c r="O1577" i="34"/>
  <c r="O444" i="34"/>
  <c r="Q449" i="34"/>
  <c r="P449" i="34"/>
  <c r="O501" i="34"/>
  <c r="Q505" i="34"/>
  <c r="P505" i="34"/>
  <c r="O521" i="34"/>
  <c r="O564" i="34"/>
  <c r="O1513" i="34"/>
  <c r="O1400" i="34"/>
  <c r="P1404" i="34"/>
  <c r="O1448" i="34"/>
  <c r="P1657" i="34"/>
  <c r="O318" i="34"/>
  <c r="Q322" i="34"/>
  <c r="P322" i="34"/>
  <c r="P344" i="34"/>
  <c r="O348" i="34"/>
  <c r="P385" i="34"/>
  <c r="O389" i="34"/>
  <c r="P393" i="34"/>
  <c r="P1514" i="34"/>
  <c r="Q1555" i="34"/>
  <c r="P1555" i="34"/>
  <c r="P1570" i="34"/>
  <c r="O1574" i="34"/>
  <c r="P1578" i="34"/>
  <c r="P1600" i="34"/>
  <c r="P1628" i="34"/>
  <c r="O1653" i="34"/>
  <c r="O1417" i="34"/>
  <c r="P446" i="34"/>
  <c r="O475" i="34"/>
  <c r="P479" i="34"/>
  <c r="P502" i="34"/>
  <c r="P522" i="34"/>
  <c r="O565" i="34"/>
  <c r="O381" i="34"/>
  <c r="Q1401" i="34"/>
  <c r="P1401" i="34"/>
  <c r="O1405" i="34"/>
  <c r="Q1409" i="34"/>
  <c r="P1409" i="34"/>
  <c r="O1413" i="34"/>
  <c r="P1573" i="34"/>
  <c r="Q1599" i="34"/>
  <c r="O1603" i="34"/>
  <c r="P1627" i="34"/>
  <c r="O1631" i="34"/>
  <c r="O1416" i="34"/>
  <c r="O380" i="34"/>
  <c r="P1408" i="34"/>
  <c r="P474" i="34"/>
  <c r="Q501" i="34"/>
  <c r="P521" i="34"/>
  <c r="P1513" i="34"/>
  <c r="O1408" i="34"/>
  <c r="O1661" i="34"/>
  <c r="P389" i="34"/>
  <c r="Q521" i="34"/>
  <c r="Q1513" i="34"/>
  <c r="Q1400" i="34"/>
  <c r="O1412" i="34"/>
  <c r="Q1448" i="34"/>
  <c r="O322" i="34"/>
  <c r="Q389" i="34"/>
  <c r="Q1514" i="34"/>
  <c r="O1518" i="34"/>
  <c r="O1555" i="34"/>
  <c r="O1600" i="34"/>
  <c r="Q1604" i="34"/>
  <c r="P1417" i="34"/>
  <c r="O446" i="34"/>
  <c r="Q450" i="34"/>
  <c r="Q479" i="34"/>
  <c r="P506" i="34"/>
  <c r="O522" i="34"/>
  <c r="Q1405" i="34"/>
  <c r="O505" i="34"/>
  <c r="Q1408" i="34"/>
  <c r="O1444" i="34"/>
  <c r="P1661" i="34"/>
  <c r="O1665" i="34"/>
  <c r="P318" i="34"/>
  <c r="Q344" i="34"/>
  <c r="P348" i="34"/>
  <c r="O385" i="34"/>
  <c r="Q393" i="34"/>
  <c r="P1518" i="34"/>
  <c r="Q1570" i="34"/>
  <c r="P1574" i="34"/>
  <c r="O1578" i="34"/>
  <c r="Q1628" i="34"/>
  <c r="O1632" i="34"/>
  <c r="P1653" i="34"/>
  <c r="Q1417" i="34"/>
  <c r="O502" i="34"/>
  <c r="Q506" i="34"/>
  <c r="P381" i="34"/>
  <c r="O1401" i="34"/>
  <c r="Q1413" i="34"/>
  <c r="P501" i="34"/>
  <c r="P564" i="34"/>
  <c r="P1412" i="34"/>
  <c r="Q1661" i="34"/>
  <c r="Q318" i="34"/>
  <c r="Q348" i="34"/>
  <c r="O1514" i="34"/>
  <c r="Q1518" i="34"/>
  <c r="Q1574" i="34"/>
  <c r="Q1600" i="34"/>
  <c r="O1604" i="34"/>
  <c r="P1632" i="34"/>
  <c r="Q1653" i="34"/>
  <c r="Q446" i="34"/>
  <c r="O450" i="34"/>
  <c r="P475" i="34"/>
  <c r="O479" i="34"/>
  <c r="Q522" i="34"/>
  <c r="P565" i="34"/>
  <c r="Q381" i="34"/>
  <c r="O1409" i="34"/>
  <c r="P478" i="34"/>
  <c r="P1400" i="34"/>
  <c r="O1404" i="34"/>
  <c r="P1444" i="34"/>
  <c r="P1448" i="34"/>
  <c r="O1657" i="34"/>
  <c r="P1665" i="34"/>
  <c r="O344" i="34"/>
  <c r="Q385" i="34"/>
  <c r="O393" i="34"/>
  <c r="O1570" i="34"/>
  <c r="Q1578" i="34"/>
  <c r="P1604" i="34"/>
  <c r="O1628" i="34"/>
  <c r="Q1632" i="34"/>
  <c r="P450" i="34"/>
  <c r="Q475" i="34"/>
  <c r="Q502" i="34"/>
  <c r="O506" i="34"/>
  <c r="Q565" i="34"/>
  <c r="P1405" i="34"/>
  <c r="P1413" i="34"/>
  <c r="Q1504" i="34"/>
  <c r="O1504" i="34"/>
  <c r="P1504" i="34"/>
  <c r="O1826" i="34"/>
  <c r="P1858" i="34"/>
  <c r="O1866" i="34"/>
  <c r="P1890" i="34"/>
  <c r="P1864" i="34"/>
  <c r="P1862" i="34"/>
  <c r="Q1891" i="34"/>
  <c r="P1891" i="34"/>
  <c r="O1825" i="34"/>
  <c r="P1865" i="34"/>
  <c r="Q1863" i="34"/>
  <c r="P1863" i="34"/>
  <c r="Q1827" i="34"/>
  <c r="P1827" i="34"/>
  <c r="O1894" i="34"/>
  <c r="P1889" i="34"/>
  <c r="P1892" i="34"/>
  <c r="O1861" i="34"/>
  <c r="P1893" i="34"/>
  <c r="Q1858" i="34"/>
  <c r="Q1890" i="34"/>
  <c r="O1824" i="34"/>
  <c r="Q1864" i="34"/>
  <c r="Q1862" i="34"/>
  <c r="Q1865" i="34"/>
  <c r="O1868" i="34"/>
  <c r="O1860" i="34"/>
  <c r="Q1889" i="34"/>
  <c r="Q1892" i="34"/>
  <c r="Q1893" i="34"/>
  <c r="P1826" i="34"/>
  <c r="O1858" i="34"/>
  <c r="P1866" i="34"/>
  <c r="O1890" i="34"/>
  <c r="P1824" i="34"/>
  <c r="O1862" i="34"/>
  <c r="O1891" i="34"/>
  <c r="P1825" i="34"/>
  <c r="O1865" i="34"/>
  <c r="O1863" i="34"/>
  <c r="P1868" i="34"/>
  <c r="O1827" i="34"/>
  <c r="P1860" i="34"/>
  <c r="P1894" i="34"/>
  <c r="O1889" i="34"/>
  <c r="P1861" i="34"/>
  <c r="O1893" i="34"/>
  <c r="Q1826" i="34"/>
  <c r="Q1866" i="34"/>
  <c r="Q1824" i="34"/>
  <c r="O1864" i="34"/>
  <c r="Q1825" i="34"/>
  <c r="Q1868" i="34"/>
  <c r="Q1860" i="34"/>
  <c r="Q1894" i="34"/>
  <c r="O1892" i="34"/>
  <c r="Q1861" i="34"/>
  <c r="P1841" i="34"/>
  <c r="O1870" i="34"/>
  <c r="P1874" i="34"/>
  <c r="O1878" i="34"/>
  <c r="P1901" i="34"/>
  <c r="O1905" i="34"/>
  <c r="P1746" i="34"/>
  <c r="O1793" i="34"/>
  <c r="P1797" i="34"/>
  <c r="O1801" i="34"/>
  <c r="O1847" i="34"/>
  <c r="Q1851" i="34"/>
  <c r="P1851" i="34"/>
  <c r="O1855" i="34"/>
  <c r="P1880" i="34"/>
  <c r="P1888" i="34"/>
  <c r="P1909" i="34"/>
  <c r="O1913" i="34"/>
  <c r="O1734" i="34"/>
  <c r="P1806" i="34"/>
  <c r="Q1762" i="34"/>
  <c r="Q1896" i="34"/>
  <c r="Q1725" i="34"/>
  <c r="Q1733" i="34"/>
  <c r="Q1740" i="34"/>
  <c r="O1744" i="34"/>
  <c r="Q1748" i="34"/>
  <c r="O1752" i="34"/>
  <c r="O428" i="34"/>
  <c r="O433" i="34"/>
  <c r="O437" i="34"/>
  <c r="O441" i="34"/>
  <c r="Q466" i="34"/>
  <c r="Q468" i="34"/>
  <c r="Q470" i="34"/>
  <c r="Q472" i="34"/>
  <c r="Q494" i="34"/>
  <c r="Q496" i="34"/>
  <c r="Q498" i="34"/>
  <c r="Q500" i="34"/>
  <c r="Q514" i="34"/>
  <c r="Q516" i="34"/>
  <c r="Q526" i="34"/>
  <c r="Q528" i="34"/>
  <c r="O359" i="34"/>
  <c r="O363" i="34"/>
  <c r="O383" i="34"/>
  <c r="O1430" i="34"/>
  <c r="O1434" i="34"/>
  <c r="O1438" i="34"/>
  <c r="Q1530" i="34"/>
  <c r="O1532" i="34"/>
  <c r="Q1534" i="34"/>
  <c r="Q1536" i="34"/>
  <c r="Q1565" i="34"/>
  <c r="O1620" i="34"/>
  <c r="O1624" i="34"/>
  <c r="Q1645" i="34"/>
  <c r="Q1649" i="34"/>
  <c r="Q1898" i="34"/>
  <c r="Q1794" i="34"/>
  <c r="O1844" i="34"/>
  <c r="Q1848" i="34"/>
  <c r="O1852" i="34"/>
  <c r="Q1856" i="34"/>
  <c r="Q1881" i="34"/>
  <c r="Q1906" i="34"/>
  <c r="Q1841" i="34"/>
  <c r="Q1874" i="34"/>
  <c r="Q1901" i="34"/>
  <c r="Q1746" i="34"/>
  <c r="Q1797" i="34"/>
  <c r="Q1880" i="34"/>
  <c r="O1884" i="34"/>
  <c r="Q1888" i="34"/>
  <c r="Q1909" i="34"/>
  <c r="P1697" i="34"/>
  <c r="O1703" i="34"/>
  <c r="Q1711" i="34"/>
  <c r="P1711" i="34"/>
  <c r="Q1734" i="34"/>
  <c r="O1806" i="34"/>
  <c r="Q1811" i="34"/>
  <c r="P1811" i="34"/>
  <c r="P1758" i="34"/>
  <c r="O1762" i="34"/>
  <c r="P1766" i="34"/>
  <c r="Q1815" i="34"/>
  <c r="P1815" i="34"/>
  <c r="O1819" i="34"/>
  <c r="Q1823" i="34"/>
  <c r="P1823" i="34"/>
  <c r="P1717" i="34"/>
  <c r="Q1735" i="34"/>
  <c r="P1735" i="34"/>
  <c r="P1721" i="34"/>
  <c r="O1725" i="34"/>
  <c r="P1729" i="34"/>
  <c r="O1733" i="34"/>
  <c r="P1744" i="34"/>
  <c r="O1771" i="34"/>
  <c r="Q1775" i="34"/>
  <c r="P1775" i="34"/>
  <c r="P1752" i="34"/>
  <c r="P1829" i="34"/>
  <c r="Q1779" i="34"/>
  <c r="P1779" i="34"/>
  <c r="O1783" i="34"/>
  <c r="Q1787" i="34"/>
  <c r="P1787" i="34"/>
  <c r="O1831" i="34"/>
  <c r="Q1835" i="34"/>
  <c r="P1835" i="34"/>
  <c r="O1839" i="34"/>
  <c r="P426" i="34"/>
  <c r="P428" i="34"/>
  <c r="P431" i="34"/>
  <c r="P433" i="34"/>
  <c r="P435" i="34"/>
  <c r="P437" i="34"/>
  <c r="P439" i="34"/>
  <c r="P441" i="34"/>
  <c r="O468" i="34"/>
  <c r="O472" i="34"/>
  <c r="O496" i="34"/>
  <c r="O500" i="34"/>
  <c r="O516" i="34"/>
  <c r="O528" i="34"/>
  <c r="P567" i="34"/>
  <c r="Q334" i="34"/>
  <c r="P334" i="34"/>
  <c r="P336" i="34"/>
  <c r="Q338" i="34"/>
  <c r="P338" i="34"/>
  <c r="P340" i="34"/>
  <c r="P359" i="34"/>
  <c r="P361" i="34"/>
  <c r="P363" i="34"/>
  <c r="P365" i="34"/>
  <c r="P383" i="34"/>
  <c r="P417" i="34"/>
  <c r="P1430" i="34"/>
  <c r="P1432" i="34"/>
  <c r="P1434" i="34"/>
  <c r="P1436" i="34"/>
  <c r="P1438" i="34"/>
  <c r="P1440" i="34"/>
  <c r="Q1457" i="34"/>
  <c r="P1457" i="34"/>
  <c r="P1459" i="34"/>
  <c r="Q1461" i="34"/>
  <c r="P1461" i="34"/>
  <c r="P1463" i="34"/>
  <c r="P1530" i="34"/>
  <c r="P1532" i="34"/>
  <c r="O1534" i="34"/>
  <c r="O1565" i="34"/>
  <c r="P1589" i="34"/>
  <c r="Q1591" i="34"/>
  <c r="P1591" i="34"/>
  <c r="P1593" i="34"/>
  <c r="Q1595" i="34"/>
  <c r="P1595" i="34"/>
  <c r="P1618" i="34"/>
  <c r="P1620" i="34"/>
  <c r="P1622" i="34"/>
  <c r="P1624" i="34"/>
  <c r="O1643" i="34"/>
  <c r="O1645" i="34"/>
  <c r="O1647" i="34"/>
  <c r="O1649" i="34"/>
  <c r="P1677" i="34"/>
  <c r="Q1679" i="34"/>
  <c r="P1679" i="34"/>
  <c r="P1681" i="34"/>
  <c r="Q1683" i="34"/>
  <c r="P1683" i="34"/>
  <c r="P1685" i="34"/>
  <c r="Q1687" i="34"/>
  <c r="P1687" i="34"/>
  <c r="O1841" i="34"/>
  <c r="P1870" i="34"/>
  <c r="O1874" i="34"/>
  <c r="P1878" i="34"/>
  <c r="O1901" i="34"/>
  <c r="P1905" i="34"/>
  <c r="O1746" i="34"/>
  <c r="P1793" i="34"/>
  <c r="O1797" i="34"/>
  <c r="P1801" i="34"/>
  <c r="Q1847" i="34"/>
  <c r="P1847" i="34"/>
  <c r="O1851" i="34"/>
  <c r="Q1855" i="34"/>
  <c r="P1855" i="34"/>
  <c r="P1884" i="34"/>
  <c r="O1909" i="34"/>
  <c r="P1913" i="34"/>
  <c r="Q1697" i="34"/>
  <c r="Q1806" i="34"/>
  <c r="Q1758" i="34"/>
  <c r="Q1766" i="34"/>
  <c r="O1896" i="34"/>
  <c r="Q1717" i="34"/>
  <c r="Q1721" i="34"/>
  <c r="Q1729" i="34"/>
  <c r="O1740" i="34"/>
  <c r="Q1744" i="34"/>
  <c r="O1748" i="34"/>
  <c r="Q1752" i="34"/>
  <c r="Q1829" i="34"/>
  <c r="Q426" i="34"/>
  <c r="Q428" i="34"/>
  <c r="Q431" i="34"/>
  <c r="Q433" i="34"/>
  <c r="Q435" i="34"/>
  <c r="Q437" i="34"/>
  <c r="Q439" i="34"/>
  <c r="Q441" i="34"/>
  <c r="O466" i="34"/>
  <c r="O470" i="34"/>
  <c r="O494" i="34"/>
  <c r="O498" i="34"/>
  <c r="O514" i="34"/>
  <c r="O526" i="34"/>
  <c r="Q567" i="34"/>
  <c r="Q336" i="34"/>
  <c r="Q340" i="34"/>
  <c r="Q359" i="34"/>
  <c r="Q361" i="34"/>
  <c r="Q363" i="34"/>
  <c r="Q365" i="34"/>
  <c r="Q383" i="34"/>
  <c r="Q417" i="34"/>
  <c r="Q1430" i="34"/>
  <c r="Q1432" i="34"/>
  <c r="Q1434" i="34"/>
  <c r="Q1436" i="34"/>
  <c r="Q1438" i="34"/>
  <c r="Q1440" i="34"/>
  <c r="Q1459" i="34"/>
  <c r="Q1463" i="34"/>
  <c r="O1530" i="34"/>
  <c r="O1536" i="34"/>
  <c r="Q1589" i="34"/>
  <c r="Q1593" i="34"/>
  <c r="Q1618" i="34"/>
  <c r="Q1620" i="34"/>
  <c r="Q1622" i="34"/>
  <c r="Q1624" i="34"/>
  <c r="Q1677" i="34"/>
  <c r="Q1681" i="34"/>
  <c r="Q1685" i="34"/>
  <c r="Q1842" i="34"/>
  <c r="Q1902" i="34"/>
  <c r="Q1790" i="34"/>
  <c r="Q1798" i="34"/>
  <c r="Q1844" i="34"/>
  <c r="O1848" i="34"/>
  <c r="Q1852" i="34"/>
  <c r="O1856" i="34"/>
  <c r="Q1885" i="34"/>
  <c r="Q1910" i="34"/>
  <c r="Q1870" i="34"/>
  <c r="Q1878" i="34"/>
  <c r="Q1905" i="34"/>
  <c r="Q1793" i="34"/>
  <c r="Q1801" i="34"/>
  <c r="O1880" i="34"/>
  <c r="Q1884" i="34"/>
  <c r="O1888" i="34"/>
  <c r="Q1913" i="34"/>
  <c r="O1697" i="34"/>
  <c r="Q1703" i="34"/>
  <c r="P1703" i="34"/>
  <c r="O1711" i="34"/>
  <c r="P1734" i="34"/>
  <c r="O1811" i="34"/>
  <c r="O1758" i="34"/>
  <c r="P1762" i="34"/>
  <c r="O1766" i="34"/>
  <c r="O1815" i="34"/>
  <c r="Q1819" i="34"/>
  <c r="P1819" i="34"/>
  <c r="O1823" i="34"/>
  <c r="P1896" i="34"/>
  <c r="O1717" i="34"/>
  <c r="O1735" i="34"/>
  <c r="O1721" i="34"/>
  <c r="P1725" i="34"/>
  <c r="O1729" i="34"/>
  <c r="P1733" i="34"/>
  <c r="P1740" i="34"/>
  <c r="Q1771" i="34"/>
  <c r="P1771" i="34"/>
  <c r="O1775" i="34"/>
  <c r="P1748" i="34"/>
  <c r="O1829" i="34"/>
  <c r="O1779" i="34"/>
  <c r="Q1783" i="34"/>
  <c r="P1783" i="34"/>
  <c r="O1787" i="34"/>
  <c r="Q1831" i="34"/>
  <c r="P1831" i="34"/>
  <c r="O1835" i="34"/>
  <c r="Q1839" i="34"/>
  <c r="P1839" i="34"/>
  <c r="O426" i="34"/>
  <c r="O431" i="34"/>
  <c r="O435" i="34"/>
  <c r="O439" i="34"/>
  <c r="P466" i="34"/>
  <c r="P468" i="34"/>
  <c r="P470" i="34"/>
  <c r="P472" i="34"/>
  <c r="P494" i="34"/>
  <c r="P496" i="34"/>
  <c r="P498" i="34"/>
  <c r="P500" i="34"/>
  <c r="P514" i="34"/>
  <c r="P516" i="34"/>
  <c r="P526" i="34"/>
  <c r="P528" i="34"/>
  <c r="O567" i="34"/>
  <c r="O334" i="34"/>
  <c r="O336" i="34"/>
  <c r="O338" i="34"/>
  <c r="O340" i="34"/>
  <c r="O361" i="34"/>
  <c r="O365" i="34"/>
  <c r="O417" i="34"/>
  <c r="O1432" i="34"/>
  <c r="O1436" i="34"/>
  <c r="O1440" i="34"/>
  <c r="O1457" i="34"/>
  <c r="O1459" i="34"/>
  <c r="O1461" i="34"/>
  <c r="O1463" i="34"/>
  <c r="Q1532" i="34"/>
  <c r="P1534" i="34"/>
  <c r="P1536" i="34"/>
  <c r="P1565" i="34"/>
  <c r="O1589" i="34"/>
  <c r="O1591" i="34"/>
  <c r="O1593" i="34"/>
  <c r="O1595" i="34"/>
  <c r="O1618" i="34"/>
  <c r="O1622" i="34"/>
  <c r="Q1643" i="34"/>
  <c r="P1643" i="34"/>
  <c r="P1645" i="34"/>
  <c r="Q1647" i="34"/>
  <c r="P1647" i="34"/>
  <c r="P1649" i="34"/>
  <c r="O1677" i="34"/>
  <c r="O1679" i="34"/>
  <c r="O1681" i="34"/>
  <c r="O1683" i="34"/>
  <c r="O1685" i="34"/>
  <c r="O1687" i="34"/>
  <c r="Q1871" i="34"/>
  <c r="P1871" i="34"/>
  <c r="O1875" i="34"/>
  <c r="O1898" i="34"/>
  <c r="O1794" i="34"/>
  <c r="P1881" i="34"/>
  <c r="O1906" i="34"/>
  <c r="P1698" i="34"/>
  <c r="P1712" i="34"/>
  <c r="Q1802" i="34"/>
  <c r="Q1808" i="34"/>
  <c r="O1812" i="34"/>
  <c r="O1816" i="34"/>
  <c r="Q1820" i="34"/>
  <c r="Q1701" i="34"/>
  <c r="O1736" i="34"/>
  <c r="Q1726" i="34"/>
  <c r="Q1737" i="34"/>
  <c r="O1768" i="34"/>
  <c r="Q1772" i="34"/>
  <c r="O1776" i="34"/>
  <c r="Q1753" i="34"/>
  <c r="Q1708" i="34"/>
  <c r="O1780" i="34"/>
  <c r="Q1784" i="34"/>
  <c r="O1788" i="34"/>
  <c r="Q1832" i="34"/>
  <c r="O1836" i="34"/>
  <c r="Q1840" i="34"/>
  <c r="O1872" i="34"/>
  <c r="Q1876" i="34"/>
  <c r="Q1845" i="34"/>
  <c r="Q1853" i="34"/>
  <c r="Q1882" i="34"/>
  <c r="Q1705" i="34"/>
  <c r="O1803" i="34"/>
  <c r="P1809" i="34"/>
  <c r="Q1756" i="34"/>
  <c r="O1760" i="34"/>
  <c r="Q1764" i="34"/>
  <c r="Q1813" i="34"/>
  <c r="Q1821" i="34"/>
  <c r="Q1914" i="34"/>
  <c r="Q1706" i="34"/>
  <c r="Q1742" i="34"/>
  <c r="Q1773" i="34"/>
  <c r="Q1750" i="34"/>
  <c r="Q1745" i="34"/>
  <c r="Q1785" i="34"/>
  <c r="Q1833" i="34"/>
  <c r="Q467" i="34"/>
  <c r="Q471" i="34"/>
  <c r="Q495" i="34"/>
  <c r="Q499" i="34"/>
  <c r="Q515" i="34"/>
  <c r="Q527" i="34"/>
  <c r="Q333" i="34"/>
  <c r="Q335" i="34"/>
  <c r="Q337" i="34"/>
  <c r="Q339" i="34"/>
  <c r="Q341" i="34"/>
  <c r="Q1458" i="34"/>
  <c r="Q1460" i="34"/>
  <c r="Q1462" i="34"/>
  <c r="Q1495" i="34"/>
  <c r="Q1533" i="34"/>
  <c r="Q1537" i="34"/>
  <c r="Q1588" i="34"/>
  <c r="Q1590" i="34"/>
  <c r="Q1592" i="34"/>
  <c r="Q1594" i="34"/>
  <c r="Q1596" i="34"/>
  <c r="O1644" i="34"/>
  <c r="O1648" i="34"/>
  <c r="Q1678" i="34"/>
  <c r="Q1680" i="34"/>
  <c r="Q1682" i="34"/>
  <c r="Q1684" i="34"/>
  <c r="Q1686" i="34"/>
  <c r="P1842" i="34"/>
  <c r="O1902" i="34"/>
  <c r="P1790" i="34"/>
  <c r="O1798" i="34"/>
  <c r="P1885" i="34"/>
  <c r="O1910" i="34"/>
  <c r="Q1698" i="34"/>
  <c r="O1704" i="34"/>
  <c r="Q1712" i="34"/>
  <c r="P1812" i="34"/>
  <c r="Q1755" i="34"/>
  <c r="P1755" i="34"/>
  <c r="O1759" i="34"/>
  <c r="Q1763" i="34"/>
  <c r="P1763" i="34"/>
  <c r="O1767" i="34"/>
  <c r="P1816" i="34"/>
  <c r="Q1859" i="34"/>
  <c r="P1859" i="34"/>
  <c r="P1897" i="34"/>
  <c r="O1701" i="34"/>
  <c r="P1718" i="34"/>
  <c r="P1736" i="34"/>
  <c r="P1722" i="34"/>
  <c r="O1726" i="34"/>
  <c r="P1730" i="34"/>
  <c r="O1737" i="34"/>
  <c r="P1741" i="34"/>
  <c r="P1768" i="34"/>
  <c r="P1776" i="34"/>
  <c r="P1749" i="34"/>
  <c r="O1753" i="34"/>
  <c r="P1780" i="34"/>
  <c r="P1788" i="34"/>
  <c r="P1836" i="34"/>
  <c r="O1843" i="34"/>
  <c r="P1872" i="34"/>
  <c r="Q1899" i="34"/>
  <c r="P1899" i="34"/>
  <c r="O1903" i="34"/>
  <c r="O1791" i="34"/>
  <c r="Q1795" i="34"/>
  <c r="P1795" i="34"/>
  <c r="O1799" i="34"/>
  <c r="O1845" i="34"/>
  <c r="P1849" i="34"/>
  <c r="O1853" i="34"/>
  <c r="P1857" i="34"/>
  <c r="O1882" i="34"/>
  <c r="P1886" i="34"/>
  <c r="Q1907" i="34"/>
  <c r="P1907" i="34"/>
  <c r="O1911" i="34"/>
  <c r="O1705" i="34"/>
  <c r="P1713" i="34"/>
  <c r="Q1803" i="34"/>
  <c r="Q1809" i="34"/>
  <c r="P1760" i="34"/>
  <c r="O1813" i="34"/>
  <c r="P1817" i="34"/>
  <c r="O1821" i="34"/>
  <c r="O1867" i="34"/>
  <c r="O1914" i="34"/>
  <c r="P1702" i="34"/>
  <c r="O1706" i="34"/>
  <c r="O1719" i="34"/>
  <c r="Q1723" i="34"/>
  <c r="P1723" i="34"/>
  <c r="O1727" i="34"/>
  <c r="Q1731" i="34"/>
  <c r="P1731" i="34"/>
  <c r="P1738" i="34"/>
  <c r="O1742" i="34"/>
  <c r="P1769" i="34"/>
  <c r="O1773" i="34"/>
  <c r="P1777" i="34"/>
  <c r="O1750" i="34"/>
  <c r="P1754" i="34"/>
  <c r="O1745" i="34"/>
  <c r="P1781" i="34"/>
  <c r="O1785" i="34"/>
  <c r="P1789" i="34"/>
  <c r="O1833" i="34"/>
  <c r="P1837" i="34"/>
  <c r="P425" i="34"/>
  <c r="Q427" i="34"/>
  <c r="P427" i="34"/>
  <c r="P429" i="34"/>
  <c r="Q432" i="34"/>
  <c r="P432" i="34"/>
  <c r="P434" i="34"/>
  <c r="Q436" i="34"/>
  <c r="P436" i="34"/>
  <c r="P438" i="34"/>
  <c r="Q440" i="34"/>
  <c r="P440" i="34"/>
  <c r="O465" i="34"/>
  <c r="O467" i="34"/>
  <c r="O469" i="34"/>
  <c r="O471" i="34"/>
  <c r="O493" i="34"/>
  <c r="O495" i="34"/>
  <c r="O497" i="34"/>
  <c r="O499" i="34"/>
  <c r="O513" i="34"/>
  <c r="O515" i="34"/>
  <c r="O517" i="34"/>
  <c r="O527" i="34"/>
  <c r="P532" i="34"/>
  <c r="O333" i="34"/>
  <c r="O1871" i="34"/>
  <c r="Q1875" i="34"/>
  <c r="P1875" i="34"/>
  <c r="P1898" i="34"/>
  <c r="P1794" i="34"/>
  <c r="P1844" i="34"/>
  <c r="P1848" i="34"/>
  <c r="P1852" i="34"/>
  <c r="P1856" i="34"/>
  <c r="O1881" i="34"/>
  <c r="P1906" i="34"/>
  <c r="O1698" i="34"/>
  <c r="P1704" i="34"/>
  <c r="P1802" i="34"/>
  <c r="O1808" i="34"/>
  <c r="Q1812" i="34"/>
  <c r="Q1816" i="34"/>
  <c r="O1820" i="34"/>
  <c r="Q1897" i="34"/>
  <c r="Q1718" i="34"/>
  <c r="Q1736" i="34"/>
  <c r="Q1722" i="34"/>
  <c r="Q1730" i="34"/>
  <c r="Q1741" i="34"/>
  <c r="Q1768" i="34"/>
  <c r="O1772" i="34"/>
  <c r="Q1776" i="34"/>
  <c r="Q1749" i="34"/>
  <c r="O1708" i="34"/>
  <c r="Q1780" i="34"/>
  <c r="O1784" i="34"/>
  <c r="Q1788" i="34"/>
  <c r="O1832" i="34"/>
  <c r="Q1836" i="34"/>
  <c r="O1840" i="34"/>
  <c r="Q1872" i="34"/>
  <c r="O1876" i="34"/>
  <c r="Q1849" i="34"/>
  <c r="Q1857" i="34"/>
  <c r="Q1886" i="34"/>
  <c r="Q1713" i="34"/>
  <c r="O1809" i="34"/>
  <c r="O1756" i="34"/>
  <c r="Q1760" i="34"/>
  <c r="O1764" i="34"/>
  <c r="Q1817" i="34"/>
  <c r="Q1702" i="34"/>
  <c r="Q1738" i="34"/>
  <c r="Q1769" i="34"/>
  <c r="Q1777" i="34"/>
  <c r="Q1754" i="34"/>
  <c r="Q1781" i="34"/>
  <c r="Q1789" i="34"/>
  <c r="Q1837" i="34"/>
  <c r="Q425" i="34"/>
  <c r="Q429" i="34"/>
  <c r="Q434" i="34"/>
  <c r="Q438" i="34"/>
  <c r="Q532" i="34"/>
  <c r="O335" i="34"/>
  <c r="O339" i="34"/>
  <c r="Q360" i="34"/>
  <c r="Q364" i="34"/>
  <c r="Q416" i="34"/>
  <c r="Q1431" i="34"/>
  <c r="Q1435" i="34"/>
  <c r="Q1439" i="34"/>
  <c r="O1458" i="34"/>
  <c r="O1462" i="34"/>
  <c r="O1588" i="34"/>
  <c r="O1592" i="34"/>
  <c r="O1596" i="34"/>
  <c r="Q1621" i="34"/>
  <c r="Q1625" i="34"/>
  <c r="Q1644" i="34"/>
  <c r="Q1646" i="34"/>
  <c r="Q1648" i="34"/>
  <c r="Q1650" i="34"/>
  <c r="O1680" i="34"/>
  <c r="O1684" i="34"/>
  <c r="O1842" i="34"/>
  <c r="P1902" i="34"/>
  <c r="O1790" i="34"/>
  <c r="P1798" i="34"/>
  <c r="O1885" i="34"/>
  <c r="P1910" i="34"/>
  <c r="Q1704" i="34"/>
  <c r="O1712" i="34"/>
  <c r="O1802" i="34"/>
  <c r="P1808" i="34"/>
  <c r="O1755" i="34"/>
  <c r="Q1759" i="34"/>
  <c r="P1759" i="34"/>
  <c r="O1763" i="34"/>
  <c r="Q1767" i="34"/>
  <c r="P1767" i="34"/>
  <c r="P1820" i="34"/>
  <c r="O1859" i="34"/>
  <c r="O1897" i="34"/>
  <c r="P1701" i="34"/>
  <c r="O1718" i="34"/>
  <c r="O1722" i="34"/>
  <c r="P1726" i="34"/>
  <c r="O1730" i="34"/>
  <c r="P1737" i="34"/>
  <c r="O1741" i="34"/>
  <c r="P1772" i="34"/>
  <c r="O1749" i="34"/>
  <c r="P1753" i="34"/>
  <c r="P1708" i="34"/>
  <c r="P1784" i="34"/>
  <c r="P1832" i="34"/>
  <c r="P1840" i="34"/>
  <c r="Q1843" i="34"/>
  <c r="P1843" i="34"/>
  <c r="P1876" i="34"/>
  <c r="O1899" i="34"/>
  <c r="Q1903" i="34"/>
  <c r="P1903" i="34"/>
  <c r="Q1791" i="34"/>
  <c r="P1791" i="34"/>
  <c r="O1795" i="34"/>
  <c r="Q1799" i="34"/>
  <c r="P1799" i="34"/>
  <c r="P1845" i="34"/>
  <c r="O1849" i="34"/>
  <c r="P1853" i="34"/>
  <c r="O1857" i="34"/>
  <c r="P1882" i="34"/>
  <c r="O1886" i="34"/>
  <c r="O1907" i="34"/>
  <c r="Q1911" i="34"/>
  <c r="P1911" i="34"/>
  <c r="P1705" i="34"/>
  <c r="O1713" i="34"/>
  <c r="P1803" i="34"/>
  <c r="P1756" i="34"/>
  <c r="P1764" i="34"/>
  <c r="P1813" i="34"/>
  <c r="O1817" i="34"/>
  <c r="P1821" i="34"/>
  <c r="Q1867" i="34"/>
  <c r="P1867" i="34"/>
  <c r="P1914" i="34"/>
  <c r="O1702" i="34"/>
  <c r="P1706" i="34"/>
  <c r="Q1719" i="34"/>
  <c r="P1719" i="34"/>
  <c r="O1723" i="34"/>
  <c r="Q1727" i="34"/>
  <c r="P1727" i="34"/>
  <c r="O1731" i="34"/>
  <c r="O1738" i="34"/>
  <c r="P1742" i="34"/>
  <c r="O1769" i="34"/>
  <c r="P1773" i="34"/>
  <c r="O1777" i="34"/>
  <c r="P1750" i="34"/>
  <c r="O1754" i="34"/>
  <c r="P1745" i="34"/>
  <c r="O1781" i="34"/>
  <c r="P1785" i="34"/>
  <c r="O1789" i="34"/>
  <c r="P1833" i="34"/>
  <c r="O1837" i="34"/>
  <c r="O425" i="34"/>
  <c r="O427" i="34"/>
  <c r="O429" i="34"/>
  <c r="O432" i="34"/>
  <c r="O434" i="34"/>
  <c r="O436" i="34"/>
  <c r="O438" i="34"/>
  <c r="O440" i="34"/>
  <c r="Q465" i="34"/>
  <c r="P465" i="34"/>
  <c r="P467" i="34"/>
  <c r="Q469" i="34"/>
  <c r="P469" i="34"/>
  <c r="P471" i="34"/>
  <c r="Q493" i="34"/>
  <c r="P493" i="34"/>
  <c r="P495" i="34"/>
  <c r="Q497" i="34"/>
  <c r="P497" i="34"/>
  <c r="P499" i="34"/>
  <c r="Q513" i="34"/>
  <c r="P513" i="34"/>
  <c r="P515" i="34"/>
  <c r="Q517" i="34"/>
  <c r="P517" i="34"/>
  <c r="P527" i="34"/>
  <c r="O532" i="34"/>
  <c r="P333" i="34"/>
  <c r="P335" i="34"/>
  <c r="P337" i="34"/>
  <c r="P339" i="34"/>
  <c r="P341" i="34"/>
  <c r="O360" i="34"/>
  <c r="O362" i="34"/>
  <c r="O364" i="34"/>
  <c r="O366" i="34"/>
  <c r="O416" i="34"/>
  <c r="O418" i="34"/>
  <c r="O1431" i="34"/>
  <c r="O1433" i="34"/>
  <c r="O1435" i="34"/>
  <c r="O1437" i="34"/>
  <c r="O1439" i="34"/>
  <c r="O1441" i="34"/>
  <c r="P1458" i="34"/>
  <c r="P1460" i="34"/>
  <c r="P1462" i="34"/>
  <c r="P1495" i="34"/>
  <c r="O1531" i="34"/>
  <c r="P1531" i="34"/>
  <c r="P1533" i="34"/>
  <c r="Q1535" i="34"/>
  <c r="P1535" i="34"/>
  <c r="P1537" i="34"/>
  <c r="P1588" i="34"/>
  <c r="P1590" i="34"/>
  <c r="P1592" i="34"/>
  <c r="P1594" i="34"/>
  <c r="P1596" i="34"/>
  <c r="O1619" i="34"/>
  <c r="O1621" i="34"/>
  <c r="O1623" i="34"/>
  <c r="O1625" i="34"/>
  <c r="O1646" i="34"/>
  <c r="O1650" i="34"/>
  <c r="P1678" i="34"/>
  <c r="P1680" i="34"/>
  <c r="P1682" i="34"/>
  <c r="P1684" i="34"/>
  <c r="P1686" i="34"/>
  <c r="O341" i="34"/>
  <c r="Q362" i="34"/>
  <c r="P366" i="34"/>
  <c r="P1431" i="34"/>
  <c r="Q1437" i="34"/>
  <c r="P1441" i="34"/>
  <c r="O1495" i="34"/>
  <c r="O1533" i="34"/>
  <c r="O1537" i="34"/>
  <c r="P1650" i="34"/>
  <c r="O1873" i="34"/>
  <c r="P1900" i="34"/>
  <c r="O1854" i="34"/>
  <c r="Q1883" i="34"/>
  <c r="P1883" i="34"/>
  <c r="P1908" i="34"/>
  <c r="O1714" i="34"/>
  <c r="O1765" i="34"/>
  <c r="P1822" i="34"/>
  <c r="O1915" i="34"/>
  <c r="O1707" i="34"/>
  <c r="P1739" i="34"/>
  <c r="O1770" i="34"/>
  <c r="Q1747" i="34"/>
  <c r="O1751" i="34"/>
  <c r="O1782" i="34"/>
  <c r="O1830" i="34"/>
  <c r="O1838" i="34"/>
  <c r="O1786" i="34"/>
  <c r="O337" i="34"/>
  <c r="P360" i="34"/>
  <c r="Q366" i="34"/>
  <c r="P418" i="34"/>
  <c r="P1435" i="34"/>
  <c r="Q1441" i="34"/>
  <c r="O1460" i="34"/>
  <c r="Q1531" i="34"/>
  <c r="O1535" i="34"/>
  <c r="Q1619" i="34"/>
  <c r="P1623" i="34"/>
  <c r="O1686" i="34"/>
  <c r="Q1869" i="34"/>
  <c r="Q1877" i="34"/>
  <c r="Q1900" i="34"/>
  <c r="O1904" i="34"/>
  <c r="O1792" i="34"/>
  <c r="Q1796" i="34"/>
  <c r="O1800" i="34"/>
  <c r="Q1850" i="34"/>
  <c r="Q1908" i="34"/>
  <c r="O1912" i="34"/>
  <c r="Q1710" i="34"/>
  <c r="P1810" i="34"/>
  <c r="Q1761" i="34"/>
  <c r="Q1814" i="34"/>
  <c r="Q1822" i="34"/>
  <c r="Q1716" i="34"/>
  <c r="Q1720" i="34"/>
  <c r="O1724" i="34"/>
  <c r="Q1728" i="34"/>
  <c r="O1732" i="34"/>
  <c r="Q1774" i="34"/>
  <c r="Q1828" i="34"/>
  <c r="Q1778" i="34"/>
  <c r="P364" i="34"/>
  <c r="Q418" i="34"/>
  <c r="P1433" i="34"/>
  <c r="P1439" i="34"/>
  <c r="O1594" i="34"/>
  <c r="Q1623" i="34"/>
  <c r="O1682" i="34"/>
  <c r="O1869" i="34"/>
  <c r="P1873" i="34"/>
  <c r="O1877" i="34"/>
  <c r="P1904" i="34"/>
  <c r="P1709" i="34"/>
  <c r="P1792" i="34"/>
  <c r="P1800" i="34"/>
  <c r="P1846" i="34"/>
  <c r="O1850" i="34"/>
  <c r="P1854" i="34"/>
  <c r="Q1879" i="34"/>
  <c r="P1879" i="34"/>
  <c r="O1883" i="34"/>
  <c r="Q1887" i="34"/>
  <c r="P1887" i="34"/>
  <c r="P1912" i="34"/>
  <c r="P1714" i="34"/>
  <c r="P1804" i="34"/>
  <c r="Q1810" i="34"/>
  <c r="P1757" i="34"/>
  <c r="O1761" i="34"/>
  <c r="P1765" i="34"/>
  <c r="O1814" i="34"/>
  <c r="P1818" i="34"/>
  <c r="O1822" i="34"/>
  <c r="O1895" i="34"/>
  <c r="Q1915" i="34"/>
  <c r="P1915" i="34"/>
  <c r="Q1707" i="34"/>
  <c r="P1707" i="34"/>
  <c r="P1724" i="34"/>
  <c r="P1732" i="34"/>
  <c r="O1739" i="34"/>
  <c r="Q1743" i="34"/>
  <c r="P1743" i="34"/>
  <c r="P1770" i="34"/>
  <c r="O1774" i="34"/>
  <c r="O1747" i="34"/>
  <c r="Q1751" i="34"/>
  <c r="P1751" i="34"/>
  <c r="O1778" i="34"/>
  <c r="P1782" i="34"/>
  <c r="P1830" i="34"/>
  <c r="O1834" i="34"/>
  <c r="P362" i="34"/>
  <c r="P416" i="34"/>
  <c r="Q1433" i="34"/>
  <c r="P1437" i="34"/>
  <c r="O1590" i="34"/>
  <c r="P1621" i="34"/>
  <c r="P1644" i="34"/>
  <c r="P1648" i="34"/>
  <c r="O1678" i="34"/>
  <c r="Q1873" i="34"/>
  <c r="O1900" i="34"/>
  <c r="Q1904" i="34"/>
  <c r="Q1709" i="34"/>
  <c r="Q1792" i="34"/>
  <c r="O1796" i="34"/>
  <c r="Q1800" i="34"/>
  <c r="Q1846" i="34"/>
  <c r="Q1854" i="34"/>
  <c r="O1908" i="34"/>
  <c r="Q1912" i="34"/>
  <c r="P1710" i="34"/>
  <c r="Q1714" i="34"/>
  <c r="O1804" i="34"/>
  <c r="O1810" i="34"/>
  <c r="Q1757" i="34"/>
  <c r="Q1765" i="34"/>
  <c r="Q1818" i="34"/>
  <c r="O1716" i="34"/>
  <c r="O1720" i="34"/>
  <c r="Q1724" i="34"/>
  <c r="O1728" i="34"/>
  <c r="Q1732" i="34"/>
  <c r="Q1770" i="34"/>
  <c r="O1828" i="34"/>
  <c r="Q1782" i="34"/>
  <c r="Q1830" i="34"/>
  <c r="Q1838" i="34"/>
  <c r="P1619" i="34"/>
  <c r="P1625" i="34"/>
  <c r="P1646" i="34"/>
  <c r="P1869" i="34"/>
  <c r="P1877" i="34"/>
  <c r="O1709" i="34"/>
  <c r="P1796" i="34"/>
  <c r="O1846" i="34"/>
  <c r="P1850" i="34"/>
  <c r="O1879" i="34"/>
  <c r="O1887" i="34"/>
  <c r="O1710" i="34"/>
  <c r="Q1804" i="34"/>
  <c r="O1757" i="34"/>
  <c r="P1761" i="34"/>
  <c r="P1814" i="34"/>
  <c r="O1818" i="34"/>
  <c r="Q1895" i="34"/>
  <c r="P1895" i="34"/>
  <c r="P1716" i="34"/>
  <c r="P1720" i="34"/>
  <c r="P1728" i="34"/>
  <c r="Q1739" i="34"/>
  <c r="O1743" i="34"/>
  <c r="P1774" i="34"/>
  <c r="P1747" i="34"/>
  <c r="P1828" i="34"/>
  <c r="P1778" i="34"/>
  <c r="P1786" i="34"/>
  <c r="P1834" i="34"/>
  <c r="Q1786" i="34"/>
  <c r="Q1834" i="34"/>
  <c r="P1838" i="34"/>
  <c r="P1700" i="34"/>
  <c r="O1672" i="34"/>
  <c r="Q1676" i="34"/>
  <c r="Q1584" i="34"/>
  <c r="Q1610" i="34"/>
  <c r="Q1666" i="34"/>
  <c r="Q412" i="34"/>
  <c r="Q1450" i="34"/>
  <c r="O1454" i="34"/>
  <c r="Q1522" i="34"/>
  <c r="O1526" i="34"/>
  <c r="Q1564" i="34"/>
  <c r="O566" i="34"/>
  <c r="Q327" i="34"/>
  <c r="O331" i="34"/>
  <c r="Q357" i="34"/>
  <c r="Q424" i="34"/>
  <c r="Q460" i="34"/>
  <c r="Q488" i="34"/>
  <c r="Q511" i="34"/>
  <c r="Q1424" i="34"/>
  <c r="Q1609" i="34"/>
  <c r="Q1548" i="34"/>
  <c r="O1544" i="34"/>
  <c r="Q1507" i="34"/>
  <c r="Q1486" i="34"/>
  <c r="O1482" i="34"/>
  <c r="Q1478" i="34"/>
  <c r="Q376" i="34"/>
  <c r="O574" i="34"/>
  <c r="Q560" i="34"/>
  <c r="O550" i="34"/>
  <c r="Q546" i="34"/>
  <c r="Q507" i="34"/>
  <c r="Q452" i="34"/>
  <c r="Q1673" i="34"/>
  <c r="Q1581" i="34"/>
  <c r="O1636" i="34"/>
  <c r="Q1640" i="34"/>
  <c r="Q413" i="34"/>
  <c r="Q1455" i="34"/>
  <c r="Q1527" i="34"/>
  <c r="Q324" i="34"/>
  <c r="Q332" i="34"/>
  <c r="Q403" i="34"/>
  <c r="O407" i="34"/>
  <c r="Q512" i="34"/>
  <c r="Q1608" i="34"/>
  <c r="Q1562" i="34"/>
  <c r="O1510" i="34"/>
  <c r="Q1506" i="34"/>
  <c r="Q1468" i="34"/>
  <c r="Q375" i="34"/>
  <c r="O371" i="34"/>
  <c r="Q301" i="34"/>
  <c r="Q555" i="34"/>
  <c r="Q455" i="34"/>
  <c r="Q1700" i="34"/>
  <c r="P1672" i="34"/>
  <c r="O1610" i="34"/>
  <c r="P1614" i="34"/>
  <c r="Q1635" i="34"/>
  <c r="P1635" i="34"/>
  <c r="O1639" i="34"/>
  <c r="O1666" i="34"/>
  <c r="P408" i="34"/>
  <c r="O412" i="34"/>
  <c r="P1454" i="34"/>
  <c r="P1526" i="34"/>
  <c r="P566" i="34"/>
  <c r="P331" i="34"/>
  <c r="P353" i="34"/>
  <c r="O357" i="34"/>
  <c r="O402" i="34"/>
  <c r="Q406" i="34"/>
  <c r="P406" i="34"/>
  <c r="O460" i="34"/>
  <c r="P464" i="34"/>
  <c r="O488" i="34"/>
  <c r="P492" i="34"/>
  <c r="O511" i="34"/>
  <c r="O525" i="34"/>
  <c r="P1420" i="34"/>
  <c r="O1424" i="34"/>
  <c r="P1428" i="34"/>
  <c r="O1609" i="34"/>
  <c r="O1563" i="34"/>
  <c r="Q1559" i="34"/>
  <c r="P1559" i="34"/>
  <c r="P1544" i="34"/>
  <c r="P1511" i="34"/>
  <c r="O1507" i="34"/>
  <c r="P1482" i="34"/>
  <c r="Q1473" i="34"/>
  <c r="P1473" i="34"/>
  <c r="O1469" i="34"/>
  <c r="O376" i="34"/>
  <c r="P372" i="34"/>
  <c r="Q306" i="34"/>
  <c r="P306" i="34"/>
  <c r="O302" i="34"/>
  <c r="Q298" i="34"/>
  <c r="P298" i="34"/>
  <c r="O560" i="34"/>
  <c r="P556" i="34"/>
  <c r="P550" i="34"/>
  <c r="O507" i="34"/>
  <c r="P456" i="34"/>
  <c r="O452" i="34"/>
  <c r="Q1699" i="34"/>
  <c r="P1699" i="34"/>
  <c r="O1673" i="34"/>
  <c r="O1581" i="34"/>
  <c r="P1585" i="34"/>
  <c r="Q1611" i="34"/>
  <c r="P1611" i="34"/>
  <c r="O1615" i="34"/>
  <c r="P1636" i="34"/>
  <c r="Q1667" i="34"/>
  <c r="P1667" i="34"/>
  <c r="P409" i="34"/>
  <c r="O413" i="34"/>
  <c r="P1451" i="34"/>
  <c r="O1455" i="34"/>
  <c r="P1523" i="34"/>
  <c r="O1527" i="34"/>
  <c r="O1579" i="34"/>
  <c r="O324" i="34"/>
  <c r="P328" i="34"/>
  <c r="O332" i="34"/>
  <c r="O354" i="34"/>
  <c r="Q358" i="34"/>
  <c r="P358" i="34"/>
  <c r="P407" i="34"/>
  <c r="O457" i="34"/>
  <c r="Q461" i="34"/>
  <c r="P461" i="34"/>
  <c r="O485" i="34"/>
  <c r="Q489" i="34"/>
  <c r="P489" i="34"/>
  <c r="P508" i="34"/>
  <c r="O512" i="34"/>
  <c r="O1421" i="34"/>
  <c r="Q1425" i="34"/>
  <c r="P1425" i="34"/>
  <c r="O1429" i="34"/>
  <c r="O1562" i="34"/>
  <c r="P1558" i="34"/>
  <c r="Q1547" i="34"/>
  <c r="P1547" i="34"/>
  <c r="O1543" i="34"/>
  <c r="P1510" i="34"/>
  <c r="Q1485" i="34"/>
  <c r="P1485" i="34"/>
  <c r="O1481" i="34"/>
  <c r="Q1477" i="34"/>
  <c r="P1477" i="34"/>
  <c r="P1472" i="34"/>
  <c r="O1468" i="34"/>
  <c r="P371" i="34"/>
  <c r="P305" i="34"/>
  <c r="O301" i="34"/>
  <c r="P297" i="34"/>
  <c r="Q573" i="34"/>
  <c r="P573" i="34"/>
  <c r="P559" i="34"/>
  <c r="O555" i="34"/>
  <c r="O549" i="34"/>
  <c r="Q545" i="34"/>
  <c r="P545" i="34"/>
  <c r="P484" i="34"/>
  <c r="O455" i="34"/>
  <c r="Q1672" i="34"/>
  <c r="O1676" i="34"/>
  <c r="O1584" i="34"/>
  <c r="Q1614" i="34"/>
  <c r="Q408" i="34"/>
  <c r="O1450" i="34"/>
  <c r="Q1454" i="34"/>
  <c r="O1522" i="34"/>
  <c r="Q1526" i="34"/>
  <c r="O1564" i="34"/>
  <c r="Q566" i="34"/>
  <c r="O327" i="34"/>
  <c r="Q331" i="34"/>
  <c r="Q353" i="34"/>
  <c r="O424" i="34"/>
  <c r="Q464" i="34"/>
  <c r="Q492" i="34"/>
  <c r="Q1420" i="34"/>
  <c r="Q1428" i="34"/>
  <c r="O1548" i="34"/>
  <c r="Q1544" i="34"/>
  <c r="Q1511" i="34"/>
  <c r="O1486" i="34"/>
  <c r="Q1482" i="34"/>
  <c r="O1478" i="34"/>
  <c r="Q372" i="34"/>
  <c r="Q574" i="34"/>
  <c r="Q556" i="34"/>
  <c r="Q550" i="34"/>
  <c r="O546" i="34"/>
  <c r="Q456" i="34"/>
  <c r="Q1585" i="34"/>
  <c r="Q1636" i="34"/>
  <c r="O1640" i="34"/>
  <c r="Q409" i="34"/>
  <c r="Q1451" i="34"/>
  <c r="Q1523" i="34"/>
  <c r="Q328" i="34"/>
  <c r="O403" i="34"/>
  <c r="Q407" i="34"/>
  <c r="Q508" i="34"/>
  <c r="O1608" i="34"/>
  <c r="Q1558" i="34"/>
  <c r="Q1510" i="34"/>
  <c r="O1506" i="34"/>
  <c r="Q1472" i="34"/>
  <c r="O375" i="34"/>
  <c r="Q371" i="34"/>
  <c r="Q305" i="34"/>
  <c r="O297" i="34"/>
  <c r="Q559" i="34"/>
  <c r="Q484" i="34"/>
  <c r="O1700" i="34"/>
  <c r="P1676" i="34"/>
  <c r="P1584" i="34"/>
  <c r="P1610" i="34"/>
  <c r="O1614" i="34"/>
  <c r="O1635" i="34"/>
  <c r="Q1639" i="34"/>
  <c r="P1639" i="34"/>
  <c r="P1666" i="34"/>
  <c r="O408" i="34"/>
  <c r="P412" i="34"/>
  <c r="P1450" i="34"/>
  <c r="P1522" i="34"/>
  <c r="P1564" i="34"/>
  <c r="P327" i="34"/>
  <c r="O353" i="34"/>
  <c r="P357" i="34"/>
  <c r="Q402" i="34"/>
  <c r="P402" i="34"/>
  <c r="O406" i="34"/>
  <c r="P424" i="34"/>
  <c r="P460" i="34"/>
  <c r="O464" i="34"/>
  <c r="P488" i="34"/>
  <c r="O492" i="34"/>
  <c r="P511" i="34"/>
  <c r="Q525" i="34"/>
  <c r="P525" i="34"/>
  <c r="O1420" i="34"/>
  <c r="P1424" i="34"/>
  <c r="O1428" i="34"/>
  <c r="P1609" i="34"/>
  <c r="Q1563" i="34"/>
  <c r="P1563" i="34"/>
  <c r="O1559" i="34"/>
  <c r="P1548" i="34"/>
  <c r="O1511" i="34"/>
  <c r="P1507" i="34"/>
  <c r="P1486" i="34"/>
  <c r="P1478" i="34"/>
  <c r="O1473" i="34"/>
  <c r="Q1469" i="34"/>
  <c r="P1469" i="34"/>
  <c r="P376" i="34"/>
  <c r="O372" i="34"/>
  <c r="O306" i="34"/>
  <c r="Q302" i="34"/>
  <c r="P302" i="34"/>
  <c r="O298" i="34"/>
  <c r="P574" i="34"/>
  <c r="P560" i="34"/>
  <c r="O556" i="34"/>
  <c r="P546" i="34"/>
  <c r="P507" i="34"/>
  <c r="O456" i="34"/>
  <c r="P452" i="34"/>
  <c r="O1699" i="34"/>
  <c r="P1673" i="34"/>
  <c r="P1581" i="34"/>
  <c r="O1585" i="34"/>
  <c r="O1611" i="34"/>
  <c r="Q1615" i="34"/>
  <c r="P1615" i="34"/>
  <c r="P1640" i="34"/>
  <c r="O1667" i="34"/>
  <c r="O409" i="34"/>
  <c r="P413" i="34"/>
  <c r="O1451" i="34"/>
  <c r="P1455" i="34"/>
  <c r="O1523" i="34"/>
  <c r="P1527" i="34"/>
  <c r="Q1579" i="34"/>
  <c r="P1579" i="34"/>
  <c r="P324" i="34"/>
  <c r="O328" i="34"/>
  <c r="P332" i="34"/>
  <c r="Q354" i="34"/>
  <c r="P354" i="34"/>
  <c r="O358" i="34"/>
  <c r="P403" i="34"/>
  <c r="Q457" i="34"/>
  <c r="P457" i="34"/>
  <c r="O461" i="34"/>
  <c r="Q485" i="34"/>
  <c r="P485" i="34"/>
  <c r="O489" i="34"/>
  <c r="O508" i="34"/>
  <c r="P512" i="34"/>
  <c r="Q1421" i="34"/>
  <c r="P1421" i="34"/>
  <c r="O1425" i="34"/>
  <c r="Q1429" i="34"/>
  <c r="P1429" i="34"/>
  <c r="P1608" i="34"/>
  <c r="P1562" i="34"/>
  <c r="O1558" i="34"/>
  <c r="O1547" i="34"/>
  <c r="Q1543" i="34"/>
  <c r="P1543" i="34"/>
  <c r="P1506" i="34"/>
  <c r="O1485" i="34"/>
  <c r="Q1481" i="34"/>
  <c r="P1481" i="34"/>
  <c r="O1477" i="34"/>
  <c r="O1472" i="34"/>
  <c r="P1468" i="34"/>
  <c r="P375" i="34"/>
  <c r="O305" i="34"/>
  <c r="P301" i="34"/>
  <c r="Q297" i="34"/>
  <c r="O573" i="34"/>
  <c r="O559" i="34"/>
  <c r="P555" i="34"/>
  <c r="Q549" i="34"/>
  <c r="P549" i="34"/>
  <c r="O545" i="34"/>
  <c r="O484" i="34"/>
  <c r="P455" i="34"/>
  <c r="O1670" i="34"/>
  <c r="P1674" i="34"/>
  <c r="P1418" i="34"/>
  <c r="P1582" i="34"/>
  <c r="O1586" i="34"/>
  <c r="P1616" i="34"/>
  <c r="P1637" i="34"/>
  <c r="O1641" i="34"/>
  <c r="Q410" i="34"/>
  <c r="P410" i="34"/>
  <c r="O414" i="34"/>
  <c r="O1452" i="34"/>
  <c r="P1456" i="34"/>
  <c r="O1524" i="34"/>
  <c r="P1528" i="34"/>
  <c r="P1580" i="34"/>
  <c r="P325" i="34"/>
  <c r="O329" i="34"/>
  <c r="P355" i="34"/>
  <c r="O382" i="34"/>
  <c r="O404" i="34"/>
  <c r="P422" i="34"/>
  <c r="P458" i="34"/>
  <c r="P486" i="34"/>
  <c r="Q509" i="34"/>
  <c r="P509" i="34"/>
  <c r="P523" i="34"/>
  <c r="P1422" i="34"/>
  <c r="P420" i="34"/>
  <c r="Q1607" i="34"/>
  <c r="P1607" i="34"/>
  <c r="P1561" i="34"/>
  <c r="O1557" i="34"/>
  <c r="P1546" i="34"/>
  <c r="O1542" i="34"/>
  <c r="O1509" i="34"/>
  <c r="Q1505" i="34"/>
  <c r="P1505" i="34"/>
  <c r="P1484" i="34"/>
  <c r="O1480" i="34"/>
  <c r="P1475" i="34"/>
  <c r="O1471" i="34"/>
  <c r="P1467" i="34"/>
  <c r="Q374" i="34"/>
  <c r="P374" i="34"/>
  <c r="P308" i="34"/>
  <c r="O304" i="34"/>
  <c r="P300" i="34"/>
  <c r="Q296" i="34"/>
  <c r="P296" i="34"/>
  <c r="P558" i="34"/>
  <c r="P552" i="34"/>
  <c r="O548" i="34"/>
  <c r="P544" i="34"/>
  <c r="O483" i="34"/>
  <c r="O1715" i="34"/>
  <c r="P1671" i="34"/>
  <c r="Q1587" i="34"/>
  <c r="O1617" i="34"/>
  <c r="O1642" i="34"/>
  <c r="P1453" i="34"/>
  <c r="P1525" i="34"/>
  <c r="O531" i="34"/>
  <c r="Q330" i="34"/>
  <c r="P352" i="34"/>
  <c r="P401" i="34"/>
  <c r="O459" i="34"/>
  <c r="O487" i="34"/>
  <c r="P510" i="34"/>
  <c r="O1423" i="34"/>
  <c r="O421" i="34"/>
  <c r="P1545" i="34"/>
  <c r="P1508" i="34"/>
  <c r="P1483" i="34"/>
  <c r="P1470" i="34"/>
  <c r="O373" i="34"/>
  <c r="P295" i="34"/>
  <c r="Q557" i="34"/>
  <c r="P551" i="34"/>
  <c r="O453" i="34"/>
  <c r="Q1674" i="34"/>
  <c r="Q1418" i="34"/>
  <c r="Q1582" i="34"/>
  <c r="O1612" i="34"/>
  <c r="Q1616" i="34"/>
  <c r="Q1637" i="34"/>
  <c r="O1668" i="34"/>
  <c r="Q1456" i="34"/>
  <c r="Q1528" i="34"/>
  <c r="Q1580" i="34"/>
  <c r="Q325" i="34"/>
  <c r="O351" i="34"/>
  <c r="Q355" i="34"/>
  <c r="Q422" i="34"/>
  <c r="Q458" i="34"/>
  <c r="O462" i="34"/>
  <c r="Q486" i="34"/>
  <c r="O490" i="34"/>
  <c r="Q523" i="34"/>
  <c r="Q1422" i="34"/>
  <c r="O1426" i="34"/>
  <c r="Q420" i="34"/>
  <c r="Q1561" i="34"/>
  <c r="Q1546" i="34"/>
  <c r="Q1484" i="34"/>
  <c r="Q1475" i="34"/>
  <c r="Q1467" i="34"/>
  <c r="Q308" i="34"/>
  <c r="Q300" i="34"/>
  <c r="O562" i="34"/>
  <c r="Q558" i="34"/>
  <c r="Q552" i="34"/>
  <c r="Q544" i="34"/>
  <c r="O454" i="34"/>
  <c r="Q1613" i="34"/>
  <c r="Q1638" i="34"/>
  <c r="Q1669" i="34"/>
  <c r="Q411" i="34"/>
  <c r="O415" i="34"/>
  <c r="O1494" i="34"/>
  <c r="Q352" i="34"/>
  <c r="Q401" i="34"/>
  <c r="Q463" i="34"/>
  <c r="Q491" i="34"/>
  <c r="Q510" i="34"/>
  <c r="Q524" i="34"/>
  <c r="Q1419" i="34"/>
  <c r="Q1427" i="34"/>
  <c r="O1560" i="34"/>
  <c r="Q1545" i="34"/>
  <c r="Q1508" i="34"/>
  <c r="Q1483" i="34"/>
  <c r="O1474" i="34"/>
  <c r="Q1470" i="34"/>
  <c r="Q377" i="34"/>
  <c r="O307" i="34"/>
  <c r="Q303" i="34"/>
  <c r="O299" i="34"/>
  <c r="Q551" i="34"/>
  <c r="O538" i="34"/>
  <c r="Q482" i="34"/>
  <c r="P561" i="34"/>
  <c r="P1670" i="34"/>
  <c r="O1674" i="34"/>
  <c r="O1582" i="34"/>
  <c r="P1586" i="34"/>
  <c r="P1612" i="34"/>
  <c r="O1637" i="34"/>
  <c r="P1641" i="34"/>
  <c r="P1668" i="34"/>
  <c r="O410" i="34"/>
  <c r="Q414" i="34"/>
  <c r="P414" i="34"/>
  <c r="P1452" i="34"/>
  <c r="O1456" i="34"/>
  <c r="P1524" i="34"/>
  <c r="O1528" i="34"/>
  <c r="O325" i="34"/>
  <c r="P329" i="34"/>
  <c r="P351" i="34"/>
  <c r="Q382" i="34"/>
  <c r="P382" i="34"/>
  <c r="P404" i="34"/>
  <c r="O422" i="34"/>
  <c r="P462" i="34"/>
  <c r="P490" i="34"/>
  <c r="O509" i="34"/>
  <c r="O523" i="34"/>
  <c r="P1426" i="34"/>
  <c r="O1607" i="34"/>
  <c r="O1561" i="34"/>
  <c r="P1557" i="34"/>
  <c r="O1546" i="34"/>
  <c r="P1542" i="34"/>
  <c r="Q1509" i="34"/>
  <c r="P1509" i="34"/>
  <c r="O1505" i="34"/>
  <c r="O1484" i="34"/>
  <c r="P1480" i="34"/>
  <c r="O1475" i="34"/>
  <c r="P1471" i="34"/>
  <c r="O1467" i="34"/>
  <c r="O374" i="34"/>
  <c r="O308" i="34"/>
  <c r="P304" i="34"/>
  <c r="O300" i="34"/>
  <c r="P562" i="34"/>
  <c r="O552" i="34"/>
  <c r="P548" i="34"/>
  <c r="O544" i="34"/>
  <c r="P483" i="34"/>
  <c r="P454" i="34"/>
  <c r="Q1715" i="34"/>
  <c r="P1715" i="34"/>
  <c r="O1671" i="34"/>
  <c r="Q1675" i="34"/>
  <c r="P1675" i="34"/>
  <c r="Q1583" i="34"/>
  <c r="P1583" i="34"/>
  <c r="O1587" i="34"/>
  <c r="O1613" i="34"/>
  <c r="P1617" i="34"/>
  <c r="O1638" i="34"/>
  <c r="P1642" i="34"/>
  <c r="O1669" i="34"/>
  <c r="P415" i="34"/>
  <c r="O1453" i="34"/>
  <c r="P1494" i="34"/>
  <c r="O1525" i="34"/>
  <c r="Q1529" i="34"/>
  <c r="P1529" i="34"/>
  <c r="P531" i="34"/>
  <c r="Q326" i="34"/>
  <c r="P326" i="34"/>
  <c r="O330" i="34"/>
  <c r="O352" i="34"/>
  <c r="P356" i="34"/>
  <c r="O401" i="34"/>
  <c r="P405" i="34"/>
  <c r="Q423" i="34"/>
  <c r="P423" i="34"/>
  <c r="P459" i="34"/>
  <c r="O463" i="34"/>
  <c r="P487" i="34"/>
  <c r="O491" i="34"/>
  <c r="O524" i="34"/>
  <c r="O1419" i="34"/>
  <c r="P1423" i="34"/>
  <c r="O1427" i="34"/>
  <c r="P421" i="34"/>
  <c r="P1606" i="34"/>
  <c r="P1560" i="34"/>
  <c r="P1549" i="34"/>
  <c r="O1545" i="34"/>
  <c r="P1512" i="34"/>
  <c r="O1508" i="34"/>
  <c r="P1487" i="34"/>
  <c r="O1483" i="34"/>
  <c r="P1479" i="34"/>
  <c r="P1474" i="34"/>
  <c r="O377" i="34"/>
  <c r="P373" i="34"/>
  <c r="P307" i="34"/>
  <c r="P299" i="34"/>
  <c r="Q295" i="34"/>
  <c r="Q561" i="34"/>
  <c r="O557" i="34"/>
  <c r="O551" i="34"/>
  <c r="P547" i="34"/>
  <c r="P538" i="34"/>
  <c r="Q453" i="34"/>
  <c r="P453" i="34"/>
  <c r="Q1670" i="34"/>
  <c r="O1418" i="34"/>
  <c r="Q1586" i="34"/>
  <c r="Q1612" i="34"/>
  <c r="O1616" i="34"/>
  <c r="Q1641" i="34"/>
  <c r="Q1668" i="34"/>
  <c r="Q1452" i="34"/>
  <c r="Q1524" i="34"/>
  <c r="O1580" i="34"/>
  <c r="Q329" i="34"/>
  <c r="Q351" i="34"/>
  <c r="O355" i="34"/>
  <c r="Q404" i="34"/>
  <c r="O458" i="34"/>
  <c r="Q462" i="34"/>
  <c r="O486" i="34"/>
  <c r="Q490" i="34"/>
  <c r="O1422" i="34"/>
  <c r="Q1426" i="34"/>
  <c r="O420" i="34"/>
  <c r="Q1557" i="34"/>
  <c r="Q1542" i="34"/>
  <c r="Q1480" i="34"/>
  <c r="Q1471" i="34"/>
  <c r="Q304" i="34"/>
  <c r="O296" i="34"/>
  <c r="Q562" i="34"/>
  <c r="O558" i="34"/>
  <c r="Q548" i="34"/>
  <c r="Q483" i="34"/>
  <c r="Q454" i="34"/>
  <c r="Q1617" i="34"/>
  <c r="Q1642" i="34"/>
  <c r="O411" i="34"/>
  <c r="Q415" i="34"/>
  <c r="Q1494" i="34"/>
  <c r="Q531" i="34"/>
  <c r="Q356" i="34"/>
  <c r="Q405" i="34"/>
  <c r="Q459" i="34"/>
  <c r="Q487" i="34"/>
  <c r="O510" i="34"/>
  <c r="Q1423" i="34"/>
  <c r="Q421" i="34"/>
  <c r="Q1606" i="34"/>
  <c r="Q1560" i="34"/>
  <c r="Q1549" i="34"/>
  <c r="Q1512" i="34"/>
  <c r="Q1487" i="34"/>
  <c r="Q1479" i="34"/>
  <c r="Q1474" i="34"/>
  <c r="O1470" i="34"/>
  <c r="Q373" i="34"/>
  <c r="Q307" i="34"/>
  <c r="O303" i="34"/>
  <c r="Q299" i="34"/>
  <c r="Q547" i="34"/>
  <c r="Q538" i="34"/>
  <c r="O482" i="34"/>
  <c r="Q1671" i="34"/>
  <c r="O1675" i="34"/>
  <c r="O1583" i="34"/>
  <c r="P1587" i="34"/>
  <c r="P1613" i="34"/>
  <c r="P1638" i="34"/>
  <c r="P1669" i="34"/>
  <c r="P411" i="34"/>
  <c r="Q1453" i="34"/>
  <c r="Q1525" i="34"/>
  <c r="O1529" i="34"/>
  <c r="O326" i="34"/>
  <c r="P330" i="34"/>
  <c r="O356" i="34"/>
  <c r="O405" i="34"/>
  <c r="O423" i="34"/>
  <c r="P463" i="34"/>
  <c r="P491" i="34"/>
  <c r="P524" i="34"/>
  <c r="P1419" i="34"/>
  <c r="P1427" i="34"/>
  <c r="O1606" i="34"/>
  <c r="O1549" i="34"/>
  <c r="O1512" i="34"/>
  <c r="O1487" i="34"/>
  <c r="O1479" i="34"/>
  <c r="P377" i="34"/>
  <c r="P303" i="34"/>
  <c r="O295" i="34"/>
  <c r="O561" i="34"/>
  <c r="P557" i="34"/>
  <c r="O547" i="34"/>
  <c r="P482" i="34"/>
  <c r="O1541" i="34"/>
  <c r="P1538" i="34"/>
  <c r="O1690" i="34"/>
  <c r="O1539" i="34"/>
  <c r="O1553" i="34"/>
  <c r="Q1464" i="34"/>
  <c r="Q541" i="34"/>
  <c r="P541" i="34"/>
  <c r="P572" i="34"/>
  <c r="O367" i="34"/>
  <c r="P1490" i="34"/>
  <c r="P1552" i="34"/>
  <c r="P1540" i="34"/>
  <c r="P1550" i="34"/>
  <c r="P1694" i="34"/>
  <c r="Q563" i="34"/>
  <c r="Q1692" i="34"/>
  <c r="Q535" i="34"/>
  <c r="Q542" i="34"/>
  <c r="Q311" i="34"/>
  <c r="Q1496" i="34"/>
  <c r="O312" i="34"/>
  <c r="Q1465" i="34"/>
  <c r="P1465" i="34"/>
  <c r="P1693" i="34"/>
  <c r="O539" i="34"/>
  <c r="O309" i="34"/>
  <c r="P369" i="34"/>
  <c r="P1488" i="34"/>
  <c r="O1497" i="34"/>
  <c r="P1503" i="34"/>
  <c r="Q1551" i="34"/>
  <c r="P1551" i="34"/>
  <c r="Q1566" i="34"/>
  <c r="O1466" i="34"/>
  <c r="Q1688" i="34"/>
  <c r="Q518" i="34"/>
  <c r="O570" i="34"/>
  <c r="Q310" i="34"/>
  <c r="P310" i="34"/>
  <c r="O370" i="34"/>
  <c r="Q1489" i="34"/>
  <c r="P1489" i="34"/>
  <c r="Q1498" i="34"/>
  <c r="Q1538" i="34"/>
  <c r="P1689" i="34"/>
  <c r="O1691" i="34"/>
  <c r="O537" i="34"/>
  <c r="O1464" i="34"/>
  <c r="O534" i="34"/>
  <c r="O554" i="34"/>
  <c r="O572" i="34"/>
  <c r="P367" i="34"/>
  <c r="P378" i="34"/>
  <c r="Q1490" i="34"/>
  <c r="P1499" i="34"/>
  <c r="P1695" i="34"/>
  <c r="Q1552" i="34"/>
  <c r="Q1540" i="34"/>
  <c r="Q1550" i="34"/>
  <c r="O1694" i="34"/>
  <c r="O563" i="34"/>
  <c r="Q533" i="34"/>
  <c r="P533" i="34"/>
  <c r="O535" i="34"/>
  <c r="P568" i="34"/>
  <c r="P368" i="34"/>
  <c r="P1476" i="34"/>
  <c r="P1501" i="34"/>
  <c r="Q1693" i="34"/>
  <c r="P543" i="34"/>
  <c r="P569" i="34"/>
  <c r="Q369" i="34"/>
  <c r="O1488" i="34"/>
  <c r="Q1497" i="34"/>
  <c r="Q1503" i="34"/>
  <c r="P536" i="34"/>
  <c r="P1466" i="34"/>
  <c r="P540" i="34"/>
  <c r="Q553" i="34"/>
  <c r="P553" i="34"/>
  <c r="Q570" i="34"/>
  <c r="P1541" i="34"/>
  <c r="O1538" i="34"/>
  <c r="P1690" i="34"/>
  <c r="Q1539" i="34"/>
  <c r="P1539" i="34"/>
  <c r="P1553" i="34"/>
  <c r="O1689" i="34"/>
  <c r="P534" i="34"/>
  <c r="O541" i="34"/>
  <c r="P554" i="34"/>
  <c r="Q572" i="34"/>
  <c r="Q367" i="34"/>
  <c r="O378" i="34"/>
  <c r="O1499" i="34"/>
  <c r="O1695" i="34"/>
  <c r="O1550" i="34"/>
  <c r="Q1694" i="34"/>
  <c r="O1692" i="34"/>
  <c r="O542" i="34"/>
  <c r="O568" i="34"/>
  <c r="P311" i="34"/>
  <c r="Q368" i="34"/>
  <c r="O1476" i="34"/>
  <c r="P1496" i="34"/>
  <c r="O1501" i="34"/>
  <c r="P312" i="34"/>
  <c r="O1465" i="34"/>
  <c r="O1693" i="34"/>
  <c r="P539" i="34"/>
  <c r="O543" i="34"/>
  <c r="O569" i="34"/>
  <c r="P309" i="34"/>
  <c r="O369" i="34"/>
  <c r="Q1488" i="34"/>
  <c r="O1503" i="34"/>
  <c r="O1551" i="34"/>
  <c r="P1566" i="34"/>
  <c r="Q536" i="34"/>
  <c r="Q1466" i="34"/>
  <c r="O1688" i="34"/>
  <c r="P518" i="34"/>
  <c r="Q540" i="34"/>
  <c r="O310" i="34"/>
  <c r="Q370" i="34"/>
  <c r="P370" i="34"/>
  <c r="O1489" i="34"/>
  <c r="P1498" i="34"/>
  <c r="Q1541" i="34"/>
  <c r="Q1690" i="34"/>
  <c r="Q1553" i="34"/>
  <c r="Q1689" i="34"/>
  <c r="Q1691" i="34"/>
  <c r="P1691" i="34"/>
  <c r="Q537" i="34"/>
  <c r="P537" i="34"/>
  <c r="P1464" i="34"/>
  <c r="Q534" i="34"/>
  <c r="Q554" i="34"/>
  <c r="Q378" i="34"/>
  <c r="O1490" i="34"/>
  <c r="Q1499" i="34"/>
  <c r="Q1695" i="34"/>
  <c r="O1552" i="34"/>
  <c r="O1540" i="34"/>
  <c r="P563" i="34"/>
  <c r="O533" i="34"/>
  <c r="P1692" i="34"/>
  <c r="P535" i="34"/>
  <c r="P542" i="34"/>
  <c r="Q568" i="34"/>
  <c r="O311" i="34"/>
  <c r="O368" i="34"/>
  <c r="Q1476" i="34"/>
  <c r="O1496" i="34"/>
  <c r="Q1501" i="34"/>
  <c r="Q312" i="34"/>
  <c r="Q539" i="34"/>
  <c r="Q543" i="34"/>
  <c r="Q569" i="34"/>
  <c r="Q309" i="34"/>
  <c r="P1497" i="34"/>
  <c r="O1566" i="34"/>
  <c r="O536" i="34"/>
  <c r="P1688" i="34"/>
  <c r="O518" i="34"/>
  <c r="O540" i="34"/>
  <c r="O553" i="34"/>
  <c r="P570" i="34"/>
  <c r="O1498" i="34"/>
  <c r="O1491" i="34"/>
  <c r="P1554" i="34"/>
  <c r="Q1651" i="34"/>
  <c r="P1651" i="34"/>
  <c r="O1567" i="34"/>
  <c r="Q1554" i="34"/>
  <c r="O379" i="34"/>
  <c r="P1567" i="34"/>
  <c r="P1491" i="34"/>
  <c r="O1554" i="34"/>
  <c r="O1651" i="34"/>
  <c r="Q1567" i="34"/>
  <c r="P379" i="34"/>
  <c r="Q1491" i="34"/>
  <c r="Q379" i="34"/>
  <c r="A1234" i="34"/>
  <c r="A1236" i="34"/>
  <c r="A123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06" i="34" l="1"/>
  <c r="B207" i="34"/>
  <c r="B208" i="34"/>
  <c r="B209" i="34"/>
  <c r="B210" i="34"/>
  <c r="B211" i="34"/>
  <c r="B198" i="34"/>
  <c r="B199" i="34"/>
  <c r="B237" i="34"/>
  <c r="B238" i="34"/>
  <c r="B239" i="34"/>
  <c r="W199" i="34" l="1"/>
  <c r="O199" i="34"/>
  <c r="P199" i="34"/>
  <c r="Q199" i="34"/>
  <c r="U199" i="34"/>
  <c r="Z199" i="34"/>
  <c r="A199" i="34"/>
  <c r="W209" i="34"/>
  <c r="O209" i="34"/>
  <c r="Q209" i="34"/>
  <c r="U209" i="34"/>
  <c r="Z209" i="34"/>
  <c r="P209" i="34"/>
  <c r="A209" i="34"/>
  <c r="Q239" i="34"/>
  <c r="U239" i="34"/>
  <c r="Z239" i="34"/>
  <c r="O239" i="34"/>
  <c r="P239" i="34"/>
  <c r="W239" i="34"/>
  <c r="A239" i="34"/>
  <c r="W198" i="34"/>
  <c r="O198" i="34"/>
  <c r="P198" i="34"/>
  <c r="Q198" i="34"/>
  <c r="U198" i="34"/>
  <c r="Z198" i="34"/>
  <c r="A198" i="34"/>
  <c r="W208" i="34"/>
  <c r="O208" i="34"/>
  <c r="Q208" i="34"/>
  <c r="U208" i="34"/>
  <c r="Z208" i="34"/>
  <c r="P208" i="34"/>
  <c r="A208" i="34"/>
  <c r="Q238" i="34"/>
  <c r="U238" i="34"/>
  <c r="Z238" i="34"/>
  <c r="O238" i="34"/>
  <c r="P238" i="34"/>
  <c r="W238" i="34"/>
  <c r="A238" i="34"/>
  <c r="W211" i="34"/>
  <c r="O211" i="34"/>
  <c r="Q211" i="34"/>
  <c r="U211" i="34"/>
  <c r="Z211" i="34"/>
  <c r="P211" i="34"/>
  <c r="A211" i="34"/>
  <c r="W207" i="34"/>
  <c r="O207" i="34"/>
  <c r="Q207" i="34"/>
  <c r="U207" i="34"/>
  <c r="Z207" i="34"/>
  <c r="P207" i="34"/>
  <c r="A207" i="34"/>
  <c r="Q237" i="34"/>
  <c r="U237" i="34"/>
  <c r="Z237" i="34"/>
  <c r="O237" i="34"/>
  <c r="P237" i="34"/>
  <c r="W237" i="34"/>
  <c r="A237" i="34"/>
  <c r="W210" i="34"/>
  <c r="O210" i="34"/>
  <c r="Q210" i="34"/>
  <c r="U210" i="34"/>
  <c r="Z210" i="34"/>
  <c r="P210" i="34"/>
  <c r="A210" i="34"/>
  <c r="W206" i="34"/>
  <c r="O206" i="34"/>
  <c r="Q206" i="34"/>
  <c r="U206" i="34"/>
  <c r="Z206" i="34"/>
  <c r="P206" i="34"/>
  <c r="A206" i="34"/>
  <c r="B165" i="34"/>
  <c r="B166" i="34"/>
  <c r="B167" i="34"/>
  <c r="B168" i="34"/>
  <c r="B169" i="34"/>
  <c r="B202" i="34"/>
  <c r="B203" i="34"/>
  <c r="B204" i="34"/>
  <c r="B205" i="34"/>
  <c r="B155" i="34"/>
  <c r="B156" i="34"/>
  <c r="B157" i="34"/>
  <c r="B158" i="34"/>
  <c r="B159" i="34"/>
  <c r="B161" i="34"/>
  <c r="B162" i="34"/>
  <c r="B163" i="34"/>
  <c r="B164" i="34"/>
  <c r="B154" i="34"/>
  <c r="B115" i="34"/>
  <c r="B153" i="34"/>
  <c r="B174" i="34"/>
  <c r="B173" i="34"/>
  <c r="B593" i="34"/>
  <c r="B592" i="34"/>
  <c r="B591" i="34"/>
  <c r="B590" i="34"/>
  <c r="B589" i="34"/>
  <c r="B266" i="34"/>
  <c r="B251" i="34"/>
  <c r="B250" i="34"/>
  <c r="B225" i="34"/>
  <c r="B114" i="34"/>
  <c r="B108" i="34"/>
  <c r="B109" i="34"/>
  <c r="B99" i="34"/>
  <c r="B100" i="34"/>
  <c r="B101" i="34"/>
  <c r="B102" i="34"/>
  <c r="B103" i="34"/>
  <c r="B104" i="34"/>
  <c r="B105" i="34"/>
  <c r="B264" i="34"/>
  <c r="B265" i="34"/>
  <c r="B147" i="34"/>
  <c r="B148" i="34"/>
  <c r="B212" i="34"/>
  <c r="B213" i="34"/>
  <c r="B223" i="34"/>
  <c r="B224" i="34"/>
  <c r="B144" i="34"/>
  <c r="B138" i="34"/>
  <c r="B139" i="34"/>
  <c r="B134" i="34"/>
  <c r="B135" i="34"/>
  <c r="B127" i="34"/>
  <c r="B128" i="34"/>
  <c r="B129" i="34"/>
  <c r="B130" i="34"/>
  <c r="B125" i="34"/>
  <c r="B126" i="34"/>
  <c r="B118" i="34"/>
  <c r="B119" i="34"/>
  <c r="B120" i="34"/>
  <c r="B121" i="34"/>
  <c r="B122" i="34"/>
  <c r="B106" i="34"/>
  <c r="B107" i="34"/>
  <c r="B110" i="34"/>
  <c r="B111" i="34"/>
  <c r="B112" i="34"/>
  <c r="B113" i="34"/>
  <c r="B96" i="34"/>
  <c r="B97" i="34"/>
  <c r="B145" i="34"/>
  <c r="B146" i="34"/>
  <c r="B150" i="34"/>
  <c r="B151" i="34"/>
  <c r="B141" i="34"/>
  <c r="B142" i="34"/>
  <c r="B143" i="34"/>
  <c r="W142" i="34" l="1"/>
  <c r="O142" i="34"/>
  <c r="P142" i="34"/>
  <c r="Q142" i="34"/>
  <c r="U142" i="34"/>
  <c r="Z142" i="34"/>
  <c r="A142" i="34"/>
  <c r="W141" i="34"/>
  <c r="O141" i="34"/>
  <c r="P141" i="34"/>
  <c r="Q141" i="34"/>
  <c r="U141" i="34"/>
  <c r="Z141" i="34"/>
  <c r="A141" i="34"/>
  <c r="W145" i="34"/>
  <c r="Q145" i="34"/>
  <c r="U145" i="34"/>
  <c r="Z145" i="34"/>
  <c r="O145" i="34"/>
  <c r="P145" i="34"/>
  <c r="A145" i="34"/>
  <c r="Q112" i="34"/>
  <c r="U112" i="34"/>
  <c r="Z112" i="34"/>
  <c r="O112" i="34"/>
  <c r="P112" i="34"/>
  <c r="W112" i="34"/>
  <c r="A112" i="34"/>
  <c r="Q106" i="34"/>
  <c r="U106" i="34"/>
  <c r="Z106" i="34"/>
  <c r="O106" i="34"/>
  <c r="P106" i="34"/>
  <c r="W106" i="34"/>
  <c r="A106" i="34"/>
  <c r="Q119" i="34"/>
  <c r="U119" i="34"/>
  <c r="Z119" i="34"/>
  <c r="P119" i="34"/>
  <c r="W119" i="34"/>
  <c r="O119" i="34"/>
  <c r="A119" i="34"/>
  <c r="Q130" i="34"/>
  <c r="U130" i="34"/>
  <c r="Z130" i="34"/>
  <c r="O130" i="34"/>
  <c r="P130" i="34"/>
  <c r="W130" i="34"/>
  <c r="A130" i="34"/>
  <c r="Q135" i="34"/>
  <c r="W135" i="34"/>
  <c r="O135" i="34"/>
  <c r="P135" i="34"/>
  <c r="U135" i="34"/>
  <c r="Z135" i="34"/>
  <c r="A135" i="34"/>
  <c r="W144" i="34"/>
  <c r="P144" i="34"/>
  <c r="Q144" i="34"/>
  <c r="U144" i="34"/>
  <c r="Z144" i="34"/>
  <c r="O144" i="34"/>
  <c r="A144" i="34"/>
  <c r="W212" i="34"/>
  <c r="O212" i="34"/>
  <c r="Q212" i="34"/>
  <c r="U212" i="34"/>
  <c r="Z212" i="34"/>
  <c r="P212" i="34"/>
  <c r="A212" i="34"/>
  <c r="Q264" i="34"/>
  <c r="U264" i="34"/>
  <c r="Z264" i="34"/>
  <c r="P264" i="34"/>
  <c r="W264" i="34"/>
  <c r="O264" i="34"/>
  <c r="A264" i="34"/>
  <c r="Q102" i="34"/>
  <c r="U102" i="34"/>
  <c r="Z102" i="34"/>
  <c r="O102" i="34"/>
  <c r="P102" i="34"/>
  <c r="W102" i="34"/>
  <c r="A102" i="34"/>
  <c r="Q109" i="34"/>
  <c r="U109" i="34"/>
  <c r="Z109" i="34"/>
  <c r="P109" i="34"/>
  <c r="W109" i="34"/>
  <c r="O109" i="34"/>
  <c r="A109" i="34"/>
  <c r="Q250" i="34"/>
  <c r="U250" i="34"/>
  <c r="Z250" i="34"/>
  <c r="O250" i="34"/>
  <c r="P250" i="34"/>
  <c r="W250" i="34"/>
  <c r="A250" i="34"/>
  <c r="O590" i="34"/>
  <c r="P590" i="34"/>
  <c r="Q590" i="34"/>
  <c r="U590" i="34"/>
  <c r="Z590" i="34"/>
  <c r="W590" i="34"/>
  <c r="A590" i="34"/>
  <c r="Q173" i="34"/>
  <c r="U173" i="34"/>
  <c r="Z173" i="34"/>
  <c r="O173" i="34"/>
  <c r="P173" i="34"/>
  <c r="W173" i="34"/>
  <c r="A173" i="34"/>
  <c r="Q154" i="34"/>
  <c r="U154" i="34"/>
  <c r="Z154" i="34"/>
  <c r="O154" i="34"/>
  <c r="P154" i="34"/>
  <c r="W154" i="34"/>
  <c r="A154" i="34"/>
  <c r="Q161" i="34"/>
  <c r="U161" i="34"/>
  <c r="Z161" i="34"/>
  <c r="O161" i="34"/>
  <c r="P161" i="34"/>
  <c r="W161" i="34"/>
  <c r="A161" i="34"/>
  <c r="Q156" i="34"/>
  <c r="U156" i="34"/>
  <c r="Z156" i="34"/>
  <c r="P156" i="34"/>
  <c r="W156" i="34"/>
  <c r="O156" i="34"/>
  <c r="A156" i="34"/>
  <c r="W203" i="34"/>
  <c r="O203" i="34"/>
  <c r="P203" i="34"/>
  <c r="Q203" i="34"/>
  <c r="U203" i="34"/>
  <c r="Z203" i="34"/>
  <c r="A203" i="34"/>
  <c r="Q167" i="34"/>
  <c r="U167" i="34"/>
  <c r="Z167" i="34"/>
  <c r="O167" i="34"/>
  <c r="P167" i="34"/>
  <c r="W167" i="34"/>
  <c r="A167" i="34"/>
  <c r="Q151" i="34"/>
  <c r="U151" i="34"/>
  <c r="Z151" i="34"/>
  <c r="O151" i="34"/>
  <c r="P151" i="34"/>
  <c r="W151" i="34"/>
  <c r="A151" i="34"/>
  <c r="Q97" i="34"/>
  <c r="U97" i="34"/>
  <c r="Z97" i="34"/>
  <c r="P97" i="34"/>
  <c r="W97" i="34"/>
  <c r="O97" i="34"/>
  <c r="A97" i="34"/>
  <c r="Q111" i="34"/>
  <c r="U111" i="34"/>
  <c r="Z111" i="34"/>
  <c r="P111" i="34"/>
  <c r="W111" i="34"/>
  <c r="O111" i="34"/>
  <c r="A111" i="34"/>
  <c r="P122" i="34"/>
  <c r="Q122" i="34"/>
  <c r="U122" i="34"/>
  <c r="Z122" i="34"/>
  <c r="O122" i="34"/>
  <c r="W122" i="34"/>
  <c r="A122" i="34"/>
  <c r="Q118" i="34"/>
  <c r="U118" i="34"/>
  <c r="Z118" i="34"/>
  <c r="O118" i="34"/>
  <c r="P118" i="34"/>
  <c r="W118" i="34"/>
  <c r="A118" i="34"/>
  <c r="Q129" i="34"/>
  <c r="U129" i="34"/>
  <c r="Z129" i="34"/>
  <c r="O129" i="34"/>
  <c r="P129" i="34"/>
  <c r="W129" i="34"/>
  <c r="A129" i="34"/>
  <c r="Q134" i="34"/>
  <c r="U134" i="34"/>
  <c r="Z134" i="34"/>
  <c r="O134" i="34"/>
  <c r="P134" i="34"/>
  <c r="W134" i="34"/>
  <c r="A134" i="34"/>
  <c r="Q224" i="34"/>
  <c r="U224" i="34"/>
  <c r="Z224" i="34"/>
  <c r="P224" i="34"/>
  <c r="W224" i="34"/>
  <c r="O224" i="34"/>
  <c r="A224" i="34"/>
  <c r="W148" i="34"/>
  <c r="Q148" i="34"/>
  <c r="U148" i="34"/>
  <c r="Z148" i="34"/>
  <c r="O148" i="34"/>
  <c r="P148" i="34"/>
  <c r="A148" i="34"/>
  <c r="Q105" i="34"/>
  <c r="U105" i="34"/>
  <c r="Z105" i="34"/>
  <c r="P105" i="34"/>
  <c r="W105" i="34"/>
  <c r="O105" i="34"/>
  <c r="A105" i="34"/>
  <c r="Q101" i="34"/>
  <c r="U101" i="34"/>
  <c r="Z101" i="34"/>
  <c r="P101" i="34"/>
  <c r="W101" i="34"/>
  <c r="O101" i="34"/>
  <c r="A101" i="34"/>
  <c r="Q108" i="34"/>
  <c r="U108" i="34"/>
  <c r="Z108" i="34"/>
  <c r="O108" i="34"/>
  <c r="P108" i="34"/>
  <c r="W108" i="34"/>
  <c r="A108" i="34"/>
  <c r="Q251" i="34"/>
  <c r="U251" i="34"/>
  <c r="Z251" i="34"/>
  <c r="O251" i="34"/>
  <c r="P251" i="34"/>
  <c r="W251" i="34"/>
  <c r="A251" i="34"/>
  <c r="O591" i="34"/>
  <c r="P591" i="34"/>
  <c r="Q591" i="34"/>
  <c r="U591" i="34"/>
  <c r="Z591" i="34"/>
  <c r="W591" i="34"/>
  <c r="A591" i="34"/>
  <c r="Q174" i="34"/>
  <c r="U174" i="34"/>
  <c r="Z174" i="34"/>
  <c r="O174" i="34"/>
  <c r="P174" i="34"/>
  <c r="W174" i="34"/>
  <c r="A174" i="34"/>
  <c r="Q164" i="34"/>
  <c r="U164" i="34"/>
  <c r="Z164" i="34"/>
  <c r="P164" i="34"/>
  <c r="W164" i="34"/>
  <c r="O164" i="34"/>
  <c r="A164" i="34"/>
  <c r="Q159" i="34"/>
  <c r="U159" i="34"/>
  <c r="Z159" i="34"/>
  <c r="O159" i="34"/>
  <c r="P159" i="34"/>
  <c r="W159" i="34"/>
  <c r="A159" i="34"/>
  <c r="Q155" i="34"/>
  <c r="U155" i="34"/>
  <c r="Z155" i="34"/>
  <c r="O155" i="34"/>
  <c r="P155" i="34"/>
  <c r="W155" i="34"/>
  <c r="A155" i="34"/>
  <c r="W202" i="34"/>
  <c r="O202" i="34"/>
  <c r="P202" i="34"/>
  <c r="Q202" i="34"/>
  <c r="U202" i="34"/>
  <c r="Z202" i="34"/>
  <c r="A202" i="34"/>
  <c r="Q166" i="34"/>
  <c r="U166" i="34"/>
  <c r="Z166" i="34"/>
  <c r="O166" i="34"/>
  <c r="P166" i="34"/>
  <c r="W166" i="34"/>
  <c r="A166" i="34"/>
  <c r="W143" i="34"/>
  <c r="O143" i="34"/>
  <c r="P143" i="34"/>
  <c r="Q143" i="34"/>
  <c r="U143" i="34"/>
  <c r="Z143" i="34"/>
  <c r="A143" i="34"/>
  <c r="Q150" i="34"/>
  <c r="U150" i="34"/>
  <c r="Z150" i="34"/>
  <c r="O150" i="34"/>
  <c r="P150" i="34"/>
  <c r="W150" i="34"/>
  <c r="A150" i="34"/>
  <c r="Q96" i="34"/>
  <c r="U96" i="34"/>
  <c r="Z96" i="34"/>
  <c r="O96" i="34"/>
  <c r="P96" i="34"/>
  <c r="W96" i="34"/>
  <c r="A96" i="34"/>
  <c r="Q110" i="34"/>
  <c r="U110" i="34"/>
  <c r="Z110" i="34"/>
  <c r="O110" i="34"/>
  <c r="P110" i="34"/>
  <c r="W110" i="34"/>
  <c r="A110" i="34"/>
  <c r="Q121" i="34"/>
  <c r="U121" i="34"/>
  <c r="O121" i="34"/>
  <c r="Z121" i="34"/>
  <c r="P121" i="34"/>
  <c r="W121" i="34"/>
  <c r="A121" i="34"/>
  <c r="Q126" i="34"/>
  <c r="U126" i="34"/>
  <c r="Z126" i="34"/>
  <c r="O126" i="34"/>
  <c r="P126" i="34"/>
  <c r="W126" i="34"/>
  <c r="A126" i="34"/>
  <c r="Q128" i="34"/>
  <c r="U128" i="34"/>
  <c r="Z128" i="34"/>
  <c r="P128" i="34"/>
  <c r="W128" i="34"/>
  <c r="O128" i="34"/>
  <c r="A128" i="34"/>
  <c r="W139" i="34"/>
  <c r="O139" i="34"/>
  <c r="P139" i="34"/>
  <c r="Q139" i="34"/>
  <c r="U139" i="34"/>
  <c r="Z139" i="34"/>
  <c r="A139" i="34"/>
  <c r="Q223" i="34"/>
  <c r="U223" i="34"/>
  <c r="Z223" i="34"/>
  <c r="O223" i="34"/>
  <c r="P223" i="34"/>
  <c r="W223" i="34"/>
  <c r="A223" i="34"/>
  <c r="W147" i="34"/>
  <c r="Q147" i="34"/>
  <c r="U147" i="34"/>
  <c r="Z147" i="34"/>
  <c r="O147" i="34"/>
  <c r="P147" i="34"/>
  <c r="A147" i="34"/>
  <c r="Q104" i="34"/>
  <c r="U104" i="34"/>
  <c r="Z104" i="34"/>
  <c r="O104" i="34"/>
  <c r="P104" i="34"/>
  <c r="W104" i="34"/>
  <c r="A104" i="34"/>
  <c r="Q100" i="34"/>
  <c r="U100" i="34"/>
  <c r="Z100" i="34"/>
  <c r="O100" i="34"/>
  <c r="P100" i="34"/>
  <c r="W100" i="34"/>
  <c r="A100" i="34"/>
  <c r="Q114" i="34"/>
  <c r="U114" i="34"/>
  <c r="Z114" i="34"/>
  <c r="O114" i="34"/>
  <c r="P114" i="34"/>
  <c r="W114" i="34"/>
  <c r="A114" i="34"/>
  <c r="Q266" i="34"/>
  <c r="U266" i="34"/>
  <c r="Z266" i="34"/>
  <c r="O266" i="34"/>
  <c r="P266" i="34"/>
  <c r="W266" i="34"/>
  <c r="A266" i="34"/>
  <c r="O592" i="34"/>
  <c r="Q592" i="34"/>
  <c r="U592" i="34"/>
  <c r="Z592" i="34"/>
  <c r="W592" i="34"/>
  <c r="P592" i="34"/>
  <c r="A592" i="34"/>
  <c r="Q153" i="34"/>
  <c r="U153" i="34"/>
  <c r="Z153" i="34"/>
  <c r="O153" i="34"/>
  <c r="P153" i="34"/>
  <c r="W153" i="34"/>
  <c r="A153" i="34"/>
  <c r="Q163" i="34"/>
  <c r="U163" i="34"/>
  <c r="Z163" i="34"/>
  <c r="O163" i="34"/>
  <c r="P163" i="34"/>
  <c r="W163" i="34"/>
  <c r="A163" i="34"/>
  <c r="Q158" i="34"/>
  <c r="U158" i="34"/>
  <c r="Z158" i="34"/>
  <c r="O158" i="34"/>
  <c r="P158" i="34"/>
  <c r="W158" i="34"/>
  <c r="A158" i="34"/>
  <c r="W205" i="34"/>
  <c r="O205" i="34"/>
  <c r="Q205" i="34"/>
  <c r="U205" i="34"/>
  <c r="Z205" i="34"/>
  <c r="P205" i="34"/>
  <c r="A205" i="34"/>
  <c r="Q169" i="34"/>
  <c r="U169" i="34"/>
  <c r="Z169" i="34"/>
  <c r="O169" i="34"/>
  <c r="P169" i="34"/>
  <c r="W169" i="34"/>
  <c r="A169" i="34"/>
  <c r="Q165" i="34"/>
  <c r="U165" i="34"/>
  <c r="Z165" i="34"/>
  <c r="O165" i="34"/>
  <c r="P165" i="34"/>
  <c r="W165" i="34"/>
  <c r="A165" i="34"/>
  <c r="W146" i="34"/>
  <c r="Q146" i="34"/>
  <c r="U146" i="34"/>
  <c r="Z146" i="34"/>
  <c r="O146" i="34"/>
  <c r="P146" i="34"/>
  <c r="A146" i="34"/>
  <c r="Q113" i="34"/>
  <c r="U113" i="34"/>
  <c r="Z113" i="34"/>
  <c r="P113" i="34"/>
  <c r="W113" i="34"/>
  <c r="O113" i="34"/>
  <c r="A113" i="34"/>
  <c r="Q107" i="34"/>
  <c r="U107" i="34"/>
  <c r="Z107" i="34"/>
  <c r="O107" i="34"/>
  <c r="P107" i="34"/>
  <c r="W107" i="34"/>
  <c r="A107" i="34"/>
  <c r="Q120" i="34"/>
  <c r="U120" i="34"/>
  <c r="Z120" i="34"/>
  <c r="O120" i="34"/>
  <c r="P120" i="34"/>
  <c r="W120" i="34"/>
  <c r="A120" i="34"/>
  <c r="Q125" i="34"/>
  <c r="U125" i="34"/>
  <c r="Z125" i="34"/>
  <c r="O125" i="34"/>
  <c r="P125" i="34"/>
  <c r="W125" i="34"/>
  <c r="A125" i="34"/>
  <c r="Q127" i="34"/>
  <c r="U127" i="34"/>
  <c r="Z127" i="34"/>
  <c r="O127" i="34"/>
  <c r="P127" i="34"/>
  <c r="W127" i="34"/>
  <c r="A127" i="34"/>
  <c r="W138" i="34"/>
  <c r="O138" i="34"/>
  <c r="P138" i="34"/>
  <c r="Q138" i="34"/>
  <c r="U138" i="34"/>
  <c r="Z138" i="34"/>
  <c r="A138" i="34"/>
  <c r="W213" i="34"/>
  <c r="O213" i="34"/>
  <c r="Q213" i="34"/>
  <c r="U213" i="34"/>
  <c r="Z213" i="34"/>
  <c r="P213" i="34"/>
  <c r="A213" i="34"/>
  <c r="Q265" i="34"/>
  <c r="U265" i="34"/>
  <c r="Z265" i="34"/>
  <c r="O265" i="34"/>
  <c r="P265" i="34"/>
  <c r="W265" i="34"/>
  <c r="A265" i="34"/>
  <c r="Q103" i="34"/>
  <c r="U103" i="34"/>
  <c r="Z103" i="34"/>
  <c r="O103" i="34"/>
  <c r="P103" i="34"/>
  <c r="W103" i="34"/>
  <c r="A103" i="34"/>
  <c r="Q99" i="34"/>
  <c r="U99" i="34"/>
  <c r="Z99" i="34"/>
  <c r="O99" i="34"/>
  <c r="P99" i="34"/>
  <c r="W99" i="34"/>
  <c r="A99" i="34"/>
  <c r="Q225" i="34"/>
  <c r="U225" i="34"/>
  <c r="Z225" i="34"/>
  <c r="O225" i="34"/>
  <c r="P225" i="34"/>
  <c r="W225" i="34"/>
  <c r="A225" i="34"/>
  <c r="O589" i="34"/>
  <c r="W589" i="34"/>
  <c r="P589" i="34"/>
  <c r="Q589" i="34"/>
  <c r="U589" i="34"/>
  <c r="Z589" i="34"/>
  <c r="A589" i="34"/>
  <c r="O593" i="34"/>
  <c r="W593" i="34"/>
  <c r="P593" i="34"/>
  <c r="Q593" i="34"/>
  <c r="U593" i="34"/>
  <c r="Z593" i="34"/>
  <c r="A593" i="34"/>
  <c r="Q115" i="34"/>
  <c r="U115" i="34"/>
  <c r="Z115" i="34"/>
  <c r="P115" i="34"/>
  <c r="W115" i="34"/>
  <c r="O115" i="34"/>
  <c r="A115" i="34"/>
  <c r="Q162" i="34"/>
  <c r="U162" i="34"/>
  <c r="Z162" i="34"/>
  <c r="O162" i="34"/>
  <c r="P162" i="34"/>
  <c r="W162" i="34"/>
  <c r="A162" i="34"/>
  <c r="Q157" i="34"/>
  <c r="U157" i="34"/>
  <c r="Z157" i="34"/>
  <c r="O157" i="34"/>
  <c r="P157" i="34"/>
  <c r="W157" i="34"/>
  <c r="A157" i="34"/>
  <c r="W204" i="34"/>
  <c r="O204" i="34"/>
  <c r="P204" i="34"/>
  <c r="Q204" i="34"/>
  <c r="U204" i="34"/>
  <c r="Z204" i="34"/>
  <c r="A204" i="34"/>
  <c r="Q168" i="34"/>
  <c r="U168" i="34"/>
  <c r="Z168" i="34"/>
  <c r="P168" i="34"/>
  <c r="W168" i="34"/>
  <c r="O168" i="34"/>
  <c r="A168" i="34"/>
  <c r="B956" i="34"/>
  <c r="B955" i="34"/>
  <c r="B954" i="34"/>
  <c r="B932" i="34"/>
  <c r="B931" i="34"/>
  <c r="B774" i="34"/>
  <c r="B598" i="34"/>
  <c r="B597" i="34"/>
  <c r="B596" i="34"/>
  <c r="B234" i="34"/>
  <c r="B201" i="34"/>
  <c r="B200" i="34"/>
  <c r="B186" i="34"/>
  <c r="B187" i="34"/>
  <c r="B136" i="34"/>
  <c r="W136" i="34" l="1"/>
  <c r="O136" i="34"/>
  <c r="P136" i="34"/>
  <c r="Q136" i="34"/>
  <c r="U136" i="34"/>
  <c r="Z136" i="34"/>
  <c r="A136" i="34"/>
  <c r="Q186" i="34"/>
  <c r="U186" i="34"/>
  <c r="Z186" i="34"/>
  <c r="O186" i="34"/>
  <c r="P186" i="34"/>
  <c r="W186" i="34"/>
  <c r="A186" i="34"/>
  <c r="O596" i="34"/>
  <c r="Q596" i="34"/>
  <c r="U596" i="34"/>
  <c r="Z596" i="34"/>
  <c r="W596" i="34"/>
  <c r="P596" i="34"/>
  <c r="A596" i="34"/>
  <c r="Q956" i="34"/>
  <c r="U956" i="34"/>
  <c r="Z956" i="34"/>
  <c r="O956" i="34"/>
  <c r="P956" i="34"/>
  <c r="W956" i="34"/>
  <c r="A956" i="34"/>
  <c r="O598" i="34"/>
  <c r="Q598" i="34"/>
  <c r="U598" i="34"/>
  <c r="Z598" i="34"/>
  <c r="W598" i="34"/>
  <c r="P598" i="34"/>
  <c r="A598" i="34"/>
  <c r="Q931" i="34"/>
  <c r="U931" i="34"/>
  <c r="Z931" i="34"/>
  <c r="O931" i="34"/>
  <c r="P931" i="34"/>
  <c r="W931" i="34"/>
  <c r="A931" i="34"/>
  <c r="W200" i="34"/>
  <c r="O200" i="34"/>
  <c r="P200" i="34"/>
  <c r="Q200" i="34"/>
  <c r="U200" i="34"/>
  <c r="Z200" i="34"/>
  <c r="A200" i="34"/>
  <c r="O597" i="34"/>
  <c r="Q597" i="34"/>
  <c r="U597" i="34"/>
  <c r="Z597" i="34"/>
  <c r="W597" i="34"/>
  <c r="P597" i="34"/>
  <c r="A597" i="34"/>
  <c r="Q932" i="34"/>
  <c r="U932" i="34"/>
  <c r="Z932" i="34"/>
  <c r="O932" i="34"/>
  <c r="P932" i="34"/>
  <c r="W932" i="34"/>
  <c r="A932" i="34"/>
  <c r="W201" i="34"/>
  <c r="O201" i="34"/>
  <c r="P201" i="34"/>
  <c r="Q201" i="34"/>
  <c r="U201" i="34"/>
  <c r="Z201" i="34"/>
  <c r="A201" i="34"/>
  <c r="Q954" i="34"/>
  <c r="U954" i="34"/>
  <c r="Z954" i="34"/>
  <c r="O954" i="34"/>
  <c r="P954" i="34"/>
  <c r="W954" i="34"/>
  <c r="A954" i="34"/>
  <c r="Q187" i="34"/>
  <c r="U187" i="34"/>
  <c r="Z187" i="34"/>
  <c r="O187" i="34"/>
  <c r="P187" i="34"/>
  <c r="W187" i="34"/>
  <c r="A187" i="34"/>
  <c r="Q234" i="34"/>
  <c r="U234" i="34"/>
  <c r="Z234" i="34"/>
  <c r="O234" i="34"/>
  <c r="P234" i="34"/>
  <c r="W234" i="34"/>
  <c r="A234" i="34"/>
  <c r="O774" i="34"/>
  <c r="P774" i="34"/>
  <c r="Q774" i="34"/>
  <c r="U774" i="34"/>
  <c r="Z774" i="34"/>
  <c r="W774" i="34"/>
  <c r="A774" i="34"/>
  <c r="Q955" i="34"/>
  <c r="U955" i="34"/>
  <c r="Z955" i="34"/>
  <c r="O955" i="34"/>
  <c r="P955" i="34"/>
  <c r="W955" i="34"/>
  <c r="A955" i="34"/>
  <c r="A14" i="71"/>
  <c r="E37" i="71" s="1"/>
  <c r="A19" i="71"/>
  <c r="A20" i="71"/>
  <c r="A17" i="71"/>
  <c r="B235" i="34"/>
  <c r="A18" i="71"/>
  <c r="B974" i="34"/>
  <c r="A16" i="71"/>
  <c r="A15" i="71"/>
  <c r="T10" i="34"/>
  <c r="H11" i="43" s="1"/>
  <c r="O974" i="34" l="1"/>
  <c r="P974" i="34"/>
  <c r="Q974" i="34"/>
  <c r="U974" i="34"/>
  <c r="Z974" i="34"/>
  <c r="W974" i="34"/>
  <c r="A974" i="34"/>
  <c r="Q235" i="34"/>
  <c r="U235" i="34"/>
  <c r="Z235" i="34"/>
  <c r="O235" i="34"/>
  <c r="P235" i="34"/>
  <c r="W235" i="34"/>
  <c r="A235" i="34"/>
  <c r="A36" i="71"/>
  <c r="H2" i="71"/>
  <c r="R10" i="34"/>
  <c r="A45" i="43" l="1"/>
  <c r="E50" i="43"/>
  <c r="E55" i="43"/>
  <c r="B61" i="43"/>
  <c r="F66" i="43"/>
  <c r="E70" i="43"/>
  <c r="E75" i="43"/>
  <c r="B81" i="43"/>
  <c r="F86" i="43"/>
  <c r="B50" i="43"/>
  <c r="A54" i="43"/>
  <c r="A59" i="43"/>
  <c r="E64" i="43"/>
  <c r="B70" i="43"/>
  <c r="C76" i="43"/>
  <c r="C81" i="43"/>
  <c r="G86" i="43"/>
  <c r="C50" i="43"/>
  <c r="G55" i="43"/>
  <c r="D57" i="43"/>
  <c r="D62" i="43"/>
  <c r="A68" i="43"/>
  <c r="E73" i="43"/>
  <c r="D77" i="43"/>
  <c r="D82" i="43"/>
  <c r="G45" i="43"/>
  <c r="D51" i="43"/>
  <c r="A57" i="43"/>
  <c r="G60" i="43"/>
  <c r="G65" i="43"/>
  <c r="D71" i="43"/>
  <c r="A77" i="43"/>
  <c r="B83" i="43"/>
  <c r="E46" i="43"/>
  <c r="E51" i="43"/>
  <c r="B57" i="43"/>
  <c r="F62" i="43"/>
  <c r="D73" i="43"/>
  <c r="D78" i="43"/>
  <c r="A84" i="43"/>
  <c r="H84" i="43" s="1"/>
  <c r="D47" i="43"/>
  <c r="A53" i="43"/>
  <c r="G56" i="43"/>
  <c r="G61" i="43"/>
  <c r="D67" i="43"/>
  <c r="A73" i="43"/>
  <c r="G76" i="43"/>
  <c r="G81" i="43"/>
  <c r="C45" i="43"/>
  <c r="G50" i="43"/>
  <c r="D56" i="43"/>
  <c r="E62" i="43"/>
  <c r="E67" i="43"/>
  <c r="B73" i="43"/>
  <c r="F78" i="43"/>
  <c r="C80" i="43"/>
  <c r="C85" i="43"/>
  <c r="F48" i="43"/>
  <c r="C54" i="43"/>
  <c r="G59" i="43"/>
  <c r="F63" i="43"/>
  <c r="F68" i="43"/>
  <c r="C74" i="43"/>
  <c r="G79" i="43"/>
  <c r="F83" i="43"/>
  <c r="B47" i="43"/>
  <c r="B52" i="43"/>
  <c r="F57" i="43"/>
  <c r="C63" i="43"/>
  <c r="D69" i="43"/>
  <c r="D74" i="43"/>
  <c r="A80" i="43"/>
  <c r="E85" i="43"/>
  <c r="A49" i="43"/>
  <c r="F46" i="43"/>
  <c r="A78" i="43"/>
  <c r="A83" i="43"/>
  <c r="H83" i="43" s="1"/>
  <c r="D46" i="43"/>
  <c r="A52" i="43"/>
  <c r="E57" i="43"/>
  <c r="D61" i="43"/>
  <c r="D66" i="43"/>
  <c r="A72" i="43"/>
  <c r="E77" i="43"/>
  <c r="D81" i="43"/>
  <c r="D86" i="43"/>
  <c r="G49" i="43"/>
  <c r="D55" i="43"/>
  <c r="A61" i="43"/>
  <c r="B67" i="43"/>
  <c r="B72" i="43"/>
  <c r="F77" i="43"/>
  <c r="C83" i="43"/>
  <c r="G84" i="43"/>
  <c r="C48" i="43"/>
  <c r="C53" i="43"/>
  <c r="G58" i="43"/>
  <c r="D64" i="43"/>
  <c r="C68" i="43"/>
  <c r="C73" i="43"/>
  <c r="G78" i="43"/>
  <c r="D84" i="43"/>
  <c r="G47" i="43"/>
  <c r="F51" i="43"/>
  <c r="F56" i="43"/>
  <c r="C62" i="43"/>
  <c r="G67" i="43"/>
  <c r="A74" i="43"/>
  <c r="A79" i="43"/>
  <c r="E84" i="43"/>
  <c r="A48" i="43"/>
  <c r="E53" i="43"/>
  <c r="C64" i="43"/>
  <c r="C69" i="43"/>
  <c r="G74" i="43"/>
  <c r="D80" i="43"/>
  <c r="C84" i="43"/>
  <c r="F47" i="43"/>
  <c r="F52" i="43"/>
  <c r="C58" i="43"/>
  <c r="G63" i="43"/>
  <c r="F67" i="43"/>
  <c r="F72" i="43"/>
  <c r="C78" i="43"/>
  <c r="G83" i="43"/>
  <c r="C47" i="43"/>
  <c r="D53" i="43"/>
  <c r="D58" i="43"/>
  <c r="A64" i="43"/>
  <c r="E69" i="43"/>
  <c r="B71" i="43"/>
  <c r="B76" i="43"/>
  <c r="F81" i="43"/>
  <c r="B45" i="43"/>
  <c r="F50" i="43"/>
  <c r="E54" i="43"/>
  <c r="E59" i="43"/>
  <c r="B65" i="43"/>
  <c r="F70" i="43"/>
  <c r="E74" i="43"/>
  <c r="E79" i="43"/>
  <c r="B85" i="43"/>
  <c r="E48" i="43"/>
  <c r="B54" i="43"/>
  <c r="C60" i="43"/>
  <c r="C65" i="43"/>
  <c r="G70" i="43"/>
  <c r="D76" i="43"/>
  <c r="G68" i="43"/>
  <c r="G73" i="43"/>
  <c r="D79" i="43"/>
  <c r="A85" i="43"/>
  <c r="H85" i="43" s="1"/>
  <c r="D48" i="43"/>
  <c r="C52" i="43"/>
  <c r="C57" i="43"/>
  <c r="G62" i="43"/>
  <c r="D68" i="43"/>
  <c r="C72" i="43"/>
  <c r="C77" i="43"/>
  <c r="G82" i="43"/>
  <c r="C46" i="43"/>
  <c r="G51" i="43"/>
  <c r="A58" i="43"/>
  <c r="A63" i="43"/>
  <c r="E68" i="43"/>
  <c r="B74" i="43"/>
  <c r="F75" i="43"/>
  <c r="F80" i="43"/>
  <c r="C86" i="43"/>
  <c r="F49" i="43"/>
  <c r="C55" i="43"/>
  <c r="B59" i="43"/>
  <c r="B64" i="43"/>
  <c r="F69" i="43"/>
  <c r="C75" i="43"/>
  <c r="B79" i="43"/>
  <c r="B84" i="43"/>
  <c r="E47" i="43"/>
  <c r="B53" i="43"/>
  <c r="F58" i="43"/>
  <c r="G64" i="43"/>
  <c r="G69" i="43"/>
  <c r="D75" i="43"/>
  <c r="A81" i="43"/>
  <c r="E45" i="43"/>
  <c r="B55" i="43"/>
  <c r="B60" i="43"/>
  <c r="F65" i="43"/>
  <c r="C71" i="43"/>
  <c r="B75" i="43"/>
  <c r="B80" i="43"/>
  <c r="F85" i="43"/>
  <c r="B49" i="43"/>
  <c r="F54" i="43"/>
  <c r="E58" i="43"/>
  <c r="E63" i="43"/>
  <c r="B69" i="43"/>
  <c r="F74" i="43"/>
  <c r="G80" i="43"/>
  <c r="G85" i="43"/>
  <c r="C49" i="43"/>
  <c r="G54" i="43"/>
  <c r="D60" i="43"/>
  <c r="A62" i="43"/>
  <c r="A67" i="43"/>
  <c r="E72" i="43"/>
  <c r="B78" i="43"/>
  <c r="A82" i="43"/>
  <c r="H82" i="43" s="1"/>
  <c r="D45" i="43"/>
  <c r="D50" i="43"/>
  <c r="A56" i="43"/>
  <c r="E61" i="43"/>
  <c r="D65" i="43"/>
  <c r="D70" i="43"/>
  <c r="A76" i="43"/>
  <c r="E81" i="43"/>
  <c r="B46" i="43"/>
  <c r="B51" i="43"/>
  <c r="B56" i="43"/>
  <c r="F61" i="43"/>
  <c r="C67" i="43"/>
  <c r="F59" i="43"/>
  <c r="F64" i="43"/>
  <c r="C70" i="43"/>
  <c r="G75" i="43"/>
  <c r="F79" i="43"/>
  <c r="F84" i="43"/>
  <c r="B48" i="43"/>
  <c r="F53" i="43"/>
  <c r="C59" i="43"/>
  <c r="B63" i="43"/>
  <c r="B68" i="43"/>
  <c r="F73" i="43"/>
  <c r="C79" i="43"/>
  <c r="D85" i="43"/>
  <c r="G48" i="43"/>
  <c r="G53" i="43"/>
  <c r="D59" i="43"/>
  <c r="A65" i="43"/>
  <c r="E66" i="43"/>
  <c r="E71" i="43"/>
  <c r="B77" i="43"/>
  <c r="F82" i="43"/>
  <c r="E86" i="43"/>
  <c r="A50" i="43"/>
  <c r="A55" i="43"/>
  <c r="E60" i="43"/>
  <c r="B66" i="43"/>
  <c r="A70" i="43"/>
  <c r="A75" i="43"/>
  <c r="E80" i="43"/>
  <c r="B86" i="43"/>
  <c r="E49" i="43"/>
  <c r="F55" i="43"/>
  <c r="F60" i="43"/>
  <c r="C66" i="43"/>
  <c r="G71" i="43"/>
  <c r="E82" i="43"/>
  <c r="A46" i="43"/>
  <c r="A51" i="43"/>
  <c r="E56" i="43"/>
  <c r="B62" i="43"/>
  <c r="A66" i="43"/>
  <c r="A71" i="43"/>
  <c r="E76" i="43"/>
  <c r="B82" i="43"/>
  <c r="A86" i="43"/>
  <c r="H86" i="43" s="1"/>
  <c r="D49" i="43"/>
  <c r="D54" i="43"/>
  <c r="A60" i="43"/>
  <c r="E65" i="43"/>
  <c r="F71" i="43"/>
  <c r="F76" i="43"/>
  <c r="C82" i="43"/>
  <c r="F45" i="43"/>
  <c r="C51" i="43"/>
  <c r="G52" i="43"/>
  <c r="G57" i="43"/>
  <c r="D63" i="43"/>
  <c r="A69" i="43"/>
  <c r="G72" i="43"/>
  <c r="G77" i="43"/>
  <c r="D83" i="43"/>
  <c r="G46" i="43"/>
  <c r="D52" i="43"/>
  <c r="C56" i="43"/>
  <c r="C61" i="43"/>
  <c r="G66" i="43"/>
  <c r="D72" i="43"/>
  <c r="E78" i="43"/>
  <c r="E83" i="43"/>
  <c r="A47" i="43"/>
  <c r="E52" i="43"/>
  <c r="B58" i="43"/>
  <c r="E6" i="43"/>
  <c r="O8" i="43"/>
  <c r="N8" i="43"/>
  <c r="D13" i="15" l="1"/>
  <c r="C13" i="15"/>
  <c r="B149" i="34"/>
  <c r="B276" i="34"/>
  <c r="B588" i="34"/>
  <c r="B827" i="34"/>
  <c r="B880" i="34"/>
  <c r="B929" i="34"/>
  <c r="B939" i="34"/>
  <c r="B953" i="34"/>
  <c r="B973" i="34"/>
  <c r="B1041" i="34"/>
  <c r="B116" i="34"/>
  <c r="O1041" i="34" l="1"/>
  <c r="Q1041" i="34"/>
  <c r="U1041" i="34"/>
  <c r="Z1041" i="34"/>
  <c r="P1041" i="34"/>
  <c r="W1041" i="34"/>
  <c r="A1041" i="34"/>
  <c r="O973" i="34"/>
  <c r="P973" i="34"/>
  <c r="Q973" i="34"/>
  <c r="U973" i="34"/>
  <c r="Z973" i="34"/>
  <c r="W973" i="34"/>
  <c r="A973" i="34"/>
  <c r="Q880" i="34"/>
  <c r="U880" i="34"/>
  <c r="Z880" i="34"/>
  <c r="O880" i="34"/>
  <c r="P880" i="34"/>
  <c r="W880" i="34"/>
  <c r="A880" i="34"/>
  <c r="W149" i="34"/>
  <c r="Q149" i="34"/>
  <c r="U149" i="34"/>
  <c r="Z149" i="34"/>
  <c r="O149" i="34"/>
  <c r="P149" i="34"/>
  <c r="A149" i="34"/>
  <c r="Q276" i="34"/>
  <c r="U276" i="34"/>
  <c r="Z276" i="34"/>
  <c r="P276" i="34"/>
  <c r="W276" i="34"/>
  <c r="O276" i="34"/>
  <c r="A276" i="34"/>
  <c r="Q953" i="34"/>
  <c r="U953" i="34"/>
  <c r="Z953" i="34"/>
  <c r="P953" i="34"/>
  <c r="W953" i="34"/>
  <c r="O953" i="34"/>
  <c r="A953" i="34"/>
  <c r="Q827" i="34"/>
  <c r="U827" i="34"/>
  <c r="Z827" i="34"/>
  <c r="O827" i="34"/>
  <c r="P827" i="34"/>
  <c r="W827" i="34"/>
  <c r="A827" i="34"/>
  <c r="Q929" i="34"/>
  <c r="U929" i="34"/>
  <c r="Z929" i="34"/>
  <c r="P929" i="34"/>
  <c r="W929" i="34"/>
  <c r="O929" i="34"/>
  <c r="A929" i="34"/>
  <c r="Q116" i="34"/>
  <c r="U116" i="34"/>
  <c r="Z116" i="34"/>
  <c r="O116" i="34"/>
  <c r="P116" i="34"/>
  <c r="W116" i="34"/>
  <c r="A116" i="34"/>
  <c r="Q939" i="34"/>
  <c r="U939" i="34"/>
  <c r="Z939" i="34"/>
  <c r="O939" i="34"/>
  <c r="P939" i="34"/>
  <c r="W939" i="34"/>
  <c r="A939" i="34"/>
  <c r="O588" i="34"/>
  <c r="Q588" i="34"/>
  <c r="U588" i="34"/>
  <c r="Z588" i="34"/>
  <c r="W588" i="34"/>
  <c r="P588" i="34"/>
  <c r="A588" i="34"/>
  <c r="B15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152" i="34" l="1"/>
  <c r="U152" i="34"/>
  <c r="Z152" i="34"/>
  <c r="P152" i="34"/>
  <c r="W152" i="34"/>
  <c r="O152" i="34"/>
  <c r="A152" i="34"/>
  <c r="B25" i="34"/>
  <c r="B24" i="34"/>
  <c r="B23" i="34"/>
  <c r="A23" i="34" s="1"/>
  <c r="O25" i="34" l="1"/>
  <c r="P25" i="34"/>
  <c r="Q25" i="34"/>
  <c r="U25" i="34"/>
  <c r="Z25" i="34"/>
  <c r="W25" i="34"/>
  <c r="A25" i="34"/>
  <c r="O24" i="34"/>
  <c r="P24" i="34"/>
  <c r="Q24" i="34"/>
  <c r="U24" i="34"/>
  <c r="Z24" i="34"/>
  <c r="W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I6" i="43" l="1"/>
  <c r="A8" i="12" l="1"/>
  <c r="A44" i="43" l="1"/>
  <c r="C44" i="43"/>
  <c r="E44" i="43"/>
  <c r="G44" i="43"/>
  <c r="D44" i="43"/>
  <c r="B44" i="43"/>
  <c r="F44" i="43"/>
  <c r="A12" i="43"/>
  <c r="G92" i="43" s="1"/>
  <c r="F103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9" i="12"/>
  <c r="C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149" i="60"/>
  <c r="I18" i="60" s="1"/>
  <c r="J149" i="60"/>
  <c r="C149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93" i="34" l="1"/>
  <c r="V292" i="34"/>
  <c r="V291" i="34"/>
  <c r="V288" i="34"/>
  <c r="V290" i="34"/>
  <c r="V289" i="34"/>
  <c r="V294" i="34"/>
  <c r="V287" i="34"/>
  <c r="V419" i="34"/>
  <c r="V575" i="34"/>
  <c r="V445" i="34"/>
  <c r="V430" i="34"/>
  <c r="V27" i="34"/>
  <c r="V31" i="34"/>
  <c r="V35" i="34"/>
  <c r="V39" i="34"/>
  <c r="V43" i="34"/>
  <c r="V47" i="34"/>
  <c r="V51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25" i="34"/>
  <c r="V29" i="34"/>
  <c r="V33" i="34"/>
  <c r="V37" i="34"/>
  <c r="V41" i="34"/>
  <c r="V45" i="34"/>
  <c r="V49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26" i="34"/>
  <c r="V30" i="34"/>
  <c r="V34" i="34"/>
  <c r="V38" i="34"/>
  <c r="V42" i="34"/>
  <c r="V46" i="34"/>
  <c r="V50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9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643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6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647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6" i="34"/>
  <c r="V1120" i="34"/>
  <c r="V1114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113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8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115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1" i="34"/>
  <c r="V1405" i="34"/>
  <c r="V1409" i="34"/>
  <c r="V1413" i="34"/>
  <c r="V1417" i="34"/>
  <c r="V1421" i="34"/>
  <c r="V1425" i="34"/>
  <c r="V1429" i="34"/>
  <c r="V423" i="34"/>
  <c r="V427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18" i="34"/>
  <c r="V522" i="34"/>
  <c r="V526" i="34"/>
  <c r="V530" i="34"/>
  <c r="V534" i="34"/>
  <c r="V538" i="34"/>
  <c r="V542" i="34"/>
  <c r="V543" i="34"/>
  <c r="V547" i="34"/>
  <c r="V551" i="34"/>
  <c r="V555" i="34"/>
  <c r="V559" i="34"/>
  <c r="V563" i="34"/>
  <c r="V1400" i="34"/>
  <c r="V1404" i="34"/>
  <c r="V1408" i="34"/>
  <c r="V1412" i="34"/>
  <c r="V1416" i="34"/>
  <c r="V1420" i="34"/>
  <c r="V1424" i="34"/>
  <c r="V1428" i="34"/>
  <c r="V422" i="34"/>
  <c r="V426" i="34"/>
  <c r="V431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1403" i="34"/>
  <c r="V1407" i="34"/>
  <c r="V1411" i="34"/>
  <c r="V1415" i="34"/>
  <c r="V1419" i="34"/>
  <c r="V1423" i="34"/>
  <c r="V1427" i="34"/>
  <c r="V421" i="34"/>
  <c r="V425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1402" i="34"/>
  <c r="V1406" i="34"/>
  <c r="V1410" i="34"/>
  <c r="V1414" i="34"/>
  <c r="V1418" i="34"/>
  <c r="V1422" i="34"/>
  <c r="V1426" i="34"/>
  <c r="V420" i="34"/>
  <c r="V424" i="34"/>
  <c r="V428" i="34"/>
  <c r="V433" i="34"/>
  <c r="V437" i="34"/>
  <c r="V441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9" i="34"/>
  <c r="V523" i="34"/>
  <c r="V527" i="34"/>
  <c r="V531" i="34"/>
  <c r="V535" i="34"/>
  <c r="V539" i="34"/>
  <c r="V544" i="34"/>
  <c r="V548" i="34"/>
  <c r="V552" i="34"/>
  <c r="V556" i="34"/>
  <c r="V560" i="34"/>
  <c r="V562" i="34"/>
  <c r="V565" i="34"/>
  <c r="V574" i="34"/>
  <c r="V298" i="34"/>
  <c r="V302" i="34"/>
  <c r="V306" i="34"/>
  <c r="V310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80" i="34"/>
  <c r="V384" i="34"/>
  <c r="V388" i="34"/>
  <c r="V392" i="34"/>
  <c r="V396" i="34"/>
  <c r="V400" i="34"/>
  <c r="V404" i="34"/>
  <c r="V408" i="34"/>
  <c r="V412" i="34"/>
  <c r="V41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6" i="34"/>
  <c r="V1480" i="34"/>
  <c r="V1484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90" i="34"/>
  <c r="V1697" i="34"/>
  <c r="V1701" i="34"/>
  <c r="V1705" i="34"/>
  <c r="V1709" i="34"/>
  <c r="V1710" i="34"/>
  <c r="V1714" i="34"/>
  <c r="V1718" i="34"/>
  <c r="V1722" i="34"/>
  <c r="V1726" i="34"/>
  <c r="V1730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564" i="34"/>
  <c r="V573" i="34"/>
  <c r="V297" i="34"/>
  <c r="V301" i="34"/>
  <c r="V305" i="34"/>
  <c r="V309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9" i="34"/>
  <c r="V383" i="34"/>
  <c r="V387" i="34"/>
  <c r="V391" i="34"/>
  <c r="V395" i="34"/>
  <c r="V399" i="34"/>
  <c r="V403" i="34"/>
  <c r="V407" i="34"/>
  <c r="V411" i="34"/>
  <c r="V41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88" i="34"/>
  <c r="V149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89" i="34"/>
  <c r="V1693" i="34"/>
  <c r="V1694" i="34"/>
  <c r="V1695" i="34"/>
  <c r="V1696" i="34"/>
  <c r="V1700" i="34"/>
  <c r="V1704" i="34"/>
  <c r="V1708" i="34"/>
  <c r="V1713" i="34"/>
  <c r="V1717" i="34"/>
  <c r="V1721" i="34"/>
  <c r="V1725" i="34"/>
  <c r="V1729" i="34"/>
  <c r="V1733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567" i="34"/>
  <c r="V568" i="34"/>
  <c r="V569" i="34"/>
  <c r="V570" i="34"/>
  <c r="V571" i="34"/>
  <c r="V572" i="34"/>
  <c r="V296" i="34"/>
  <c r="V300" i="34"/>
  <c r="V304" i="34"/>
  <c r="V308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78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496" i="34"/>
  <c r="V1497" i="34"/>
  <c r="V1498" i="34"/>
  <c r="V1499" i="34"/>
  <c r="V1500" i="34"/>
  <c r="V150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2" i="34"/>
  <c r="V1803" i="34"/>
  <c r="V1804" i="34"/>
  <c r="V1805" i="34"/>
  <c r="V1806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566" i="34"/>
  <c r="V295" i="34"/>
  <c r="V299" i="34"/>
  <c r="V303" i="34"/>
  <c r="V307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1" i="34"/>
  <c r="V385" i="34"/>
  <c r="V389" i="34"/>
  <c r="V393" i="34"/>
  <c r="V397" i="34"/>
  <c r="V401" i="34"/>
  <c r="V405" i="34"/>
  <c r="V409" i="34"/>
  <c r="V413" i="34"/>
  <c r="V417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W12" i="34"/>
  <c r="W15" i="34"/>
  <c r="W17" i="34"/>
  <c r="W20" i="34"/>
  <c r="W22" i="34"/>
  <c r="W11" i="34"/>
  <c r="W16" i="34"/>
  <c r="W21" i="34"/>
  <c r="W13" i="34"/>
  <c r="W19" i="34"/>
  <c r="W2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102" i="55"/>
  <c r="D146" i="60"/>
  <c r="H146" i="60"/>
  <c r="F147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46" i="60"/>
  <c r="I146" i="60"/>
  <c r="G147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46" i="60"/>
  <c r="D147" i="60"/>
  <c r="H147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46" i="60"/>
  <c r="E147" i="60"/>
  <c r="I147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D8" i="60"/>
  <c r="H8" i="60"/>
  <c r="G7" i="60"/>
  <c r="E8" i="60"/>
  <c r="I8" i="60"/>
  <c r="H7" i="60"/>
  <c r="F8" i="60"/>
  <c r="E7" i="60"/>
  <c r="I7" i="60"/>
  <c r="G8" i="60"/>
  <c r="F7" i="60"/>
  <c r="D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1925" i="34" l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2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K102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94" i="60"/>
  <c r="K86" i="60"/>
  <c r="M86" i="60" s="1"/>
  <c r="K28" i="60"/>
  <c r="M28" i="60" s="1"/>
  <c r="K20" i="60"/>
  <c r="M20" i="60" s="1"/>
  <c r="K42" i="60"/>
  <c r="K34" i="60"/>
  <c r="M34" i="60" s="1"/>
  <c r="K105" i="60"/>
  <c r="M105" i="60" s="1"/>
  <c r="K97" i="60"/>
  <c r="K78" i="60"/>
  <c r="K70" i="60"/>
  <c r="M70" i="60" s="1"/>
  <c r="K62" i="60"/>
  <c r="M62" i="60" s="1"/>
  <c r="K114" i="60"/>
  <c r="K144" i="60"/>
  <c r="M144" i="60" s="1"/>
  <c r="B24" i="56"/>
  <c r="F24" i="56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31" i="60"/>
  <c r="M131" i="60" s="1"/>
  <c r="K123" i="60"/>
  <c r="M123" i="60" s="1"/>
  <c r="K115" i="60"/>
  <c r="M115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33" i="60"/>
  <c r="M133" i="60" s="1"/>
  <c r="K125" i="60"/>
  <c r="M125" i="60" s="1"/>
  <c r="K117" i="60"/>
  <c r="M117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35" i="60"/>
  <c r="M135" i="60" s="1"/>
  <c r="K127" i="60"/>
  <c r="M127" i="60" s="1"/>
  <c r="K119" i="60"/>
  <c r="M119" i="60" s="1"/>
  <c r="K146" i="60"/>
  <c r="M146" i="60" s="1"/>
  <c r="K18" i="60"/>
  <c r="M18" i="60" s="1"/>
  <c r="K26" i="60"/>
  <c r="M26" i="60" s="1"/>
  <c r="K48" i="60"/>
  <c r="M48" i="60" s="1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37" i="60"/>
  <c r="M137" i="60" s="1"/>
  <c r="K129" i="60"/>
  <c r="M129" i="60" s="1"/>
  <c r="K121" i="60"/>
  <c r="M121" i="60" s="1"/>
  <c r="M78" i="60"/>
  <c r="M114" i="60"/>
  <c r="M42" i="60"/>
  <c r="M104" i="60"/>
  <c r="M142" i="60"/>
  <c r="M29" i="60"/>
  <c r="M9" i="39"/>
  <c r="M94" i="60"/>
  <c r="M97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0" i="55" l="1" a="1"/>
  <c r="J20" i="55" s="1"/>
  <c r="J55" i="55" a="1"/>
  <c r="J55" i="55" s="1"/>
  <c r="J54" i="55" a="1"/>
  <c r="J54" i="55" s="1"/>
  <c r="H77" i="55" a="1"/>
  <c r="H77" i="55" s="1"/>
  <c r="H38" i="55" a="1"/>
  <c r="H38" i="55" s="1"/>
  <c r="H27" i="55" a="1"/>
  <c r="H27" i="55" s="1"/>
  <c r="J16" i="55" a="1"/>
  <c r="J16" i="55" s="1"/>
  <c r="H30" i="55" a="1"/>
  <c r="H30" i="55" s="1"/>
  <c r="H65" i="55" a="1"/>
  <c r="H65" i="55" s="1"/>
  <c r="E51" i="15" a="1"/>
  <c r="E51" i="15" s="1"/>
  <c r="J79" i="55" a="1"/>
  <c r="J79" i="55" s="1"/>
  <c r="J91" i="55" a="1"/>
  <c r="J91" i="55" s="1"/>
  <c r="J92" i="55" a="1"/>
  <c r="J92" i="55" s="1"/>
  <c r="H35" i="55" a="1"/>
  <c r="H35" i="55" s="1"/>
  <c r="H75" i="55" a="1"/>
  <c r="H75" i="55" s="1"/>
  <c r="H87" i="55" a="1"/>
  <c r="H87" i="55" s="1"/>
  <c r="J12" i="55" a="1"/>
  <c r="J12" i="55" s="1"/>
  <c r="H76" i="55" a="1"/>
  <c r="H76" i="55" s="1"/>
  <c r="H29" i="55" a="1"/>
  <c r="H29" i="55" s="1"/>
  <c r="H86" i="55" a="1"/>
  <c r="H86" i="55" s="1"/>
  <c r="H44" i="55" a="1"/>
  <c r="H44" i="55" s="1"/>
  <c r="H88" i="55" a="1"/>
  <c r="H88" i="55" s="1"/>
  <c r="J31" i="55" a="1"/>
  <c r="J31" i="55" s="1"/>
  <c r="J44" i="55" a="1"/>
  <c r="J44" i="55" s="1"/>
  <c r="H91" i="55" a="1"/>
  <c r="H91" i="55" s="1"/>
  <c r="L91" i="55" s="1"/>
  <c r="J100" i="55" a="1"/>
  <c r="J100" i="55" s="1"/>
  <c r="J66" i="55" a="1"/>
  <c r="J66" i="55" s="1"/>
  <c r="J43" i="55" a="1"/>
  <c r="J43" i="55" s="1"/>
  <c r="J72" i="55" a="1"/>
  <c r="J72" i="55" s="1"/>
  <c r="J88" i="55" a="1"/>
  <c r="J88" i="55" s="1"/>
  <c r="H70" i="55" a="1"/>
  <c r="H70" i="55" s="1"/>
  <c r="J17" i="55" a="1"/>
  <c r="J17" i="55" s="1"/>
  <c r="H63" i="55" a="1"/>
  <c r="H63" i="55" s="1"/>
  <c r="H66" i="55" a="1"/>
  <c r="H66" i="55" s="1"/>
  <c r="J23" i="55" a="1"/>
  <c r="J23" i="55" s="1"/>
  <c r="J73" i="55" a="1"/>
  <c r="J73" i="55" s="1"/>
  <c r="H39" i="55" a="1"/>
  <c r="H39" i="55" s="1"/>
  <c r="J89" i="55" a="1"/>
  <c r="J89" i="55" s="1"/>
  <c r="H16" i="55" a="1"/>
  <c r="H16" i="55" s="1"/>
  <c r="L16" i="55" s="1"/>
  <c r="H78" i="55" a="1"/>
  <c r="H78" i="55" s="1"/>
  <c r="H72" i="55" a="1"/>
  <c r="H72" i="55" s="1"/>
  <c r="H31" i="55" a="1"/>
  <c r="H31" i="55" s="1"/>
  <c r="L31" i="55" s="1"/>
  <c r="J33" i="55" a="1"/>
  <c r="J33" i="55" s="1"/>
  <c r="J96" i="55" a="1"/>
  <c r="J96" i="55" s="1"/>
  <c r="J41" i="55" a="1"/>
  <c r="J41" i="55" s="1"/>
  <c r="H50" i="55" a="1"/>
  <c r="H50" i="55" s="1"/>
  <c r="H43" i="55" a="1"/>
  <c r="H43" i="55" s="1"/>
  <c r="J26" i="55" a="1"/>
  <c r="J26" i="55" s="1"/>
  <c r="J49" i="55" a="1"/>
  <c r="J49" i="55" s="1"/>
  <c r="H90" i="55" a="1"/>
  <c r="H90" i="55" s="1"/>
  <c r="H17" i="55" a="1"/>
  <c r="H17" i="55" s="1"/>
  <c r="J42" i="55" a="1"/>
  <c r="J42" i="55" s="1"/>
  <c r="J81" i="55" a="1"/>
  <c r="J81" i="55" s="1"/>
  <c r="J87" i="55" a="1"/>
  <c r="J87" i="55" s="1"/>
  <c r="H26" i="55" a="1"/>
  <c r="H26" i="55" s="1"/>
  <c r="J22" i="55" a="1"/>
  <c r="J22" i="55" s="1"/>
  <c r="J29" i="55" a="1"/>
  <c r="J29" i="55" s="1"/>
  <c r="H49" i="55" a="1"/>
  <c r="H49" i="55" s="1"/>
  <c r="J35" i="55" a="1"/>
  <c r="J35" i="55" s="1"/>
  <c r="J70" i="55" a="1"/>
  <c r="J70" i="55" s="1"/>
  <c r="J45" i="55" a="1"/>
  <c r="J45" i="55" s="1"/>
  <c r="J14" i="55" a="1"/>
  <c r="J14" i="55" s="1"/>
  <c r="H56" i="55" a="1"/>
  <c r="H56" i="55" s="1"/>
  <c r="J76" i="55" a="1"/>
  <c r="J76" i="55" s="1"/>
  <c r="J75" i="55" a="1"/>
  <c r="J75" i="55" s="1"/>
  <c r="H96" i="55" a="1"/>
  <c r="H96" i="55" s="1"/>
  <c r="J74" i="55" a="1"/>
  <c r="J74" i="55" s="1"/>
  <c r="J69" i="55" a="1"/>
  <c r="J69" i="55" s="1"/>
  <c r="J63" i="55" a="1"/>
  <c r="J63" i="55" s="1"/>
  <c r="H79" i="55" a="1"/>
  <c r="H79" i="55" s="1"/>
  <c r="L79" i="55" s="1"/>
  <c r="J50" i="55" a="1"/>
  <c r="J50" i="55" s="1"/>
  <c r="H48" i="55" a="1"/>
  <c r="H48" i="55" s="1"/>
  <c r="H14" i="55" a="1"/>
  <c r="H14" i="55" s="1"/>
  <c r="J48" i="55" a="1"/>
  <c r="J48" i="55" s="1"/>
  <c r="H100" i="55" a="1"/>
  <c r="H100" i="55" s="1"/>
  <c r="J56" i="55" a="1"/>
  <c r="J56" i="55" s="1"/>
  <c r="H41" i="55" a="1"/>
  <c r="H41" i="55" s="1"/>
  <c r="H92" i="55" a="1"/>
  <c r="H92" i="55" s="1"/>
  <c r="L92" i="55" s="1"/>
  <c r="H33" i="55" a="1"/>
  <c r="H33" i="55" s="1"/>
  <c r="L33" i="55" s="1"/>
  <c r="H74" i="55" a="1"/>
  <c r="H74" i="55" s="1"/>
  <c r="H81" i="55" a="1"/>
  <c r="H81" i="55" s="1"/>
  <c r="H46" i="55" a="1"/>
  <c r="H46" i="55" s="1"/>
  <c r="H45" i="55" a="1"/>
  <c r="H45" i="55" s="1"/>
  <c r="H69" i="55" a="1"/>
  <c r="H69" i="55" s="1"/>
  <c r="H42" i="55" a="1"/>
  <c r="H42" i="55" s="1"/>
  <c r="H22" i="55" a="1"/>
  <c r="H22" i="55" s="1"/>
  <c r="J90" i="55" a="1"/>
  <c r="J90" i="55" s="1"/>
  <c r="H13" i="55" a="1"/>
  <c r="H13" i="55" s="1"/>
  <c r="H12" i="55" a="1"/>
  <c r="H12" i="55" s="1"/>
  <c r="L12" i="55" s="1"/>
  <c r="J51" i="55" a="1"/>
  <c r="J51" i="55" s="1"/>
  <c r="J64" i="55" a="1"/>
  <c r="J64" i="55" s="1"/>
  <c r="J94" i="55" a="1"/>
  <c r="J94" i="55" s="1"/>
  <c r="J47" i="55" a="1"/>
  <c r="J47" i="55" s="1"/>
  <c r="J13" i="55" a="1"/>
  <c r="J13" i="55" s="1"/>
  <c r="H20" i="55" a="1"/>
  <c r="H20" i="55" s="1"/>
  <c r="H55" i="55" a="1"/>
  <c r="H55" i="55" s="1"/>
  <c r="L55" i="55" s="1"/>
  <c r="H71" i="55" a="1"/>
  <c r="H71" i="55" s="1"/>
  <c r="H19" i="55" a="1"/>
  <c r="H19" i="55" s="1"/>
  <c r="J59" i="55" a="1"/>
  <c r="J59" i="55" s="1"/>
  <c r="J65" i="55" a="1"/>
  <c r="J65" i="55" s="1"/>
  <c r="J38" i="55" a="1"/>
  <c r="J38" i="55" s="1"/>
  <c r="J46" i="55" a="1"/>
  <c r="J46" i="55" s="1"/>
  <c r="J86" i="55" a="1"/>
  <c r="J86" i="55" s="1"/>
  <c r="H89" i="55" a="1"/>
  <c r="H89" i="55" s="1"/>
  <c r="L89" i="55" s="1"/>
  <c r="J37" i="55" a="1"/>
  <c r="J37" i="55" s="1"/>
  <c r="H67" i="55" a="1"/>
  <c r="H67" i="55" s="1"/>
  <c r="J85" i="55" a="1"/>
  <c r="J85" i="55" s="1"/>
  <c r="H85" i="55" a="1"/>
  <c r="H85" i="55" s="1"/>
  <c r="H36" i="55" a="1"/>
  <c r="H36" i="55" s="1"/>
  <c r="J62" i="55" a="1"/>
  <c r="J62" i="55" s="1"/>
  <c r="J78" i="55" a="1"/>
  <c r="J78" i="55" s="1"/>
  <c r="L78" i="55" s="1"/>
  <c r="H28" i="55" a="1"/>
  <c r="H28" i="55" s="1"/>
  <c r="H51" i="55" a="1"/>
  <c r="H51" i="55" s="1"/>
  <c r="J95" i="55" a="1"/>
  <c r="J95" i="55" s="1"/>
  <c r="H68" i="55" a="1"/>
  <c r="H68" i="55" s="1"/>
  <c r="J32" i="55" a="1"/>
  <c r="J32" i="55" s="1"/>
  <c r="J30" i="55" a="1"/>
  <c r="J30" i="55" s="1"/>
  <c r="L30" i="55" s="1"/>
  <c r="H58" i="55" a="1"/>
  <c r="H58" i="55" s="1"/>
  <c r="J27" i="55" a="1"/>
  <c r="J27" i="55" s="1"/>
  <c r="L27" i="55" s="1"/>
  <c r="H82" i="55" a="1"/>
  <c r="H82" i="55" s="1"/>
  <c r="J61" i="55" a="1"/>
  <c r="J61" i="55" s="1"/>
  <c r="J84" i="55" a="1"/>
  <c r="J84" i="55" s="1"/>
  <c r="H57" i="55" a="1"/>
  <c r="H57" i="55" s="1"/>
  <c r="J57" i="55" a="1"/>
  <c r="J57" i="55" s="1"/>
  <c r="H95" i="55" a="1"/>
  <c r="H95" i="55" s="1"/>
  <c r="J71" i="55" a="1"/>
  <c r="J71" i="55" s="1"/>
  <c r="J36" i="55" a="1"/>
  <c r="J36" i="55" s="1"/>
  <c r="J60" i="55" a="1"/>
  <c r="J60" i="55" s="1"/>
  <c r="H83" i="55" a="1"/>
  <c r="H83" i="55" s="1"/>
  <c r="J58" i="55" a="1"/>
  <c r="J58" i="55" s="1"/>
  <c r="H24" i="55" a="1"/>
  <c r="H24" i="55" s="1"/>
  <c r="J98" i="55" a="1"/>
  <c r="J98" i="55" s="1"/>
  <c r="J40" i="55" a="1"/>
  <c r="J40" i="55" s="1"/>
  <c r="H15" i="55" a="1"/>
  <c r="H15" i="55" s="1"/>
  <c r="H62" i="55" a="1"/>
  <c r="H62" i="55" s="1"/>
  <c r="H61" i="55" a="1"/>
  <c r="H61" i="55" s="1"/>
  <c r="J24" i="55" a="1"/>
  <c r="J24" i="55" s="1"/>
  <c r="H53" i="55" a="1"/>
  <c r="H53" i="55" s="1"/>
  <c r="H25" i="55" a="1"/>
  <c r="H25" i="55" s="1"/>
  <c r="J67" i="55" a="1"/>
  <c r="J67" i="55" s="1"/>
  <c r="H60" i="55" a="1"/>
  <c r="H60" i="55" s="1"/>
  <c r="J18" i="55" a="1"/>
  <c r="J18" i="55" s="1"/>
  <c r="H52" i="55" a="1"/>
  <c r="H52" i="55" s="1"/>
  <c r="J21" i="55" a="1"/>
  <c r="J21" i="55" s="1"/>
  <c r="H64" i="55" a="1"/>
  <c r="H64" i="55" s="1"/>
  <c r="H97" i="55" a="1"/>
  <c r="H97" i="55" s="1"/>
  <c r="H47" i="55" a="1"/>
  <c r="H47" i="55" s="1"/>
  <c r="H21" i="55" a="1"/>
  <c r="H21" i="55" s="1"/>
  <c r="H73" i="55" a="1"/>
  <c r="H73" i="55" s="1"/>
  <c r="L73" i="55" s="1"/>
  <c r="H94" i="55" a="1"/>
  <c r="H94" i="55" s="1"/>
  <c r="J93" i="55" a="1"/>
  <c r="J93" i="55" s="1"/>
  <c r="H40" i="55" a="1"/>
  <c r="H40" i="55" s="1"/>
  <c r="J19" i="55" a="1"/>
  <c r="J19" i="55" s="1"/>
  <c r="J68" i="55" a="1"/>
  <c r="J68" i="55" s="1"/>
  <c r="H93" i="55" a="1"/>
  <c r="H93" i="55" s="1"/>
  <c r="J28" i="55" a="1"/>
  <c r="J28" i="55" s="1"/>
  <c r="H23" i="55" a="1"/>
  <c r="H23" i="55" s="1"/>
  <c r="L23" i="55" s="1"/>
  <c r="J99" i="55" a="1"/>
  <c r="J99" i="55" s="1"/>
  <c r="H54" i="55" a="1"/>
  <c r="H54" i="55" s="1"/>
  <c r="L54" i="55" s="1"/>
  <c r="J25" i="55" a="1"/>
  <c r="J25" i="55" s="1"/>
  <c r="H84" i="55" a="1"/>
  <c r="H84" i="55" s="1"/>
  <c r="H99" i="55" a="1"/>
  <c r="H99" i="55" s="1"/>
  <c r="H37" i="55" a="1"/>
  <c r="H37" i="55" s="1"/>
  <c r="L37" i="55" s="1"/>
  <c r="J53" i="55" a="1"/>
  <c r="J53" i="55" s="1"/>
  <c r="H80" i="55" a="1"/>
  <c r="H80" i="55" s="1"/>
  <c r="H98" i="55" a="1"/>
  <c r="H98" i="55" s="1"/>
  <c r="J52" i="55" a="1"/>
  <c r="J52" i="55" s="1"/>
  <c r="H18" i="55" a="1"/>
  <c r="H18" i="55" s="1"/>
  <c r="J82" i="55" a="1"/>
  <c r="J82" i="55" s="1"/>
  <c r="J97" i="55" a="1"/>
  <c r="J97" i="55" s="1"/>
  <c r="J34" i="55" a="1"/>
  <c r="J34" i="55" s="1"/>
  <c r="J39" i="55" a="1"/>
  <c r="J39" i="55" s="1"/>
  <c r="L39" i="55" s="1"/>
  <c r="J80" i="55" a="1"/>
  <c r="J80" i="55" s="1"/>
  <c r="J83" i="55" a="1"/>
  <c r="J83" i="55" s="1"/>
  <c r="H34" i="55" a="1"/>
  <c r="H34" i="55" s="1"/>
  <c r="H59" i="55" a="1"/>
  <c r="H59" i="55" s="1"/>
  <c r="J77" i="55" a="1"/>
  <c r="J77" i="55" s="1"/>
  <c r="L77" i="55" s="1"/>
  <c r="H32" i="55" a="1"/>
  <c r="H32" i="55" s="1"/>
  <c r="J15" i="55" a="1"/>
  <c r="J15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K149" i="60"/>
  <c r="K152" i="60" s="1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59" i="55" l="1"/>
  <c r="L72" i="55"/>
  <c r="L100" i="55"/>
  <c r="L41" i="55"/>
  <c r="L32" i="55"/>
  <c r="L42" i="55"/>
  <c r="L64" i="55"/>
  <c r="L50" i="55"/>
  <c r="L14" i="55"/>
  <c r="L96" i="55"/>
  <c r="L17" i="55"/>
  <c r="L84" i="55"/>
  <c r="L95" i="55"/>
  <c r="L69" i="55"/>
  <c r="L45" i="55"/>
  <c r="L43" i="55"/>
  <c r="L85" i="55"/>
  <c r="L94" i="55"/>
  <c r="L19" i="55"/>
  <c r="L47" i="55"/>
  <c r="L22" i="55"/>
  <c r="L26" i="55"/>
  <c r="L66" i="55"/>
  <c r="L18" i="55"/>
  <c r="L60" i="55"/>
  <c r="L61" i="55"/>
  <c r="L71" i="55"/>
  <c r="L34" i="55"/>
  <c r="L81" i="55"/>
  <c r="L74" i="55"/>
  <c r="L13" i="55"/>
  <c r="L63" i="55"/>
  <c r="L70" i="55"/>
  <c r="L86" i="55"/>
  <c r="L75" i="55"/>
  <c r="L46" i="55"/>
  <c r="L48" i="55"/>
  <c r="L90" i="55"/>
  <c r="L35" i="55"/>
  <c r="L38" i="55"/>
  <c r="L56" i="55"/>
  <c r="L76" i="55"/>
  <c r="L98" i="55"/>
  <c r="L40" i="55"/>
  <c r="L62" i="55"/>
  <c r="L51" i="55"/>
  <c r="L49" i="55"/>
  <c r="L88" i="55"/>
  <c r="L44" i="55"/>
  <c r="L29" i="55"/>
  <c r="L87" i="55"/>
  <c r="L65" i="55"/>
  <c r="L99" i="55"/>
  <c r="L21" i="55"/>
  <c r="L93" i="55"/>
  <c r="L97" i="55"/>
  <c r="L25" i="55"/>
  <c r="L24" i="55"/>
  <c r="L83" i="55"/>
  <c r="L82" i="55"/>
  <c r="L36" i="55"/>
  <c r="L52" i="55"/>
  <c r="L53" i="55"/>
  <c r="L68" i="55"/>
  <c r="L15" i="55"/>
  <c r="L28" i="55"/>
  <c r="L67" i="55"/>
  <c r="L80" i="55"/>
  <c r="L57" i="55"/>
  <c r="L58" i="55"/>
  <c r="L20" i="55"/>
  <c r="I51" i="15"/>
  <c r="A6" i="42"/>
  <c r="A55" i="42"/>
  <c r="I56" i="42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A23" i="60" l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9" i="70" a="1"/>
  <c r="F9" i="70" s="1"/>
  <c r="E60" i="15" a="1"/>
  <c r="E60" i="15" s="1"/>
  <c r="I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7" i="12" a="1"/>
  <c r="E7" i="12" s="1"/>
  <c r="E35" i="15" a="1"/>
  <c r="E35" i="15" s="1"/>
  <c r="E10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0" i="12" s="1"/>
  <c r="E24" i="15" a="1"/>
  <c r="E24" i="15" s="1"/>
  <c r="F17" i="70" a="1"/>
  <c r="F17" i="70" s="1"/>
  <c r="F20" i="15" a="1"/>
  <c r="F20" i="15" s="1"/>
  <c r="E30" i="15" a="1"/>
  <c r="E30" i="15" s="1"/>
  <c r="F30" i="15" a="1"/>
  <c r="F30" i="15" s="1"/>
  <c r="E42" i="15" a="1"/>
  <c r="E42" i="15" s="1"/>
  <c r="F8" i="70" a="1"/>
  <c r="F8" i="70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103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103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I62" i="15" l="1"/>
  <c r="G36" i="15"/>
  <c r="H38" i="15"/>
  <c r="G9" i="70"/>
  <c r="G18" i="70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G29" i="70"/>
  <c r="H7" i="12"/>
  <c r="H23" i="15"/>
  <c r="G8" i="70"/>
  <c r="G17" i="70"/>
  <c r="G14" i="70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9" i="12"/>
  <c r="F11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9" i="70"/>
  <c r="F55" i="15" a="1"/>
  <c r="F55" i="15" s="1"/>
  <c r="I55" i="15" s="1"/>
  <c r="H42" i="15"/>
  <c r="F43" i="15"/>
  <c r="G6" i="12"/>
  <c r="E9" i="12"/>
  <c r="E11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G35" i="15"/>
  <c r="H18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9" i="70"/>
  <c r="G48" i="15"/>
  <c r="G23" i="15"/>
  <c r="F40" i="15"/>
  <c r="F41" i="15" s="1"/>
  <c r="H39" i="15"/>
  <c r="H40" i="15" s="1"/>
  <c r="G17" i="15"/>
  <c r="E18" i="15"/>
  <c r="G25" i="15"/>
  <c r="L103" i="55" s="1"/>
  <c r="H7" i="70"/>
  <c r="G37" i="15"/>
  <c r="H46" i="15"/>
  <c r="F47" i="15"/>
  <c r="G21" i="15"/>
  <c r="H14" i="70"/>
  <c r="H14" i="15"/>
  <c r="H8" i="70"/>
  <c r="H17" i="70"/>
  <c r="H35" i="15"/>
  <c r="G20" i="70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102" i="55"/>
  <c r="K103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102" i="55"/>
  <c r="I103" i="55" s="1"/>
  <c r="H31" i="70"/>
  <c r="G22" i="15"/>
  <c r="G9" i="12"/>
  <c r="F44" i="70"/>
  <c r="F46" i="70" s="1"/>
  <c r="H26" i="70"/>
  <c r="E44" i="70"/>
  <c r="E46" i="70" s="1"/>
  <c r="H10" i="70"/>
  <c r="H18" i="15"/>
  <c r="H102" i="55"/>
  <c r="G103" i="55" s="1"/>
  <c r="H29" i="15"/>
  <c r="H9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<sst xmlns="http://schemas.openxmlformats.org/spreadsheetml/2006/main" count="1880" uniqueCount="741">
  <si>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</si>
  <si>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</si>
  <si>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</si>
  <si>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</si>
  <si>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</si>
  <si>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</si>
  <si>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</si>
  <si>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</si>
  <si>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</si>
  <si>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</si>
  <si>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</si>
  <si>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</si>
  <si>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</si>
  <si>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</si>
  <si>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</si>
  <si>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</si>
  <si>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</si>
  <si>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</si>
  <si>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</si>
  <si>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</si>
  <si>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</si>
  <si>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</si>
  <si>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</si>
  <si>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</si>
  <si>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</si>
  <si>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</si>
  <si>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</si>
  <si>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</si>
  <si>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</si>
  <si>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</si>
  <si>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</si>
  <si>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</si>
  <si>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</si>
  <si>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</si>
  <si>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</si>
  <si>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</si>
  <si>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</si>
  <si>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</si>
  <si>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</si>
  <si>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</si>
  <si>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</si>
  <si>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</si>
  <si>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</si>
  <si>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</si>
  <si>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</si>
  <si>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</si>
  <si>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</si>
  <si>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</si>
  <si>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</si>
  <si>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</si>
  <si>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</si>
  <si>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</si>
  <si>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</si>
  <si>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</si>
  <si>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</si>
  <si>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</si>
  <si>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</si>
  <si>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</si>
  <si>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</si>
  <si>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</si>
  <si>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</si>
  <si>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</si>
  <si>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</si>
  <si>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</si>
  <si>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</si>
  <si>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</si>
  <si>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</si>
  <si>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</si>
  <si>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</si>
  <si>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</si>
  <si>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</si>
  <si>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</si>
  <si>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</si>
  <si>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</si>
  <si>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</si>
  <si>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</si>
  <si>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</si>
  <si>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</si>
  <si>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</si>
  <si>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</si>
  <si>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</si>
  <si>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</si>
  <si>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</si>
  <si>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</si>
  <si>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</si>
  <si>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</si>
  <si>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</si>
  <si>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</si>
  <si>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</si>
  <si>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</si>
  <si>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</si>
  <si>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</si>
  <si>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</si>
  <si>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</si>
  <si>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</si>
  <si>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</si>
  <si>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</si>
  <si>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</si>
  <si>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</si>
  <si>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</si>
  <si>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</si>
  <si>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</si>
  <si>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</si>
  <si>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</si>
  <si>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</si>
  <si>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</si>
  <si>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</si>
  <si>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</si>
  <si>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</si>
  <si>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</si>
  <si>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</si>
  <si>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</si>
  <si>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</si>
  <si>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</si>
  <si>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</si>
  <si>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</si>
  <si>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</si>
  <si>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</si>
  <si>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</si>
  <si>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</si>
  <si>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</si>
  <si>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</si>
  <si>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</si>
  <si>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</si>
  <si>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</si>
  <si>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</si>
  <si>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</si>
  <si>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</si>
  <si>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</si>
  <si>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</si>
  <si>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</si>
  <si>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</si>
  <si>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</si>
  <si>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</si>
  <si>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</si>
  <si>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</si>
  <si>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</si>
  <si>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</si>
  <si>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</si>
  <si>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</si>
  <si>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</si>
  <si>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</si>
  <si>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</si>
  <si>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</si>
  <si>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</si>
  <si>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</si>
  <si>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</si>
  <si>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</si>
  <si>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</si>
  <si>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</si>
  <si>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</si>
  <si>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</si>
  <si>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</si>
  <si>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</si>
  <si>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</si>
  <si>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</si>
  <si>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</si>
  <si>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</si>
  <si>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</si>
  <si>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</si>
  <si>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</si>
  <si>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</si>
  <si>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</si>
  <si>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</si>
  <si>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</si>
  <si>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</si>
  <si>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</si>
  <si>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</si>
  <si>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</si>
  <si>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</si>
  <si>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</si>
  <si>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</si>
  <si>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</si>
  <si>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</si>
  <si>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</si>
  <si>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</si>
  <si>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</si>
  <si>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</si>
  <si>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</si>
  <si>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</si>
  <si>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</si>
  <si>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</si>
  <si>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</si>
  <si>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</si>
  <si>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</si>
  <si>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</si>
  <si>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</si>
  <si>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</si>
  <si>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</si>
  <si>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</si>
  <si>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</si>
  <si>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</si>
  <si>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</si>
  <si>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</si>
  <si>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</si>
  <si>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</si>
  <si>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</si>
  <si>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</si>
  <si>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</si>
  <si>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</si>
  <si>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</si>
  <si>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</si>
  <si>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</si>
  <si>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</si>
  <si>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</si>
  <si>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</si>
  <si>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</si>
  <si>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</si>
  <si>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</si>
  <si>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</si>
  <si>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</si>
  <si>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</si>
  <si>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</si>
  <si>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</si>
  <si>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</si>
  <si>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</si>
  <si>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</si>
  <si>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</si>
  <si>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</si>
  <si>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</si>
  <si>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</si>
  <si>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</si>
  <si>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</si>
  <si>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</si>
  <si>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</si>
  <si>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</si>
  <si>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</si>
  <si>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</si>
  <si>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</si>
  <si>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</si>
  <si>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</si>
  <si>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</si>
  <si>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</si>
  <si>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</si>
  <si>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</si>
  <si>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</si>
  <si>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</si>
  <si>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</si>
  <si>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</si>
  <si>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</si>
  <si>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</si>
  <si>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</si>
  <si>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</si>
  <si>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</si>
  <si>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</si>
  <si>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</si>
  <si>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</si>
  <si>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</si>
  <si>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</si>
  <si>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</si>
  <si>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</si>
  <si>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</si>
  <si>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</si>
  <si>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</si>
  <si>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</si>
  <si>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</si>
  <si>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</si>
  <si>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</si>
  <si>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</si>
  <si>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</si>
  <si>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</si>
  <si>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</si>
  <si>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</si>
  <si>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</si>
  <si>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</si>
  <si>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</si>
  <si>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</si>
  <si>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</si>
  <si>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</si>
  <si>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</si>
  <si>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</si>
  <si>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</si>
  <si>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</si>
  <si>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</si>
  <si>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</si>
  <si>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</si>
  <si>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</si>
  <si>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</si>
  <si>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</si>
  <si>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</si>
  <si>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</si>
  <si>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</si>
  <si>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</si>
  <si>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</si>
  <si>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</si>
  <si>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</si>
  <si>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</si>
  <si>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</si>
  <si>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</si>
  <si>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</si>
  <si>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</si>
  <si>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</si>
  <si>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</si>
  <si>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</si>
  <si>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</si>
  <si>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</si>
  <si>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</si>
  <si>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</si>
  <si>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</si>
  <si>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</si>
  <si>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</si>
  <si>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</si>
  <si>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</si>
  <si>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</si>
  <si>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</si>
  <si>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</si>
  <si>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</si>
  <si>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</si>
  <si>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</si>
  <si>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</si>
  <si>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</si>
  <si>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</si>
  <si>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</si>
  <si>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</si>
  <si>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</si>
  <si>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</si>
  <si>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</si>
  <si>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</si>
  <si>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</si>
  <si>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</si>
  <si>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</si>
  <si>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</si>
  <si>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</si>
  <si>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</si>
  <si>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</si>
  <si>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</si>
  <si>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</si>
  <si>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</si>
  <si>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</si>
  <si>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</si>
  <si>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</si>
  <si>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</si>
  <si>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</si>
  <si>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</si>
  <si>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</si>
  <si>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</si>
  <si>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</si>
  <si>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</si>
  <si>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</si>
  <si>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</si>
  <si>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</si>
  <si>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</si>
  <si>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</si>
  <si>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</si>
  <si>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</si>
  <si>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</si>
  <si>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</si>
  <si>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</si>
  <si>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</si>
  <si>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</si>
  <si>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</si>
  <si>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</si>
  <si>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</si>
  <si>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</si>
  <si>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</si>
  <si>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</si>
  <si>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</si>
  <si>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</si>
  <si>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</si>
  <si>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</si>
  <si>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</si>
  <si>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</si>
  <si>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</si>
  <si>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</si>
  <si>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</si>
  <si>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</si>
  <si>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</si>
  <si>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</si>
  <si>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</si>
  <si>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</si>
  <si>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</si>
  <si>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</si>
  <si>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</si>
  <si>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</si>
  <si>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2V+1X ( 1000x1500)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</si>
  <si>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</si>
  <si>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</si>
  <si>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</si>
  <si>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</si>
  <si>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</si>
  <si>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</si>
  <si>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</si>
  <si>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</si>
  <si>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</si>
  <si>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</si>
  <si>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</si>
  <si>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( 2440x1750)</t>
  </si>
  <si>
    <t>Giấy tấm 2V+3X ( 2050x754)</t>
  </si>
  <si>
    <t>Giấy tấm 2V+3X ( 2330x884)</t>
  </si>
  <si>
    <t>Giấy tấm 2V+3X ( 2450x884)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</si>
  <si>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</si>
  <si>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</si>
  <si>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</si>
  <si>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</si>
  <si>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</si>
  <si>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</si>
  <si>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</si>
  <si>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</si>
  <si>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</si>
  <si>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2V+1X ( 1740x614)</t>
  </si>
  <si>
    <t>Giấy tấm 2V+1X ( 1610x530)</t>
  </si>
  <si>
    <t>Giấy tấm 2V+1X ( 1700x570)</t>
  </si>
  <si>
    <t>Máy In</t>
  </si>
  <si>
    <t>Giấy carton 7L ( 115x137)</t>
  </si>
  <si>
    <t>Giấy carton 7L ( 115x147)</t>
  </si>
  <si>
    <t>Giấy tấm ND+5X+V ( 90x147)</t>
  </si>
  <si>
    <t>Giấy tấm 2V+3X ( 2030x1600)</t>
  </si>
  <si>
    <t>Giấy carton 7L ( 110x226)</t>
  </si>
  <si>
    <t>Giấy carton 7L ( 85x140)</t>
  </si>
  <si>
    <t>Giấy carton 7L ( 85x134)</t>
  </si>
  <si>
    <t>Giấy carton 7L ( 85x226)</t>
  </si>
  <si>
    <t>Giấy carton 7L ( 85x120)</t>
  </si>
  <si>
    <t>Giấy carton 5L ( 155x159)</t>
  </si>
  <si>
    <t>Giấy tấm 2V+3X ( 1390x454)</t>
  </si>
  <si>
    <t>Giấy tấm 2V+3X ( 2110x1550)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</si>
  <si>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</si>
  <si>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</si>
  <si>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</si>
  <si>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</si>
  <si>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</si>
  <si>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</si>
  <si>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</si>
  <si>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</si>
  <si>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</si>
  <si>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</si>
  <si>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</si>
  <si>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</si>
  <si>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</si>
  <si>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</si>
  <si>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</si>
  <si>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</si>
  <si>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</si>
  <si>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</si>
  <si>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</si>
  <si>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</si>
  <si>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</si>
  <si>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</si>
  <si>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</si>
  <si>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</si>
  <si>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</si>
  <si>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</si>
  <si>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</si>
  <si>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</si>
  <si>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</si>
  <si>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</si>
  <si>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</si>
  <si>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</si>
  <si>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</si>
  <si>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</si>
  <si>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</si>
  <si>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</si>
  <si>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</si>
  <si>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</si>
  <si>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</si>
  <si>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</si>
  <si>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</si>
  <si>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</si>
  <si>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</si>
  <si>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</si>
  <si>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</si>
  <si>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</si>
  <si>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</si>
  <si>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</si>
  <si>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</si>
  <si>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</si>
  <si>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</si>
  <si>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</si>
  <si>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</si>
  <si>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</si>
  <si>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</si>
  <si>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</si>
  <si>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</si>
  <si>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</si>
  <si>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</si>
  <si>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</si>
  <si>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</si>
  <si>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</si>
  <si>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</si>
  <si>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</si>
  <si>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</si>
  <si>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</si>
  <si>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</si>
  <si>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</si>
  <si>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</si>
  <si>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</si>
  <si>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</si>
  <si>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</si>
  <si>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</si>
  <si>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</si>
  <si>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</si>
  <si>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</si>
  <si>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</si>
  <si>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</si>
  <si>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</si>
  <si>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</si>
  <si>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</si>
  <si>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</si>
  <si>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</si>
  <si>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</si>
  <si>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</si>
  <si>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</si>
  <si>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</si>
  <si>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</si>
  <si>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</si>
  <si>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</si>
  <si>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</si>
  <si>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</si>
  <si>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</si>
  <si>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</si>
  <si>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</si>
  <si>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</si>
  <si>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</si>
  <si>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</si>
  <si>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</si>
  <si>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</si>
  <si>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</si>
  <si>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</si>
  <si>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</si>
  <si>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</si>
  <si>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</si>
  <si>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</si>
  <si>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</si>
  <si>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</si>
  <si>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</si>
  <si>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</si>
  <si>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</si>
  <si>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</si>
  <si>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</si>
  <si>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</si>
  <si>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</si>
  <si>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</si>
  <si>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</si>
  <si>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</si>
  <si>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</si>
  <si>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</si>
  <si>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</si>
  <si>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</si>
  <si>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</si>
  <si>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</si>
  <si>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</si>
  <si>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</si>
  <si>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</si>
  <si>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</si>
  <si>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</si>
  <si>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</si>
  <si>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</si>
  <si>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</si>
  <si>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</si>
  <si>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</si>
  <si>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</si>
  <si>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</si>
  <si>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</si>
  <si>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</si>
  <si>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</si>
  <si>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</si>
  <si>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</si>
  <si>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</si>
  <si>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</si>
  <si>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</si>
  <si>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</si>
  <si>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</si>
  <si>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</si>
  <si>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</si>
  <si>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</si>
  <si>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</si>
  <si>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</si>
  <si>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</si>
  <si>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</si>
  <si>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</si>
  <si>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</si>
  <si>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</si>
  <si>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</si>
  <si>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</si>
  <si>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</si>
  <si>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</si>
  <si>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</si>
  <si>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</si>
  <si>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</si>
  <si>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</si>
  <si>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</si>
  <si>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</si>
  <si>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</si>
  <si>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</si>
  <si>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</si>
  <si>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</si>
  <si>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</si>
  <si>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</si>
  <si>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</si>
  <si>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</si>
  <si>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</si>
  <si>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</si>
  <si>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</si>
  <si>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</si>
  <si>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</si>
  <si>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</si>
  <si>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</si>
  <si>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</si>
  <si>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</si>
  <si>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</si>
  <si>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</si>
  <si>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</si>
  <si>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</si>
  <si>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</si>
  <si>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</si>
  <si>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</si>
  <si>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0000391</t>
  </si>
  <si>
    <t>Chi phí tiếp khách</t>
  </si>
  <si>
    <t>VAT Chi phí tiếp khách</t>
  </si>
  <si>
    <t>Vật dụng phòng khách</t>
  </si>
  <si>
    <t>VAT Vật dụng phòng khách</t>
  </si>
  <si>
    <t>5111</t>
  </si>
  <si>
    <t xml:space="preserve"> Doanh Thu cung cấp dịch vụ</t>
  </si>
  <si>
    <t xml:space="preserve"> Doanh thu bán hàng</t>
  </si>
  <si>
    <t>Cty TNHH Nordtc Country Home Việt Nam</t>
  </si>
  <si>
    <t>Cty CP Đầu Tư Xây Dựng Địa Ốc FDC</t>
  </si>
  <si>
    <t>Cty CP Đầu Tư Xây Dựng &amp; Kinh Doanh Địa Ốc Hoà Bình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</si>
  <si>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</si>
  <si>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</si>
  <si>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</si>
  <si>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</si>
  <si>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</si>
  <si>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</si>
  <si>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</si>
  <si>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Công Nghiệp Trung Trấn Việt Nam</t>
  </si>
  <si>
    <t>Cty TNHH Đá Xanh</t>
  </si>
  <si>
    <t>Cty TNHH Yaban Chain Industrial Việt Nam</t>
  </si>
  <si>
    <t>Cty TNHH Khang Yến</t>
  </si>
  <si>
    <t>Cty TNHH Young Jin Vinh</t>
  </si>
  <si>
    <t>Cty TNHH Jong Jin Vina</t>
  </si>
  <si>
    <t>Cty TNHH MTV Thương Mại Tông A Dũng</t>
  </si>
  <si>
    <t>VAT Giấy tấm</t>
  </si>
  <si>
    <t>Chi Nhánh Cty CP KT Vifa</t>
  </si>
  <si>
    <t>Cty TNHH An Cơ Bình Dương</t>
  </si>
  <si>
    <t>Cty TNHH MTV Bao Bì Hoà Thắng</t>
  </si>
  <si>
    <t>Cty CP Vina Ong</t>
  </si>
  <si>
    <t>Cty TNHH TM Và SX Greensink</t>
  </si>
  <si>
    <t>Cty TNHH MTV TM Tô Nga Dũng</t>
  </si>
  <si>
    <t>Cty TNHH Tường Huy</t>
  </si>
  <si>
    <t>Cty TNHH Bao Bì Tân Nguyên</t>
  </si>
  <si>
    <t>Cty TNHH Bao Bì Hoà Thắng</t>
  </si>
  <si>
    <t>VCB</t>
  </si>
  <si>
    <t>Cty TNHH Shiogai Seiki VN</t>
  </si>
  <si>
    <t>Cty TNHH Chemtech</t>
  </si>
  <si>
    <t>156</t>
  </si>
  <si>
    <t>Hàng hóa</t>
  </si>
  <si>
    <t>NĂM 2012</t>
  </si>
  <si>
    <t>Tập Đoàn Viễn Thông Quân Đội</t>
  </si>
  <si>
    <t>Thanh toán tiền viễn thông</t>
  </si>
  <si>
    <t>VAT Thanh toán tiền viễn thông</t>
  </si>
  <si>
    <t>Thanh toán tiền điện</t>
  </si>
  <si>
    <t>VAT Thanh toán tiền điện</t>
  </si>
  <si>
    <t>Cty Điện Lực Bình Dương</t>
  </si>
  <si>
    <t>3295876, 875</t>
  </si>
  <si>
    <t>0241188, 0187404</t>
  </si>
  <si>
    <t>Cty TNHH Thiết Kế In Ấn Minh Hùng</t>
  </si>
  <si>
    <t>Tiền đặt in hóa đơn</t>
  </si>
  <si>
    <t>VAT Tiền đặt in hóa đơn</t>
  </si>
  <si>
    <t>0000231</t>
  </si>
  <si>
    <t>Cty TNHH SX TM Và Dịch Vụ Phúc Vinh</t>
  </si>
  <si>
    <t>0000762</t>
  </si>
  <si>
    <t xml:space="preserve">VAT Giấy tấm </t>
  </si>
  <si>
    <t>Giấy tấm 1N +2X (110x162)</t>
  </si>
  <si>
    <t>Giấy tấm 1N +2X (110x159)</t>
  </si>
  <si>
    <t>Giấy tấm 1N +2X (105x159)</t>
  </si>
  <si>
    <t>Giấy tấm 1N +2X (115x163)</t>
  </si>
  <si>
    <t>0000763</t>
  </si>
  <si>
    <t>0000767</t>
  </si>
  <si>
    <t>Giấy tấm 1N +2X (110x151)</t>
  </si>
  <si>
    <t>Giấy tấm 1N +2X (145x144)</t>
  </si>
  <si>
    <t>0000781</t>
  </si>
  <si>
    <t>Cty TNHH Tân Kim Thành</t>
  </si>
  <si>
    <t>0000424</t>
  </si>
  <si>
    <t>Dây mạ kẽm</t>
  </si>
  <si>
    <t>VAT Dây mạ kẽm</t>
  </si>
  <si>
    <t>0000786</t>
  </si>
  <si>
    <t>Giấy tấm 1N +2X (165x158)</t>
  </si>
  <si>
    <t>Thuế GTGT hàng sản xuất</t>
  </si>
  <si>
    <t>Thuế môn bài</t>
  </si>
  <si>
    <t>6392345</t>
  </si>
  <si>
    <t>Chi Cục Thuế Thị Xã Dĩ An</t>
  </si>
  <si>
    <t xml:space="preserve">Thuế môn bài phải nộp </t>
  </si>
  <si>
    <t>Cty TNHH SX TM Bao Bì Giấy Nam Long</t>
  </si>
  <si>
    <t>0005938</t>
  </si>
  <si>
    <t>Giấy tấm (144x145)</t>
  </si>
  <si>
    <t>Cty TNHH TM DV Ba Mắt</t>
  </si>
  <si>
    <t>Phần mềm diệt virut</t>
  </si>
  <si>
    <t>0000210</t>
  </si>
  <si>
    <t>0085995</t>
  </si>
  <si>
    <t>Cơ Sở Phi Long</t>
  </si>
  <si>
    <t>0000831</t>
  </si>
  <si>
    <t>Giấy tấm 1N +2X (105x158)</t>
  </si>
  <si>
    <t>Giấy tấm 1N +2X (120x175)</t>
  </si>
  <si>
    <t>0000832</t>
  </si>
  <si>
    <t>Giấy tấm 2N +1X (87x208)</t>
  </si>
  <si>
    <t>Giấy tấm 2N +1X (110x173)</t>
  </si>
  <si>
    <t>0000817</t>
  </si>
  <si>
    <t>0000819</t>
  </si>
  <si>
    <t>Giấy tấm 1N +2X (150x92)</t>
  </si>
  <si>
    <t>4589476; 459477</t>
  </si>
  <si>
    <t>Cty CP Gạch Ngói Nhị Hiệp</t>
  </si>
  <si>
    <t>Vật liệu xây dựng</t>
  </si>
  <si>
    <t>VAT Vật liệu xây dựng</t>
  </si>
  <si>
    <t>0009069</t>
  </si>
  <si>
    <t>Thu vốn góp</t>
  </si>
  <si>
    <t>Cty TNHH MTV Hòa Phương Linh</t>
  </si>
  <si>
    <t>Cước vận chuyển</t>
  </si>
  <si>
    <t>VAT Cước vận chuyển</t>
  </si>
  <si>
    <t>0000007</t>
  </si>
  <si>
    <t>0021813</t>
  </si>
  <si>
    <t>Khung gỗ, mực in</t>
  </si>
  <si>
    <t>0339169; 0340699</t>
  </si>
  <si>
    <t>Cty TNHH MTV Ba Mươi Tháng Tư</t>
  </si>
  <si>
    <t>0003987</t>
  </si>
  <si>
    <t>6362440; 5362438</t>
  </si>
  <si>
    <t>0000866</t>
  </si>
  <si>
    <t>0000867</t>
  </si>
  <si>
    <t>0000884</t>
  </si>
  <si>
    <t>Giấy tấm 1N +2X (105x162)</t>
  </si>
  <si>
    <t>0000887</t>
  </si>
  <si>
    <t>Giấy tấm 1N +2X (115x164)</t>
  </si>
  <si>
    <t>Giấy tấm 2N +3X (105x200)</t>
  </si>
  <si>
    <t>0000888</t>
  </si>
  <si>
    <t>Giấy tấm 1N +2X (110x150)</t>
  </si>
  <si>
    <t>Giấy tấm 2N +1X (105x159)</t>
  </si>
  <si>
    <t>0000597</t>
  </si>
  <si>
    <t>0399916; 0385624</t>
  </si>
  <si>
    <t>6372781; 6372782</t>
  </si>
  <si>
    <t>CN Cty CP Đại Việt Trí Tuệ</t>
  </si>
  <si>
    <t>0010895</t>
  </si>
  <si>
    <t>0010885</t>
  </si>
  <si>
    <t>0010852</t>
  </si>
  <si>
    <t>Cty TNHH DV Vận Tải TM Cơ Khí Chế Tạo Máy Hải Linh</t>
  </si>
  <si>
    <t>0000956</t>
  </si>
  <si>
    <t>Giấy tấm 1N +2X (120x155)</t>
  </si>
  <si>
    <t>Giấy tấm 2N +1X (87.5x208)</t>
  </si>
  <si>
    <t>Giấy tấm 1N +2X (100x156)</t>
  </si>
  <si>
    <t>0000925</t>
  </si>
  <si>
    <t>0021832</t>
  </si>
  <si>
    <t>0061154</t>
  </si>
  <si>
    <t>Nhà Sách Hoàng Phúc</t>
  </si>
  <si>
    <t>Văn phòng phẩm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</si>
</sst>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8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abSelected="1" topLeftCell="A6" workbookViewId="0">
      <pane ySplit="4" topLeftCell="A10" activePane="bottomLeft" state="frozen"/>
      <selection activeCell="A6" sqref="A6"/>
      <selection pane="bottomLeft" activeCell="A43" sqref="A43:XFD46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1.28515625" style="160" customWidth="1"/>
    <col min="5" max="6" width="14.7109375" style="629" customWidth="1"/>
    <col min="7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MỘT THÀNH VIÊN KHỞI NGUYÊN AN</v>
      </c>
      <c r="B2" s="628"/>
    </row>
    <row r="3" spans="1:16">
      <c r="A3" s="629" t="str">
        <f>TH!A2</f>
        <v>Địa chỉ: Thửa đất số 144, tờ bản đồ số 12TĐH.1, tổ 1, khu phố Đông Tác, Phường Tân Đông Hiệp, Thị Xã Dĩ An, Tỉnh Bình Dương, Việt Nam</v>
      </c>
      <c r="B3" s="628"/>
    </row>
    <row r="5" spans="1:16" ht="36" customHeight="1">
      <c r="A5" s="630"/>
      <c r="B5" s="630"/>
      <c r="C5" s="631"/>
      <c r="D5" s="632" t="s">
        <v>366</v>
      </c>
      <c r="E5" s="630"/>
      <c r="F5" s="630"/>
      <c r="G5" s="630"/>
      <c r="H5" s="630"/>
    </row>
    <row r="6" spans="1:16" ht="15.75">
      <c r="A6" s="630"/>
      <c r="B6" s="630"/>
      <c r="C6" s="631"/>
      <c r="D6" s="656" t="s">
        <v>645</v>
      </c>
      <c r="E6" s="630"/>
      <c r="F6" s="630"/>
      <c r="G6" s="630"/>
      <c r="H6" s="630"/>
    </row>
    <row r="7" spans="1:16" ht="6.75" customHeight="1"/>
    <row r="8" spans="1:16" ht="21.75" customHeight="1">
      <c r="A8" s="877" t="s">
        <v>585</v>
      </c>
      <c r="B8" s="877" t="s">
        <v>364</v>
      </c>
      <c r="C8" s="873" t="s">
        <v>37</v>
      </c>
      <c r="D8" s="874"/>
      <c r="E8" s="873" t="s">
        <v>38</v>
      </c>
      <c r="F8" s="874"/>
      <c r="G8" s="873" t="s">
        <v>365</v>
      </c>
      <c r="H8" s="874"/>
    </row>
    <row r="9" spans="1:16" ht="21.75" customHeight="1">
      <c r="A9" s="878"/>
      <c r="B9" s="878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0" customFormat="1" ht="17.25" customHeight="1">
      <c r="A10" s="633" t="s">
        <v>47</v>
      </c>
      <c r="B10" s="634" t="s">
        <v>48</v>
      </c>
      <c r="C10" s="635"/>
      <c r="D10" s="635"/>
      <c r="E10" s="635">
        <f t="array" ref="E10">SUM(IF(A10=KHN,TH))</f>
        <v>2500000000</v>
      </c>
      <c r="F10" s="635">
        <f t="array" ref="F10">SUM(IF(A10=KHC,TH))</f>
        <v>45711703</v>
      </c>
      <c r="G10" s="636">
        <f>MAX(C10+E10-D10-F10,0)</f>
        <v>2454288297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0" customFormat="1" ht="17.25" customHeight="1">
      <c r="A11" s="638" t="s">
        <v>16</v>
      </c>
      <c r="B11" s="638" t="s">
        <v>49</v>
      </c>
      <c r="C11" s="639">
        <f t="shared" ref="C11:H11" si="0">C10</f>
        <v>0</v>
      </c>
      <c r="D11" s="639">
        <f t="shared" si="0"/>
        <v>0</v>
      </c>
      <c r="E11" s="639">
        <f t="shared" si="0"/>
        <v>2500000000</v>
      </c>
      <c r="F11" s="639">
        <f t="shared" si="0"/>
        <v>45711703</v>
      </c>
      <c r="G11" s="639">
        <f t="shared" si="0"/>
        <v>2454288297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0" customFormat="1" ht="17.25" customHeight="1">
      <c r="A12" s="634" t="s">
        <v>24</v>
      </c>
      <c r="B12" s="634" t="s">
        <v>50</v>
      </c>
      <c r="C12" s="635"/>
      <c r="D12" s="635">
        <v>0</v>
      </c>
      <c r="E12" s="635">
        <f t="array" ref="E12">SUM(IF(A12=KHN,TH))</f>
        <v>0</v>
      </c>
      <c r="F12" s="635">
        <f t="array" ref="F12">SUM(IF(A12=KHC,TH))</f>
        <v>0</v>
      </c>
      <c r="G12" s="636">
        <f>MAX(C12+E12-D12-F12,0)</f>
        <v>0</v>
      </c>
      <c r="H12" s="636">
        <f>MAX(D12+F12-E12-C12,0)</f>
        <v>0</v>
      </c>
      <c r="K12" s="637"/>
      <c r="L12" s="637"/>
      <c r="M12" s="637"/>
    </row>
    <row r="13" spans="1:16" s="160" customFormat="1" ht="17.25" customHeight="1">
      <c r="A13" s="638" t="s">
        <v>51</v>
      </c>
      <c r="B13" s="638" t="s">
        <v>52</v>
      </c>
      <c r="C13" s="639">
        <f t="shared" ref="C13:H13" si="1">C12</f>
        <v>0</v>
      </c>
      <c r="D13" s="639">
        <f t="shared" si="1"/>
        <v>0</v>
      </c>
      <c r="E13" s="639">
        <f t="shared" si="1"/>
        <v>0</v>
      </c>
      <c r="F13" s="639">
        <f t="shared" si="1"/>
        <v>0</v>
      </c>
      <c r="G13" s="639">
        <f t="shared" si="1"/>
        <v>0</v>
      </c>
      <c r="H13" s="639">
        <f t="shared" si="1"/>
        <v>0</v>
      </c>
    </row>
    <row r="14" spans="1:16" s="160" customFormat="1" ht="17.25" customHeight="1">
      <c r="A14" s="638" t="s">
        <v>269</v>
      </c>
      <c r="B14" s="638" t="s">
        <v>287</v>
      </c>
      <c r="C14" s="639"/>
      <c r="D14" s="639"/>
      <c r="E14" s="640">
        <f t="array" ref="E14">SUM(IF(A14=KHN,TH))</f>
        <v>0</v>
      </c>
      <c r="F14" s="640">
        <f t="array" ref="F14">SUM(IF(A14=KHC,TH))</f>
        <v>0</v>
      </c>
      <c r="G14" s="639">
        <f>MAX(C14+E14-D14-F14,0)</f>
        <v>0</v>
      </c>
      <c r="H14" s="639">
        <f>MAX(D14+F14-E14-C14,0)</f>
        <v>0</v>
      </c>
    </row>
    <row r="15" spans="1:16" s="160" customFormat="1" ht="17.25" customHeight="1">
      <c r="A15" s="634" t="s">
        <v>9</v>
      </c>
      <c r="B15" s="634" t="s">
        <v>53</v>
      </c>
      <c r="C15" s="635"/>
      <c r="D15" s="635"/>
      <c r="E15" s="635">
        <f t="array" ref="E15">SUM(IF(A15=KHN,TH))</f>
        <v>22848895</v>
      </c>
      <c r="F15" s="635">
        <f t="array" ref="F15">SUM(IF(A15=KHC,TH))</f>
        <v>0</v>
      </c>
      <c r="G15" s="636">
        <f>MAX(C15+E15-D15-F15,0)</f>
        <v>22848895</v>
      </c>
      <c r="H15" s="636">
        <f>MAX(D15+F15-E15-C15,0)</f>
        <v>0</v>
      </c>
    </row>
    <row r="16" spans="1:16" s="160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0</v>
      </c>
      <c r="E16" s="639">
        <f t="shared" si="2"/>
        <v>22848895</v>
      </c>
      <c r="F16" s="639">
        <f t="shared" si="2"/>
        <v>0</v>
      </c>
      <c r="G16" s="639">
        <f t="shared" si="2"/>
        <v>22848895</v>
      </c>
      <c r="H16" s="639">
        <f t="shared" si="2"/>
        <v>0</v>
      </c>
    </row>
    <row r="17" spans="1:8" s="160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0</v>
      </c>
      <c r="G17" s="636">
        <f t="shared" ref="G17:G39" si="3">MAX(C17+E17-D17-F17,0)</f>
        <v>0</v>
      </c>
      <c r="H17" s="636">
        <f t="shared" ref="H17:H39" si="4">MAX(D17+F17-E17-C17,0)</f>
        <v>0</v>
      </c>
    </row>
    <row r="18" spans="1:8" s="160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0</v>
      </c>
      <c r="G18" s="639">
        <f t="shared" si="3"/>
        <v>0</v>
      </c>
      <c r="H18" s="639">
        <f t="shared" si="4"/>
        <v>0</v>
      </c>
    </row>
    <row r="19" spans="1:8" s="160" customFormat="1" ht="17.25" customHeight="1">
      <c r="A19" s="647" t="s">
        <v>443</v>
      </c>
      <c r="B19" s="638" t="s">
        <v>444</v>
      </c>
      <c r="C19" s="639"/>
      <c r="D19" s="639">
        <v>0</v>
      </c>
      <c r="E19" s="640">
        <f t="array" ref="E19">SUM(IF(A19=KHN,TH))</f>
        <v>0</v>
      </c>
      <c r="F19" s="640">
        <f t="array" ref="F19">SUM(IF(A19=KHC,TH))</f>
        <v>0</v>
      </c>
      <c r="G19" s="639">
        <f t="shared" si="3"/>
        <v>0</v>
      </c>
      <c r="H19" s="639">
        <f t="shared" si="4"/>
        <v>0</v>
      </c>
    </row>
    <row r="20" spans="1:8" s="160" customFormat="1" ht="17.25" customHeight="1">
      <c r="A20" s="634" t="s">
        <v>159</v>
      </c>
      <c r="B20" s="634" t="s">
        <v>160</v>
      </c>
      <c r="C20" s="635"/>
      <c r="D20" s="635"/>
      <c r="E20" s="635">
        <f t="array" ref="E20">SUM(IF(A20=KHN,TH))</f>
        <v>0</v>
      </c>
      <c r="F20" s="635">
        <f t="array" ref="F20">SUM(IF(A20=KHC,TH))</f>
        <v>0</v>
      </c>
      <c r="G20" s="636">
        <f t="shared" si="3"/>
        <v>0</v>
      </c>
      <c r="H20" s="636">
        <f t="shared" si="4"/>
        <v>0</v>
      </c>
    </row>
    <row r="21" spans="1:8" s="160" customFormat="1" ht="17.25" customHeight="1">
      <c r="A21" s="634" t="s">
        <v>161</v>
      </c>
      <c r="B21" s="634" t="s">
        <v>162</v>
      </c>
      <c r="C21" s="635"/>
      <c r="D21" s="635"/>
      <c r="E21" s="635">
        <f t="array" ref="E21">SUM(IF(A21=KHN,TH))</f>
        <v>0</v>
      </c>
      <c r="F21" s="635">
        <f t="array" ref="F21">SUM(IF(A21=KHC,TH))</f>
        <v>0</v>
      </c>
      <c r="G21" s="635">
        <f t="shared" si="3"/>
        <v>0</v>
      </c>
      <c r="H21" s="635">
        <f t="shared" si="4"/>
        <v>0</v>
      </c>
    </row>
    <row r="22" spans="1:8" s="160" customFormat="1" ht="17.25" customHeight="1">
      <c r="A22" s="638" t="s">
        <v>163</v>
      </c>
      <c r="B22" s="638" t="s">
        <v>164</v>
      </c>
      <c r="C22" s="639">
        <f>C20+C21</f>
        <v>0</v>
      </c>
      <c r="D22" s="639">
        <f>D20+D21</f>
        <v>0</v>
      </c>
      <c r="E22" s="639">
        <f>E20+E21</f>
        <v>0</v>
      </c>
      <c r="F22" s="639">
        <f>F20+F21</f>
        <v>0</v>
      </c>
      <c r="G22" s="639">
        <f t="shared" si="3"/>
        <v>0</v>
      </c>
      <c r="H22" s="639">
        <f t="shared" si="4"/>
        <v>0</v>
      </c>
    </row>
    <row r="23" spans="1:8" s="160" customFormat="1" ht="17.25" customHeight="1">
      <c r="A23" s="638" t="s">
        <v>165</v>
      </c>
      <c r="B23" s="638" t="s">
        <v>166</v>
      </c>
      <c r="C23" s="639"/>
      <c r="D23" s="639">
        <v>0</v>
      </c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0" customFormat="1" ht="17.25" customHeight="1">
      <c r="A24" s="638" t="s">
        <v>167</v>
      </c>
      <c r="B24" s="638" t="s">
        <v>168</v>
      </c>
      <c r="C24" s="639"/>
      <c r="D24" s="639">
        <v>0</v>
      </c>
      <c r="E24" s="640">
        <f t="array" ref="E24">SUM(IF(A24=KHN,TH))</f>
        <v>9350500</v>
      </c>
      <c r="F24" s="640">
        <f t="array" ref="F24">SUM(IF(A24=KHC,TH))</f>
        <v>0</v>
      </c>
      <c r="G24" s="639">
        <f t="shared" si="3"/>
        <v>9350500</v>
      </c>
      <c r="H24" s="639">
        <f t="shared" si="4"/>
        <v>0</v>
      </c>
    </row>
    <row r="25" spans="1:8" s="160" customFormat="1" ht="17.25" customHeight="1">
      <c r="A25" s="647" t="s">
        <v>643</v>
      </c>
      <c r="B25" s="638" t="s">
        <v>644</v>
      </c>
      <c r="C25" s="639"/>
      <c r="D25" s="639"/>
      <c r="E25" s="640">
        <f t="array" ref="E25">SUM(IF(A25=KHN,TH))</f>
        <v>192756702</v>
      </c>
      <c r="F25" s="640">
        <f t="array" ref="F25">SUM(IF(A25=KHC,TH))</f>
        <v>0</v>
      </c>
      <c r="G25" s="639">
        <f t="shared" si="3"/>
        <v>192756702</v>
      </c>
      <c r="H25" s="639">
        <f t="shared" si="4"/>
        <v>0</v>
      </c>
    </row>
    <row r="26" spans="1:8" s="160" customFormat="1" ht="17.25" hidden="1" customHeight="1">
      <c r="A26" s="641" t="s">
        <v>169</v>
      </c>
      <c r="B26" s="642" t="s">
        <v>170</v>
      </c>
      <c r="C26" s="643"/>
      <c r="D26" s="643"/>
      <c r="E26" s="635">
        <f t="array" ref="E26">SUM(IF(A26=KHN,TH))</f>
        <v>0</v>
      </c>
      <c r="F26" s="635">
        <f t="array" ref="F26">SUM(IF(A26=KHC,TH))</f>
        <v>0</v>
      </c>
      <c r="G26" s="643">
        <f t="shared" si="3"/>
        <v>0</v>
      </c>
      <c r="H26" s="643">
        <f t="shared" si="4"/>
        <v>0</v>
      </c>
    </row>
    <row r="27" spans="1:8" s="160" customFormat="1" ht="17.25" customHeight="1">
      <c r="A27" s="644" t="s">
        <v>171</v>
      </c>
      <c r="B27" s="645" t="s">
        <v>172</v>
      </c>
      <c r="C27" s="646"/>
      <c r="D27" s="646"/>
      <c r="E27" s="635">
        <f t="array" ref="E27">SUM(IF(A27=KHN,TH))</f>
        <v>0</v>
      </c>
      <c r="F27" s="635">
        <f t="array" ref="F27">SUM(IF(A27=KHC,TH))</f>
        <v>0</v>
      </c>
      <c r="G27" s="646">
        <f t="shared" si="3"/>
        <v>0</v>
      </c>
      <c r="H27" s="646">
        <f t="shared" si="4"/>
        <v>0</v>
      </c>
    </row>
    <row r="28" spans="1:8" s="160" customFormat="1" ht="17.25" hidden="1" customHeight="1">
      <c r="A28" s="644" t="s">
        <v>173</v>
      </c>
      <c r="B28" s="645" t="s">
        <v>174</v>
      </c>
      <c r="C28" s="646"/>
      <c r="D28" s="646"/>
      <c r="E28" s="635">
        <f t="array" ref="E28">SUM(IF(A28=KHN,TH))</f>
        <v>0</v>
      </c>
      <c r="F28" s="635">
        <f t="array" ref="F28">SUM(IF(A28=KHC,TH))</f>
        <v>0</v>
      </c>
      <c r="G28" s="646">
        <f t="shared" si="3"/>
        <v>0</v>
      </c>
      <c r="H28" s="646">
        <f t="shared" si="4"/>
        <v>0</v>
      </c>
    </row>
    <row r="29" spans="1:8" s="160" customFormat="1" ht="17.25" customHeight="1">
      <c r="A29" s="638" t="s">
        <v>175</v>
      </c>
      <c r="B29" s="638" t="s">
        <v>176</v>
      </c>
      <c r="C29" s="639">
        <f t="shared" ref="C29:H29" si="5">SUM(C26:C28)</f>
        <v>0</v>
      </c>
      <c r="D29" s="639">
        <f t="shared" si="5"/>
        <v>0</v>
      </c>
      <c r="E29" s="639">
        <f t="shared" si="5"/>
        <v>0</v>
      </c>
      <c r="F29" s="639">
        <f t="shared" si="5"/>
        <v>0</v>
      </c>
      <c r="G29" s="639">
        <f t="shared" si="5"/>
        <v>0</v>
      </c>
      <c r="H29" s="639">
        <f t="shared" si="5"/>
        <v>0</v>
      </c>
    </row>
    <row r="30" spans="1:8" s="160" customFormat="1" ht="17.25" hidden="1" customHeight="1">
      <c r="A30" s="644" t="s">
        <v>279</v>
      </c>
      <c r="B30" s="645" t="s">
        <v>280</v>
      </c>
      <c r="C30" s="646"/>
      <c r="D30" s="646"/>
      <c r="E30" s="635">
        <f t="array" ref="E30">SUM(IF(A30=KHN,TH))</f>
        <v>0</v>
      </c>
      <c r="F30" s="635">
        <f t="array" ref="F30">SUM(IF(A30=KHC,TH))</f>
        <v>0</v>
      </c>
      <c r="G30" s="646">
        <f>MAX(C30+E30-D30-F30,0)</f>
        <v>0</v>
      </c>
      <c r="H30" s="646">
        <f>MAX(D30+F30-E30-C30,0)</f>
        <v>0</v>
      </c>
    </row>
    <row r="31" spans="1:8" s="160" customFormat="1" ht="17.25" hidden="1" customHeight="1">
      <c r="A31" s="647" t="s">
        <v>281</v>
      </c>
      <c r="B31" s="638" t="s">
        <v>282</v>
      </c>
      <c r="C31" s="639">
        <f t="shared" ref="C31:H31" si="6">C30</f>
        <v>0</v>
      </c>
      <c r="D31" s="639">
        <f t="shared" si="6"/>
        <v>0</v>
      </c>
      <c r="E31" s="639">
        <f t="shared" si="6"/>
        <v>0</v>
      </c>
      <c r="F31" s="639">
        <f t="shared" si="6"/>
        <v>0</v>
      </c>
      <c r="G31" s="639">
        <f t="shared" si="6"/>
        <v>0</v>
      </c>
      <c r="H31" s="639">
        <f t="shared" si="6"/>
        <v>0</v>
      </c>
    </row>
    <row r="32" spans="1:8" s="160" customFormat="1" ht="17.25" customHeight="1">
      <c r="A32" s="634" t="s">
        <v>271</v>
      </c>
      <c r="B32" s="634" t="s">
        <v>283</v>
      </c>
      <c r="C32" s="635"/>
      <c r="D32" s="635"/>
      <c r="E32" s="635">
        <f t="array" ref="E32">SUM(IF(A32=KHN,TH))</f>
        <v>0</v>
      </c>
      <c r="F32" s="635">
        <f t="array" ref="F32">SUM(IF(A32=KHC,TH))</f>
        <v>0</v>
      </c>
      <c r="G32" s="635">
        <f>MAX(C32+E32-D32-F32,0)</f>
        <v>0</v>
      </c>
      <c r="H32" s="635">
        <f>MAX(D32+F32-E32-C32,0)</f>
        <v>0</v>
      </c>
    </row>
    <row r="33" spans="1:8" s="160" customFormat="1" ht="17.25" hidden="1" customHeight="1">
      <c r="A33" s="633" t="s">
        <v>270</v>
      </c>
      <c r="B33" s="634" t="s">
        <v>284</v>
      </c>
      <c r="C33" s="635"/>
      <c r="D33" s="635"/>
      <c r="E33" s="635">
        <f t="array" ref="E33">SUM(IF(A33=KHN,TH))</f>
        <v>0</v>
      </c>
      <c r="F33" s="635">
        <f t="array" ref="F33">SUM(IF(A33=KHC,TH))</f>
        <v>0</v>
      </c>
      <c r="G33" s="635">
        <f>MAX(C33+E33-D33-F33,0)</f>
        <v>0</v>
      </c>
      <c r="H33" s="635">
        <f>MAX(D33+F33-E33-C33,0)</f>
        <v>0</v>
      </c>
    </row>
    <row r="34" spans="1:8" s="160" customFormat="1" ht="17.25" customHeight="1">
      <c r="A34" s="638" t="s">
        <v>285</v>
      </c>
      <c r="B34" s="638" t="s">
        <v>286</v>
      </c>
      <c r="C34" s="639">
        <f t="shared" ref="C34:H34" si="7">C32+C33</f>
        <v>0</v>
      </c>
      <c r="D34" s="639">
        <f t="shared" si="7"/>
        <v>0</v>
      </c>
      <c r="E34" s="639">
        <f t="shared" si="7"/>
        <v>0</v>
      </c>
      <c r="F34" s="639">
        <f t="shared" si="7"/>
        <v>0</v>
      </c>
      <c r="G34" s="639">
        <f t="shared" si="7"/>
        <v>0</v>
      </c>
      <c r="H34" s="639">
        <f t="shared" si="7"/>
        <v>0</v>
      </c>
    </row>
    <row r="35" spans="1:8" s="160" customFormat="1" ht="17.25" customHeight="1">
      <c r="A35" s="638" t="s">
        <v>8</v>
      </c>
      <c r="B35" s="638" t="s">
        <v>60</v>
      </c>
      <c r="C35" s="639"/>
      <c r="D35" s="639"/>
      <c r="E35" s="640">
        <f t="array" ref="E35">SUM(IF(A35=KHN,TH))</f>
        <v>0</v>
      </c>
      <c r="F35" s="640">
        <f t="array" ref="F35">SUM(IF(A35=KHC,TH))</f>
        <v>212032372</v>
      </c>
      <c r="G35" s="639">
        <f t="shared" si="3"/>
        <v>0</v>
      </c>
      <c r="H35" s="639">
        <f t="shared" si="4"/>
        <v>212032372</v>
      </c>
    </row>
    <row r="36" spans="1:8" s="160" customFormat="1" ht="17.25" customHeight="1">
      <c r="A36" s="648" t="s">
        <v>423</v>
      </c>
      <c r="B36" s="634" t="s">
        <v>422</v>
      </c>
      <c r="C36" s="635"/>
      <c r="D36" s="635"/>
      <c r="E36" s="635">
        <f t="array" ref="E36">SUM(IF(A36=KHN,TH))</f>
        <v>0</v>
      </c>
      <c r="F36" s="635">
        <f t="array" ref="F36">SUM(IF(A36=KHC,TH))</f>
        <v>0</v>
      </c>
      <c r="G36" s="635">
        <f t="shared" ref="G36" si="8">MAX(C36+E36-D36-F36,0)</f>
        <v>0</v>
      </c>
      <c r="H36" s="635">
        <f t="shared" ref="H36" si="9">MAX(D36+F36-E36-C36,0)</f>
        <v>0</v>
      </c>
    </row>
    <row r="37" spans="1:8" s="160" customFormat="1" ht="17.25" customHeight="1">
      <c r="A37" s="634" t="s">
        <v>61</v>
      </c>
      <c r="B37" s="634" t="s">
        <v>62</v>
      </c>
      <c r="C37" s="635"/>
      <c r="D37" s="635"/>
      <c r="E37" s="635">
        <f t="array" ref="E37">SUM(IF(A37=KHN,TH))</f>
        <v>0</v>
      </c>
      <c r="F37" s="635">
        <f t="array" ref="F37">SUM(IF(A37=KHC,TH))</f>
        <v>0</v>
      </c>
      <c r="G37" s="635">
        <f t="shared" si="3"/>
        <v>0</v>
      </c>
      <c r="H37" s="635">
        <f t="shared" si="4"/>
        <v>0</v>
      </c>
    </row>
    <row r="38" spans="1:8" s="160" customFormat="1" ht="17.25" customHeight="1">
      <c r="A38" s="634" t="s">
        <v>277</v>
      </c>
      <c r="B38" s="634" t="s">
        <v>278</v>
      </c>
      <c r="C38" s="635"/>
      <c r="D38" s="635"/>
      <c r="E38" s="635">
        <f t="array" ref="E38">SUM(IF(A38=KHN,TH))</f>
        <v>0</v>
      </c>
      <c r="F38" s="635">
        <f t="array" ref="F38">SUM(IF(A38=KHC,TH))</f>
        <v>0</v>
      </c>
      <c r="G38" s="635">
        <f t="shared" si="3"/>
        <v>0</v>
      </c>
      <c r="H38" s="635">
        <f t="shared" si="4"/>
        <v>0</v>
      </c>
    </row>
    <row r="39" spans="1:8" s="160" customFormat="1" ht="17.25" customHeight="1">
      <c r="A39" s="648" t="s">
        <v>63</v>
      </c>
      <c r="B39" s="649" t="s">
        <v>64</v>
      </c>
      <c r="C39" s="650"/>
      <c r="D39" s="650"/>
      <c r="E39" s="650">
        <f t="array" ref="E39">SUM(IF(A39=KHN,TH))</f>
        <v>750000</v>
      </c>
      <c r="F39" s="650">
        <f t="array" ref="F39">SUM(IF(A39=KHC,TH))</f>
        <v>750000</v>
      </c>
      <c r="G39" s="650">
        <f t="shared" si="3"/>
        <v>0</v>
      </c>
      <c r="H39" s="650">
        <f t="shared" si="4"/>
        <v>0</v>
      </c>
    </row>
    <row r="40" spans="1:8" s="160" customFormat="1" ht="17.25" customHeight="1">
      <c r="A40" s="634" t="s">
        <v>18</v>
      </c>
      <c r="B40" s="634" t="s">
        <v>65</v>
      </c>
      <c r="C40" s="635">
        <f>C39</f>
        <v>0</v>
      </c>
      <c r="D40" s="635">
        <f t="shared" ref="D40:H40" si="10">D39</f>
        <v>0</v>
      </c>
      <c r="E40" s="635">
        <f t="shared" si="10"/>
        <v>750000</v>
      </c>
      <c r="F40" s="635">
        <f t="shared" si="10"/>
        <v>750000</v>
      </c>
      <c r="G40" s="635">
        <f t="shared" si="10"/>
        <v>0</v>
      </c>
      <c r="H40" s="635">
        <f t="shared" si="10"/>
        <v>0</v>
      </c>
    </row>
    <row r="41" spans="1:8" s="160" customFormat="1" ht="17.25" customHeight="1">
      <c r="A41" s="638" t="s">
        <v>66</v>
      </c>
      <c r="B41" s="638" t="s">
        <v>67</v>
      </c>
      <c r="C41" s="639">
        <f>C37+C40+C38+C36</f>
        <v>0</v>
      </c>
      <c r="D41" s="639">
        <f t="shared" ref="D41:H41" si="11">D37+D40+D38+D36</f>
        <v>0</v>
      </c>
      <c r="E41" s="639">
        <f t="shared" si="11"/>
        <v>750000</v>
      </c>
      <c r="F41" s="639">
        <f t="shared" si="11"/>
        <v>750000</v>
      </c>
      <c r="G41" s="639">
        <f t="shared" si="11"/>
        <v>0</v>
      </c>
      <c r="H41" s="639">
        <f t="shared" si="11"/>
        <v>0</v>
      </c>
    </row>
    <row r="42" spans="1:8" s="160" customFormat="1" ht="17.25" customHeight="1">
      <c r="A42" s="634" t="s">
        <v>273</v>
      </c>
      <c r="B42" s="634" t="s">
        <v>274</v>
      </c>
      <c r="C42" s="635">
        <v>0</v>
      </c>
      <c r="D42" s="635">
        <v>0</v>
      </c>
      <c r="E42" s="635">
        <f t="array" ref="E42">SUM(IF(A42=KHN,TH))</f>
        <v>0</v>
      </c>
      <c r="F42" s="635">
        <f t="array" ref="F42">SUM(IF(A42=KHC,TH))</f>
        <v>0</v>
      </c>
      <c r="G42" s="635">
        <f t="shared" ref="G42:G44" si="12">MAX(C42+E42-D42-F42,0)</f>
        <v>0</v>
      </c>
      <c r="H42" s="635">
        <f t="shared" ref="H42:H44" si="13">MAX(D42+F42-E42-C42,0)</f>
        <v>0</v>
      </c>
    </row>
    <row r="43" spans="1:8" s="160" customFormat="1" ht="17.25" customHeight="1">
      <c r="A43" s="638" t="s">
        <v>275</v>
      </c>
      <c r="B43" s="638" t="s">
        <v>276</v>
      </c>
      <c r="C43" s="639">
        <f>C42</f>
        <v>0</v>
      </c>
      <c r="D43" s="639">
        <f>D42</f>
        <v>0</v>
      </c>
      <c r="E43" s="639">
        <f>E42</f>
        <v>0</v>
      </c>
      <c r="F43" s="639">
        <f>F42</f>
        <v>0</v>
      </c>
      <c r="G43" s="639">
        <f t="shared" si="12"/>
        <v>0</v>
      </c>
      <c r="H43" s="639">
        <f t="shared" si="13"/>
        <v>0</v>
      </c>
    </row>
    <row r="44" spans="1:8" s="160" customFormat="1" ht="17.25" customHeight="1">
      <c r="A44" s="634" t="s">
        <v>17</v>
      </c>
      <c r="B44" s="634" t="s">
        <v>68</v>
      </c>
      <c r="C44" s="635"/>
      <c r="D44" s="635"/>
      <c r="E44" s="635">
        <f t="array" ref="E44">SUM(IF(A44=KHN,TH))</f>
        <v>871742</v>
      </c>
      <c r="F44" s="635">
        <f t="array" ref="F44">SUM(IF(A44=KHC,TH))</f>
        <v>0</v>
      </c>
      <c r="G44" s="635">
        <f t="shared" si="12"/>
        <v>871742</v>
      </c>
      <c r="H44" s="635">
        <f t="shared" si="13"/>
        <v>0</v>
      </c>
    </row>
    <row r="45" spans="1:8" s="160" customFormat="1" ht="17.25" customHeight="1">
      <c r="A45" s="638" t="s">
        <v>69</v>
      </c>
      <c r="B45" s="638" t="s">
        <v>70</v>
      </c>
      <c r="C45" s="639">
        <f t="shared" ref="C45:H45" si="14">SUM(C44:C44)</f>
        <v>0</v>
      </c>
      <c r="D45" s="639">
        <f t="shared" si="14"/>
        <v>0</v>
      </c>
      <c r="E45" s="639">
        <f t="shared" si="14"/>
        <v>871742</v>
      </c>
      <c r="F45" s="639">
        <f t="shared" si="14"/>
        <v>0</v>
      </c>
      <c r="G45" s="639">
        <f t="shared" si="14"/>
        <v>871742</v>
      </c>
      <c r="H45" s="639">
        <f t="shared" si="14"/>
        <v>0</v>
      </c>
    </row>
    <row r="46" spans="1:8" s="160" customFormat="1" ht="17.25" customHeight="1">
      <c r="A46" s="634" t="s">
        <v>25</v>
      </c>
      <c r="B46" s="634" t="s">
        <v>71</v>
      </c>
      <c r="C46" s="635"/>
      <c r="D46" s="635"/>
      <c r="E46" s="635">
        <f t="array" ref="E46">SUM(IF(A46=KHN,TH))</f>
        <v>0</v>
      </c>
      <c r="F46" s="635">
        <f t="array" ref="F46">SUM(IF(A46=KHC,TH))</f>
        <v>2500000000</v>
      </c>
      <c r="G46" s="636">
        <f>MAX(C46+E46-D46-F46,0)</f>
        <v>0</v>
      </c>
      <c r="H46" s="636">
        <f>MAX(D46+F46-E46-C46,0)</f>
        <v>2500000000</v>
      </c>
    </row>
    <row r="47" spans="1:8" s="160" customFormat="1" ht="17.25" customHeight="1">
      <c r="A47" s="638" t="s">
        <v>72</v>
      </c>
      <c r="B47" s="638" t="s">
        <v>73</v>
      </c>
      <c r="C47" s="639">
        <v>0</v>
      </c>
      <c r="D47" s="639">
        <f>D46</f>
        <v>0</v>
      </c>
      <c r="E47" s="639">
        <f>E46</f>
        <v>0</v>
      </c>
      <c r="F47" s="639">
        <f>F46</f>
        <v>2500000000</v>
      </c>
      <c r="G47" s="639">
        <f>MAX(C47+E47-D47-F47,0)</f>
        <v>0</v>
      </c>
      <c r="H47" s="639">
        <f>MAX(D47+F47-E47-C47,0)</f>
        <v>2500000000</v>
      </c>
    </row>
    <row r="48" spans="1:8" s="160" customFormat="1" ht="17.25" customHeight="1">
      <c r="A48" s="633" t="s">
        <v>74</v>
      </c>
      <c r="B48" s="634" t="s">
        <v>75</v>
      </c>
      <c r="C48" s="635"/>
      <c r="D48" s="635"/>
      <c r="E48" s="635">
        <f t="array" ref="E48">SUM(IF(A48=KHN,TH))</f>
        <v>0</v>
      </c>
      <c r="F48" s="635">
        <f t="array" ref="F48">SUM(IF(A48=KHC,TH))</f>
        <v>0</v>
      </c>
      <c r="G48" s="636">
        <f>MAX(C48+E48-D48-F48,0)</f>
        <v>0</v>
      </c>
      <c r="H48" s="636">
        <f>MAX(D48+F48-E48-C48,0)</f>
        <v>0</v>
      </c>
    </row>
    <row r="49" spans="1:10" s="160" customFormat="1" ht="17.25" customHeight="1">
      <c r="A49" s="634" t="s">
        <v>76</v>
      </c>
      <c r="B49" s="634" t="s">
        <v>77</v>
      </c>
      <c r="C49" s="635"/>
      <c r="D49" s="635"/>
      <c r="E49" s="635">
        <f t="array" ref="E49">SUM(IF(A49=TH!$L$10:$L$1915,TH!$K$10:$K$1915))</f>
        <v>0</v>
      </c>
      <c r="F49" s="635">
        <f t="array" ref="F49">SUM(IF(A49=TH!$M$10:$M$1915,TH!$K$10:$K$1915))</f>
        <v>0</v>
      </c>
      <c r="G49" s="635">
        <f>MAX(C49+E49-D49-F49,0)</f>
        <v>0</v>
      </c>
      <c r="H49" s="635">
        <f>MAX(D49+F49-E49-C49,0)</f>
        <v>0</v>
      </c>
      <c r="J49" s="288"/>
    </row>
    <row r="50" spans="1:10" s="160" customFormat="1" ht="17.25" customHeight="1">
      <c r="A50" s="638" t="s">
        <v>78</v>
      </c>
      <c r="B50" s="638" t="s">
        <v>79</v>
      </c>
      <c r="C50" s="639">
        <f t="shared" ref="C50:H50" si="15">C49+C48</f>
        <v>0</v>
      </c>
      <c r="D50" s="639">
        <f t="shared" si="15"/>
        <v>0</v>
      </c>
      <c r="E50" s="639">
        <f t="shared" si="15"/>
        <v>0</v>
      </c>
      <c r="F50" s="639">
        <f t="shared" si="15"/>
        <v>0</v>
      </c>
      <c r="G50" s="639">
        <f t="shared" si="15"/>
        <v>0</v>
      </c>
      <c r="H50" s="639">
        <f t="shared" si="15"/>
        <v>0</v>
      </c>
    </row>
    <row r="51" spans="1:10" s="160" customFormat="1" ht="17.25" customHeight="1">
      <c r="A51" s="633" t="s">
        <v>610</v>
      </c>
      <c r="B51" s="634" t="s">
        <v>611</v>
      </c>
      <c r="C51" s="636"/>
      <c r="D51" s="636"/>
      <c r="E51" s="636">
        <f t="array" ref="E51">SUM(IF(A51=KHN,TH))</f>
        <v>0</v>
      </c>
      <c r="F51" s="636">
        <f t="array" ref="F51">SUM(IF(A51=KHC,TH))</f>
        <v>0</v>
      </c>
      <c r="G51" s="636"/>
      <c r="H51" s="636"/>
      <c r="I51" s="160">
        <f>E51-F51</f>
        <v>0</v>
      </c>
    </row>
    <row r="52" spans="1:10" s="160" customFormat="1" ht="17.25" customHeight="1">
      <c r="A52" s="633" t="s">
        <v>179</v>
      </c>
      <c r="B52" s="634" t="s">
        <v>612</v>
      </c>
      <c r="C52" s="635"/>
      <c r="D52" s="635"/>
      <c r="E52" s="635">
        <f t="array" ref="E52">SUM(IF(A52=KHN,TH))</f>
        <v>0</v>
      </c>
      <c r="F52" s="635">
        <f t="array" ref="F52">SUM(IF(A52=KHC,TH))</f>
        <v>0</v>
      </c>
      <c r="G52" s="635"/>
      <c r="H52" s="635"/>
      <c r="I52" s="160">
        <f>E52-F52</f>
        <v>0</v>
      </c>
    </row>
    <row r="53" spans="1:10" s="160" customFormat="1" ht="17.25" customHeight="1">
      <c r="A53" s="638" t="s">
        <v>180</v>
      </c>
      <c r="B53" s="638" t="s">
        <v>181</v>
      </c>
      <c r="C53" s="639">
        <f>C51+C52</f>
        <v>0</v>
      </c>
      <c r="D53" s="639">
        <f t="shared" ref="D53:H53" si="16">D51+D52</f>
        <v>0</v>
      </c>
      <c r="E53" s="639">
        <f t="shared" si="16"/>
        <v>0</v>
      </c>
      <c r="F53" s="639">
        <f t="shared" si="16"/>
        <v>0</v>
      </c>
      <c r="G53" s="639">
        <f t="shared" si="16"/>
        <v>0</v>
      </c>
      <c r="H53" s="639">
        <f t="shared" si="16"/>
        <v>0</v>
      </c>
      <c r="I53" s="160">
        <f>E53-F53</f>
        <v>0</v>
      </c>
    </row>
    <row r="54" spans="1:10" s="160" customFormat="1" ht="17.25" customHeight="1">
      <c r="A54" s="638" t="s">
        <v>40</v>
      </c>
      <c r="B54" s="638" t="s">
        <v>80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0">
        <f t="shared" ref="I54:I62" si="17">E54-F54</f>
        <v>0</v>
      </c>
    </row>
    <row r="55" spans="1:10" s="160" customFormat="1" ht="17.25" customHeight="1">
      <c r="A55" s="638" t="s">
        <v>177</v>
      </c>
      <c r="B55" s="638" t="s">
        <v>178</v>
      </c>
      <c r="C55" s="639"/>
      <c r="D55" s="639"/>
      <c r="E55" s="640">
        <f t="array" ref="E55">SUM(IF(A55=KHN,TH))</f>
        <v>0</v>
      </c>
      <c r="F55" s="640">
        <f t="array" ref="F55">SUM(IF(A55=KHC,TH))</f>
        <v>0</v>
      </c>
      <c r="G55" s="639"/>
      <c r="H55" s="639"/>
      <c r="I55" s="160">
        <f t="shared" si="17"/>
        <v>0</v>
      </c>
    </row>
    <row r="56" spans="1:10" s="160" customFormat="1" ht="17.25" customHeight="1">
      <c r="A56" s="638" t="s">
        <v>81</v>
      </c>
      <c r="B56" s="638" t="s">
        <v>82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0">
        <f t="shared" si="17"/>
        <v>0</v>
      </c>
    </row>
    <row r="57" spans="1:10" s="160" customFormat="1" ht="17.25" customHeight="1">
      <c r="A57" s="647" t="s">
        <v>272</v>
      </c>
      <c r="B57" s="638" t="s">
        <v>345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0">
        <f>E57-F57</f>
        <v>0</v>
      </c>
    </row>
    <row r="58" spans="1:10" s="160" customFormat="1" ht="17.25" customHeight="1">
      <c r="A58" s="638" t="s">
        <v>83</v>
      </c>
      <c r="B58" s="638" t="s">
        <v>84</v>
      </c>
      <c r="C58" s="639"/>
      <c r="D58" s="639"/>
      <c r="E58" s="640">
        <f t="array" ref="E58">SUM(IF(A58=KHN,TH))</f>
        <v>31916236</v>
      </c>
      <c r="F58" s="640">
        <f t="array" ref="F58">SUM(IF(A58=KHC,TH))</f>
        <v>31916236</v>
      </c>
      <c r="G58" s="639"/>
      <c r="H58" s="639"/>
      <c r="I58" s="160">
        <f t="shared" si="17"/>
        <v>0</v>
      </c>
    </row>
    <row r="59" spans="1:10" s="160" customFormat="1" ht="17.25" customHeight="1">
      <c r="A59" s="647" t="s">
        <v>85</v>
      </c>
      <c r="B59" s="638" t="s">
        <v>86</v>
      </c>
      <c r="C59" s="639"/>
      <c r="D59" s="639"/>
      <c r="E59" s="640">
        <f t="array" ref="E59">SUM(IF(A59=KHN,TH))</f>
        <v>0</v>
      </c>
      <c r="F59" s="640">
        <f t="array" ref="F59">SUM(IF(A59=KHC,TH))</f>
        <v>0</v>
      </c>
      <c r="G59" s="639"/>
      <c r="H59" s="639"/>
      <c r="I59" s="160">
        <f t="shared" si="17"/>
        <v>0</v>
      </c>
    </row>
    <row r="60" spans="1:10" s="160" customFormat="1" ht="17.25" customHeight="1">
      <c r="A60" s="638" t="s">
        <v>87</v>
      </c>
      <c r="B60" s="638" t="s">
        <v>88</v>
      </c>
      <c r="C60" s="639"/>
      <c r="D60" s="639"/>
      <c r="E60" s="640">
        <f t="array" ref="E60">SUM(IF(A60=KHN,TH))</f>
        <v>0</v>
      </c>
      <c r="F60" s="640">
        <f t="array" ref="F60">SUM(IF(A60=KHC,TH))</f>
        <v>0</v>
      </c>
      <c r="G60" s="639"/>
      <c r="H60" s="639"/>
      <c r="I60" s="160">
        <f t="shared" si="17"/>
        <v>0</v>
      </c>
    </row>
    <row r="61" spans="1:10" s="160" customFormat="1" ht="17.25" customHeight="1">
      <c r="A61" s="647" t="s">
        <v>89</v>
      </c>
      <c r="B61" s="638" t="s">
        <v>90</v>
      </c>
      <c r="C61" s="639"/>
      <c r="D61" s="639"/>
      <c r="E61" s="640">
        <f t="array" ref="E61">SUM(IF(A61=KHN,TH))</f>
        <v>0</v>
      </c>
      <c r="F61" s="640">
        <f t="array" ref="F61">SUM(IF(A61=KHC,TH))</f>
        <v>0</v>
      </c>
      <c r="G61" s="639"/>
      <c r="H61" s="639"/>
      <c r="I61" s="160">
        <f t="shared" si="17"/>
        <v>0</v>
      </c>
    </row>
    <row r="62" spans="1:10" s="160" customFormat="1" ht="17.25" customHeight="1">
      <c r="A62" s="638" t="s">
        <v>91</v>
      </c>
      <c r="B62" s="638" t="s">
        <v>92</v>
      </c>
      <c r="C62" s="639"/>
      <c r="D62" s="639"/>
      <c r="E62" s="651">
        <f t="array" ref="E62">SUM(IF(A62=KHN,TH))</f>
        <v>31916236</v>
      </c>
      <c r="F62" s="651">
        <f t="array" ref="F62">SUM(IF(A62=TH!$M$10:$M$1915,TH!$K$10:$K$1915))</f>
        <v>0</v>
      </c>
      <c r="G62" s="639"/>
      <c r="H62" s="639"/>
      <c r="I62" s="160">
        <f t="shared" si="17"/>
        <v>31916236</v>
      </c>
    </row>
    <row r="63" spans="1:10" s="160" customFormat="1" ht="17.25" customHeight="1">
      <c r="A63" s="875" t="s">
        <v>39</v>
      </c>
      <c r="B63" s="876"/>
      <c r="C63" s="652">
        <f>C11+C13+C14+C16+C18+C22+C23+C24+C25+C29+C34+C35+C41+C43+C45+C47+C50+C53+C54+C55+C56+C57+C58+C59+C60+C61+C62+C23+C31+C19</f>
        <v>0</v>
      </c>
      <c r="D63" s="652">
        <f t="shared" ref="D63:H63" si="18">D11+D13+D14+D16+D18+D22+D23+D24+D25+D29+D34+D35+D41+D43+D45+D47+D50+D53+D54+D55+D56+D57+D58+D59+D60+D61+D62+D23+D31+D19</f>
        <v>0</v>
      </c>
      <c r="E63" s="652">
        <f t="shared" si="18"/>
        <v>2790410311</v>
      </c>
      <c r="F63" s="652">
        <f t="shared" si="18"/>
        <v>2790410311</v>
      </c>
      <c r="G63" s="652">
        <f t="shared" si="18"/>
        <v>2680116136</v>
      </c>
      <c r="H63" s="652">
        <f t="shared" si="18"/>
        <v>2712032372</v>
      </c>
    </row>
    <row r="64" spans="1:10">
      <c r="E64" s="653"/>
      <c r="F64" s="654"/>
    </row>
    <row r="65" spans="5:8">
      <c r="E65" s="654"/>
      <c r="H65" s="654">
        <f>G63-H63</f>
        <v>-31916236</v>
      </c>
    </row>
    <row r="66" spans="5:8">
      <c r="E66" s="655"/>
      <c r="F66" s="655"/>
    </row>
    <row r="67" spans="5:8">
      <c r="E67" s="655"/>
      <c r="F67" s="655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1925"/>
  <sheetViews>
    <sheetView topLeftCell="A7" zoomScaleNormal="100" workbookViewId="0">
      <pane ySplit="3" topLeftCell="A106" activePane="bottomLeft" state="frozen"/>
      <selection activeCell="A7" sqref="A7"/>
      <selection pane="bottomLeft" activeCell="F1860" sqref="F1860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72" customWidth="1"/>
    <col min="8" max="8" width="34.85546875" style="819" customWidth="1"/>
    <col min="9" max="9" width="7.85546875" style="819" customWidth="1"/>
    <col min="10" max="10" width="8.85546875" style="819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16384" width="9.140625" style="204"/>
  </cols>
  <sheetData>
    <row r="1" spans="1:27" ht="15">
      <c r="A1" s="1" t="s">
        <v>604</v>
      </c>
      <c r="B1" s="31"/>
      <c r="C1" s="31"/>
      <c r="D1" s="32"/>
      <c r="E1" s="32"/>
      <c r="F1" s="33"/>
      <c r="G1" s="86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603</v>
      </c>
      <c r="B2" s="31"/>
      <c r="C2" s="31"/>
      <c r="D2" s="32"/>
      <c r="E2" s="32"/>
      <c r="F2" s="32"/>
      <c r="G2" s="86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6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80" t="s">
        <v>93</v>
      </c>
      <c r="D4" s="880"/>
      <c r="E4" s="880"/>
      <c r="F4" s="880"/>
      <c r="G4" s="880"/>
      <c r="H4" s="880"/>
      <c r="I4" s="880"/>
      <c r="J4" s="880"/>
      <c r="K4" s="880"/>
      <c r="L4" s="880"/>
      <c r="M4" s="880"/>
    </row>
    <row r="5" spans="1:27" ht="14.25">
      <c r="B5" s="42"/>
      <c r="C5" s="881"/>
      <c r="D5" s="881"/>
      <c r="E5" s="881"/>
      <c r="F5" s="881"/>
      <c r="G5" s="881"/>
      <c r="H5" s="881"/>
      <c r="I5" s="881"/>
      <c r="J5" s="881"/>
      <c r="K5" s="881"/>
      <c r="L5" s="881"/>
      <c r="M5" s="88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96" t="s">
        <v>117</v>
      </c>
      <c r="B7" s="888" t="s">
        <v>101</v>
      </c>
      <c r="C7" s="882" t="s">
        <v>20</v>
      </c>
      <c r="D7" s="884" t="s">
        <v>1</v>
      </c>
      <c r="E7" s="885"/>
      <c r="F7" s="882" t="s">
        <v>0</v>
      </c>
      <c r="G7" s="888" t="s">
        <v>116</v>
      </c>
      <c r="H7" s="898" t="s">
        <v>44</v>
      </c>
      <c r="I7" s="904" t="s">
        <v>268</v>
      </c>
      <c r="J7" s="905"/>
      <c r="K7" s="882" t="s">
        <v>157</v>
      </c>
      <c r="L7" s="886" t="s">
        <v>94</v>
      </c>
      <c r="M7" s="887"/>
      <c r="N7" s="902" t="s">
        <v>481</v>
      </c>
      <c r="O7" s="890" t="s">
        <v>47</v>
      </c>
      <c r="P7" s="891"/>
      <c r="Q7" s="892"/>
      <c r="R7" s="890" t="s">
        <v>51</v>
      </c>
      <c r="S7" s="891"/>
      <c r="T7" s="892"/>
      <c r="U7" s="902" t="s">
        <v>480</v>
      </c>
      <c r="V7" s="900" t="str">
        <f>CTTK!$E$7</f>
        <v>642</v>
      </c>
      <c r="W7" s="879" t="s">
        <v>163</v>
      </c>
      <c r="X7" s="879"/>
      <c r="Y7" s="879"/>
      <c r="Z7" s="879" t="s">
        <v>363</v>
      </c>
      <c r="AA7" s="827"/>
    </row>
    <row r="8" spans="1:27" ht="24.75" customHeight="1">
      <c r="A8" s="897"/>
      <c r="B8" s="889"/>
      <c r="C8" s="883"/>
      <c r="D8" s="863" t="s">
        <v>15</v>
      </c>
      <c r="E8" s="862" t="s">
        <v>32</v>
      </c>
      <c r="F8" s="883"/>
      <c r="G8" s="889"/>
      <c r="H8" s="899"/>
      <c r="I8" s="861" t="s">
        <v>206</v>
      </c>
      <c r="J8" s="861" t="s">
        <v>207</v>
      </c>
      <c r="K8" s="883"/>
      <c r="L8" s="864" t="s">
        <v>22</v>
      </c>
      <c r="M8" s="864" t="s">
        <v>23</v>
      </c>
      <c r="N8" s="903"/>
      <c r="O8" s="893"/>
      <c r="P8" s="894"/>
      <c r="Q8" s="895"/>
      <c r="R8" s="893"/>
      <c r="S8" s="894"/>
      <c r="T8" s="895"/>
      <c r="U8" s="903"/>
      <c r="V8" s="901"/>
      <c r="W8" s="879"/>
      <c r="X8" s="879"/>
      <c r="Y8" s="879"/>
      <c r="Z8" s="879"/>
      <c r="AA8" s="827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828"/>
    </row>
    <row r="10" spans="1:27" s="691" customFormat="1" ht="15.75" customHeight="1">
      <c r="A10" s="860" t="str">
        <f>IF(B10&lt;&gt;"",IF(AND(B10&gt;=_TM1,B10&lt;=_TM2,OR(TH!L10="1111",TH!M10="1111")),TH!D10,""),"")</f>
        <v/>
      </c>
      <c r="B10" s="690">
        <f t="shared" ref="B10:B25" si="0">IF(C10&lt;&gt;"",MONTH(C10),"")</f>
        <v>12</v>
      </c>
      <c r="C10" s="48">
        <f t="shared" ref="C10:C22" si="1">E10</f>
        <v>41274</v>
      </c>
      <c r="D10" s="48" t="s">
        <v>95</v>
      </c>
      <c r="E10" s="48">
        <v>41274</v>
      </c>
      <c r="F10" s="49" t="s">
        <v>150</v>
      </c>
      <c r="G10" s="866"/>
      <c r="H10" s="50"/>
      <c r="I10" s="250"/>
      <c r="J10" s="250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29"/>
    </row>
    <row r="11" spans="1:27" s="691" customFormat="1" ht="15.75" customHeight="1">
      <c r="A11" s="860" t="str">
        <f>IF(B11&lt;&gt;"",IF(AND(B11&gt;=_TM1,B11&lt;=_TM2,OR(TH!L11="1111",TH!M11="1111")),TH!D11,""),"")</f>
        <v/>
      </c>
      <c r="B11" s="690">
        <f t="shared" si="0"/>
        <v>12</v>
      </c>
      <c r="C11" s="48">
        <f t="shared" si="1"/>
        <v>41274</v>
      </c>
      <c r="D11" s="48" t="s">
        <v>95</v>
      </c>
      <c r="E11" s="48">
        <v>41274</v>
      </c>
      <c r="F11" s="49" t="s">
        <v>291</v>
      </c>
      <c r="G11" s="866"/>
      <c r="H11" s="50"/>
      <c r="I11" s="250"/>
      <c r="J11" s="250"/>
      <c r="K11" s="51">
        <f>SUMIF(KHC,L11,TH)</f>
        <v>0</v>
      </c>
      <c r="L11" s="53" t="s">
        <v>423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29"/>
    </row>
    <row r="12" spans="1:27" s="691" customFormat="1" ht="15.75" customHeight="1">
      <c r="A12" s="860" t="str">
        <f>IF(B12&lt;&gt;"",IF(AND(B12&gt;=_TM1,B12&lt;=_TM2,OR(TH!L12="1111",TH!M12="1111")),TH!D12,""),"")</f>
        <v/>
      </c>
      <c r="B12" s="690">
        <f t="shared" si="0"/>
        <v>12</v>
      </c>
      <c r="C12" s="48">
        <f t="shared" si="1"/>
        <v>41274</v>
      </c>
      <c r="D12" s="48" t="s">
        <v>95</v>
      </c>
      <c r="E12" s="48">
        <v>41274</v>
      </c>
      <c r="F12" s="49" t="s">
        <v>292</v>
      </c>
      <c r="G12" s="866"/>
      <c r="H12" s="50"/>
      <c r="I12" s="250"/>
      <c r="J12" s="250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29"/>
    </row>
    <row r="13" spans="1:27" s="691" customFormat="1" ht="15.75" customHeight="1">
      <c r="A13" s="860" t="str">
        <f>IF(B13&lt;&gt;"",IF(AND(B13&gt;=_TM1,B13&lt;=_TM2,OR(TH!L13="1111",TH!M13="1111")),TH!D13,""),"")</f>
        <v/>
      </c>
      <c r="B13" s="690">
        <f t="shared" si="0"/>
        <v>12</v>
      </c>
      <c r="C13" s="48">
        <f t="shared" si="1"/>
        <v>41274</v>
      </c>
      <c r="D13" s="48" t="s">
        <v>95</v>
      </c>
      <c r="E13" s="48">
        <v>41274</v>
      </c>
      <c r="F13" s="49" t="s">
        <v>96</v>
      </c>
      <c r="G13" s="866"/>
      <c r="H13" s="54"/>
      <c r="I13" s="251"/>
      <c r="J13" s="251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29"/>
    </row>
    <row r="14" spans="1:27" s="691" customFormat="1" ht="15.75" customHeight="1">
      <c r="A14" s="860" t="str">
        <f>IF(B14&lt;&gt;"",IF(AND(B14&gt;=_TM1,B14&lt;=_TM2,OR(TH!L14="1111",TH!M14="1111")),TH!D14,""),"")</f>
        <v/>
      </c>
      <c r="B14" s="690">
        <f>IF(C14&lt;&gt;"",MONTH(C14),"")</f>
        <v>12</v>
      </c>
      <c r="C14" s="48">
        <f t="shared" ref="C14" si="2">E14</f>
        <v>41274</v>
      </c>
      <c r="D14" s="48" t="s">
        <v>95</v>
      </c>
      <c r="E14" s="48">
        <v>41274</v>
      </c>
      <c r="F14" s="49" t="s">
        <v>584</v>
      </c>
      <c r="G14" s="866"/>
      <c r="H14" s="50"/>
      <c r="I14" s="250"/>
      <c r="J14" s="250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29"/>
    </row>
    <row r="15" spans="1:27" s="691" customFormat="1" ht="15.75" customHeight="1">
      <c r="A15" s="860" t="str">
        <f>IF(B15&lt;&gt;"",IF(AND(B15&gt;=_TM1,B15&lt;=_TM2,OR(TH!L15="1111",TH!M15="1111")),TH!D15,""),"")</f>
        <v/>
      </c>
      <c r="B15" s="690">
        <f t="shared" si="0"/>
        <v>12</v>
      </c>
      <c r="C15" s="48">
        <f t="shared" si="1"/>
        <v>41274</v>
      </c>
      <c r="D15" s="48" t="s">
        <v>95</v>
      </c>
      <c r="E15" s="48">
        <v>41274</v>
      </c>
      <c r="F15" s="49" t="s">
        <v>293</v>
      </c>
      <c r="G15" s="866"/>
      <c r="H15" s="50"/>
      <c r="I15" s="250"/>
      <c r="J15" s="250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29"/>
    </row>
    <row r="16" spans="1:27" s="691" customFormat="1" ht="15.75" customHeight="1">
      <c r="A16" s="860" t="str">
        <f>IF(B16&lt;&gt;"",IF(AND(B16&gt;=_TM1,B16&lt;=_TM2,OR(TH!L16="1111",TH!M16="1111")),TH!D16,""),"")</f>
        <v/>
      </c>
      <c r="B16" s="690">
        <f t="shared" si="0"/>
        <v>12</v>
      </c>
      <c r="C16" s="48">
        <f t="shared" si="1"/>
        <v>41274</v>
      </c>
      <c r="D16" s="48" t="s">
        <v>95</v>
      </c>
      <c r="E16" s="48">
        <v>41274</v>
      </c>
      <c r="F16" s="49" t="s">
        <v>97</v>
      </c>
      <c r="G16" s="866"/>
      <c r="H16" s="50"/>
      <c r="I16" s="250"/>
      <c r="J16" s="250"/>
      <c r="K16" s="51">
        <f>SUMIF(KHN,M16,TH)</f>
        <v>31916236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29"/>
    </row>
    <row r="17" spans="1:28" s="691" customFormat="1" ht="15.75" customHeight="1">
      <c r="A17" s="860" t="str">
        <f>IF(B17&lt;&gt;"",IF(AND(B17&gt;=_TM1,B17&lt;=_TM2,OR(TH!L17="1111",TH!M17="1111")),TH!D17,""),"")</f>
        <v/>
      </c>
      <c r="B17" s="690">
        <f t="shared" si="0"/>
        <v>12</v>
      </c>
      <c r="C17" s="48">
        <f t="shared" si="1"/>
        <v>41274</v>
      </c>
      <c r="D17" s="48" t="s">
        <v>95</v>
      </c>
      <c r="E17" s="48">
        <v>41274</v>
      </c>
      <c r="F17" s="49" t="s">
        <v>98</v>
      </c>
      <c r="G17" s="866"/>
      <c r="H17" s="50"/>
      <c r="I17" s="250"/>
      <c r="J17" s="250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29"/>
    </row>
    <row r="18" spans="1:28" s="691" customFormat="1" ht="15.75" customHeight="1">
      <c r="A18" s="860" t="str">
        <f>IF(B18&lt;&gt;"",IF(AND(B18&gt;=_TM1,B18&lt;=_TM2,OR(TH!L18="1111",TH!M18="1111")),TH!D18,""),"")</f>
        <v/>
      </c>
      <c r="B18" s="690">
        <f t="shared" ref="B18" si="3">IF(C18&lt;&gt;"",MONTH(C18),"")</f>
        <v>12</v>
      </c>
      <c r="C18" s="48">
        <f t="shared" ref="C18" si="4">E18</f>
        <v>41274</v>
      </c>
      <c r="D18" s="48" t="s">
        <v>95</v>
      </c>
      <c r="E18" s="48">
        <v>41274</v>
      </c>
      <c r="F18" s="49" t="s">
        <v>619</v>
      </c>
      <c r="G18" s="866"/>
      <c r="H18" s="50"/>
      <c r="I18" s="250"/>
      <c r="J18" s="250"/>
      <c r="K18" s="51">
        <f>SUMIF(KHC,L18,TH)</f>
        <v>0</v>
      </c>
      <c r="L18" s="52" t="s">
        <v>610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29"/>
    </row>
    <row r="19" spans="1:28" s="691" customFormat="1" ht="15.75" customHeight="1">
      <c r="A19" s="860" t="str">
        <f>IF(B19&lt;&gt;"",IF(AND(B19&gt;=_TM1,B19&lt;=_TM2,OR(TH!L19="1111",TH!M19="1111")),TH!D19,""),"")</f>
        <v/>
      </c>
      <c r="B19" s="690">
        <f t="shared" si="0"/>
        <v>12</v>
      </c>
      <c r="C19" s="48">
        <f t="shared" si="1"/>
        <v>41274</v>
      </c>
      <c r="D19" s="48" t="s">
        <v>95</v>
      </c>
      <c r="E19" s="48">
        <v>41274</v>
      </c>
      <c r="F19" s="49" t="s">
        <v>620</v>
      </c>
      <c r="G19" s="866"/>
      <c r="H19" s="50"/>
      <c r="I19" s="250"/>
      <c r="J19" s="250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29"/>
    </row>
    <row r="20" spans="1:28" s="691" customFormat="1" ht="15.75" customHeight="1">
      <c r="A20" s="860" t="str">
        <f>IF(B20&lt;&gt;"",IF(AND(B20&gt;=_TM1,B20&lt;=_TM2,OR(TH!L20="1111",TH!M20="1111")),TH!D20,""),"")</f>
        <v/>
      </c>
      <c r="B20" s="690">
        <f t="shared" si="0"/>
        <v>12</v>
      </c>
      <c r="C20" s="48">
        <f t="shared" si="1"/>
        <v>41274</v>
      </c>
      <c r="D20" s="48" t="s">
        <v>95</v>
      </c>
      <c r="E20" s="48">
        <v>41274</v>
      </c>
      <c r="F20" s="49" t="s">
        <v>99</v>
      </c>
      <c r="G20" s="866"/>
      <c r="H20" s="50"/>
      <c r="I20" s="250"/>
      <c r="J20" s="250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29"/>
    </row>
    <row r="21" spans="1:28" s="691" customFormat="1" ht="15.75" customHeight="1">
      <c r="A21" s="860" t="str">
        <f>IF(B21&lt;&gt;"",IF(AND(B21&gt;=_TM1,B21&lt;=_TM2,OR(TH!L21="1111",TH!M21="1111")),TH!D21,""),"")</f>
        <v/>
      </c>
      <c r="B21" s="690">
        <f t="shared" si="0"/>
        <v>12</v>
      </c>
      <c r="C21" s="48">
        <f t="shared" si="1"/>
        <v>41274</v>
      </c>
      <c r="D21" s="48" t="s">
        <v>95</v>
      </c>
      <c r="E21" s="48">
        <v>41274</v>
      </c>
      <c r="F21" s="49" t="s">
        <v>100</v>
      </c>
      <c r="G21" s="866"/>
      <c r="H21" s="50"/>
      <c r="I21" s="250"/>
      <c r="J21" s="250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29"/>
    </row>
    <row r="22" spans="1:28" s="691" customFormat="1" ht="15.75" customHeight="1">
      <c r="A22" s="860" t="str">
        <f>IF(B22&lt;&gt;"",IF(AND(B22&gt;=_TM1,B22&lt;=_TM2,OR(TH!L22="1111",TH!M22="1111")),TH!D22,""),"")</f>
        <v/>
      </c>
      <c r="B22" s="690">
        <f t="shared" si="0"/>
        <v>12</v>
      </c>
      <c r="C22" s="48">
        <f t="shared" si="1"/>
        <v>41274</v>
      </c>
      <c r="D22" s="48" t="s">
        <v>95</v>
      </c>
      <c r="E22" s="48">
        <v>41274</v>
      </c>
      <c r="F22" s="49" t="s">
        <v>583</v>
      </c>
      <c r="G22" s="866"/>
      <c r="H22" s="50"/>
      <c r="I22" s="250"/>
      <c r="J22" s="250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29"/>
    </row>
    <row r="23" spans="1:28" s="691" customFormat="1" ht="15.75" customHeight="1">
      <c r="A23" s="860" t="str">
        <f>IF(B23&lt;&gt;"",IF(AND(B23&gt;=_TM1,B23&lt;=_TM2,OR(TH!L23="1111",TH!M23="1111")),TH!D23,""),"")</f>
        <v/>
      </c>
      <c r="B23" s="690" t="str">
        <f t="shared" si="0"/>
        <v/>
      </c>
      <c r="C23" s="48"/>
      <c r="D23" s="48"/>
      <c r="E23" s="48"/>
      <c r="F23" s="49" t="s">
        <v>582</v>
      </c>
      <c r="G23" s="866"/>
      <c r="H23" s="50"/>
      <c r="I23" s="250"/>
      <c r="J23" s="250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9"/>
    </row>
    <row r="24" spans="1:28" s="691" customFormat="1" ht="15.75" customHeight="1">
      <c r="A24" s="860" t="str">
        <f>IF(B24&lt;&gt;"",IF(AND(B24&gt;=_TM1,B24&lt;=_TM2,OR(TH!L24="1111",TH!M24="1111")),TH!D24,""),"")</f>
        <v/>
      </c>
      <c r="B24" s="690" t="str">
        <f t="shared" si="0"/>
        <v/>
      </c>
      <c r="C24" s="48"/>
      <c r="D24" s="48"/>
      <c r="E24" s="48"/>
      <c r="F24" s="49" t="s">
        <v>580</v>
      </c>
      <c r="G24" s="866"/>
      <c r="H24" s="50"/>
      <c r="I24" s="250"/>
      <c r="J24" s="250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9"/>
    </row>
    <row r="25" spans="1:28" s="691" customFormat="1" ht="15.75" customHeight="1">
      <c r="A25" s="860" t="str">
        <f>IF(B25&lt;&gt;"",IF(AND(B25&gt;=_TM1,B25&lt;=_TM2,OR(TH!L25="1111",TH!M25="1111")),TH!D25,""),"")</f>
        <v/>
      </c>
      <c r="B25" s="690" t="str">
        <f t="shared" si="0"/>
        <v/>
      </c>
      <c r="C25" s="48"/>
      <c r="D25" s="48"/>
      <c r="E25" s="48"/>
      <c r="F25" s="49" t="s">
        <v>581</v>
      </c>
      <c r="G25" s="866"/>
      <c r="H25" s="50"/>
      <c r="I25" s="250"/>
      <c r="J25" s="250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9"/>
    </row>
    <row r="26" spans="1:28" ht="15.75" customHeight="1">
      <c r="A26" s="860" t="str">
        <f>IF(B26&lt;&gt;"",IF(AND(B26&gt;=_TM1,B26&lt;=_TM2,OR(TH!L26="1111",TH!M26="1111")),TH!D26,""),"")</f>
        <v/>
      </c>
      <c r="B26" s="36">
        <f t="shared" ref="B26:B43" si="5">IF(C26&lt;&gt;"",MONTH(C26),"")</f>
        <v>9</v>
      </c>
      <c r="C26" s="189">
        <f>E26</f>
        <v>41171</v>
      </c>
      <c r="D26" s="189"/>
      <c r="E26" s="182">
        <v>41171</v>
      </c>
      <c r="F26" s="190" t="s">
        <v>647</v>
      </c>
      <c r="G26" s="867" t="s">
        <v>652</v>
      </c>
      <c r="H26" s="203" t="s">
        <v>646</v>
      </c>
      <c r="I26" s="252"/>
      <c r="J26" s="252"/>
      <c r="K26" s="38">
        <f>97273+136364</f>
        <v>233637</v>
      </c>
      <c r="L26" s="192" t="s">
        <v>83</v>
      </c>
      <c r="M26" s="192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  <c r="AA26" s="859"/>
      <c r="AB26" s="586"/>
    </row>
    <row r="27" spans="1:28" ht="15.75" customHeight="1">
      <c r="A27" s="860" t="str">
        <f>IF(B27&lt;&gt;"",IF(AND(B27&gt;=_TM1,B27&lt;=_TM2,OR(TH!L27="1111",TH!M27="1111")),TH!D27,""),"")</f>
        <v/>
      </c>
      <c r="B27" s="36">
        <f t="shared" si="5"/>
        <v>9</v>
      </c>
      <c r="C27" s="189">
        <f t="shared" ref="C27:C90" si="6">E27</f>
        <v>41171</v>
      </c>
      <c r="D27" s="189"/>
      <c r="E27" s="182">
        <v>41171</v>
      </c>
      <c r="F27" s="190" t="s">
        <v>648</v>
      </c>
      <c r="G27" s="867" t="s">
        <v>652</v>
      </c>
      <c r="H27" s="203" t="s">
        <v>646</v>
      </c>
      <c r="I27" s="252"/>
      <c r="J27" s="252"/>
      <c r="K27" s="38">
        <f>9727+13636</f>
        <v>23363</v>
      </c>
      <c r="L27" s="192" t="s">
        <v>9</v>
      </c>
      <c r="M27" s="192" t="s">
        <v>47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  <c r="AA27" s="859"/>
      <c r="AB27" s="586"/>
    </row>
    <row r="28" spans="1:28" ht="15.75" customHeight="1">
      <c r="A28" s="860" t="str">
        <f>IF(B28&lt;&gt;"",IF(AND(B28&gt;=_TM1,B28&lt;=_TM2,OR(TH!L28="1111",TH!M28="1111")),TH!D28,""),"")</f>
        <v/>
      </c>
      <c r="B28" s="36">
        <f t="shared" si="5"/>
        <v>9</v>
      </c>
      <c r="C28" s="189">
        <f t="shared" si="6"/>
        <v>41165</v>
      </c>
      <c r="D28" s="189"/>
      <c r="E28" s="182">
        <v>41165</v>
      </c>
      <c r="F28" s="190" t="s">
        <v>649</v>
      </c>
      <c r="G28" s="867" t="s">
        <v>653</v>
      </c>
      <c r="H28" s="203" t="s">
        <v>651</v>
      </c>
      <c r="I28" s="252"/>
      <c r="J28" s="252"/>
      <c r="K28" s="38">
        <f>109679+263493</f>
        <v>373172</v>
      </c>
      <c r="L28" s="192" t="s">
        <v>83</v>
      </c>
      <c r="M28" s="192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  <c r="AA28" s="859"/>
      <c r="AB28" s="586"/>
    </row>
    <row r="29" spans="1:28" ht="15.75" customHeight="1">
      <c r="A29" s="860" t="str">
        <f>IF(B29&lt;&gt;"",IF(AND(B29&gt;=_TM1,B29&lt;=_TM2,OR(TH!L29="1111",TH!M29="1111")),TH!D29,""),"")</f>
        <v/>
      </c>
      <c r="B29" s="36">
        <f t="shared" si="5"/>
        <v>9</v>
      </c>
      <c r="C29" s="189">
        <f t="shared" si="6"/>
        <v>41165</v>
      </c>
      <c r="D29" s="189"/>
      <c r="E29" s="182">
        <v>41165</v>
      </c>
      <c r="F29" s="190" t="s">
        <v>650</v>
      </c>
      <c r="G29" s="867" t="s">
        <v>653</v>
      </c>
      <c r="H29" s="203" t="s">
        <v>651</v>
      </c>
      <c r="I29" s="252"/>
      <c r="J29" s="252"/>
      <c r="K29" s="38">
        <f>10968+26349</f>
        <v>37317</v>
      </c>
      <c r="L29" s="192" t="s">
        <v>9</v>
      </c>
      <c r="M29" s="192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  <c r="AA29" s="859"/>
      <c r="AB29" s="586"/>
    </row>
    <row r="30" spans="1:28" ht="15.75" customHeight="1">
      <c r="A30" s="860" t="str">
        <f>IF(B30&lt;&gt;"",IF(AND(B30&gt;=_TM1,B30&lt;=_TM2,OR(TH!L30="1111",TH!M30="1111")),TH!D30,""),"")</f>
        <v/>
      </c>
      <c r="B30" s="36">
        <f t="shared" si="5"/>
        <v>8</v>
      </c>
      <c r="C30" s="189">
        <f t="shared" si="6"/>
        <v>41142</v>
      </c>
      <c r="D30" s="189"/>
      <c r="E30" s="182">
        <v>41142</v>
      </c>
      <c r="F30" s="190" t="s">
        <v>655</v>
      </c>
      <c r="G30" s="867" t="s">
        <v>657</v>
      </c>
      <c r="H30" s="191" t="s">
        <v>654</v>
      </c>
      <c r="I30" s="252"/>
      <c r="J30" s="252"/>
      <c r="K30" s="594">
        <v>3400000</v>
      </c>
      <c r="L30" s="192" t="s">
        <v>83</v>
      </c>
      <c r="M30" s="192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  <c r="AA30" s="859"/>
      <c r="AB30" s="586"/>
    </row>
    <row r="31" spans="1:28" ht="15.75" customHeight="1">
      <c r="A31" s="860" t="str">
        <f>IF(B31&lt;&gt;"",IF(AND(B31&gt;=_TM1,B31&lt;=_TM2,OR(TH!L31="1111",TH!M31="1111")),TH!D31,""),"")</f>
        <v/>
      </c>
      <c r="B31" s="36">
        <f t="shared" si="5"/>
        <v>8</v>
      </c>
      <c r="C31" s="189">
        <f t="shared" si="6"/>
        <v>41142</v>
      </c>
      <c r="D31" s="189"/>
      <c r="E31" s="182">
        <v>41142</v>
      </c>
      <c r="F31" s="190" t="s">
        <v>656</v>
      </c>
      <c r="G31" s="867" t="s">
        <v>657</v>
      </c>
      <c r="H31" s="191" t="s">
        <v>654</v>
      </c>
      <c r="I31" s="252"/>
      <c r="J31" s="252"/>
      <c r="K31" s="38">
        <v>340000</v>
      </c>
      <c r="L31" s="192" t="s">
        <v>9</v>
      </c>
      <c r="M31" s="192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  <c r="AA31" s="859"/>
      <c r="AB31" s="586"/>
    </row>
    <row r="32" spans="1:28" ht="15.75" customHeight="1">
      <c r="A32" s="860" t="str">
        <f>IF(B32&lt;&gt;"",IF(AND(B32&gt;=_TM1,B32&lt;=_TM2,OR(TH!L32="1111",TH!M32="1111")),TH!D32,""),"")</f>
        <v/>
      </c>
      <c r="B32" s="36">
        <f t="shared" si="5"/>
        <v>9</v>
      </c>
      <c r="C32" s="189">
        <f t="shared" si="6"/>
        <v>41153</v>
      </c>
      <c r="D32" s="189"/>
      <c r="E32" s="182">
        <v>41153</v>
      </c>
      <c r="F32" s="187" t="s">
        <v>661</v>
      </c>
      <c r="G32" s="867" t="s">
        <v>659</v>
      </c>
      <c r="H32" s="7" t="s">
        <v>658</v>
      </c>
      <c r="I32" s="252">
        <v>600</v>
      </c>
      <c r="J32" s="252">
        <v>11048</v>
      </c>
      <c r="K32" s="38">
        <f>ROUND(I32*J32,0)</f>
        <v>6628800</v>
      </c>
      <c r="L32" s="192" t="s">
        <v>643</v>
      </c>
      <c r="M32" s="192" t="s">
        <v>8</v>
      </c>
      <c r="N32" s="52" t="str">
        <f>IF(AND('331-CT'!$E$7=TH!H32,OR(L32="331",M32="331")),"331",IF(AND(OR(L32="131",M32="131"),H32='131-CT'!$E$7),"131",""))</f>
        <v>331</v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  <c r="AA32" s="859"/>
      <c r="AB32" s="586"/>
    </row>
    <row r="33" spans="1:28" ht="15.75" customHeight="1">
      <c r="A33" s="860" t="str">
        <f>IF(B33&lt;&gt;"",IF(AND(B33&gt;=_TM1,B33&lt;=_TM2,OR(TH!L33="1111",TH!M33="1111")),TH!D33,""),"")</f>
        <v/>
      </c>
      <c r="B33" s="36">
        <f t="shared" si="5"/>
        <v>9</v>
      </c>
      <c r="C33" s="189">
        <f t="shared" si="6"/>
        <v>41153</v>
      </c>
      <c r="D33" s="189"/>
      <c r="E33" s="182">
        <v>41153</v>
      </c>
      <c r="F33" s="187" t="s">
        <v>662</v>
      </c>
      <c r="G33" s="867" t="s">
        <v>659</v>
      </c>
      <c r="H33" s="7" t="s">
        <v>658</v>
      </c>
      <c r="I33" s="252">
        <v>600</v>
      </c>
      <c r="J33" s="252">
        <v>10844</v>
      </c>
      <c r="K33" s="38">
        <f>ROUND(I33*J33,0)</f>
        <v>6506400</v>
      </c>
      <c r="L33" s="192" t="s">
        <v>643</v>
      </c>
      <c r="M33" s="192" t="s">
        <v>8</v>
      </c>
      <c r="N33" s="52" t="str">
        <f>IF(AND('331-CT'!$E$7=TH!H33,OR(L33="331",M33="331")),"331",IF(AND(OR(L33="131",M33="131"),H33='131-CT'!$E$7),"131",""))</f>
        <v>331</v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  <c r="AA33" s="859"/>
      <c r="AB33" s="586"/>
    </row>
    <row r="34" spans="1:28" ht="15.75" customHeight="1">
      <c r="A34" s="860" t="str">
        <f>IF(B34&lt;&gt;"",IF(AND(B34&gt;=_TM1,B34&lt;=_TM2,OR(TH!L34="1111",TH!M34="1111")),TH!D34,""),"")</f>
        <v/>
      </c>
      <c r="B34" s="36">
        <f t="shared" si="5"/>
        <v>9</v>
      </c>
      <c r="C34" s="189">
        <f t="shared" si="6"/>
        <v>41153</v>
      </c>
      <c r="D34" s="189"/>
      <c r="E34" s="182">
        <v>41153</v>
      </c>
      <c r="F34" s="187" t="s">
        <v>660</v>
      </c>
      <c r="G34" s="867" t="s">
        <v>659</v>
      </c>
      <c r="H34" s="7" t="s">
        <v>658</v>
      </c>
      <c r="I34" s="252"/>
      <c r="J34" s="252"/>
      <c r="K34" s="38">
        <v>1313520</v>
      </c>
      <c r="L34" s="192" t="s">
        <v>9</v>
      </c>
      <c r="M34" s="192" t="s">
        <v>8</v>
      </c>
      <c r="N34" s="52" t="str">
        <f>IF(AND('331-CT'!$E$7=TH!H34,OR(L34="331",M34="331")),"331",IF(AND(OR(L34="131",M34="131"),H34='131-CT'!$E$7),"131",""))</f>
        <v>331</v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859"/>
      <c r="AB34" s="586"/>
    </row>
    <row r="35" spans="1:28" ht="15.75" customHeight="1">
      <c r="A35" s="860" t="str">
        <f>IF(B35&lt;&gt;"",IF(AND(B35&gt;=_TM1,B35&lt;=_TM2,OR(TH!L35="1111",TH!M35="1111")),TH!D35,""),"")</f>
        <v/>
      </c>
      <c r="B35" s="36">
        <f t="shared" si="5"/>
        <v>9</v>
      </c>
      <c r="C35" s="189">
        <f t="shared" si="6"/>
        <v>41155</v>
      </c>
      <c r="D35" s="189"/>
      <c r="E35" s="182">
        <v>41155</v>
      </c>
      <c r="F35" s="187" t="s">
        <v>663</v>
      </c>
      <c r="G35" s="867" t="s">
        <v>665</v>
      </c>
      <c r="H35" s="7" t="s">
        <v>658</v>
      </c>
      <c r="I35" s="252">
        <v>500</v>
      </c>
      <c r="J35" s="252">
        <v>10286</v>
      </c>
      <c r="K35" s="38">
        <f>ROUND(I35*J35,0)</f>
        <v>5143000</v>
      </c>
      <c r="L35" s="192" t="s">
        <v>643</v>
      </c>
      <c r="M35" s="192" t="s">
        <v>8</v>
      </c>
      <c r="N35" s="52" t="str">
        <f>IF(AND('331-CT'!$E$7=TH!H35,OR(L35="331",M35="331")),"331",IF(AND(OR(L35="131",M35="131"),H35='131-CT'!$E$7),"131",""))</f>
        <v>331</v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859"/>
      <c r="AB35" s="586"/>
    </row>
    <row r="36" spans="1:28" ht="15.75" customHeight="1">
      <c r="A36" s="860" t="str">
        <f>IF(B36&lt;&gt;"",IF(AND(B36&gt;=_TM1,B36&lt;=_TM2,OR(TH!L36="1111",TH!M36="1111")),TH!D36,""),"")</f>
        <v/>
      </c>
      <c r="B36" s="36">
        <f t="shared" si="5"/>
        <v>9</v>
      </c>
      <c r="C36" s="189">
        <f t="shared" si="6"/>
        <v>41155</v>
      </c>
      <c r="D36" s="189"/>
      <c r="E36" s="182">
        <v>41155</v>
      </c>
      <c r="F36" s="187" t="s">
        <v>664</v>
      </c>
      <c r="G36" s="867" t="s">
        <v>665</v>
      </c>
      <c r="H36" s="7" t="s">
        <v>658</v>
      </c>
      <c r="I36" s="252">
        <v>500</v>
      </c>
      <c r="J36" s="252">
        <v>11622</v>
      </c>
      <c r="K36" s="38">
        <f>ROUND(I36*J36,0)</f>
        <v>5811000</v>
      </c>
      <c r="L36" s="192" t="s">
        <v>643</v>
      </c>
      <c r="M36" s="192" t="s">
        <v>8</v>
      </c>
      <c r="N36" s="52" t="str">
        <f>IF(AND('331-CT'!$E$7=TH!H36,OR(L36="331",M36="331")),"331",IF(AND(OR(L36="131",M36="131"),H36='131-CT'!$E$7),"131",""))</f>
        <v>331</v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859"/>
      <c r="AB36" s="586"/>
    </row>
    <row r="37" spans="1:28" ht="15.75" customHeight="1">
      <c r="A37" s="860" t="str">
        <f>IF(B37&lt;&gt;"",IF(AND(B37&gt;=_TM1,B37&lt;=_TM2,OR(TH!L37="1111",TH!M37="1111")),TH!D37,""),"")</f>
        <v/>
      </c>
      <c r="B37" s="36">
        <f t="shared" si="5"/>
        <v>9</v>
      </c>
      <c r="C37" s="189">
        <f t="shared" si="6"/>
        <v>41155</v>
      </c>
      <c r="D37" s="189"/>
      <c r="E37" s="182">
        <v>41155</v>
      </c>
      <c r="F37" s="187" t="s">
        <v>660</v>
      </c>
      <c r="G37" s="867" t="s">
        <v>665</v>
      </c>
      <c r="H37" s="7" t="s">
        <v>658</v>
      </c>
      <c r="I37" s="252"/>
      <c r="J37" s="252"/>
      <c r="K37" s="38">
        <v>1095400</v>
      </c>
      <c r="L37" s="192" t="s">
        <v>9</v>
      </c>
      <c r="M37" s="192" t="s">
        <v>8</v>
      </c>
      <c r="N37" s="52" t="str">
        <f>IF(AND('331-CT'!$E$7=TH!H37,OR(L37="331",M37="331")),"331",IF(AND(OR(L37="131",M37="131"),H37='131-CT'!$E$7),"131",""))</f>
        <v>331</v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859"/>
      <c r="AB37" s="586"/>
    </row>
    <row r="38" spans="1:28" ht="15.75" customHeight="1">
      <c r="A38" s="860" t="str">
        <f>IF(B38&lt;&gt;"",IF(AND(B38&gt;=_TM1,B38&lt;=_TM2,OR(TH!L38="1111",TH!M38="1111")),TH!D38,""),"")</f>
        <v/>
      </c>
      <c r="B38" s="36">
        <f t="shared" si="5"/>
        <v>9</v>
      </c>
      <c r="C38" s="189">
        <f t="shared" si="6"/>
        <v>41156</v>
      </c>
      <c r="D38" s="189"/>
      <c r="E38" s="182">
        <v>41156</v>
      </c>
      <c r="F38" s="187" t="s">
        <v>667</v>
      </c>
      <c r="G38" s="867" t="s">
        <v>666</v>
      </c>
      <c r="H38" s="7" t="s">
        <v>658</v>
      </c>
      <c r="I38" s="252">
        <v>550</v>
      </c>
      <c r="J38" s="252">
        <v>10298</v>
      </c>
      <c r="K38" s="38">
        <f>ROUND(I38*J38,0)</f>
        <v>5663900</v>
      </c>
      <c r="L38" s="192" t="s">
        <v>643</v>
      </c>
      <c r="M38" s="192" t="s">
        <v>8</v>
      </c>
      <c r="N38" s="52" t="str">
        <f>IF(AND('331-CT'!$E$7=TH!H38,OR(L38="331",M38="331")),"331",IF(AND(OR(L38="131",M38="131"),H38='131-CT'!$E$7),"131",""))</f>
        <v>331</v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  <c r="AA38" s="859"/>
      <c r="AB38" s="586"/>
    </row>
    <row r="39" spans="1:28" ht="15.75" customHeight="1">
      <c r="A39" s="860" t="str">
        <f>IF(B39&lt;&gt;"",IF(AND(B39&gt;=_TM1,B39&lt;=_TM2,OR(TH!L39="1111",TH!M39="1111")),TH!D39,""),"")</f>
        <v/>
      </c>
      <c r="B39" s="36">
        <f t="shared" si="5"/>
        <v>9</v>
      </c>
      <c r="C39" s="189">
        <f t="shared" si="6"/>
        <v>41156</v>
      </c>
      <c r="D39" s="189"/>
      <c r="E39" s="182">
        <v>41156</v>
      </c>
      <c r="F39" s="187" t="s">
        <v>668</v>
      </c>
      <c r="G39" s="867" t="s">
        <v>666</v>
      </c>
      <c r="H39" s="7" t="s">
        <v>658</v>
      </c>
      <c r="I39" s="252">
        <v>660</v>
      </c>
      <c r="J39" s="252">
        <v>12946</v>
      </c>
      <c r="K39" s="38">
        <f>ROUND(I39*J39,0)</f>
        <v>8544360</v>
      </c>
      <c r="L39" s="192" t="s">
        <v>643</v>
      </c>
      <c r="M39" s="192" t="s">
        <v>8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  <c r="AA39" s="859"/>
      <c r="AB39" s="586"/>
    </row>
    <row r="40" spans="1:28" ht="15.75" customHeight="1">
      <c r="A40" s="860" t="str">
        <f>IF(B40&lt;&gt;"",IF(AND(B40&gt;=_TM1,B40&lt;=_TM2,OR(TH!L40="1111",TH!M40="1111")),TH!D40,""),"")</f>
        <v/>
      </c>
      <c r="B40" s="36">
        <f t="shared" si="5"/>
        <v>9</v>
      </c>
      <c r="C40" s="189">
        <f t="shared" si="6"/>
        <v>41156</v>
      </c>
      <c r="D40" s="189"/>
      <c r="E40" s="182">
        <v>41156</v>
      </c>
      <c r="F40" s="187" t="s">
        <v>660</v>
      </c>
      <c r="G40" s="867" t="s">
        <v>666</v>
      </c>
      <c r="H40" s="7" t="s">
        <v>658</v>
      </c>
      <c r="I40" s="252"/>
      <c r="J40" s="252"/>
      <c r="K40" s="38">
        <v>1420826</v>
      </c>
      <c r="L40" s="192" t="s">
        <v>9</v>
      </c>
      <c r="M40" s="192" t="s">
        <v>8</v>
      </c>
      <c r="N40" s="52" t="str">
        <f>IF(AND('331-CT'!$E$7=TH!H40,OR(L40="331",M40="331")),"331",IF(AND(OR(L40="131",M40="131"),H40='131-CT'!$E$7),"131",""))</f>
        <v>331</v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859"/>
      <c r="AB40" s="586"/>
    </row>
    <row r="41" spans="1:28" ht="15.75" customHeight="1">
      <c r="A41" s="860" t="str">
        <f>IF(B41&lt;&gt;"",IF(AND(B41&gt;=_TM1,B41&lt;=_TM2,OR(TH!L41="1111",TH!M41="1111")),TH!D41,""),"")</f>
        <v/>
      </c>
      <c r="B41" s="36">
        <f t="shared" si="5"/>
        <v>9</v>
      </c>
      <c r="C41" s="189">
        <f t="shared" si="6"/>
        <v>41160</v>
      </c>
      <c r="D41" s="189"/>
      <c r="E41" s="182">
        <v>41160</v>
      </c>
      <c r="F41" s="187" t="s">
        <v>668</v>
      </c>
      <c r="G41" s="867" t="s">
        <v>669</v>
      </c>
      <c r="H41" s="7" t="s">
        <v>658</v>
      </c>
      <c r="I41" s="252">
        <v>600</v>
      </c>
      <c r="J41" s="252">
        <v>8556</v>
      </c>
      <c r="K41" s="38">
        <f>ROUND(I41*J41,0)</f>
        <v>5133600</v>
      </c>
      <c r="L41" s="192" t="s">
        <v>643</v>
      </c>
      <c r="M41" s="192" t="s">
        <v>8</v>
      </c>
      <c r="N41" s="52" t="str">
        <f>IF(AND('331-CT'!$E$7=TH!H41,OR(L41="331",M41="331")),"331",IF(AND(OR(L41="131",M41="131"),H41='131-CT'!$E$7),"131",""))</f>
        <v>331</v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859"/>
      <c r="AB41" s="586"/>
    </row>
    <row r="42" spans="1:28" ht="15.75" customHeight="1">
      <c r="A42" s="860" t="str">
        <f>IF(B42&lt;&gt;"",IF(AND(B42&gt;=_TM1,B42&lt;=_TM2,OR(TH!L42="1111",TH!M42="1111")),TH!D42,""),"")</f>
        <v/>
      </c>
      <c r="B42" s="36">
        <f t="shared" si="5"/>
        <v>9</v>
      </c>
      <c r="C42" s="189">
        <f t="shared" si="6"/>
        <v>41160</v>
      </c>
      <c r="D42" s="189"/>
      <c r="E42" s="182">
        <v>41160</v>
      </c>
      <c r="F42" s="187" t="s">
        <v>660</v>
      </c>
      <c r="G42" s="867" t="s">
        <v>669</v>
      </c>
      <c r="H42" s="7" t="s">
        <v>658</v>
      </c>
      <c r="I42" s="252"/>
      <c r="J42" s="252"/>
      <c r="K42" s="38">
        <v>513360</v>
      </c>
      <c r="L42" s="192" t="s">
        <v>9</v>
      </c>
      <c r="M42" s="192" t="s">
        <v>8</v>
      </c>
      <c r="N42" s="52" t="str">
        <f>IF(AND('331-CT'!$E$7=TH!H42,OR(L42="331",M42="331")),"331",IF(AND(OR(L42="131",M42="131"),H42='131-CT'!$E$7),"131",""))</f>
        <v>331</v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  <c r="AA42" s="859"/>
      <c r="AB42" s="586"/>
    </row>
    <row r="43" spans="1:28" ht="15.75" customHeight="1">
      <c r="A43" s="860" t="str">
        <f>IF(B43&lt;&gt;"",IF(AND(B43&gt;=_TM1,B43&lt;=_TM2,OR(TH!L43="1111",TH!M43="1111")),TH!D43,""),"")</f>
        <v/>
      </c>
      <c r="B43" s="36">
        <f t="shared" si="5"/>
        <v>8</v>
      </c>
      <c r="C43" s="189">
        <f t="shared" si="6"/>
        <v>41136</v>
      </c>
      <c r="D43" s="189"/>
      <c r="E43" s="182">
        <v>41136</v>
      </c>
      <c r="F43" s="190" t="s">
        <v>672</v>
      </c>
      <c r="G43" s="867" t="s">
        <v>671</v>
      </c>
      <c r="H43" s="7" t="s">
        <v>670</v>
      </c>
      <c r="I43" s="252">
        <v>100</v>
      </c>
      <c r="J43" s="252">
        <v>25800</v>
      </c>
      <c r="K43" s="38">
        <f>ROUND(I43*J43,0)</f>
        <v>2580000</v>
      </c>
      <c r="L43" s="192" t="s">
        <v>167</v>
      </c>
      <c r="M43" s="192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  <c r="AA43" s="859"/>
      <c r="AB43" s="586"/>
    </row>
    <row r="44" spans="1:28" ht="15.75" customHeight="1">
      <c r="A44" s="860" t="str">
        <f>IF(B44&lt;&gt;"",IF(AND(B44&gt;=_TM1,B44&lt;=_TM2,OR(TH!L44="1111",TH!M44="1111")),TH!D44,""),"")</f>
        <v/>
      </c>
      <c r="B44" s="36">
        <f t="shared" ref="B44" si="7">IF(C44&lt;&gt;"",MONTH(C44),"")</f>
        <v>8</v>
      </c>
      <c r="C44" s="189">
        <f t="shared" si="6"/>
        <v>41136</v>
      </c>
      <c r="D44" s="189"/>
      <c r="E44" s="182">
        <v>41136</v>
      </c>
      <c r="F44" s="190" t="s">
        <v>673</v>
      </c>
      <c r="G44" s="867" t="s">
        <v>671</v>
      </c>
      <c r="H44" s="7" t="s">
        <v>670</v>
      </c>
      <c r="I44" s="252"/>
      <c r="J44" s="252"/>
      <c r="K44" s="594">
        <v>258000</v>
      </c>
      <c r="L44" s="192" t="s">
        <v>9</v>
      </c>
      <c r="M44" s="192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  <c r="AA44" s="859"/>
      <c r="AB44" s="586"/>
    </row>
    <row r="45" spans="1:28" ht="15.75" customHeight="1">
      <c r="A45" s="860" t="str">
        <f>IF(B45&lt;&gt;"",IF(AND(B45&gt;=_TM1,B45&lt;=_TM2,OR(TH!L45="1111",TH!M45="1111")),TH!D45,""),"")</f>
        <v/>
      </c>
      <c r="B45" s="36">
        <f>IF(C45&lt;&gt;"",MONTH(C45),"")</f>
        <v>9</v>
      </c>
      <c r="C45" s="189">
        <f t="shared" si="6"/>
        <v>41172</v>
      </c>
      <c r="D45" s="189"/>
      <c r="E45" s="182">
        <v>41172</v>
      </c>
      <c r="F45" s="187" t="s">
        <v>675</v>
      </c>
      <c r="G45" s="867" t="s">
        <v>674</v>
      </c>
      <c r="H45" s="7" t="s">
        <v>658</v>
      </c>
      <c r="I45" s="252">
        <v>500</v>
      </c>
      <c r="J45" s="252">
        <v>10286</v>
      </c>
      <c r="K45" s="38">
        <f>ROUND(I45*J45,0)</f>
        <v>5143000</v>
      </c>
      <c r="L45" s="192" t="s">
        <v>643</v>
      </c>
      <c r="M45" s="192" t="s">
        <v>8</v>
      </c>
      <c r="N45" s="52" t="str">
        <f>IF(AND('331-CT'!$E$7=TH!H45,OR(L45="331",M45="331")),"331",IF(AND(OR(L45="131",M45="131"),H45='131-CT'!$E$7),"131",""))</f>
        <v>331</v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  <c r="AA45" s="859"/>
      <c r="AB45" s="586"/>
    </row>
    <row r="46" spans="1:28" ht="15.75" customHeight="1">
      <c r="A46" s="860" t="str">
        <f>IF(B46&lt;&gt;"",IF(AND(B46&gt;=_TM1,B46&lt;=_TM2,OR(TH!L46="1111",TH!M46="1111")),TH!D46,""),"")</f>
        <v/>
      </c>
      <c r="B46" s="36">
        <f>IF(C46&lt;&gt;"",MONTH(C46),"")</f>
        <v>9</v>
      </c>
      <c r="C46" s="189">
        <f t="shared" si="6"/>
        <v>41172</v>
      </c>
      <c r="D46" s="189"/>
      <c r="E46" s="182">
        <v>41172</v>
      </c>
      <c r="F46" s="187" t="s">
        <v>660</v>
      </c>
      <c r="G46" s="867" t="s">
        <v>674</v>
      </c>
      <c r="H46" s="7" t="s">
        <v>658</v>
      </c>
      <c r="I46" s="252"/>
      <c r="J46" s="252"/>
      <c r="K46" s="38">
        <v>514300</v>
      </c>
      <c r="L46" s="192" t="s">
        <v>9</v>
      </c>
      <c r="M46" s="192" t="s">
        <v>8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859"/>
      <c r="AB46" s="586"/>
    </row>
    <row r="47" spans="1:28" ht="15.75" customHeight="1">
      <c r="A47" s="860" t="str">
        <f>IF(B47&lt;&gt;"",IF(AND(B47&gt;=_TM1,B47&lt;=_TM2,OR(TH!L47="1111",TH!M47="1111")),TH!D47,""),"")</f>
        <v/>
      </c>
      <c r="B47" s="36">
        <f t="shared" ref="B47" si="8">IF(C47&lt;&gt;"",MONTH(C47),"")</f>
        <v>10</v>
      </c>
      <c r="C47" s="189">
        <f t="shared" si="6"/>
        <v>41199</v>
      </c>
      <c r="D47" s="189"/>
      <c r="E47" s="182">
        <v>41199</v>
      </c>
      <c r="F47" s="187" t="s">
        <v>676</v>
      </c>
      <c r="G47" s="867" t="s">
        <v>678</v>
      </c>
      <c r="H47" s="7" t="s">
        <v>679</v>
      </c>
      <c r="I47" s="252"/>
      <c r="J47" s="252"/>
      <c r="K47" s="38">
        <v>366032</v>
      </c>
      <c r="L47" s="192" t="s">
        <v>17</v>
      </c>
      <c r="M47" s="192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>x</v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9"/>
      <c r="AB47" s="586"/>
    </row>
    <row r="48" spans="1:28" ht="15.75" customHeight="1">
      <c r="A48" s="860" t="str">
        <f>IF(B48&lt;&gt;"",IF(AND(B48&gt;=_TM1,B48&lt;=_TM2,OR(TH!L48="1111",TH!M48="1111")),TH!D48,""),"")</f>
        <v/>
      </c>
      <c r="B48" s="36">
        <f>IF(C48&lt;&gt;"",MONTH(C48),"")</f>
        <v>10</v>
      </c>
      <c r="C48" s="189">
        <f t="shared" si="6"/>
        <v>41199</v>
      </c>
      <c r="D48" s="189"/>
      <c r="E48" s="182">
        <v>41199</v>
      </c>
      <c r="F48" s="187" t="s">
        <v>677</v>
      </c>
      <c r="G48" s="867" t="s">
        <v>678</v>
      </c>
      <c r="H48" s="7" t="s">
        <v>679</v>
      </c>
      <c r="I48" s="252"/>
      <c r="J48" s="252"/>
      <c r="K48" s="38">
        <v>750000</v>
      </c>
      <c r="L48" s="192" t="s">
        <v>63</v>
      </c>
      <c r="M48" s="192" t="s">
        <v>47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>x</v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9"/>
      <c r="AB48" s="586"/>
    </row>
    <row r="49" spans="1:28" ht="15.75" customHeight="1">
      <c r="A49" s="860" t="str">
        <f>IF(B49&lt;&gt;"",IF(AND(B49&gt;=_TM1,B49&lt;=_TM2,OR(TH!L49="1111",TH!M49="1111")),TH!D49,""),"")</f>
        <v/>
      </c>
      <c r="B49" s="36">
        <f t="shared" ref="B49" si="9">IF(C49&lt;&gt;"",MONTH(C49),"")</f>
        <v>10</v>
      </c>
      <c r="C49" s="189">
        <f t="shared" si="6"/>
        <v>41199</v>
      </c>
      <c r="D49" s="189" t="s">
        <v>348</v>
      </c>
      <c r="E49" s="182">
        <v>41199</v>
      </c>
      <c r="F49" s="187" t="s">
        <v>680</v>
      </c>
      <c r="G49" s="867"/>
      <c r="H49" s="7" t="s">
        <v>679</v>
      </c>
      <c r="I49" s="252"/>
      <c r="J49" s="252"/>
      <c r="K49" s="38">
        <v>750000</v>
      </c>
      <c r="L49" s="192" t="s">
        <v>83</v>
      </c>
      <c r="M49" s="192" t="s">
        <v>63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9"/>
      <c r="AB49" s="586"/>
    </row>
    <row r="50" spans="1:28" ht="15.75" customHeight="1">
      <c r="A50" s="860" t="str">
        <f>IF(B50&lt;&gt;"",IF(AND(B50&gt;=_TM1,B50&lt;=_TM2,OR(TH!L50="1111",TH!M50="1111")),TH!D50,""),"")</f>
        <v/>
      </c>
      <c r="B50" s="36">
        <f>IF(C50&lt;&gt;"",MONTH(C50),"")</f>
        <v>9</v>
      </c>
      <c r="C50" s="189">
        <f t="shared" si="6"/>
        <v>41167</v>
      </c>
      <c r="D50" s="189"/>
      <c r="E50" s="182">
        <v>41167</v>
      </c>
      <c r="F50" s="190" t="s">
        <v>649</v>
      </c>
      <c r="G50" s="867"/>
      <c r="H50" s="203" t="s">
        <v>651</v>
      </c>
      <c r="I50" s="252"/>
      <c r="J50" s="252"/>
      <c r="K50" s="38">
        <f>96876</f>
        <v>96876</v>
      </c>
      <c r="L50" s="192" t="s">
        <v>83</v>
      </c>
      <c r="M50" s="192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859"/>
      <c r="AB50" s="586"/>
    </row>
    <row r="51" spans="1:28" ht="15.75" customHeight="1">
      <c r="A51" s="860" t="str">
        <f>IF(B51&lt;&gt;"",IF(AND(B51&gt;=_TM1,B51&lt;=_TM2,OR(TH!L51="1111",TH!M51="1111")),TH!D51,""),"")</f>
        <v/>
      </c>
      <c r="B51" s="36">
        <f>IF(C51&lt;&gt;"",MONTH(C51),"")</f>
        <v>9</v>
      </c>
      <c r="C51" s="189">
        <f t="shared" si="6"/>
        <v>41167</v>
      </c>
      <c r="D51" s="189"/>
      <c r="E51" s="182">
        <v>41167</v>
      </c>
      <c r="F51" s="190" t="s">
        <v>650</v>
      </c>
      <c r="G51" s="867"/>
      <c r="H51" s="203" t="s">
        <v>651</v>
      </c>
      <c r="I51" s="252"/>
      <c r="J51" s="252"/>
      <c r="K51" s="38">
        <f>9688</f>
        <v>9688</v>
      </c>
      <c r="L51" s="192" t="s">
        <v>9</v>
      </c>
      <c r="M51" s="192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859"/>
      <c r="AB51" s="586"/>
    </row>
    <row r="52" spans="1:28" ht="15.75" customHeight="1">
      <c r="A52" s="860" t="str">
        <f>IF(B52&lt;&gt;"",IF(AND(B52&gt;=_TM1,B52&lt;=_TM2,OR(TH!L52="1111",TH!M52="1111")),TH!D52,""),"")</f>
        <v/>
      </c>
      <c r="B52" s="36">
        <f>IF(C52&lt;&gt;"",MONTH(C52),"")</f>
        <v>10</v>
      </c>
      <c r="C52" s="189">
        <f t="shared" si="6"/>
        <v>41209</v>
      </c>
      <c r="D52" s="189"/>
      <c r="E52" s="182">
        <v>41209</v>
      </c>
      <c r="F52" s="187" t="s">
        <v>683</v>
      </c>
      <c r="G52" s="867" t="s">
        <v>682</v>
      </c>
      <c r="H52" s="7" t="s">
        <v>681</v>
      </c>
      <c r="I52" s="252">
        <v>1000</v>
      </c>
      <c r="J52" s="252">
        <v>12319</v>
      </c>
      <c r="K52" s="38">
        <f>ROUND(I52*J52,0)</f>
        <v>12319000</v>
      </c>
      <c r="L52" s="192" t="s">
        <v>643</v>
      </c>
      <c r="M52" s="192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>x</v>
      </c>
      <c r="Z52" s="52" t="str">
        <f>IF(AND(B52&lt;=NKC!$N$8,B52&gt;=NKC!$M$8),"x","")</f>
        <v/>
      </c>
      <c r="AA52" s="859"/>
      <c r="AB52" s="586"/>
    </row>
    <row r="53" spans="1:28" ht="15.75" customHeight="1">
      <c r="A53" s="860" t="str">
        <f>IF(B53&lt;&gt;"",IF(AND(B53&gt;=_TM1,B53&lt;=_TM2,OR(TH!L53="1111",TH!M53="1111")),TH!D53,""),"")</f>
        <v/>
      </c>
      <c r="B53" s="36">
        <f t="shared" ref="B53" si="10">IF(C53&lt;&gt;"",MONTH(C53),"")</f>
        <v>10</v>
      </c>
      <c r="C53" s="189">
        <f t="shared" si="6"/>
        <v>41209</v>
      </c>
      <c r="D53" s="189"/>
      <c r="E53" s="182">
        <v>41209</v>
      </c>
      <c r="F53" s="187" t="s">
        <v>630</v>
      </c>
      <c r="G53" s="867" t="s">
        <v>682</v>
      </c>
      <c r="H53" s="7" t="s">
        <v>681</v>
      </c>
      <c r="I53" s="252"/>
      <c r="J53" s="252"/>
      <c r="K53" s="38">
        <v>1231900</v>
      </c>
      <c r="L53" s="192" t="s">
        <v>9</v>
      </c>
      <c r="M53" s="192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9"/>
      <c r="AB53" s="586"/>
    </row>
    <row r="54" spans="1:28" ht="15.75" customHeight="1">
      <c r="A54" s="860" t="str">
        <f>IF(B54&lt;&gt;"",IF(AND(B54&gt;=_TM1,B54&lt;=_TM2,OR(TH!L54="1111",TH!M54="1111")),TH!D54,""),"")</f>
        <v/>
      </c>
      <c r="B54" s="36">
        <f t="shared" ref="B54:B95" si="11">IF(C54&lt;&gt;"",MONTH(C54),"")</f>
        <v>10</v>
      </c>
      <c r="C54" s="189">
        <f t="shared" si="6"/>
        <v>41201</v>
      </c>
      <c r="D54" s="189"/>
      <c r="E54" s="182">
        <v>41201</v>
      </c>
      <c r="F54" s="190" t="s">
        <v>685</v>
      </c>
      <c r="G54" s="867" t="s">
        <v>686</v>
      </c>
      <c r="H54" s="7" t="s">
        <v>684</v>
      </c>
      <c r="I54" s="252"/>
      <c r="J54" s="252"/>
      <c r="K54" s="38">
        <v>272000</v>
      </c>
      <c r="L54" s="192" t="s">
        <v>83</v>
      </c>
      <c r="M54" s="192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9"/>
      <c r="AB54" s="586"/>
    </row>
    <row r="55" spans="1:28" ht="15.75" customHeight="1">
      <c r="A55" s="860" t="str">
        <f>IF(B55&lt;&gt;"",IF(AND(B55&gt;=_TM1,B55&lt;=_TM2,OR(TH!L55="1111",TH!M55="1111")),TH!D55,""),"")</f>
        <v/>
      </c>
      <c r="B55" s="36">
        <f t="shared" si="11"/>
        <v>10</v>
      </c>
      <c r="C55" s="189">
        <f t="shared" si="6"/>
        <v>41211</v>
      </c>
      <c r="D55" s="189"/>
      <c r="E55" s="182">
        <v>41211</v>
      </c>
      <c r="F55" s="190" t="s">
        <v>451</v>
      </c>
      <c r="G55" s="867" t="s">
        <v>687</v>
      </c>
      <c r="H55" s="7" t="s">
        <v>688</v>
      </c>
      <c r="I55" s="252"/>
      <c r="J55" s="252"/>
      <c r="K55" s="38">
        <v>1400000</v>
      </c>
      <c r="L55" s="192" t="s">
        <v>167</v>
      </c>
      <c r="M55" s="192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9"/>
      <c r="AB55" s="586"/>
    </row>
    <row r="56" spans="1:28" ht="15.75" customHeight="1">
      <c r="A56" s="860" t="str">
        <f>IF(B56&lt;&gt;"",IF(AND(B56&gt;=_TM1,B56&lt;=_TM2,OR(TH!L56="1111",TH!M56="1111")),TH!D56,""),"")</f>
        <v/>
      </c>
      <c r="B56" s="36">
        <f t="shared" si="11"/>
        <v>10</v>
      </c>
      <c r="C56" s="189">
        <f t="shared" si="6"/>
        <v>41207</v>
      </c>
      <c r="D56" s="189"/>
      <c r="E56" s="182">
        <v>41207</v>
      </c>
      <c r="F56" s="187" t="s">
        <v>690</v>
      </c>
      <c r="G56" s="867" t="s">
        <v>689</v>
      </c>
      <c r="H56" s="7" t="s">
        <v>658</v>
      </c>
      <c r="I56" s="252">
        <v>500</v>
      </c>
      <c r="J56" s="252">
        <v>10286</v>
      </c>
      <c r="K56" s="38">
        <f>ROUND(I56*J56,0)</f>
        <v>5143000</v>
      </c>
      <c r="L56" s="192" t="s">
        <v>643</v>
      </c>
      <c r="M56" s="192" t="s">
        <v>8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9"/>
      <c r="AB56" s="586"/>
    </row>
    <row r="57" spans="1:28" ht="15.75" customHeight="1">
      <c r="A57" s="860" t="str">
        <f>IF(B57&lt;&gt;"",IF(AND(B57&gt;=_TM1,B57&lt;=_TM2,OR(TH!L57="1111",TH!M57="1111")),TH!D57,""),"")</f>
        <v/>
      </c>
      <c r="B57" s="36">
        <f t="shared" si="11"/>
        <v>10</v>
      </c>
      <c r="C57" s="189">
        <f t="shared" si="6"/>
        <v>41207</v>
      </c>
      <c r="D57" s="189"/>
      <c r="E57" s="182">
        <v>41207</v>
      </c>
      <c r="F57" s="187" t="s">
        <v>691</v>
      </c>
      <c r="G57" s="867" t="s">
        <v>689</v>
      </c>
      <c r="H57" s="7" t="s">
        <v>658</v>
      </c>
      <c r="I57" s="252">
        <v>500</v>
      </c>
      <c r="J57" s="252">
        <v>13020</v>
      </c>
      <c r="K57" s="38">
        <f>ROUND(I57*J57,0)</f>
        <v>6510000</v>
      </c>
      <c r="L57" s="192" t="s">
        <v>643</v>
      </c>
      <c r="M57" s="192" t="s">
        <v>8</v>
      </c>
      <c r="N57" s="52" t="str">
        <f>IF(AND('331-CT'!$E$7=TH!H57,OR(L57="331",M57="331")),"331",IF(AND(OR(L57="131",M57="131"),H57='131-CT'!$E$7),"131",""))</f>
        <v>331</v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9"/>
      <c r="AB57" s="586"/>
    </row>
    <row r="58" spans="1:28" ht="15.75" customHeight="1">
      <c r="A58" s="860" t="str">
        <f>IF(B58&lt;&gt;"",IF(AND(B58&gt;=_TM1,B58&lt;=_TM2,OR(TH!L58="1111",TH!M58="1111")),TH!D58,""),"")</f>
        <v/>
      </c>
      <c r="B58" s="36">
        <f t="shared" si="11"/>
        <v>10</v>
      </c>
      <c r="C58" s="189">
        <f t="shared" si="6"/>
        <v>41207</v>
      </c>
      <c r="D58" s="189"/>
      <c r="E58" s="182">
        <v>41207</v>
      </c>
      <c r="F58" s="187" t="s">
        <v>660</v>
      </c>
      <c r="G58" s="867" t="s">
        <v>689</v>
      </c>
      <c r="H58" s="7" t="s">
        <v>658</v>
      </c>
      <c r="I58" s="252"/>
      <c r="J58" s="252"/>
      <c r="K58" s="38">
        <v>1165300</v>
      </c>
      <c r="L58" s="192" t="s">
        <v>9</v>
      </c>
      <c r="M58" s="192" t="s">
        <v>8</v>
      </c>
      <c r="N58" s="52" t="str">
        <f>IF(AND('331-CT'!$E$7=TH!H58,OR(L58="331",M58="331")),"331",IF(AND(OR(L58="131",M58="131"),H58='131-CT'!$E$7),"131",""))</f>
        <v>331</v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9"/>
      <c r="AB58" s="586"/>
    </row>
    <row r="59" spans="1:28" ht="15.75" customHeight="1">
      <c r="A59" s="860" t="str">
        <f>IF(B59&lt;&gt;"",IF(AND(B59&gt;=_TM1,B59&lt;=_TM2,OR(TH!L59="1111",TH!M59="1111")),TH!D59,""),"")</f>
        <v/>
      </c>
      <c r="B59" s="36">
        <f t="shared" si="11"/>
        <v>10</v>
      </c>
      <c r="C59" s="189">
        <f t="shared" si="6"/>
        <v>41208</v>
      </c>
      <c r="D59" s="189"/>
      <c r="E59" s="182">
        <v>41208</v>
      </c>
      <c r="F59" s="187" t="s">
        <v>693</v>
      </c>
      <c r="G59" s="867" t="s">
        <v>692</v>
      </c>
      <c r="H59" s="7" t="s">
        <v>658</v>
      </c>
      <c r="I59" s="252">
        <v>505</v>
      </c>
      <c r="J59" s="252">
        <v>12124</v>
      </c>
      <c r="K59" s="38">
        <f>ROUND(I59*J59,0)</f>
        <v>6122620</v>
      </c>
      <c r="L59" s="192" t="s">
        <v>643</v>
      </c>
      <c r="M59" s="192" t="s">
        <v>8</v>
      </c>
      <c r="N59" s="52" t="str">
        <f>IF(AND('331-CT'!$E$7=TH!H59,OR(L59="331",M59="331")),"331",IF(AND(OR(L59="131",M59="131"),H59='131-CT'!$E$7),"131",""))</f>
        <v>331</v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9"/>
      <c r="AB59" s="586"/>
    </row>
    <row r="60" spans="1:28" ht="15.75" customHeight="1">
      <c r="A60" s="860" t="str">
        <f>IF(B60&lt;&gt;"",IF(AND(B60&gt;=_TM1,B60&lt;=_TM2,OR(TH!L60="1111",TH!M60="1111")),TH!D60,""),"")</f>
        <v/>
      </c>
      <c r="B60" s="36">
        <f t="shared" si="11"/>
        <v>10</v>
      </c>
      <c r="C60" s="189">
        <f t="shared" si="6"/>
        <v>41208</v>
      </c>
      <c r="D60" s="189"/>
      <c r="E60" s="182">
        <v>41208</v>
      </c>
      <c r="F60" s="187" t="s">
        <v>660</v>
      </c>
      <c r="G60" s="867" t="s">
        <v>692</v>
      </c>
      <c r="H60" s="7" t="s">
        <v>658</v>
      </c>
      <c r="I60" s="252"/>
      <c r="J60" s="252"/>
      <c r="K60" s="38">
        <v>612262</v>
      </c>
      <c r="L60" s="192" t="s">
        <v>9</v>
      </c>
      <c r="M60" s="192" t="s">
        <v>8</v>
      </c>
      <c r="N60" s="52" t="str">
        <f>IF(AND('331-CT'!$E$7=TH!H60,OR(L60="331",M60="331")),"331",IF(AND(OR(L60="131",M60="131"),H60='131-CT'!$E$7),"131",""))</f>
        <v>331</v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9"/>
      <c r="AB60" s="586"/>
    </row>
    <row r="61" spans="1:28" ht="15.75" customHeight="1">
      <c r="A61" s="860" t="str">
        <f>IF(B61&lt;&gt;"",IF(AND(B61&gt;=_TM1,B61&lt;=_TM2,OR(TH!L61="1111",TH!M61="1111")),TH!D61,""),"")</f>
        <v/>
      </c>
      <c r="B61" s="36">
        <f t="shared" si="11"/>
        <v>10</v>
      </c>
      <c r="C61" s="189">
        <f t="shared" si="6"/>
        <v>41195</v>
      </c>
      <c r="D61" s="189"/>
      <c r="E61" s="182">
        <v>41195</v>
      </c>
      <c r="F61" s="187" t="s">
        <v>694</v>
      </c>
      <c r="G61" s="867" t="s">
        <v>695</v>
      </c>
      <c r="H61" s="7" t="s">
        <v>658</v>
      </c>
      <c r="I61" s="252">
        <v>500</v>
      </c>
      <c r="J61" s="252">
        <v>12750</v>
      </c>
      <c r="K61" s="38">
        <f>ROUND(I61*J61,0)</f>
        <v>6375000</v>
      </c>
      <c r="L61" s="192" t="s">
        <v>643</v>
      </c>
      <c r="M61" s="192" t="s">
        <v>8</v>
      </c>
      <c r="N61" s="52" t="str">
        <f>IF(AND('331-CT'!$E$7=TH!H61,OR(L61="331",M61="331")),"331",IF(AND(OR(L61="131",M61="131"),H61='131-CT'!$E$7),"131",""))</f>
        <v>331</v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9"/>
      <c r="AB61" s="586"/>
    </row>
    <row r="62" spans="1:28" ht="15.75" customHeight="1">
      <c r="A62" s="860" t="str">
        <f>IF(B62&lt;&gt;"",IF(AND(B62&gt;=_TM1,B62&lt;=_TM2,OR(TH!L62="1111",TH!M62="1111")),TH!D62,""),"")</f>
        <v/>
      </c>
      <c r="B62" s="36">
        <f t="shared" si="11"/>
        <v>10</v>
      </c>
      <c r="C62" s="189">
        <f t="shared" si="6"/>
        <v>41195</v>
      </c>
      <c r="D62" s="189"/>
      <c r="E62" s="182">
        <v>41195</v>
      </c>
      <c r="F62" s="187" t="s">
        <v>660</v>
      </c>
      <c r="G62" s="867" t="s">
        <v>695</v>
      </c>
      <c r="H62" s="7" t="s">
        <v>658</v>
      </c>
      <c r="I62" s="252"/>
      <c r="J62" s="252"/>
      <c r="K62" s="38">
        <v>637500</v>
      </c>
      <c r="L62" s="192" t="s">
        <v>9</v>
      </c>
      <c r="M62" s="192" t="s">
        <v>8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9"/>
      <c r="AB62" s="586"/>
    </row>
    <row r="63" spans="1:28" ht="15.75" customHeight="1">
      <c r="A63" s="860" t="str">
        <f>IF(B63&lt;&gt;"",IF(AND(B63&gt;=_TM1,B63&lt;=_TM2,OR(TH!L63="1111",TH!M63="1111")),TH!D63,""),"")</f>
        <v/>
      </c>
      <c r="B63" s="36">
        <f t="shared" si="11"/>
        <v>10</v>
      </c>
      <c r="C63" s="189">
        <f t="shared" si="6"/>
        <v>41201</v>
      </c>
      <c r="D63" s="189"/>
      <c r="E63" s="182">
        <v>41201</v>
      </c>
      <c r="F63" s="187" t="s">
        <v>664</v>
      </c>
      <c r="G63" s="867" t="s">
        <v>696</v>
      </c>
      <c r="H63" s="7" t="s">
        <v>658</v>
      </c>
      <c r="I63" s="252">
        <v>500</v>
      </c>
      <c r="J63" s="252">
        <v>11622</v>
      </c>
      <c r="K63" s="38">
        <f>ROUND(I63*J63,0)</f>
        <v>5811000</v>
      </c>
      <c r="L63" s="192" t="s">
        <v>643</v>
      </c>
      <c r="M63" s="192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9"/>
      <c r="AB63" s="586"/>
    </row>
    <row r="64" spans="1:28" ht="15.75" customHeight="1">
      <c r="A64" s="860" t="str">
        <f>IF(B64&lt;&gt;"",IF(AND(B64&gt;=_TM1,B64&lt;=_TM2,OR(TH!L64="1111",TH!M64="1111")),TH!D64,""),"")</f>
        <v/>
      </c>
      <c r="B64" s="36">
        <f t="shared" si="11"/>
        <v>10</v>
      </c>
      <c r="C64" s="189">
        <f t="shared" si="6"/>
        <v>41201</v>
      </c>
      <c r="D64" s="189"/>
      <c r="E64" s="182">
        <v>41201</v>
      </c>
      <c r="F64" s="187" t="s">
        <v>697</v>
      </c>
      <c r="G64" s="867" t="s">
        <v>696</v>
      </c>
      <c r="H64" s="7" t="s">
        <v>658</v>
      </c>
      <c r="I64" s="252">
        <v>500</v>
      </c>
      <c r="J64" s="252">
        <v>8556</v>
      </c>
      <c r="K64" s="38">
        <f>ROUND(I64*J64,0)</f>
        <v>4278000</v>
      </c>
      <c r="L64" s="192" t="s">
        <v>643</v>
      </c>
      <c r="M64" s="192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9"/>
      <c r="AB64" s="586"/>
    </row>
    <row r="65" spans="1:28" ht="15.75" customHeight="1">
      <c r="A65" s="860" t="str">
        <f>IF(B65&lt;&gt;"",IF(AND(B65&gt;=_TM1,B65&lt;=_TM2,OR(TH!L65="1111",TH!M65="1111")),TH!D65,""),"")</f>
        <v/>
      </c>
      <c r="B65" s="36">
        <f t="shared" si="11"/>
        <v>10</v>
      </c>
      <c r="C65" s="189">
        <f t="shared" si="6"/>
        <v>41201</v>
      </c>
      <c r="D65" s="189"/>
      <c r="E65" s="182">
        <v>41201</v>
      </c>
      <c r="F65" s="187" t="s">
        <v>660</v>
      </c>
      <c r="G65" s="867" t="s">
        <v>696</v>
      </c>
      <c r="H65" s="7" t="s">
        <v>658</v>
      </c>
      <c r="I65" s="252"/>
      <c r="J65" s="252"/>
      <c r="K65" s="38">
        <v>1008900</v>
      </c>
      <c r="L65" s="192" t="s">
        <v>9</v>
      </c>
      <c r="M65" s="192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9"/>
      <c r="AB65" s="586"/>
    </row>
    <row r="66" spans="1:28" ht="15.75" customHeight="1">
      <c r="A66" s="860" t="str">
        <f>IF(B66&lt;&gt;"",IF(AND(B66&gt;=_TM1,B66&lt;=_TM2,OR(TH!L66="1111",TH!M66="1111")),TH!D66,""),"")</f>
        <v/>
      </c>
      <c r="B66" s="36">
        <f t="shared" si="11"/>
        <v>10</v>
      </c>
      <c r="C66" s="189">
        <f t="shared" si="6"/>
        <v>41202</v>
      </c>
      <c r="D66" s="189"/>
      <c r="E66" s="182">
        <v>41202</v>
      </c>
      <c r="F66" s="190" t="s">
        <v>647</v>
      </c>
      <c r="G66" s="867" t="s">
        <v>698</v>
      </c>
      <c r="H66" s="203" t="s">
        <v>646</v>
      </c>
      <c r="I66" s="252"/>
      <c r="J66" s="252"/>
      <c r="K66" s="38">
        <f>187273+62727</f>
        <v>250000</v>
      </c>
      <c r="L66" s="192" t="s">
        <v>83</v>
      </c>
      <c r="M66" s="192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>x</v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9"/>
      <c r="AB66" s="586"/>
    </row>
    <row r="67" spans="1:28" ht="15.75" customHeight="1">
      <c r="A67" s="860" t="str">
        <f>IF(B67&lt;&gt;"",IF(AND(B67&gt;=_TM1,B67&lt;=_TM2,OR(TH!L67="1111",TH!M67="1111")),TH!D67,""),"")</f>
        <v/>
      </c>
      <c r="B67" s="36">
        <f t="shared" si="11"/>
        <v>10</v>
      </c>
      <c r="C67" s="189">
        <f t="shared" si="6"/>
        <v>41202</v>
      </c>
      <c r="D67" s="189"/>
      <c r="E67" s="182">
        <v>41202</v>
      </c>
      <c r="F67" s="190" t="s">
        <v>648</v>
      </c>
      <c r="G67" s="867" t="s">
        <v>698</v>
      </c>
      <c r="H67" s="203" t="s">
        <v>646</v>
      </c>
      <c r="I67" s="252"/>
      <c r="J67" s="252"/>
      <c r="K67" s="38">
        <f>18727+6273</f>
        <v>25000</v>
      </c>
      <c r="L67" s="192" t="s">
        <v>9</v>
      </c>
      <c r="M67" s="192" t="s">
        <v>47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>x</v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9"/>
      <c r="AB67" s="586"/>
    </row>
    <row r="68" spans="1:28" ht="15.75" customHeight="1">
      <c r="A68" s="860" t="str">
        <f>IF(B68&lt;&gt;"",IF(AND(B68&gt;=_TM1,B68&lt;=_TM2,OR(TH!L68="1111",TH!M68="1111")),TH!D68,""),"")</f>
        <v/>
      </c>
      <c r="B68" s="36">
        <f t="shared" si="11"/>
        <v>11</v>
      </c>
      <c r="C68" s="189">
        <f t="shared" si="6"/>
        <v>41222</v>
      </c>
      <c r="D68" s="189"/>
      <c r="E68" s="182">
        <v>41222</v>
      </c>
      <c r="F68" s="187" t="s">
        <v>676</v>
      </c>
      <c r="G68" s="867"/>
      <c r="H68" s="7" t="s">
        <v>679</v>
      </c>
      <c r="I68" s="252"/>
      <c r="J68" s="252"/>
      <c r="K68" s="38">
        <v>505710</v>
      </c>
      <c r="L68" s="192" t="s">
        <v>17</v>
      </c>
      <c r="M68" s="192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>x</v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9"/>
      <c r="AB68" s="586"/>
    </row>
    <row r="69" spans="1:28" ht="15.75" customHeight="1">
      <c r="A69" s="860" t="str">
        <f>IF(B69&lt;&gt;"",IF(AND(B69&gt;=_TM1,B69&lt;=_TM2,OR(TH!L69="1111",TH!M69="1111")),TH!D69,""),"")</f>
        <v/>
      </c>
      <c r="B69" s="36">
        <f t="shared" si="11"/>
        <v>11</v>
      </c>
      <c r="C69" s="189">
        <f t="shared" si="6"/>
        <v>41221</v>
      </c>
      <c r="D69" s="189"/>
      <c r="E69" s="182">
        <v>41221</v>
      </c>
      <c r="F69" s="187" t="s">
        <v>700</v>
      </c>
      <c r="G69" s="867" t="s">
        <v>702</v>
      </c>
      <c r="H69" s="191" t="s">
        <v>699</v>
      </c>
      <c r="I69" s="252"/>
      <c r="J69" s="252"/>
      <c r="K69" s="38">
        <v>4372550</v>
      </c>
      <c r="L69" s="192" t="s">
        <v>83</v>
      </c>
      <c r="M69" s="192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>x</v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>x</v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9"/>
      <c r="AB69" s="586"/>
    </row>
    <row r="70" spans="1:28" ht="15.75" customHeight="1">
      <c r="A70" s="860" t="str">
        <f>IF(B70&lt;&gt;"",IF(AND(B70&gt;=_TM1,B70&lt;=_TM2,OR(TH!L70="1111",TH!M70="1111")),TH!D70,""),"")</f>
        <v/>
      </c>
      <c r="B70" s="36">
        <f t="shared" si="11"/>
        <v>11</v>
      </c>
      <c r="C70" s="189">
        <f t="shared" si="6"/>
        <v>41221</v>
      </c>
      <c r="D70" s="189"/>
      <c r="E70" s="182">
        <v>41221</v>
      </c>
      <c r="F70" s="187" t="s">
        <v>701</v>
      </c>
      <c r="G70" s="867" t="s">
        <v>702</v>
      </c>
      <c r="H70" s="191" t="s">
        <v>699</v>
      </c>
      <c r="I70" s="252"/>
      <c r="J70" s="252"/>
      <c r="K70" s="38">
        <v>437255</v>
      </c>
      <c r="L70" s="192" t="s">
        <v>9</v>
      </c>
      <c r="M70" s="192" t="s">
        <v>47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9"/>
      <c r="AB70" s="586"/>
    </row>
    <row r="71" spans="1:28" ht="15.75" customHeight="1">
      <c r="A71" s="860" t="str">
        <f>IF(B71&lt;&gt;"",IF(AND(B71&gt;=_TM1,B71&lt;=_TM2,OR(TH!L71="1111",TH!M71="1111")),TH!D71,""),"")</f>
        <v/>
      </c>
      <c r="B71" s="36">
        <f t="shared" si="11"/>
        <v>8</v>
      </c>
      <c r="C71" s="189">
        <f t="shared" si="6"/>
        <v>41122</v>
      </c>
      <c r="D71" s="189"/>
      <c r="E71" s="182">
        <v>41122</v>
      </c>
      <c r="F71" s="187" t="s">
        <v>703</v>
      </c>
      <c r="G71" s="867"/>
      <c r="H71" s="7"/>
      <c r="I71" s="252"/>
      <c r="J71" s="252"/>
      <c r="K71" s="38">
        <v>2500000000</v>
      </c>
      <c r="L71" s="192" t="s">
        <v>47</v>
      </c>
      <c r="M71" s="192" t="s">
        <v>25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>x</v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859"/>
      <c r="AB71" s="586"/>
    </row>
    <row r="72" spans="1:28" ht="15.75" customHeight="1">
      <c r="A72" s="860" t="str">
        <f>IF(B72&lt;&gt;"",IF(AND(B72&gt;=_TM1,B72&lt;=_TM2,OR(TH!L72="1111",TH!M72="1111")),TH!D72,""),"")</f>
        <v/>
      </c>
      <c r="B72" s="36">
        <f t="shared" si="11"/>
        <v>11</v>
      </c>
      <c r="C72" s="189">
        <f t="shared" si="6"/>
        <v>41242</v>
      </c>
      <c r="D72" s="189"/>
      <c r="E72" s="182">
        <v>41242</v>
      </c>
      <c r="F72" s="187" t="s">
        <v>705</v>
      </c>
      <c r="G72" s="867" t="s">
        <v>707</v>
      </c>
      <c r="H72" s="191" t="s">
        <v>704</v>
      </c>
      <c r="I72" s="252"/>
      <c r="J72" s="252"/>
      <c r="K72" s="38">
        <v>3000000</v>
      </c>
      <c r="L72" s="192" t="s">
        <v>83</v>
      </c>
      <c r="M72" s="192" t="s">
        <v>47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>x</v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9"/>
      <c r="AB72" s="586"/>
    </row>
    <row r="73" spans="1:28" ht="15.75" customHeight="1">
      <c r="A73" s="860" t="str">
        <f>IF(B73&lt;&gt;"",IF(AND(B73&gt;=_TM1,B73&lt;=_TM2,OR(TH!L73="1111",TH!M73="1111")),TH!D73,""),"")</f>
        <v/>
      </c>
      <c r="B73" s="36">
        <f t="shared" si="11"/>
        <v>11</v>
      </c>
      <c r="C73" s="189">
        <f t="shared" si="6"/>
        <v>41242</v>
      </c>
      <c r="D73" s="189"/>
      <c r="E73" s="182">
        <v>41242</v>
      </c>
      <c r="F73" s="187" t="s">
        <v>706</v>
      </c>
      <c r="G73" s="867" t="s">
        <v>707</v>
      </c>
      <c r="H73" s="191" t="s">
        <v>704</v>
      </c>
      <c r="I73" s="252"/>
      <c r="J73" s="252"/>
      <c r="K73" s="38">
        <v>300000</v>
      </c>
      <c r="L73" s="192" t="s">
        <v>9</v>
      </c>
      <c r="M73" s="192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>x</v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9"/>
      <c r="AB73" s="586"/>
    </row>
    <row r="74" spans="1:28" ht="15.75" customHeight="1">
      <c r="A74" s="860" t="str">
        <f>IF(B74&lt;&gt;"",IF(AND(B74&gt;=_TM1,B74&lt;=_TM2,OR(TH!L74="1111",TH!M74="1111")),TH!D74,""),"")</f>
        <v/>
      </c>
      <c r="B74" s="36">
        <f t="shared" si="11"/>
        <v>12</v>
      </c>
      <c r="C74" s="189">
        <f t="shared" si="6"/>
        <v>41244</v>
      </c>
      <c r="D74" s="189"/>
      <c r="E74" s="182">
        <v>41244</v>
      </c>
      <c r="F74" s="187" t="s">
        <v>709</v>
      </c>
      <c r="G74" s="867" t="s">
        <v>708</v>
      </c>
      <c r="H74" s="7" t="s">
        <v>688</v>
      </c>
      <c r="I74" s="252"/>
      <c r="J74" s="252"/>
      <c r="K74" s="38">
        <v>1713000</v>
      </c>
      <c r="L74" s="192" t="s">
        <v>167</v>
      </c>
      <c r="M74" s="192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9"/>
      <c r="AB74" s="586"/>
    </row>
    <row r="75" spans="1:28" ht="15.75" customHeight="1">
      <c r="A75" s="860" t="str">
        <f>IF(B75&lt;&gt;"",IF(AND(B75&gt;=_TM1,B75&lt;=_TM2,OR(TH!L75="1111",TH!M75="1111")),TH!D75,""),"")</f>
        <v/>
      </c>
      <c r="B75" s="36">
        <f t="shared" si="11"/>
        <v>11</v>
      </c>
      <c r="C75" s="189">
        <f t="shared" si="6"/>
        <v>41233</v>
      </c>
      <c r="D75" s="189"/>
      <c r="E75" s="182">
        <v>41233</v>
      </c>
      <c r="F75" s="190" t="s">
        <v>647</v>
      </c>
      <c r="G75" s="867" t="s">
        <v>713</v>
      </c>
      <c r="H75" s="203" t="s">
        <v>646</v>
      </c>
      <c r="I75" s="252"/>
      <c r="J75" s="252"/>
      <c r="K75" s="38">
        <f>72727+181818</f>
        <v>254545</v>
      </c>
      <c r="L75" s="192" t="s">
        <v>83</v>
      </c>
      <c r="M75" s="192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>x</v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>x</v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9"/>
      <c r="AB75" s="586"/>
    </row>
    <row r="76" spans="1:28" ht="15.75" customHeight="1">
      <c r="A76" s="860" t="str">
        <f>IF(B76&lt;&gt;"",IF(AND(B76&gt;=_TM1,B76&lt;=_TM2,OR(TH!L76="1111",TH!M76="1111")),TH!D76,""),"")</f>
        <v/>
      </c>
      <c r="B76" s="36">
        <f t="shared" si="11"/>
        <v>11</v>
      </c>
      <c r="C76" s="189">
        <f t="shared" si="6"/>
        <v>41233</v>
      </c>
      <c r="D76" s="189"/>
      <c r="E76" s="182">
        <v>41233</v>
      </c>
      <c r="F76" s="190" t="s">
        <v>648</v>
      </c>
      <c r="G76" s="867" t="s">
        <v>713</v>
      </c>
      <c r="H76" s="203" t="s">
        <v>646</v>
      </c>
      <c r="I76" s="252"/>
      <c r="J76" s="252"/>
      <c r="K76" s="38">
        <f>7273+18182</f>
        <v>25455</v>
      </c>
      <c r="L76" s="192" t="s">
        <v>9</v>
      </c>
      <c r="M76" s="192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9"/>
      <c r="AB76" s="586"/>
    </row>
    <row r="77" spans="1:28" ht="15.75" customHeight="1">
      <c r="A77" s="860" t="str">
        <f>IF(B77&lt;&gt;"",IF(AND(B77&gt;=_TM1,B77&lt;=_TM2,OR(TH!L77="1111",TH!M77="1111")),TH!D77,""),"")</f>
        <v/>
      </c>
      <c r="B77" s="36">
        <f t="shared" si="11"/>
        <v>11</v>
      </c>
      <c r="C77" s="189">
        <f t="shared" si="6"/>
        <v>41228</v>
      </c>
      <c r="D77" s="189"/>
      <c r="E77" s="182">
        <v>41228</v>
      </c>
      <c r="F77" s="190" t="s">
        <v>649</v>
      </c>
      <c r="G77" s="867" t="s">
        <v>710</v>
      </c>
      <c r="H77" s="203" t="s">
        <v>651</v>
      </c>
      <c r="I77" s="252"/>
      <c r="J77" s="252"/>
      <c r="K77" s="38">
        <f>516607+292676</f>
        <v>809283</v>
      </c>
      <c r="L77" s="192" t="s">
        <v>83</v>
      </c>
      <c r="M77" s="192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9"/>
      <c r="AB77" s="586"/>
    </row>
    <row r="78" spans="1:28" ht="15.75" customHeight="1">
      <c r="A78" s="860" t="str">
        <f>IF(B78&lt;&gt;"",IF(AND(B78&gt;=_TM1,B78&lt;=_TM2,OR(TH!L78="1111",TH!M78="1111")),TH!D78,""),"")</f>
        <v/>
      </c>
      <c r="B78" s="36">
        <f t="shared" si="11"/>
        <v>11</v>
      </c>
      <c r="C78" s="189">
        <f t="shared" si="6"/>
        <v>41228</v>
      </c>
      <c r="D78" s="189"/>
      <c r="E78" s="182">
        <v>41228</v>
      </c>
      <c r="F78" s="190" t="s">
        <v>650</v>
      </c>
      <c r="G78" s="867" t="s">
        <v>710</v>
      </c>
      <c r="H78" s="203" t="s">
        <v>651</v>
      </c>
      <c r="I78" s="252"/>
      <c r="J78" s="252"/>
      <c r="K78" s="38">
        <f>51661+29268</f>
        <v>80929</v>
      </c>
      <c r="L78" s="192" t="s">
        <v>9</v>
      </c>
      <c r="M78" s="192" t="s">
        <v>47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>x</v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9"/>
      <c r="AB78" s="586"/>
    </row>
    <row r="79" spans="1:28" ht="15.75" customHeight="1">
      <c r="A79" s="860" t="str">
        <f>IF(B79&lt;&gt;"",IF(AND(B79&gt;=_TM1,B79&lt;=_TM2,OR(TH!L79="1111",TH!M79="1111")),TH!D79,""),"")</f>
        <v/>
      </c>
      <c r="B79" s="36">
        <f t="shared" si="11"/>
        <v>11</v>
      </c>
      <c r="C79" s="189">
        <f t="shared" si="6"/>
        <v>41220</v>
      </c>
      <c r="D79" s="189"/>
      <c r="E79" s="182">
        <v>41220</v>
      </c>
      <c r="F79" s="190" t="s">
        <v>608</v>
      </c>
      <c r="G79" s="867" t="s">
        <v>712</v>
      </c>
      <c r="H79" s="7" t="s">
        <v>711</v>
      </c>
      <c r="I79" s="252"/>
      <c r="J79" s="252"/>
      <c r="K79" s="38">
        <v>4845455</v>
      </c>
      <c r="L79" s="192" t="s">
        <v>83</v>
      </c>
      <c r="M79" s="192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>x</v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9"/>
      <c r="AB79" s="586"/>
    </row>
    <row r="80" spans="1:28" ht="15.75" customHeight="1">
      <c r="A80" s="860" t="str">
        <f>IF(B80&lt;&gt;"",IF(AND(B80&gt;=_TM1,B80&lt;=_TM2,OR(TH!L80="1111",TH!M80="1111")),TH!D80,""),"")</f>
        <v/>
      </c>
      <c r="B80" s="36">
        <f t="shared" si="11"/>
        <v>11</v>
      </c>
      <c r="C80" s="189">
        <f t="shared" si="6"/>
        <v>41220</v>
      </c>
      <c r="D80" s="189"/>
      <c r="E80" s="182">
        <v>41220</v>
      </c>
      <c r="F80" s="190" t="s">
        <v>609</v>
      </c>
      <c r="G80" s="867" t="s">
        <v>712</v>
      </c>
      <c r="H80" s="7" t="s">
        <v>711</v>
      </c>
      <c r="I80" s="252"/>
      <c r="J80" s="252"/>
      <c r="K80" s="38">
        <v>484545</v>
      </c>
      <c r="L80" s="192" t="s">
        <v>9</v>
      </c>
      <c r="M80" s="192" t="s">
        <v>47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>x</v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9"/>
      <c r="AB80" s="586"/>
    </row>
    <row r="81" spans="1:27" ht="15.75" customHeight="1">
      <c r="A81" s="860" t="str">
        <f>IF(B81&lt;&gt;"",IF(AND(B81&gt;=_TM1,B81&lt;=_TM2,OR(TH!L81="1111",TH!M81="1111")),TH!D81,""),"")</f>
        <v/>
      </c>
      <c r="B81" s="36">
        <f t="shared" si="11"/>
        <v>11</v>
      </c>
      <c r="C81" s="189">
        <f t="shared" si="6"/>
        <v>41215</v>
      </c>
      <c r="D81" s="189"/>
      <c r="E81" s="182">
        <v>41215</v>
      </c>
      <c r="F81" s="187" t="s">
        <v>694</v>
      </c>
      <c r="G81" s="867" t="s">
        <v>714</v>
      </c>
      <c r="H81" s="7" t="s">
        <v>658</v>
      </c>
      <c r="I81" s="252">
        <v>1000</v>
      </c>
      <c r="J81" s="252">
        <v>12750</v>
      </c>
      <c r="K81" s="38">
        <f>ROUND(I81*J81,0)</f>
        <v>12750000</v>
      </c>
      <c r="L81" s="192" t="s">
        <v>643</v>
      </c>
      <c r="M81" s="192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9"/>
    </row>
    <row r="82" spans="1:27" ht="15.75" customHeight="1">
      <c r="A82" s="860" t="str">
        <f>IF(B82&lt;&gt;"",IF(AND(B82&gt;=_TM1,B82&lt;=_TM2,OR(TH!L82="1111",TH!M82="1111")),TH!D82,""),"")</f>
        <v/>
      </c>
      <c r="B82" s="36">
        <f t="shared" si="11"/>
        <v>11</v>
      </c>
      <c r="C82" s="189">
        <f t="shared" si="6"/>
        <v>41215</v>
      </c>
      <c r="D82" s="189"/>
      <c r="E82" s="182">
        <v>41215</v>
      </c>
      <c r="F82" s="187" t="s">
        <v>660</v>
      </c>
      <c r="G82" s="867" t="s">
        <v>714</v>
      </c>
      <c r="H82" s="7" t="s">
        <v>658</v>
      </c>
      <c r="I82" s="252"/>
      <c r="J82" s="252"/>
      <c r="K82" s="38">
        <v>1275000</v>
      </c>
      <c r="L82" s="192" t="s">
        <v>9</v>
      </c>
      <c r="M82" s="192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9"/>
    </row>
    <row r="83" spans="1:27" ht="15.75" customHeight="1">
      <c r="A83" s="860" t="str">
        <f>IF(B83&lt;&gt;"",IF(AND(B83&gt;=_TM1,B83&lt;=_TM2,OR(TH!L83="1111",TH!M83="1111")),TH!D83,""),"")</f>
        <v/>
      </c>
      <c r="B83" s="36">
        <f t="shared" si="11"/>
        <v>11</v>
      </c>
      <c r="C83" s="189">
        <f t="shared" si="6"/>
        <v>41215</v>
      </c>
      <c r="D83" s="189"/>
      <c r="E83" s="182">
        <v>41215</v>
      </c>
      <c r="F83" s="187" t="s">
        <v>667</v>
      </c>
      <c r="G83" s="867" t="s">
        <v>715</v>
      </c>
      <c r="H83" s="7" t="s">
        <v>658</v>
      </c>
      <c r="I83" s="252">
        <v>500</v>
      </c>
      <c r="J83" s="252">
        <v>10298</v>
      </c>
      <c r="K83" s="38">
        <f>ROUND(I83*J83,0)</f>
        <v>5149000</v>
      </c>
      <c r="L83" s="192" t="s">
        <v>643</v>
      </c>
      <c r="M83" s="192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9"/>
    </row>
    <row r="84" spans="1:27" ht="15.75" customHeight="1">
      <c r="A84" s="860" t="str">
        <f>IF(B84&lt;&gt;"",IF(AND(B84&gt;=_TM1,B84&lt;=_TM2,OR(TH!L84="1111",TH!M84="1111")),TH!D84,""),"")</f>
        <v/>
      </c>
      <c r="B84" s="36">
        <f t="shared" si="11"/>
        <v>11</v>
      </c>
      <c r="C84" s="189">
        <f t="shared" si="6"/>
        <v>41215</v>
      </c>
      <c r="D84" s="189"/>
      <c r="E84" s="182">
        <v>41215</v>
      </c>
      <c r="F84" s="187" t="s">
        <v>660</v>
      </c>
      <c r="G84" s="867" t="s">
        <v>715</v>
      </c>
      <c r="H84" s="7" t="s">
        <v>658</v>
      </c>
      <c r="I84" s="252"/>
      <c r="J84" s="252"/>
      <c r="K84" s="38">
        <v>514900</v>
      </c>
      <c r="L84" s="192" t="s">
        <v>9</v>
      </c>
      <c r="M84" s="192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9"/>
    </row>
    <row r="85" spans="1:27" ht="15.75" customHeight="1">
      <c r="A85" s="860" t="str">
        <f>IF(B85&lt;&gt;"",IF(AND(B85&gt;=_TM1,B85&lt;=_TM2,OR(TH!L85="1111",TH!M85="1111")),TH!D85,""),"")</f>
        <v/>
      </c>
      <c r="B85" s="36">
        <f t="shared" si="11"/>
        <v>11</v>
      </c>
      <c r="C85" s="189">
        <f t="shared" si="6"/>
        <v>41230</v>
      </c>
      <c r="D85" s="189"/>
      <c r="E85" s="182">
        <v>41230</v>
      </c>
      <c r="F85" s="187" t="s">
        <v>690</v>
      </c>
      <c r="G85" s="867" t="s">
        <v>716</v>
      </c>
      <c r="H85" s="7" t="s">
        <v>658</v>
      </c>
      <c r="I85" s="252">
        <v>1000</v>
      </c>
      <c r="J85" s="252">
        <v>10286</v>
      </c>
      <c r="K85" s="38">
        <f>ROUND(I85*J85,0)</f>
        <v>10286000</v>
      </c>
      <c r="L85" s="192" t="s">
        <v>643</v>
      </c>
      <c r="M85" s="192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9"/>
    </row>
    <row r="86" spans="1:27" ht="15.75" customHeight="1">
      <c r="A86" s="860" t="str">
        <f>IF(B86&lt;&gt;"",IF(AND(B86&gt;=_TM1,B86&lt;=_TM2,OR(TH!L86="1111",TH!M86="1111")),TH!D86,""),"")</f>
        <v/>
      </c>
      <c r="B86" s="36">
        <f t="shared" si="11"/>
        <v>11</v>
      </c>
      <c r="C86" s="189">
        <f t="shared" si="6"/>
        <v>41230</v>
      </c>
      <c r="D86" s="189"/>
      <c r="E86" s="182">
        <v>41230</v>
      </c>
      <c r="F86" s="187" t="s">
        <v>717</v>
      </c>
      <c r="G86" s="867" t="s">
        <v>716</v>
      </c>
      <c r="H86" s="7" t="s">
        <v>658</v>
      </c>
      <c r="I86" s="252">
        <v>175</v>
      </c>
      <c r="J86" s="252">
        <v>10546</v>
      </c>
      <c r="K86" s="38">
        <f t="shared" ref="K86:K87" si="12">ROUND(I86*J86,0)</f>
        <v>1845550</v>
      </c>
      <c r="L86" s="192" t="s">
        <v>643</v>
      </c>
      <c r="M86" s="192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9"/>
    </row>
    <row r="87" spans="1:27" ht="15.75" customHeight="1">
      <c r="A87" s="860" t="str">
        <f>IF(B87&lt;&gt;"",IF(AND(B87&gt;=_TM1,B87&lt;=_TM2,OR(TH!L87="1111",TH!M87="1111")),TH!D87,""),"")</f>
        <v/>
      </c>
      <c r="B87" s="36">
        <f t="shared" si="11"/>
        <v>11</v>
      </c>
      <c r="C87" s="189">
        <f t="shared" si="6"/>
        <v>41230</v>
      </c>
      <c r="D87" s="189"/>
      <c r="E87" s="182">
        <v>41230</v>
      </c>
      <c r="F87" s="187" t="s">
        <v>697</v>
      </c>
      <c r="G87" s="867" t="s">
        <v>716</v>
      </c>
      <c r="H87" s="7" t="s">
        <v>658</v>
      </c>
      <c r="I87" s="252">
        <v>600</v>
      </c>
      <c r="J87" s="252">
        <v>8556</v>
      </c>
      <c r="K87" s="38">
        <f t="shared" si="12"/>
        <v>5133600</v>
      </c>
      <c r="L87" s="192" t="s">
        <v>643</v>
      </c>
      <c r="M87" s="192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9"/>
    </row>
    <row r="88" spans="1:27" ht="15.75" customHeight="1">
      <c r="A88" s="860" t="str">
        <f>IF(B88&lt;&gt;"",IF(AND(B88&gt;=_TM1,B88&lt;=_TM2,OR(TH!L88="1111",TH!M88="1111")),TH!D88,""),"")</f>
        <v/>
      </c>
      <c r="B88" s="36">
        <f t="shared" si="11"/>
        <v>11</v>
      </c>
      <c r="C88" s="189">
        <f t="shared" si="6"/>
        <v>41230</v>
      </c>
      <c r="D88" s="189"/>
      <c r="E88" s="182">
        <v>41230</v>
      </c>
      <c r="F88" s="187" t="s">
        <v>660</v>
      </c>
      <c r="G88" s="867" t="s">
        <v>716</v>
      </c>
      <c r="H88" s="7" t="s">
        <v>658</v>
      </c>
      <c r="I88" s="252"/>
      <c r="J88" s="252"/>
      <c r="K88" s="38">
        <v>1726515</v>
      </c>
      <c r="L88" s="192" t="s">
        <v>9</v>
      </c>
      <c r="M88" s="192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9"/>
    </row>
    <row r="89" spans="1:27" ht="15.75" customHeight="1">
      <c r="A89" s="860" t="str">
        <f>IF(B89&lt;&gt;"",IF(AND(B89&gt;=_TM1,B89&lt;=_TM2,OR(TH!L89="1111",TH!M89="1111")),TH!D89,""),"")</f>
        <v/>
      </c>
      <c r="B89" s="36">
        <f t="shared" si="11"/>
        <v>11</v>
      </c>
      <c r="C89" s="189">
        <f t="shared" si="6"/>
        <v>41235</v>
      </c>
      <c r="D89" s="189"/>
      <c r="E89" s="182">
        <v>41235</v>
      </c>
      <c r="F89" s="187" t="s">
        <v>719</v>
      </c>
      <c r="G89" s="867" t="s">
        <v>718</v>
      </c>
      <c r="H89" s="7" t="s">
        <v>658</v>
      </c>
      <c r="I89" s="252">
        <v>800</v>
      </c>
      <c r="J89" s="252">
        <v>11693</v>
      </c>
      <c r="K89" s="38">
        <f>ROUND(I89*J89,0)</f>
        <v>9354400</v>
      </c>
      <c r="L89" s="192" t="s">
        <v>643</v>
      </c>
      <c r="M89" s="192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9"/>
    </row>
    <row r="90" spans="1:27" ht="15.75" customHeight="1">
      <c r="A90" s="860" t="str">
        <f>IF(B90&lt;&gt;"",IF(AND(B90&gt;=_TM1,B90&lt;=_TM2,OR(TH!L90="1111",TH!M90="1111")),TH!D90,""),"")</f>
        <v/>
      </c>
      <c r="B90" s="36">
        <f t="shared" si="11"/>
        <v>11</v>
      </c>
      <c r="C90" s="189">
        <f t="shared" si="6"/>
        <v>41235</v>
      </c>
      <c r="D90" s="189"/>
      <c r="E90" s="182">
        <v>41235</v>
      </c>
      <c r="F90" s="187" t="s">
        <v>720</v>
      </c>
      <c r="G90" s="867" t="s">
        <v>718</v>
      </c>
      <c r="H90" s="7" t="s">
        <v>658</v>
      </c>
      <c r="I90" s="252">
        <v>320</v>
      </c>
      <c r="J90" s="252">
        <v>19110</v>
      </c>
      <c r="K90" s="38">
        <f t="shared" ref="K90" si="13">ROUND(I90*J90,0)</f>
        <v>6115200</v>
      </c>
      <c r="L90" s="192" t="s">
        <v>643</v>
      </c>
      <c r="M90" s="192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9"/>
    </row>
    <row r="91" spans="1:27" ht="15.75" customHeight="1">
      <c r="A91" s="860" t="str">
        <f>IF(B91&lt;&gt;"",IF(AND(B91&gt;=_TM1,B91&lt;=_TM2,OR(TH!L91="1111",TH!M91="1111")),TH!D91,""),"")</f>
        <v/>
      </c>
      <c r="B91" s="36">
        <f t="shared" si="11"/>
        <v>11</v>
      </c>
      <c r="C91" s="189">
        <f t="shared" ref="C91:C129" si="14">E91</f>
        <v>41235</v>
      </c>
      <c r="D91" s="189"/>
      <c r="E91" s="182">
        <v>41235</v>
      </c>
      <c r="F91" s="187" t="s">
        <v>660</v>
      </c>
      <c r="G91" s="867" t="s">
        <v>718</v>
      </c>
      <c r="H91" s="7" t="s">
        <v>658</v>
      </c>
      <c r="I91" s="252"/>
      <c r="J91" s="252"/>
      <c r="K91" s="38">
        <v>1546960</v>
      </c>
      <c r="L91" s="192" t="s">
        <v>9</v>
      </c>
      <c r="M91" s="192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9"/>
    </row>
    <row r="92" spans="1:27" ht="15.75" customHeight="1">
      <c r="A92" s="860" t="str">
        <f>IF(B92&lt;&gt;"",IF(AND(B92&gt;=_TM1,B92&lt;=_TM2,OR(TH!L92="1111",TH!M92="1111")),TH!D92,""),"")</f>
        <v/>
      </c>
      <c r="B92" s="36">
        <f t="shared" si="11"/>
        <v>11</v>
      </c>
      <c r="C92" s="189">
        <f t="shared" si="14"/>
        <v>41237</v>
      </c>
      <c r="D92" s="189"/>
      <c r="E92" s="182">
        <v>41237</v>
      </c>
      <c r="F92" s="187" t="s">
        <v>722</v>
      </c>
      <c r="G92" s="867" t="s">
        <v>721</v>
      </c>
      <c r="H92" s="7" t="s">
        <v>658</v>
      </c>
      <c r="I92" s="252">
        <v>150</v>
      </c>
      <c r="J92" s="252">
        <v>10230</v>
      </c>
      <c r="K92" s="38">
        <f>ROUND(I92*J92,0)</f>
        <v>1534500</v>
      </c>
      <c r="L92" s="192" t="s">
        <v>643</v>
      </c>
      <c r="M92" s="192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9"/>
    </row>
    <row r="93" spans="1:27" ht="15.75" customHeight="1">
      <c r="A93" s="860" t="str">
        <f>IF(B93&lt;&gt;"",IF(AND(B93&gt;=_TM1,B93&lt;=_TM2,OR(TH!L93="1111",TH!M93="1111")),TH!D93,""),"")</f>
        <v/>
      </c>
      <c r="B93" s="36">
        <f t="shared" si="11"/>
        <v>11</v>
      </c>
      <c r="C93" s="189">
        <f t="shared" si="14"/>
        <v>41237</v>
      </c>
      <c r="D93" s="189"/>
      <c r="E93" s="182">
        <v>41237</v>
      </c>
      <c r="F93" s="187" t="s">
        <v>723</v>
      </c>
      <c r="G93" s="867" t="s">
        <v>721</v>
      </c>
      <c r="H93" s="7" t="s">
        <v>658</v>
      </c>
      <c r="I93" s="252">
        <v>502</v>
      </c>
      <c r="J93" s="252">
        <v>11186</v>
      </c>
      <c r="K93" s="38">
        <f t="shared" ref="K93" si="15">ROUND(I93*J93,0)</f>
        <v>5615372</v>
      </c>
      <c r="L93" s="192" t="s">
        <v>643</v>
      </c>
      <c r="M93" s="192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9"/>
    </row>
    <row r="94" spans="1:27" ht="15.75" customHeight="1">
      <c r="A94" s="860" t="str">
        <f>IF(B94&lt;&gt;"",IF(AND(B94&gt;=_TM1,B94&lt;=_TM2,OR(TH!L94="1111",TH!M94="1111")),TH!D94,""),"")</f>
        <v/>
      </c>
      <c r="B94" s="36">
        <f t="shared" si="11"/>
        <v>11</v>
      </c>
      <c r="C94" s="189">
        <f t="shared" si="14"/>
        <v>41237</v>
      </c>
      <c r="D94" s="189"/>
      <c r="E94" s="182">
        <v>41237</v>
      </c>
      <c r="F94" s="187" t="s">
        <v>660</v>
      </c>
      <c r="G94" s="867" t="s">
        <v>721</v>
      </c>
      <c r="H94" s="7" t="s">
        <v>658</v>
      </c>
      <c r="I94" s="252"/>
      <c r="J94" s="252"/>
      <c r="K94" s="38">
        <v>714987</v>
      </c>
      <c r="L94" s="192" t="s">
        <v>9</v>
      </c>
      <c r="M94" s="192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9"/>
    </row>
    <row r="95" spans="1:27" ht="15.75" customHeight="1">
      <c r="A95" s="860" t="str">
        <f>IF(B95&lt;&gt;"",IF(AND(B95&gt;=_TM1,B95&lt;=_TM2,OR(TH!L95="1111",TH!M95="1111")),TH!D95,""),"")</f>
        <v/>
      </c>
      <c r="B95" s="36">
        <f t="shared" si="11"/>
        <v>11</v>
      </c>
      <c r="C95" s="189">
        <f t="shared" si="14"/>
        <v>41237</v>
      </c>
      <c r="D95" s="189"/>
      <c r="E95" s="182">
        <v>41237</v>
      </c>
      <c r="F95" s="190" t="s">
        <v>672</v>
      </c>
      <c r="G95" s="867" t="s">
        <v>724</v>
      </c>
      <c r="H95" s="7" t="s">
        <v>670</v>
      </c>
      <c r="I95" s="252">
        <v>100</v>
      </c>
      <c r="J95" s="252">
        <v>25200</v>
      </c>
      <c r="K95" s="38">
        <f>ROUND(I95*J95,0)</f>
        <v>2520000</v>
      </c>
      <c r="L95" s="192" t="s">
        <v>167</v>
      </c>
      <c r="M95" s="192" t="s">
        <v>47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>x</v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9"/>
    </row>
    <row r="96" spans="1:27" s="586" customFormat="1" ht="15.75" customHeight="1">
      <c r="A96" s="860" t="str">
        <f>IF(B96&lt;&gt;"",IF(AND(B96&gt;=_TM1,B96&lt;=_TM2,OR(TH!L96="1111",TH!M96="1111")),TH!D96,""),"")</f>
        <v/>
      </c>
      <c r="B96" s="36">
        <f t="shared" ref="B96:B159" si="16">IF(C96&lt;&gt;"",MONTH(C96),"")</f>
        <v>11</v>
      </c>
      <c r="C96" s="189">
        <f t="shared" si="14"/>
        <v>41237</v>
      </c>
      <c r="D96" s="182"/>
      <c r="E96" s="182">
        <v>41237</v>
      </c>
      <c r="F96" s="190" t="s">
        <v>673</v>
      </c>
      <c r="G96" s="867" t="s">
        <v>724</v>
      </c>
      <c r="H96" s="7" t="s">
        <v>670</v>
      </c>
      <c r="I96" s="252"/>
      <c r="J96" s="252"/>
      <c r="K96" s="594">
        <v>252000</v>
      </c>
      <c r="L96" s="192" t="s">
        <v>9</v>
      </c>
      <c r="M96" s="192" t="s">
        <v>47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>x</v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9"/>
    </row>
    <row r="97" spans="1:30" s="586" customFormat="1" ht="15.75" customHeight="1">
      <c r="A97" s="860" t="str">
        <f>IF(B97&lt;&gt;"",IF(AND(B97&gt;=_TM1,B97&lt;=_TM2,OR(TH!L97="1111",TH!M97="1111")),TH!D97,""),"")</f>
        <v/>
      </c>
      <c r="B97" s="36">
        <f t="shared" si="16"/>
        <v>12</v>
      </c>
      <c r="C97" s="189">
        <f t="shared" si="14"/>
        <v>41258</v>
      </c>
      <c r="D97" s="182"/>
      <c r="E97" s="182">
        <v>41258</v>
      </c>
      <c r="F97" s="190" t="s">
        <v>649</v>
      </c>
      <c r="G97" s="867" t="s">
        <v>725</v>
      </c>
      <c r="H97" s="203" t="s">
        <v>651</v>
      </c>
      <c r="I97" s="252"/>
      <c r="J97" s="252"/>
      <c r="K97" s="38">
        <f>261457+385262</f>
        <v>646719</v>
      </c>
      <c r="L97" s="192" t="s">
        <v>83</v>
      </c>
      <c r="M97" s="192" t="s">
        <v>47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>x</v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>x</v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9"/>
    </row>
    <row r="98" spans="1:30" s="586" customFormat="1" ht="15.75" customHeight="1">
      <c r="A98" s="860" t="str">
        <f>IF(B98&lt;&gt;"",IF(AND(B98&gt;=_TM1,B98&lt;=_TM2,OR(TH!L98="1111",TH!M98="1111")),TH!D98,""),"")</f>
        <v/>
      </c>
      <c r="B98" s="36">
        <f t="shared" si="16"/>
        <v>12</v>
      </c>
      <c r="C98" s="189">
        <f t="shared" si="14"/>
        <v>41258</v>
      </c>
      <c r="D98" s="182"/>
      <c r="E98" s="182">
        <v>41258</v>
      </c>
      <c r="F98" s="190" t="s">
        <v>650</v>
      </c>
      <c r="G98" s="867" t="s">
        <v>725</v>
      </c>
      <c r="H98" s="203" t="s">
        <v>651</v>
      </c>
      <c r="I98" s="252"/>
      <c r="J98" s="252"/>
      <c r="K98" s="38">
        <f>26146+38526</f>
        <v>64672</v>
      </c>
      <c r="L98" s="192" t="s">
        <v>9</v>
      </c>
      <c r="M98" s="192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9"/>
    </row>
    <row r="99" spans="1:30" ht="15.75" customHeight="1">
      <c r="A99" s="860" t="str">
        <f>IF(B99&lt;&gt;"",IF(AND(B99&gt;=_TM1,B99&lt;=_TM2,OR(TH!L99="1111",TH!M99="1111")),TH!D99,""),"")</f>
        <v/>
      </c>
      <c r="B99" s="36">
        <f t="shared" si="16"/>
        <v>12</v>
      </c>
      <c r="C99" s="189">
        <f t="shared" si="14"/>
        <v>41260</v>
      </c>
      <c r="D99" s="182"/>
      <c r="E99" s="182">
        <v>41260</v>
      </c>
      <c r="F99" s="190" t="s">
        <v>647</v>
      </c>
      <c r="G99" s="867" t="s">
        <v>726</v>
      </c>
      <c r="H99" s="203" t="s">
        <v>646</v>
      </c>
      <c r="I99" s="252"/>
      <c r="J99" s="252"/>
      <c r="K99" s="38">
        <f>77272+181818</f>
        <v>259090</v>
      </c>
      <c r="L99" s="192" t="s">
        <v>83</v>
      </c>
      <c r="M99" s="192" t="s">
        <v>47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9"/>
      <c r="AB99" s="586"/>
      <c r="AC99" s="586"/>
      <c r="AD99" s="586"/>
    </row>
    <row r="100" spans="1:30" ht="15.75" customHeight="1">
      <c r="A100" s="860" t="str">
        <f>IF(B100&lt;&gt;"",IF(AND(B100&gt;=_TM1,B100&lt;=_TM2,OR(TH!L100="1111",TH!M100="1111")),TH!D100,""),"")</f>
        <v/>
      </c>
      <c r="B100" s="36">
        <f t="shared" si="16"/>
        <v>12</v>
      </c>
      <c r="C100" s="189">
        <f t="shared" si="14"/>
        <v>41260</v>
      </c>
      <c r="D100" s="182"/>
      <c r="E100" s="182">
        <v>41260</v>
      </c>
      <c r="F100" s="190" t="s">
        <v>648</v>
      </c>
      <c r="G100" s="867" t="s">
        <v>726</v>
      </c>
      <c r="H100" s="203" t="s">
        <v>646</v>
      </c>
      <c r="I100" s="252"/>
      <c r="J100" s="252"/>
      <c r="K100" s="38">
        <f>7728+18182</f>
        <v>25910</v>
      </c>
      <c r="L100" s="192" t="s">
        <v>9</v>
      </c>
      <c r="M100" s="192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>x</v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9"/>
      <c r="AB100" s="586"/>
      <c r="AC100" s="586"/>
      <c r="AD100" s="586"/>
    </row>
    <row r="101" spans="1:30" s="586" customFormat="1" ht="15.75" customHeight="1">
      <c r="A101" s="860" t="str">
        <f>IF(B101&lt;&gt;"",IF(AND(B101&gt;=_TM1,B101&lt;=_TM2,OR(TH!L101="1111",TH!M101="1111")),TH!D101,""),"")</f>
        <v/>
      </c>
      <c r="B101" s="36">
        <f t="shared" si="16"/>
        <v>12</v>
      </c>
      <c r="C101" s="189">
        <f t="shared" si="14"/>
        <v>42368</v>
      </c>
      <c r="D101" s="182"/>
      <c r="E101" s="182">
        <v>42368</v>
      </c>
      <c r="F101" s="187" t="s">
        <v>606</v>
      </c>
      <c r="G101" s="869" t="s">
        <v>728</v>
      </c>
      <c r="H101" s="191" t="s">
        <v>727</v>
      </c>
      <c r="I101" s="252"/>
      <c r="J101" s="252"/>
      <c r="K101" s="594">
        <v>2545455</v>
      </c>
      <c r="L101" s="192" t="s">
        <v>83</v>
      </c>
      <c r="M101" s="192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>x</v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9"/>
    </row>
    <row r="102" spans="1:30" s="586" customFormat="1" ht="15.75" customHeight="1">
      <c r="A102" s="860" t="str">
        <f>IF(B102&lt;&gt;"",IF(AND(B102&gt;=_TM1,B102&lt;=_TM2,OR(TH!L102="1111",TH!M102="1111")),TH!D102,""),"")</f>
        <v/>
      </c>
      <c r="B102" s="36">
        <f t="shared" si="16"/>
        <v>12</v>
      </c>
      <c r="C102" s="189">
        <f t="shared" si="14"/>
        <v>42368</v>
      </c>
      <c r="D102" s="182"/>
      <c r="E102" s="182">
        <v>42368</v>
      </c>
      <c r="F102" s="187" t="s">
        <v>607</v>
      </c>
      <c r="G102" s="869" t="s">
        <v>728</v>
      </c>
      <c r="H102" s="191" t="s">
        <v>727</v>
      </c>
      <c r="I102" s="252"/>
      <c r="J102" s="252"/>
      <c r="K102" s="594">
        <v>254545</v>
      </c>
      <c r="L102" s="192" t="s">
        <v>9</v>
      </c>
      <c r="M102" s="192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>x</v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9"/>
    </row>
    <row r="103" spans="1:30" s="586" customFormat="1" ht="15.75" customHeight="1">
      <c r="A103" s="860" t="str">
        <f>IF(B103&lt;&gt;"",IF(AND(B103&gt;=_TM1,B103&lt;=_TM2,OR(TH!L103="1111",TH!M103="1111")),TH!D103,""),"")</f>
        <v/>
      </c>
      <c r="B103" s="36">
        <f t="shared" si="16"/>
        <v>12</v>
      </c>
      <c r="C103" s="189">
        <f t="shared" si="14"/>
        <v>41271</v>
      </c>
      <c r="D103" s="182"/>
      <c r="E103" s="182">
        <v>41271</v>
      </c>
      <c r="F103" s="187" t="s">
        <v>606</v>
      </c>
      <c r="G103" s="869" t="s">
        <v>729</v>
      </c>
      <c r="H103" s="191" t="s">
        <v>727</v>
      </c>
      <c r="I103" s="252"/>
      <c r="J103" s="252"/>
      <c r="K103" s="594">
        <v>3363636</v>
      </c>
      <c r="L103" s="192" t="s">
        <v>83</v>
      </c>
      <c r="M103" s="192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>x</v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9"/>
    </row>
    <row r="104" spans="1:30" s="586" customFormat="1" ht="15.75" customHeight="1">
      <c r="A104" s="860" t="str">
        <f>IF(B104&lt;&gt;"",IF(AND(B104&gt;=_TM1,B104&lt;=_TM2,OR(TH!L104="1111",TH!M104="1111")),TH!D104,""),"")</f>
        <v/>
      </c>
      <c r="B104" s="36">
        <f t="shared" si="16"/>
        <v>12</v>
      </c>
      <c r="C104" s="189">
        <f t="shared" si="14"/>
        <v>41271</v>
      </c>
      <c r="D104" s="182"/>
      <c r="E104" s="182">
        <v>41271</v>
      </c>
      <c r="F104" s="187" t="s">
        <v>607</v>
      </c>
      <c r="G104" s="869" t="s">
        <v>729</v>
      </c>
      <c r="H104" s="191" t="s">
        <v>727</v>
      </c>
      <c r="I104" s="252"/>
      <c r="J104" s="252"/>
      <c r="K104" s="594">
        <v>336364</v>
      </c>
      <c r="L104" s="192" t="s">
        <v>9</v>
      </c>
      <c r="M104" s="192" t="s">
        <v>47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>x</v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9"/>
      <c r="AB104" s="204"/>
      <c r="AC104" s="204"/>
    </row>
    <row r="105" spans="1:30" s="586" customFormat="1" ht="15.75" customHeight="1">
      <c r="A105" s="860" t="str">
        <f>IF(B105&lt;&gt;"",IF(AND(B105&gt;=_TM1,B105&lt;=_TM2,OR(TH!L105="1111",TH!M105="1111")),TH!D105,""),"")</f>
        <v/>
      </c>
      <c r="B105" s="36">
        <f t="shared" si="16"/>
        <v>12</v>
      </c>
      <c r="C105" s="189">
        <f t="shared" si="14"/>
        <v>41269</v>
      </c>
      <c r="D105" s="182"/>
      <c r="E105" s="182">
        <v>41269</v>
      </c>
      <c r="F105" s="187" t="s">
        <v>606</v>
      </c>
      <c r="G105" s="869" t="s">
        <v>730</v>
      </c>
      <c r="H105" s="191" t="s">
        <v>727</v>
      </c>
      <c r="I105" s="252"/>
      <c r="J105" s="252"/>
      <c r="K105" s="594">
        <v>3181818</v>
      </c>
      <c r="L105" s="192" t="s">
        <v>83</v>
      </c>
      <c r="M105" s="192" t="s">
        <v>47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>x</v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9"/>
      <c r="AC105" s="204"/>
    </row>
    <row r="106" spans="1:30" s="586" customFormat="1" ht="15.75" customHeight="1">
      <c r="A106" s="860" t="str">
        <f>IF(B106&lt;&gt;"",IF(AND(B106&gt;=_TM1,B106&lt;=_TM2,OR(TH!L106="1111",TH!M106="1111")),TH!D106,""),"")</f>
        <v/>
      </c>
      <c r="B106" s="36">
        <f t="shared" si="16"/>
        <v>12</v>
      </c>
      <c r="C106" s="189">
        <f t="shared" si="14"/>
        <v>41269</v>
      </c>
      <c r="D106" s="182"/>
      <c r="E106" s="182">
        <v>41269</v>
      </c>
      <c r="F106" s="187" t="s">
        <v>607</v>
      </c>
      <c r="G106" s="869" t="s">
        <v>730</v>
      </c>
      <c r="H106" s="191" t="s">
        <v>727</v>
      </c>
      <c r="I106" s="252"/>
      <c r="J106" s="252"/>
      <c r="K106" s="594">
        <v>318182</v>
      </c>
      <c r="L106" s="192" t="s">
        <v>9</v>
      </c>
      <c r="M106" s="192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9"/>
      <c r="AB106" s="204"/>
      <c r="AC106" s="204"/>
    </row>
    <row r="107" spans="1:30" s="586" customFormat="1" ht="15.75" customHeight="1">
      <c r="A107" s="860" t="str">
        <f>IF(B107&lt;&gt;"",IF(AND(B107&gt;=_TM1,B107&lt;=_TM2,OR(TH!L107="1111",TH!M107="1111")),TH!D107,""),"")</f>
        <v/>
      </c>
      <c r="B107" s="36">
        <f t="shared" si="16"/>
        <v>12</v>
      </c>
      <c r="C107" s="189">
        <f t="shared" si="14"/>
        <v>41274</v>
      </c>
      <c r="D107" s="182"/>
      <c r="E107" s="182">
        <v>41274</v>
      </c>
      <c r="F107" s="187" t="s">
        <v>705</v>
      </c>
      <c r="G107" s="869" t="s">
        <v>605</v>
      </c>
      <c r="H107" s="191" t="s">
        <v>731</v>
      </c>
      <c r="I107" s="252"/>
      <c r="J107" s="252"/>
      <c r="K107" s="594">
        <v>3000000</v>
      </c>
      <c r="L107" s="192" t="s">
        <v>83</v>
      </c>
      <c r="M107" s="192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>x</v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9"/>
      <c r="AC107" s="204"/>
    </row>
    <row r="108" spans="1:30" s="586" customFormat="1" ht="15.75" customHeight="1">
      <c r="A108" s="860" t="str">
        <f>IF(B108&lt;&gt;"",IF(AND(B108&gt;=_TM1,B108&lt;=_TM2,OR(TH!L108="1111",TH!M108="1111")),TH!D108,""),"")</f>
        <v/>
      </c>
      <c r="B108" s="36">
        <f t="shared" si="16"/>
        <v>12</v>
      </c>
      <c r="C108" s="189">
        <f t="shared" si="14"/>
        <v>41274</v>
      </c>
      <c r="D108" s="182"/>
      <c r="E108" s="182">
        <v>41274</v>
      </c>
      <c r="F108" s="187" t="s">
        <v>706</v>
      </c>
      <c r="G108" s="869" t="s">
        <v>605</v>
      </c>
      <c r="H108" s="191" t="s">
        <v>731</v>
      </c>
      <c r="I108" s="252"/>
      <c r="J108" s="252"/>
      <c r="K108" s="594">
        <v>300000</v>
      </c>
      <c r="L108" s="192" t="s">
        <v>9</v>
      </c>
      <c r="M108" s="192" t="s">
        <v>47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>x</v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9"/>
    </row>
    <row r="109" spans="1:30" s="586" customFormat="1" ht="15.75" customHeight="1">
      <c r="A109" s="860" t="str">
        <f>IF(B109&lt;&gt;"",IF(AND(B109&gt;=_TM1,B109&lt;=_TM2,OR(TH!L109="1111",TH!M109="1111")),TH!D109,""),"")</f>
        <v/>
      </c>
      <c r="B109" s="36">
        <f t="shared" si="16"/>
        <v>12</v>
      </c>
      <c r="C109" s="189">
        <f t="shared" si="14"/>
        <v>41273</v>
      </c>
      <c r="D109" s="182"/>
      <c r="E109" s="182">
        <v>41273</v>
      </c>
      <c r="F109" s="187" t="s">
        <v>697</v>
      </c>
      <c r="G109" s="869" t="s">
        <v>732</v>
      </c>
      <c r="H109" s="7" t="s">
        <v>658</v>
      </c>
      <c r="I109" s="252">
        <v>550</v>
      </c>
      <c r="J109" s="252">
        <v>8556</v>
      </c>
      <c r="K109" s="38">
        <f t="shared" ref="K109" si="17">ROUND(I109*J109,0)</f>
        <v>4705800</v>
      </c>
      <c r="L109" s="192" t="s">
        <v>643</v>
      </c>
      <c r="M109" s="192" t="s">
        <v>8</v>
      </c>
      <c r="N109" s="52" t="str">
        <f>IF(AND('331-CT'!$E$7=TH!H109,OR(L109="331",M109="331")),"331",IF(AND(OR(L109="131",M109="131"),H109='131-CT'!$E$7),"131",""))</f>
        <v>331</v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9"/>
    </row>
    <row r="110" spans="1:30" s="586" customFormat="1" ht="15.75" customHeight="1">
      <c r="A110" s="860" t="str">
        <f>IF(B110&lt;&gt;"",IF(AND(B110&gt;=_TM1,B110&lt;=_TM2,OR(TH!L110="1111",TH!M110="1111")),TH!D110,""),"")</f>
        <v/>
      </c>
      <c r="B110" s="36">
        <f t="shared" si="16"/>
        <v>12</v>
      </c>
      <c r="C110" s="189">
        <f t="shared" si="14"/>
        <v>41273</v>
      </c>
      <c r="D110" s="182"/>
      <c r="E110" s="182">
        <v>41273</v>
      </c>
      <c r="F110" s="187" t="s">
        <v>733</v>
      </c>
      <c r="G110" s="869" t="s">
        <v>732</v>
      </c>
      <c r="H110" s="7" t="s">
        <v>658</v>
      </c>
      <c r="I110" s="252">
        <v>550</v>
      </c>
      <c r="J110" s="252">
        <v>11532</v>
      </c>
      <c r="K110" s="38">
        <f t="shared" ref="K110" si="18">ROUND(I110*J110,0)</f>
        <v>6342600</v>
      </c>
      <c r="L110" s="192" t="s">
        <v>643</v>
      </c>
      <c r="M110" s="192" t="s">
        <v>8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9"/>
      <c r="AB110" s="204"/>
      <c r="AC110" s="204"/>
    </row>
    <row r="111" spans="1:30" s="586" customFormat="1" ht="15.75" customHeight="1">
      <c r="A111" s="860" t="str">
        <f>IF(B111&lt;&gt;"",IF(AND(B111&gt;=_TM1,B111&lt;=_TM2,OR(TH!L111="1111",TH!M111="1111")),TH!D111,""),"")</f>
        <v/>
      </c>
      <c r="B111" s="36">
        <f t="shared" si="16"/>
        <v>12</v>
      </c>
      <c r="C111" s="189">
        <f t="shared" si="14"/>
        <v>41273</v>
      </c>
      <c r="D111" s="182"/>
      <c r="E111" s="182">
        <v>41273</v>
      </c>
      <c r="F111" s="187" t="s">
        <v>667</v>
      </c>
      <c r="G111" s="869" t="s">
        <v>732</v>
      </c>
      <c r="H111" s="7" t="s">
        <v>658</v>
      </c>
      <c r="I111" s="252">
        <v>500</v>
      </c>
      <c r="J111" s="252">
        <v>10298</v>
      </c>
      <c r="K111" s="38">
        <f t="shared" ref="K111" si="19">ROUND(I111*J111,0)</f>
        <v>5149000</v>
      </c>
      <c r="L111" s="192" t="s">
        <v>643</v>
      </c>
      <c r="M111" s="192" t="s">
        <v>8</v>
      </c>
      <c r="N111" s="52" t="str">
        <f>IF(AND('331-CT'!$E$7=TH!H111,OR(L111="331",M111="331")),"331",IF(AND(OR(L111="131",M111="131"),H111='131-CT'!$E$7),"131",""))</f>
        <v>331</v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9"/>
      <c r="AC111" s="204"/>
    </row>
    <row r="112" spans="1:30" s="586" customFormat="1" ht="15.75" customHeight="1">
      <c r="A112" s="860" t="str">
        <f>IF(B112&lt;&gt;"",IF(AND(B112&gt;=_TM1,B112&lt;=_TM2,OR(TH!L112="1111",TH!M112="1111")),TH!D112,""),"")</f>
        <v/>
      </c>
      <c r="B112" s="36">
        <f t="shared" si="16"/>
        <v>12</v>
      </c>
      <c r="C112" s="189">
        <f t="shared" si="14"/>
        <v>41273</v>
      </c>
      <c r="D112" s="182"/>
      <c r="E112" s="182">
        <v>41273</v>
      </c>
      <c r="F112" s="187" t="s">
        <v>660</v>
      </c>
      <c r="G112" s="869" t="s">
        <v>732</v>
      </c>
      <c r="H112" s="7" t="s">
        <v>658</v>
      </c>
      <c r="I112" s="252"/>
      <c r="J112" s="252"/>
      <c r="K112" s="38">
        <v>1619740</v>
      </c>
      <c r="L112" s="192" t="s">
        <v>9</v>
      </c>
      <c r="M112" s="192" t="s">
        <v>8</v>
      </c>
      <c r="N112" s="52" t="str">
        <f>IF(AND('331-CT'!$E$7=TH!H112,OR(L112="331",M112="331")),"331",IF(AND(OR(L112="131",M112="131"),H112='131-CT'!$E$7),"131",""))</f>
        <v>331</v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9"/>
    </row>
    <row r="113" spans="1:29" s="586" customFormat="1" ht="15.75" customHeight="1">
      <c r="A113" s="860" t="str">
        <f>IF(B113&lt;&gt;"",IF(AND(B113&gt;=_TM1,B113&lt;=_TM2,OR(TH!L113="1111",TH!M113="1111")),TH!D113,""),"")</f>
        <v/>
      </c>
      <c r="B113" s="36">
        <f t="shared" si="16"/>
        <v>12</v>
      </c>
      <c r="C113" s="189">
        <f t="shared" si="14"/>
        <v>41246</v>
      </c>
      <c r="D113" s="182"/>
      <c r="E113" s="182">
        <v>41246</v>
      </c>
      <c r="F113" s="187" t="s">
        <v>734</v>
      </c>
      <c r="G113" s="869" t="s">
        <v>732</v>
      </c>
      <c r="H113" s="7" t="s">
        <v>658</v>
      </c>
      <c r="I113" s="252">
        <v>500</v>
      </c>
      <c r="J113" s="252">
        <v>12194</v>
      </c>
      <c r="K113" s="38">
        <f t="shared" ref="K113:K114" si="20">ROUND(I113*J113,0)</f>
        <v>6097000</v>
      </c>
      <c r="L113" s="192" t="s">
        <v>643</v>
      </c>
      <c r="M113" s="192" t="s">
        <v>8</v>
      </c>
      <c r="N113" s="52" t="str">
        <f>IF(AND('331-CT'!$E$7=TH!H113,OR(L113="331",M113="331")),"331",IF(AND(OR(L113="131",M113="131"),H113='131-CT'!$E$7),"131",""))</f>
        <v>331</v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9"/>
    </row>
    <row r="114" spans="1:29" s="586" customFormat="1" ht="15.75" customHeight="1">
      <c r="A114" s="860" t="str">
        <f>IF(B114&lt;&gt;"",IF(AND(B114&gt;=_TM1,B114&lt;=_TM2,OR(TH!L114="1111",TH!M114="1111")),TH!D114,""),"")</f>
        <v/>
      </c>
      <c r="B114" s="36">
        <f t="shared" si="16"/>
        <v>12</v>
      </c>
      <c r="C114" s="189">
        <f t="shared" si="14"/>
        <v>41246</v>
      </c>
      <c r="D114" s="182"/>
      <c r="E114" s="182">
        <v>41246</v>
      </c>
      <c r="F114" s="187" t="s">
        <v>735</v>
      </c>
      <c r="G114" s="869" t="s">
        <v>732</v>
      </c>
      <c r="H114" s="7" t="s">
        <v>658</v>
      </c>
      <c r="I114" s="252">
        <v>750</v>
      </c>
      <c r="J114" s="252">
        <v>9672</v>
      </c>
      <c r="K114" s="38">
        <f t="shared" si="20"/>
        <v>7254000</v>
      </c>
      <c r="L114" s="192" t="s">
        <v>643</v>
      </c>
      <c r="M114" s="192" t="s">
        <v>8</v>
      </c>
      <c r="N114" s="52" t="str">
        <f>IF(AND('331-CT'!$E$7=TH!H114,OR(L114="331",M114="331")),"331",IF(AND(OR(L114="131",M114="131"),H114='131-CT'!$E$7),"131",""))</f>
        <v>331</v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>x</v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9"/>
    </row>
    <row r="115" spans="1:29" s="586" customFormat="1" ht="15.75" customHeight="1">
      <c r="A115" s="860" t="str">
        <f>IF(B115&lt;&gt;"",IF(AND(B115&gt;=_TM1,B115&lt;=_TM2,OR(TH!L115="1111",TH!M115="1111")),TH!D115,""),"")</f>
        <v/>
      </c>
      <c r="B115" s="36">
        <f t="shared" si="16"/>
        <v>12</v>
      </c>
      <c r="C115" s="189">
        <f t="shared" si="14"/>
        <v>41246</v>
      </c>
      <c r="D115" s="182"/>
      <c r="E115" s="182">
        <v>41246</v>
      </c>
      <c r="F115" s="187" t="s">
        <v>660</v>
      </c>
      <c r="G115" s="869" t="s">
        <v>732</v>
      </c>
      <c r="H115" s="7" t="s">
        <v>658</v>
      </c>
      <c r="I115" s="252"/>
      <c r="J115" s="252"/>
      <c r="K115" s="38">
        <v>1335100</v>
      </c>
      <c r="L115" s="192" t="s">
        <v>9</v>
      </c>
      <c r="M115" s="192" t="s">
        <v>8</v>
      </c>
      <c r="N115" s="52" t="str">
        <f>IF(AND('331-CT'!$E$7=TH!H115,OR(L115="331",M115="331")),"331",IF(AND(OR(L115="131",M115="131"),H115='131-CT'!$E$7),"131",""))</f>
        <v>331</v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9"/>
    </row>
    <row r="116" spans="1:29" s="586" customFormat="1" ht="15.75" customHeight="1">
      <c r="A116" s="860" t="str">
        <f>IF(B116&lt;&gt;"",IF(AND(B116&gt;=_TM1,B116&lt;=_TM2,OR(TH!L116="1111",TH!M116="1111")),TH!D116,""),"")</f>
        <v/>
      </c>
      <c r="B116" s="36">
        <f t="shared" si="16"/>
        <v>12</v>
      </c>
      <c r="C116" s="189">
        <f t="shared" si="14"/>
        <v>41251</v>
      </c>
      <c r="D116" s="182"/>
      <c r="E116" s="182">
        <v>41251</v>
      </c>
      <c r="F116" s="187" t="s">
        <v>690</v>
      </c>
      <c r="G116" s="869" t="s">
        <v>736</v>
      </c>
      <c r="H116" s="7" t="s">
        <v>658</v>
      </c>
      <c r="I116" s="252">
        <v>500</v>
      </c>
      <c r="J116" s="252">
        <v>10286</v>
      </c>
      <c r="K116" s="38">
        <f t="shared" ref="K116:K117" si="21">ROUND(I116*J116,0)</f>
        <v>5143000</v>
      </c>
      <c r="L116" s="192" t="s">
        <v>643</v>
      </c>
      <c r="M116" s="192" t="s">
        <v>8</v>
      </c>
      <c r="N116" s="52" t="str">
        <f>IF(AND('331-CT'!$E$7=TH!H116,OR(L116="331",M116="331")),"331",IF(AND(OR(L116="131",M116="131"),H116='131-CT'!$E$7),"131",""))</f>
        <v>331</v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9"/>
    </row>
    <row r="117" spans="1:29" s="586" customFormat="1" ht="15.75" customHeight="1">
      <c r="A117" s="860" t="str">
        <f>IF(B117&lt;&gt;"",IF(AND(B117&gt;=_TM1,B117&lt;=_TM2,OR(TH!L117="1111",TH!M117="1111")),TH!D117,""),"")</f>
        <v/>
      </c>
      <c r="B117" s="36">
        <f t="shared" si="16"/>
        <v>12</v>
      </c>
      <c r="C117" s="189">
        <f t="shared" si="14"/>
        <v>41251</v>
      </c>
      <c r="D117" s="182"/>
      <c r="E117" s="182">
        <v>41251</v>
      </c>
      <c r="F117" s="187" t="s">
        <v>667</v>
      </c>
      <c r="G117" s="869" t="s">
        <v>736</v>
      </c>
      <c r="H117" s="7" t="s">
        <v>658</v>
      </c>
      <c r="I117" s="252">
        <v>500</v>
      </c>
      <c r="J117" s="252">
        <v>10298</v>
      </c>
      <c r="K117" s="38">
        <f t="shared" si="21"/>
        <v>5149000</v>
      </c>
      <c r="L117" s="192" t="s">
        <v>643</v>
      </c>
      <c r="M117" s="192" t="s">
        <v>8</v>
      </c>
      <c r="N117" s="52" t="str">
        <f>IF(AND('331-CT'!$E$7=TH!H117,OR(L117="331",M117="331")),"331",IF(AND(OR(L117="131",M117="131"),H117='131-CT'!$E$7),"131",""))</f>
        <v>331</v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9"/>
    </row>
    <row r="118" spans="1:29" s="586" customFormat="1" ht="15.75" customHeight="1">
      <c r="A118" s="860" t="str">
        <f>IF(B118&lt;&gt;"",IF(AND(B118&gt;=_TM1,B118&lt;=_TM2,OR(TH!L118="1111",TH!M118="1111")),TH!D118,""),"")</f>
        <v/>
      </c>
      <c r="B118" s="36">
        <f t="shared" si="16"/>
        <v>12</v>
      </c>
      <c r="C118" s="189">
        <f t="shared" si="14"/>
        <v>41251</v>
      </c>
      <c r="D118" s="182"/>
      <c r="E118" s="182">
        <v>41251</v>
      </c>
      <c r="F118" s="187" t="s">
        <v>660</v>
      </c>
      <c r="G118" s="869" t="s">
        <v>736</v>
      </c>
      <c r="H118" s="7" t="s">
        <v>658</v>
      </c>
      <c r="I118" s="252"/>
      <c r="J118" s="252"/>
      <c r="K118" s="38">
        <v>1029200</v>
      </c>
      <c r="L118" s="192" t="s">
        <v>9</v>
      </c>
      <c r="M118" s="192" t="s">
        <v>8</v>
      </c>
      <c r="N118" s="52" t="str">
        <f>IF(AND('331-CT'!$E$7=TH!H118,OR(L118="331",M118="331")),"331",IF(AND(OR(L118="131",M118="131"),H118='131-CT'!$E$7),"131",""))</f>
        <v>331</v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9"/>
      <c r="AB118" s="204"/>
      <c r="AC118" s="204"/>
    </row>
    <row r="119" spans="1:29" s="586" customFormat="1" ht="15.75" customHeight="1">
      <c r="A119" s="860" t="str">
        <f>IF(B119&lt;&gt;"",IF(AND(B119&gt;=_TM1,B119&lt;=_TM2,OR(TH!L119="1111",TH!M119="1111")),TH!D119,""),"")</f>
        <v/>
      </c>
      <c r="B119" s="36">
        <f t="shared" si="16"/>
        <v>12</v>
      </c>
      <c r="C119" s="189">
        <f t="shared" si="14"/>
        <v>41274</v>
      </c>
      <c r="D119" s="182"/>
      <c r="E119" s="182">
        <v>41274</v>
      </c>
      <c r="F119" s="187" t="s">
        <v>451</v>
      </c>
      <c r="G119" s="869" t="s">
        <v>737</v>
      </c>
      <c r="H119" s="191" t="s">
        <v>688</v>
      </c>
      <c r="I119" s="252"/>
      <c r="J119" s="252"/>
      <c r="K119" s="594">
        <v>1137500</v>
      </c>
      <c r="L119" s="595" t="s">
        <v>167</v>
      </c>
      <c r="M119" s="595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>x</v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9"/>
      <c r="AC119" s="204"/>
    </row>
    <row r="120" spans="1:29" s="586" customFormat="1" ht="15.75" customHeight="1">
      <c r="A120" s="860" t="str">
        <f>IF(B120&lt;&gt;"",IF(AND(B120&gt;=_TM1,B120&lt;=_TM2,OR(TH!L120="1111",TH!M120="1111")),TH!D120,""),"")</f>
        <v/>
      </c>
      <c r="B120" s="36">
        <f t="shared" si="16"/>
        <v>12</v>
      </c>
      <c r="C120" s="189">
        <f t="shared" si="14"/>
        <v>41255</v>
      </c>
      <c r="D120" s="182"/>
      <c r="E120" s="182">
        <v>41255</v>
      </c>
      <c r="F120" s="187" t="s">
        <v>740</v>
      </c>
      <c r="G120" s="869" t="s">
        <v>738</v>
      </c>
      <c r="H120" s="191" t="s">
        <v>739</v>
      </c>
      <c r="I120" s="252"/>
      <c r="J120" s="252"/>
      <c r="K120" s="594">
        <v>262000</v>
      </c>
      <c r="L120" s="595" t="s">
        <v>83</v>
      </c>
      <c r="M120" s="595" t="s">
        <v>47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>x</v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9"/>
      <c r="AC120" s="204"/>
    </row>
    <row r="121" spans="1:29" s="586" customFormat="1" ht="15.75" customHeight="1">
      <c r="A121" s="860" t="str">
        <f>IF(B121&lt;&gt;"",IF(AND(B121&gt;=_TM1,B121&lt;=_TM2,OR(TH!L121="1111",TH!M121="1111")),TH!D121,""),"")</f>
        <v/>
      </c>
      <c r="B121" s="36">
        <f t="shared" si="16"/>
        <v>1</v>
      </c>
      <c r="C121" s="189">
        <f t="shared" si="14"/>
        <v>0</v>
      </c>
      <c r="D121" s="182"/>
      <c r="E121" s="182"/>
      <c r="F121" s="187"/>
      <c r="G121" s="867"/>
      <c r="H121" s="7"/>
      <c r="I121" s="252"/>
      <c r="J121" s="252"/>
      <c r="K121" s="38"/>
      <c r="L121" s="192"/>
      <c r="M121" s="192"/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9"/>
      <c r="AC121" s="204"/>
    </row>
    <row r="122" spans="1:29" s="586" customFormat="1" ht="15.75" customHeight="1">
      <c r="A122" s="860" t="str">
        <f>IF(B122&lt;&gt;"",IF(AND(B122&gt;=_TM1,B122&lt;=_TM2,OR(TH!L122="1111",TH!M122="1111")),TH!D122,""),"")</f>
        <v/>
      </c>
      <c r="B122" s="36">
        <f t="shared" si="16"/>
        <v>1</v>
      </c>
      <c r="C122" s="189">
        <f t="shared" si="14"/>
        <v>0</v>
      </c>
      <c r="D122" s="182"/>
      <c r="E122" s="182"/>
      <c r="F122" s="187"/>
      <c r="G122" s="869"/>
      <c r="H122" s="191"/>
      <c r="I122" s="252"/>
      <c r="J122" s="252"/>
      <c r="K122" s="594"/>
      <c r="L122" s="595"/>
      <c r="M122" s="595"/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9"/>
      <c r="AC122" s="204"/>
    </row>
    <row r="123" spans="1:29" s="586" customFormat="1" ht="15.75" customHeight="1">
      <c r="A123" s="860" t="str">
        <f>IF(B123&lt;&gt;"",IF(AND(B123&gt;=_TM1,B123&lt;=_TM2,OR(TH!L123="1111",TH!M123="1111")),TH!D123,""),"")</f>
        <v/>
      </c>
      <c r="B123" s="36">
        <f t="shared" si="16"/>
        <v>1</v>
      </c>
      <c r="C123" s="189">
        <f t="shared" si="14"/>
        <v>0</v>
      </c>
      <c r="D123" s="182"/>
      <c r="E123" s="182"/>
      <c r="F123" s="187"/>
      <c r="G123" s="869"/>
      <c r="H123" s="191"/>
      <c r="I123" s="252"/>
      <c r="J123" s="252"/>
      <c r="K123" s="594"/>
      <c r="L123" s="595"/>
      <c r="M123" s="595"/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9"/>
    </row>
    <row r="124" spans="1:29" s="586" customFormat="1" ht="15.75" customHeight="1">
      <c r="A124" s="860" t="str">
        <f>IF(B124&lt;&gt;"",IF(AND(B124&gt;=_TM1,B124&lt;=_TM2,OR(TH!L124="1111",TH!M124="1111")),TH!D124,""),"")</f>
        <v/>
      </c>
      <c r="B124" s="36">
        <f t="shared" si="16"/>
        <v>1</v>
      </c>
      <c r="C124" s="189">
        <f t="shared" si="14"/>
        <v>0</v>
      </c>
      <c r="D124" s="182"/>
      <c r="E124" s="182"/>
      <c r="F124" s="187"/>
      <c r="G124" s="869"/>
      <c r="H124" s="191"/>
      <c r="I124" s="252"/>
      <c r="J124" s="252"/>
      <c r="K124" s="594"/>
      <c r="L124" s="595"/>
      <c r="M124" s="595"/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9"/>
    </row>
    <row r="125" spans="1:29" s="586" customFormat="1" ht="15.75" customHeight="1">
      <c r="A125" s="860" t="str">
        <f>IF(B125&lt;&gt;"",IF(AND(B125&gt;=_TM1,B125&lt;=_TM2,OR(TH!L125="1111",TH!M125="1111")),TH!D125,""),"")</f>
        <v/>
      </c>
      <c r="B125" s="36">
        <f t="shared" si="16"/>
        <v>1</v>
      </c>
      <c r="C125" s="189">
        <f t="shared" si="14"/>
        <v>0</v>
      </c>
      <c r="D125" s="182"/>
      <c r="E125" s="182"/>
      <c r="F125" s="187"/>
      <c r="G125" s="869"/>
      <c r="H125" s="191"/>
      <c r="I125" s="252"/>
      <c r="J125" s="252"/>
      <c r="K125" s="594"/>
      <c r="L125" s="595"/>
      <c r="M125" s="595"/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9"/>
      <c r="AC125" s="204"/>
    </row>
    <row r="126" spans="1:29" s="586" customFormat="1" ht="15.75" customHeight="1">
      <c r="A126" s="860" t="str">
        <f>IF(B126&lt;&gt;"",IF(AND(B126&gt;=_TM1,B126&lt;=_TM2,OR(TH!L126="1111",TH!M126="1111")),TH!D126,""),"")</f>
        <v/>
      </c>
      <c r="B126" s="36">
        <f t="shared" si="16"/>
        <v>1</v>
      </c>
      <c r="C126" s="189">
        <f t="shared" si="14"/>
        <v>0</v>
      </c>
      <c r="D126" s="182"/>
      <c r="E126" s="182"/>
      <c r="F126" s="187"/>
      <c r="G126" s="869"/>
      <c r="H126" s="191"/>
      <c r="I126" s="252"/>
      <c r="J126" s="252"/>
      <c r="K126" s="594"/>
      <c r="L126" s="595"/>
      <c r="M126" s="595"/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9"/>
      <c r="AC126" s="204"/>
    </row>
    <row r="127" spans="1:29" s="586" customFormat="1" ht="15.75" customHeight="1">
      <c r="A127" s="860" t="str">
        <f>IF(B127&lt;&gt;"",IF(AND(B127&gt;=_TM1,B127&lt;=_TM2,OR(TH!L127="1111",TH!M127="1111")),TH!D127,""),"")</f>
        <v/>
      </c>
      <c r="B127" s="36">
        <f t="shared" si="16"/>
        <v>1</v>
      </c>
      <c r="C127" s="189">
        <f t="shared" si="14"/>
        <v>0</v>
      </c>
      <c r="D127" s="182"/>
      <c r="E127" s="182"/>
      <c r="F127" s="187"/>
      <c r="G127" s="869"/>
      <c r="H127" s="191"/>
      <c r="I127" s="252"/>
      <c r="J127" s="252"/>
      <c r="K127" s="594"/>
      <c r="L127" s="595"/>
      <c r="M127" s="595"/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9"/>
    </row>
    <row r="128" spans="1:29" s="586" customFormat="1" ht="15.75" customHeight="1">
      <c r="A128" s="860" t="str">
        <f>IF(B128&lt;&gt;"",IF(AND(B128&gt;=_TM1,B128&lt;=_TM2,OR(TH!L128="1111",TH!M128="1111")),TH!D128,""),"")</f>
        <v/>
      </c>
      <c r="B128" s="36">
        <f t="shared" si="16"/>
        <v>1</v>
      </c>
      <c r="C128" s="189">
        <f t="shared" si="14"/>
        <v>0</v>
      </c>
      <c r="D128" s="182"/>
      <c r="E128" s="182"/>
      <c r="F128" s="187"/>
      <c r="G128" s="869"/>
      <c r="H128" s="191"/>
      <c r="I128" s="252"/>
      <c r="J128" s="252"/>
      <c r="K128" s="594"/>
      <c r="L128" s="595"/>
      <c r="M128" s="595"/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9"/>
    </row>
    <row r="129" spans="1:30" s="586" customFormat="1" ht="15.75" customHeight="1">
      <c r="A129" s="860" t="str">
        <f>IF(B129&lt;&gt;"",IF(AND(B129&gt;=_TM1,B129&lt;=_TM2,OR(TH!L129="1111",TH!M129="1111")),TH!D129,""),"")</f>
        <v/>
      </c>
      <c r="B129" s="36">
        <f t="shared" si="16"/>
        <v>1</v>
      </c>
      <c r="C129" s="189">
        <f t="shared" si="14"/>
        <v>0</v>
      </c>
      <c r="D129" s="182"/>
      <c r="E129" s="182"/>
      <c r="F129" s="187"/>
      <c r="G129" s="869"/>
      <c r="H129" s="191"/>
      <c r="I129" s="252"/>
      <c r="J129" s="252"/>
      <c r="K129" s="594"/>
      <c r="L129" s="595"/>
      <c r="M129" s="595"/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9"/>
    </row>
    <row r="130" spans="1:30" s="586" customFormat="1" ht="15.75" customHeight="1">
      <c r="A130" s="860" t="str">
        <f>IF(B130&lt;&gt;"",IF(AND(B130&gt;=_TM1,B130&lt;=_TM2,OR(TH!L130="1111",TH!M130="1111")),TH!D130,""),"")</f>
        <v/>
      </c>
      <c r="B130" s="36" t="str">
        <f t="shared" si="16"/>
        <v/>
      </c>
      <c r="C130" s="182"/>
      <c r="D130" s="182"/>
      <c r="E130" s="182"/>
      <c r="F130" s="187"/>
      <c r="G130" s="869"/>
      <c r="H130" s="191"/>
      <c r="I130" s="252"/>
      <c r="J130" s="252"/>
      <c r="K130" s="594"/>
      <c r="L130" s="595"/>
      <c r="M130" s="595"/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9"/>
    </row>
    <row r="131" spans="1:30" s="586" customFormat="1" ht="15.75" customHeight="1">
      <c r="A131" s="860" t="str">
        <f>IF(B131&lt;&gt;"",IF(AND(B131&gt;=_TM1,B131&lt;=_TM2,OR(TH!L131="1111",TH!M131="1111")),TH!D131,""),"")</f>
        <v/>
      </c>
      <c r="B131" s="36" t="str">
        <f t="shared" si="16"/>
        <v/>
      </c>
      <c r="C131" s="182"/>
      <c r="D131" s="182"/>
      <c r="E131" s="182"/>
      <c r="F131" s="187"/>
      <c r="G131" s="869"/>
      <c r="H131" s="191"/>
      <c r="I131" s="252"/>
      <c r="J131" s="252"/>
      <c r="K131" s="594"/>
      <c r="L131" s="595"/>
      <c r="M131" s="595"/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9"/>
      <c r="AC131" s="204"/>
      <c r="AD131" s="204"/>
    </row>
    <row r="132" spans="1:30" s="586" customFormat="1" ht="15.75" customHeight="1">
      <c r="A132" s="860" t="str">
        <f>IF(B132&lt;&gt;"",IF(AND(B132&gt;=_TM1,B132&lt;=_TM2,OR(TH!L132="1111",TH!M132="1111")),TH!D132,""),"")</f>
        <v/>
      </c>
      <c r="B132" s="36" t="str">
        <f t="shared" si="16"/>
        <v/>
      </c>
      <c r="C132" s="182"/>
      <c r="D132" s="182"/>
      <c r="E132" s="182"/>
      <c r="F132" s="187"/>
      <c r="G132" s="869"/>
      <c r="H132" s="191"/>
      <c r="I132" s="252"/>
      <c r="J132" s="252"/>
      <c r="K132" s="594"/>
      <c r="L132" s="595"/>
      <c r="M132" s="595"/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9"/>
      <c r="AC132" s="204"/>
      <c r="AD132" s="204"/>
    </row>
    <row r="133" spans="1:30" s="586" customFormat="1" ht="15.75" customHeight="1">
      <c r="A133" s="860" t="str">
        <f>IF(B133&lt;&gt;"",IF(AND(B133&gt;=_TM1,B133&lt;=_TM2,OR(TH!L133="1111",TH!M133="1111")),TH!D133,""),"")</f>
        <v/>
      </c>
      <c r="B133" s="36" t="str">
        <f t="shared" si="16"/>
        <v/>
      </c>
      <c r="C133" s="182"/>
      <c r="D133" s="182"/>
      <c r="E133" s="182"/>
      <c r="F133" s="187"/>
      <c r="G133" s="869"/>
      <c r="H133" s="191"/>
      <c r="I133" s="252"/>
      <c r="J133" s="252"/>
      <c r="K133" s="594"/>
      <c r="L133" s="595"/>
      <c r="M133" s="595"/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9"/>
    </row>
    <row r="134" spans="1:30" s="586" customFormat="1" ht="15.75" customHeight="1">
      <c r="A134" s="860" t="str">
        <f>IF(B134&lt;&gt;"",IF(AND(B134&gt;=_TM1,B134&lt;=_TM2,OR(TH!L134="1111",TH!M134="1111")),TH!D134,""),"")</f>
        <v/>
      </c>
      <c r="B134" s="36" t="str">
        <f t="shared" si="16"/>
        <v/>
      </c>
      <c r="C134" s="182"/>
      <c r="D134" s="182"/>
      <c r="E134" s="182"/>
      <c r="F134" s="187"/>
      <c r="G134" s="869"/>
      <c r="H134" s="191"/>
      <c r="I134" s="252"/>
      <c r="J134" s="252"/>
      <c r="K134" s="594"/>
      <c r="L134" s="595"/>
      <c r="M134" s="595"/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9"/>
    </row>
    <row r="135" spans="1:30" s="586" customFormat="1" ht="15.75" customHeight="1">
      <c r="A135" s="860" t="str">
        <f>IF(B135&lt;&gt;"",IF(AND(B135&gt;=_TM1,B135&lt;=_TM2,OR(TH!L135="1111",TH!M135="1111")),TH!D135,""),"")</f>
        <v/>
      </c>
      <c r="B135" s="36" t="str">
        <f t="shared" si="16"/>
        <v/>
      </c>
      <c r="C135" s="182"/>
      <c r="D135" s="182"/>
      <c r="E135" s="182"/>
      <c r="F135" s="187"/>
      <c r="G135" s="869"/>
      <c r="H135" s="191"/>
      <c r="I135" s="252"/>
      <c r="J135" s="252"/>
      <c r="K135" s="594"/>
      <c r="L135" s="595"/>
      <c r="M135" s="595"/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9"/>
    </row>
    <row r="136" spans="1:30" s="586" customFormat="1" ht="15.75" customHeight="1">
      <c r="A136" s="860" t="str">
        <f>IF(B136&lt;&gt;"",IF(AND(B136&gt;=_TM1,B136&lt;=_TM2,OR(TH!L136="1111",TH!M136="1111")),TH!D136,""),"")</f>
        <v/>
      </c>
      <c r="B136" s="36" t="str">
        <f t="shared" si="16"/>
        <v/>
      </c>
      <c r="C136" s="182"/>
      <c r="D136" s="182"/>
      <c r="E136" s="182"/>
      <c r="F136" s="187"/>
      <c r="G136" s="869"/>
      <c r="H136" s="191"/>
      <c r="I136" s="252"/>
      <c r="J136" s="252"/>
      <c r="K136" s="594"/>
      <c r="L136" s="595"/>
      <c r="M136" s="595"/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9"/>
    </row>
    <row r="137" spans="1:30" s="586" customFormat="1" ht="15.75" customHeight="1">
      <c r="A137" s="860" t="str">
        <f>IF(B137&lt;&gt;"",IF(AND(B137&gt;=_TM1,B137&lt;=_TM2,OR(TH!L137="1111",TH!M137="1111")),TH!D137,""),"")</f>
        <v/>
      </c>
      <c r="B137" s="36" t="str">
        <f t="shared" si="16"/>
        <v/>
      </c>
      <c r="C137" s="182"/>
      <c r="D137" s="182"/>
      <c r="E137" s="182"/>
      <c r="F137" s="187"/>
      <c r="G137" s="869"/>
      <c r="H137" s="191"/>
      <c r="I137" s="252"/>
      <c r="J137" s="252"/>
      <c r="K137" s="594"/>
      <c r="L137" s="595"/>
      <c r="M137" s="595"/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9"/>
    </row>
    <row r="138" spans="1:30" s="586" customFormat="1" ht="15.75" customHeight="1">
      <c r="A138" s="860" t="str">
        <f>IF(B138&lt;&gt;"",IF(AND(B138&gt;=_TM1,B138&lt;=_TM2,OR(TH!L138="1111",TH!M138="1111")),TH!D138,""),"")</f>
        <v/>
      </c>
      <c r="B138" s="36" t="str">
        <f t="shared" si="16"/>
        <v/>
      </c>
      <c r="C138" s="182"/>
      <c r="D138" s="182"/>
      <c r="E138" s="182"/>
      <c r="F138" s="187"/>
      <c r="G138" s="869"/>
      <c r="H138" s="191"/>
      <c r="I138" s="252"/>
      <c r="J138" s="252"/>
      <c r="K138" s="594"/>
      <c r="L138" s="595"/>
      <c r="M138" s="595"/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9"/>
    </row>
    <row r="139" spans="1:30" s="586" customFormat="1" ht="15.75" customHeight="1">
      <c r="A139" s="860" t="str">
        <f>IF(B139&lt;&gt;"",IF(AND(B139&gt;=_TM1,B139&lt;=_TM2,OR(TH!L139="1111",TH!M139="1111")),TH!D139,""),"")</f>
        <v/>
      </c>
      <c r="B139" s="36" t="str">
        <f t="shared" si="16"/>
        <v/>
      </c>
      <c r="C139" s="182"/>
      <c r="D139" s="182"/>
      <c r="E139" s="182"/>
      <c r="F139" s="187"/>
      <c r="G139" s="869"/>
      <c r="H139" s="191"/>
      <c r="I139" s="252"/>
      <c r="J139" s="252"/>
      <c r="K139" s="594"/>
      <c r="L139" s="595"/>
      <c r="M139" s="595"/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9"/>
    </row>
    <row r="140" spans="1:30" s="586" customFormat="1" ht="15.75" customHeight="1">
      <c r="A140" s="860" t="str">
        <f>IF(B140&lt;&gt;"",IF(AND(B140&gt;=_TM1,B140&lt;=_TM2,OR(TH!L140="1111",TH!M140="1111")),TH!D140,""),"")</f>
        <v/>
      </c>
      <c r="B140" s="36" t="str">
        <f t="shared" si="16"/>
        <v/>
      </c>
      <c r="C140" s="182"/>
      <c r="D140" s="182"/>
      <c r="E140" s="182"/>
      <c r="F140" s="187"/>
      <c r="G140" s="869"/>
      <c r="H140" s="191"/>
      <c r="I140" s="252"/>
      <c r="J140" s="252"/>
      <c r="K140" s="594"/>
      <c r="L140" s="595"/>
      <c r="M140" s="595"/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9"/>
    </row>
    <row r="141" spans="1:30" s="586" customFormat="1" ht="15.75" customHeight="1">
      <c r="A141" s="860" t="str">
        <f>IF(B141&lt;&gt;"",IF(AND(B141&gt;=_TM1,B141&lt;=_TM2,OR(TH!L141="1111",TH!M141="1111")),TH!D141,""),"")</f>
        <v/>
      </c>
      <c r="B141" s="36" t="str">
        <f t="shared" si="16"/>
        <v/>
      </c>
      <c r="C141" s="182"/>
      <c r="D141" s="182"/>
      <c r="E141" s="182"/>
      <c r="F141" s="187"/>
      <c r="G141" s="869"/>
      <c r="H141" s="191"/>
      <c r="I141" s="252"/>
      <c r="J141" s="252"/>
      <c r="K141" s="594"/>
      <c r="L141" s="595"/>
      <c r="M141" s="595"/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9"/>
    </row>
    <row r="142" spans="1:30" s="586" customFormat="1" ht="15.75" customHeight="1">
      <c r="A142" s="860" t="str">
        <f>IF(B142&lt;&gt;"",IF(AND(B142&gt;=_TM1,B142&lt;=_TM2,OR(TH!L142="1111",TH!M142="1111")),TH!D142,""),"")</f>
        <v/>
      </c>
      <c r="B142" s="36" t="str">
        <f t="shared" si="16"/>
        <v/>
      </c>
      <c r="C142" s="182"/>
      <c r="D142" s="182"/>
      <c r="E142" s="182"/>
      <c r="F142" s="187"/>
      <c r="G142" s="869"/>
      <c r="H142" s="191"/>
      <c r="I142" s="252"/>
      <c r="J142" s="252"/>
      <c r="K142" s="594"/>
      <c r="L142" s="595"/>
      <c r="M142" s="595"/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9"/>
    </row>
    <row r="143" spans="1:30" s="586" customFormat="1" ht="15.75" customHeight="1">
      <c r="A143" s="860" t="str">
        <f>IF(B143&lt;&gt;"",IF(AND(B143&gt;=_TM1,B143&lt;=_TM2,OR(TH!L143="1111",TH!M143="1111")),TH!D143,""),"")</f>
        <v/>
      </c>
      <c r="B143" s="36" t="str">
        <f t="shared" si="16"/>
        <v/>
      </c>
      <c r="C143" s="182"/>
      <c r="D143" s="182"/>
      <c r="E143" s="182"/>
      <c r="F143" s="187"/>
      <c r="G143" s="869"/>
      <c r="H143" s="191"/>
      <c r="I143" s="252"/>
      <c r="J143" s="252"/>
      <c r="K143" s="594"/>
      <c r="L143" s="595"/>
      <c r="M143" s="595"/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9"/>
    </row>
    <row r="144" spans="1:30" s="586" customFormat="1" ht="15.75" customHeight="1">
      <c r="A144" s="860" t="str">
        <f>IF(B144&lt;&gt;"",IF(AND(B144&gt;=_TM1,B144&lt;=_TM2,OR(TH!L144="1111",TH!M144="1111")),TH!D144,""),"")</f>
        <v/>
      </c>
      <c r="B144" s="36" t="str">
        <f t="shared" si="16"/>
        <v/>
      </c>
      <c r="C144" s="182"/>
      <c r="D144" s="182"/>
      <c r="E144" s="182"/>
      <c r="F144" s="187"/>
      <c r="G144" s="869"/>
      <c r="H144" s="191"/>
      <c r="I144" s="252"/>
      <c r="J144" s="252"/>
      <c r="K144" s="594"/>
      <c r="L144" s="595"/>
      <c r="M144" s="595"/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9"/>
    </row>
    <row r="145" spans="1:30" s="586" customFormat="1" ht="15.75" customHeight="1">
      <c r="A145" s="860" t="str">
        <f>IF(B145&lt;&gt;"",IF(AND(B145&gt;=_TM1,B145&lt;=_TM2,OR(TH!L145="1111",TH!M145="1111")),TH!D145,""),"")</f>
        <v/>
      </c>
      <c r="B145" s="36" t="str">
        <f t="shared" si="16"/>
        <v/>
      </c>
      <c r="C145" s="182"/>
      <c r="D145" s="182"/>
      <c r="E145" s="182"/>
      <c r="F145" s="187"/>
      <c r="G145" s="869"/>
      <c r="H145" s="191"/>
      <c r="I145" s="252"/>
      <c r="J145" s="252"/>
      <c r="K145" s="594"/>
      <c r="L145" s="595"/>
      <c r="M145" s="595"/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9"/>
    </row>
    <row r="146" spans="1:30" s="586" customFormat="1" ht="15.75" customHeight="1">
      <c r="A146" s="860" t="str">
        <f>IF(B146&lt;&gt;"",IF(AND(B146&gt;=_TM1,B146&lt;=_TM2,OR(TH!L146="1111",TH!M146="1111")),TH!D146,""),"")</f>
        <v/>
      </c>
      <c r="B146" s="36" t="str">
        <f t="shared" si="16"/>
        <v/>
      </c>
      <c r="C146" s="182"/>
      <c r="D146" s="182"/>
      <c r="E146" s="182"/>
      <c r="F146" s="187"/>
      <c r="G146" s="869"/>
      <c r="H146" s="191"/>
      <c r="I146" s="252"/>
      <c r="J146" s="252"/>
      <c r="K146" s="594"/>
      <c r="L146" s="595"/>
      <c r="M146" s="595"/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9"/>
    </row>
    <row r="147" spans="1:30" s="586" customFormat="1" ht="15.75" customHeight="1">
      <c r="A147" s="860" t="str">
        <f>IF(B147&lt;&gt;"",IF(AND(B147&gt;=_TM1,B147&lt;=_TM2,OR(TH!L147="1111",TH!M147="1111")),TH!D147,""),"")</f>
        <v/>
      </c>
      <c r="B147" s="36" t="str">
        <f t="shared" si="16"/>
        <v/>
      </c>
      <c r="C147" s="189"/>
      <c r="D147" s="182"/>
      <c r="E147" s="182"/>
      <c r="F147" s="187"/>
      <c r="G147" s="869"/>
      <c r="H147" s="191"/>
      <c r="I147" s="252"/>
      <c r="J147" s="252"/>
      <c r="K147" s="594"/>
      <c r="L147" s="595"/>
      <c r="M147" s="595"/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9"/>
      <c r="AC147" s="204"/>
      <c r="AD147" s="204"/>
    </row>
    <row r="148" spans="1:30" s="586" customFormat="1" ht="15.75" customHeight="1">
      <c r="A148" s="860" t="str">
        <f>IF(B148&lt;&gt;"",IF(AND(B148&gt;=_TM1,B148&lt;=_TM2,OR(TH!L148="1111",TH!M148="1111")),TH!D148,""),"")</f>
        <v/>
      </c>
      <c r="B148" s="36" t="str">
        <f t="shared" si="16"/>
        <v/>
      </c>
      <c r="C148" s="189"/>
      <c r="D148" s="182"/>
      <c r="E148" s="182"/>
      <c r="F148" s="187"/>
      <c r="G148" s="869"/>
      <c r="H148" s="191"/>
      <c r="I148" s="252"/>
      <c r="J148" s="252"/>
      <c r="K148" s="594"/>
      <c r="L148" s="595"/>
      <c r="M148" s="595"/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9"/>
      <c r="AC148" s="204"/>
      <c r="AD148" s="204"/>
    </row>
    <row r="149" spans="1:30" s="586" customFormat="1" ht="15.75" customHeight="1">
      <c r="A149" s="860" t="str">
        <f>IF(B149&lt;&gt;"",IF(AND(B149&gt;=_TM1,B149&lt;=_TM2,OR(TH!L149="1111",TH!M149="1111")),TH!D149,""),"")</f>
        <v/>
      </c>
      <c r="B149" s="36" t="str">
        <f t="shared" si="16"/>
        <v/>
      </c>
      <c r="C149" s="189"/>
      <c r="D149" s="182"/>
      <c r="E149" s="182"/>
      <c r="F149" s="187"/>
      <c r="G149" s="869"/>
      <c r="H149" s="191"/>
      <c r="I149" s="252"/>
      <c r="J149" s="252"/>
      <c r="K149" s="594"/>
      <c r="L149" s="595"/>
      <c r="M149" s="595"/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9"/>
    </row>
    <row r="150" spans="1:30" s="586" customFormat="1" ht="15.75" customHeight="1">
      <c r="A150" s="860" t="str">
        <f>IF(B150&lt;&gt;"",IF(AND(B150&gt;=_TM1,B150&lt;=_TM2,OR(TH!L150="1111",TH!M150="1111")),TH!D150,""),"")</f>
        <v/>
      </c>
      <c r="B150" s="36" t="str">
        <f t="shared" si="16"/>
        <v/>
      </c>
      <c r="C150" s="189"/>
      <c r="D150" s="182"/>
      <c r="E150" s="182"/>
      <c r="F150" s="187"/>
      <c r="G150" s="869"/>
      <c r="H150" s="191"/>
      <c r="I150" s="252"/>
      <c r="J150" s="252"/>
      <c r="K150" s="594"/>
      <c r="L150" s="595"/>
      <c r="M150" s="595"/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9"/>
    </row>
    <row r="151" spans="1:30" s="586" customFormat="1" ht="15.75" customHeight="1">
      <c r="A151" s="860" t="str">
        <f>IF(B151&lt;&gt;"",IF(AND(B151&gt;=_TM1,B151&lt;=_TM2,OR(TH!L151="1111",TH!M151="1111")),TH!D151,""),"")</f>
        <v/>
      </c>
      <c r="B151" s="36" t="str">
        <f t="shared" si="16"/>
        <v/>
      </c>
      <c r="C151" s="189"/>
      <c r="D151" s="182"/>
      <c r="E151" s="182"/>
      <c r="F151" s="187"/>
      <c r="G151" s="869"/>
      <c r="H151" s="191"/>
      <c r="I151" s="252"/>
      <c r="J151" s="252"/>
      <c r="K151" s="594"/>
      <c r="L151" s="595"/>
      <c r="M151" s="595"/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59"/>
    </row>
    <row r="152" spans="1:30" s="586" customFormat="1" ht="15.75" customHeight="1">
      <c r="A152" s="860" t="str">
        <f>IF(B152&lt;&gt;"",IF(AND(B152&gt;=_TM1,B152&lt;=_TM2,OR(TH!L152="1111",TH!M152="1111")),TH!D152,""),"")</f>
        <v/>
      </c>
      <c r="B152" s="36" t="str">
        <f t="shared" si="16"/>
        <v/>
      </c>
      <c r="C152" s="189"/>
      <c r="D152" s="182"/>
      <c r="E152" s="182"/>
      <c r="F152" s="187"/>
      <c r="G152" s="869"/>
      <c r="H152" s="191"/>
      <c r="I152" s="252"/>
      <c r="J152" s="252"/>
      <c r="K152" s="594"/>
      <c r="L152" s="595"/>
      <c r="M152" s="595"/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59"/>
    </row>
    <row r="153" spans="1:30" s="586" customFormat="1" ht="15.75" customHeight="1">
      <c r="A153" s="860" t="str">
        <f>IF(B153&lt;&gt;"",IF(AND(B153&gt;=_TM1,B153&lt;=_TM2,OR(TH!L153="1111",TH!M153="1111")),TH!D153,""),"")</f>
        <v/>
      </c>
      <c r="B153" s="36" t="str">
        <f t="shared" si="16"/>
        <v/>
      </c>
      <c r="C153" s="189"/>
      <c r="D153" s="182"/>
      <c r="E153" s="182"/>
      <c r="F153" s="187"/>
      <c r="G153" s="869"/>
      <c r="H153" s="191"/>
      <c r="I153" s="252"/>
      <c r="J153" s="252"/>
      <c r="K153" s="594"/>
      <c r="L153" s="595"/>
      <c r="M153" s="595"/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9"/>
      <c r="AC153" s="204"/>
      <c r="AD153" s="204"/>
    </row>
    <row r="154" spans="1:30" s="586" customFormat="1" ht="15.75" customHeight="1">
      <c r="A154" s="860" t="str">
        <f>IF(B154&lt;&gt;"",IF(AND(B154&gt;=_TM1,B154&lt;=_TM2,OR(TH!L154="1111",TH!M154="1111")),TH!D154,""),"")</f>
        <v/>
      </c>
      <c r="B154" s="36" t="str">
        <f t="shared" si="16"/>
        <v/>
      </c>
      <c r="C154" s="189"/>
      <c r="D154" s="182"/>
      <c r="E154" s="182"/>
      <c r="F154" s="187"/>
      <c r="G154" s="869"/>
      <c r="H154" s="191"/>
      <c r="I154" s="252"/>
      <c r="J154" s="252"/>
      <c r="K154" s="594"/>
      <c r="L154" s="595"/>
      <c r="M154" s="595"/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59"/>
      <c r="AC154" s="204"/>
      <c r="AD154" s="204"/>
    </row>
    <row r="155" spans="1:30" s="586" customFormat="1" ht="15.75" customHeight="1">
      <c r="A155" s="860" t="str">
        <f>IF(B155&lt;&gt;"",IF(AND(B155&gt;=_TM1,B155&lt;=_TM2,OR(TH!L155="1111",TH!M155="1111")),TH!D155,""),"")</f>
        <v/>
      </c>
      <c r="B155" s="36" t="str">
        <f t="shared" si="16"/>
        <v/>
      </c>
      <c r="C155" s="189"/>
      <c r="D155" s="182"/>
      <c r="E155" s="182"/>
      <c r="F155" s="187"/>
      <c r="G155" s="869"/>
      <c r="H155" s="191"/>
      <c r="I155" s="252"/>
      <c r="J155" s="252"/>
      <c r="K155" s="594"/>
      <c r="L155" s="595"/>
      <c r="M155" s="595"/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59"/>
      <c r="AC155" s="204"/>
      <c r="AD155" s="204"/>
    </row>
    <row r="156" spans="1:30" s="586" customFormat="1" ht="15.75" customHeight="1">
      <c r="A156" s="860" t="str">
        <f>IF(B156&lt;&gt;"",IF(AND(B156&gt;=_TM1,B156&lt;=_TM2,OR(TH!L156="1111",TH!M156="1111")),TH!D156,""),"")</f>
        <v/>
      </c>
      <c r="B156" s="36" t="str">
        <f t="shared" si="16"/>
        <v/>
      </c>
      <c r="C156" s="189"/>
      <c r="D156" s="182"/>
      <c r="E156" s="182"/>
      <c r="F156" s="187"/>
      <c r="G156" s="869"/>
      <c r="H156" s="191"/>
      <c r="I156" s="252"/>
      <c r="J156" s="252"/>
      <c r="K156" s="594"/>
      <c r="L156" s="595"/>
      <c r="M156" s="595"/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59"/>
      <c r="AB156" s="204"/>
      <c r="AC156" s="204"/>
      <c r="AD156" s="204"/>
    </row>
    <row r="157" spans="1:30" s="586" customFormat="1" ht="15.75" customHeight="1">
      <c r="A157" s="860" t="str">
        <f>IF(B157&lt;&gt;"",IF(AND(B157&gt;=_TM1,B157&lt;=_TM2,OR(TH!L157="1111",TH!M157="1111")),TH!D157,""),"")</f>
        <v/>
      </c>
      <c r="B157" s="36" t="str">
        <f t="shared" si="16"/>
        <v/>
      </c>
      <c r="C157" s="189"/>
      <c r="D157" s="182"/>
      <c r="E157" s="189"/>
      <c r="F157" s="187"/>
      <c r="G157" s="869"/>
      <c r="H157" s="191"/>
      <c r="I157" s="252"/>
      <c r="J157" s="252"/>
      <c r="K157" s="594"/>
      <c r="L157" s="595"/>
      <c r="M157" s="595"/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59"/>
      <c r="AC157" s="204"/>
      <c r="AD157" s="204"/>
    </row>
    <row r="158" spans="1:30" s="586" customFormat="1" ht="15.75" customHeight="1">
      <c r="A158" s="860" t="str">
        <f>IF(B158&lt;&gt;"",IF(AND(B158&gt;=_TM1,B158&lt;=_TM2,OR(TH!L158="1111",TH!M158="1111")),TH!D158,""),"")</f>
        <v/>
      </c>
      <c r="B158" s="36" t="str">
        <f t="shared" si="16"/>
        <v/>
      </c>
      <c r="C158" s="189"/>
      <c r="D158" s="182"/>
      <c r="E158" s="189"/>
      <c r="F158" s="187"/>
      <c r="G158" s="869"/>
      <c r="H158" s="191"/>
      <c r="I158" s="252"/>
      <c r="J158" s="252"/>
      <c r="K158" s="594"/>
      <c r="L158" s="595"/>
      <c r="M158" s="595"/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9"/>
      <c r="AC158" s="204"/>
      <c r="AD158" s="204"/>
    </row>
    <row r="159" spans="1:30" s="586" customFormat="1" ht="15.75" customHeight="1">
      <c r="A159" s="860" t="str">
        <f>IF(B159&lt;&gt;"",IF(AND(B159&gt;=_TM1,B159&lt;=_TM2,OR(TH!L159="1111",TH!M159="1111")),TH!D159,""),"")</f>
        <v/>
      </c>
      <c r="B159" s="36" t="str">
        <f t="shared" si="16"/>
        <v/>
      </c>
      <c r="C159" s="189"/>
      <c r="D159" s="182"/>
      <c r="E159" s="189"/>
      <c r="F159" s="187"/>
      <c r="G159" s="869"/>
      <c r="H159" s="191"/>
      <c r="I159" s="252"/>
      <c r="J159" s="252"/>
      <c r="K159" s="594"/>
      <c r="L159" s="595"/>
      <c r="M159" s="595"/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59"/>
      <c r="AB159" s="204"/>
      <c r="AC159" s="204"/>
      <c r="AD159" s="204"/>
    </row>
    <row r="160" spans="1:30" s="586" customFormat="1" ht="15.75" customHeight="1">
      <c r="A160" s="860" t="str">
        <f>IF(B160&lt;&gt;"",IF(AND(B160&gt;=_TM1,B160&lt;=_TM2,OR(TH!L160="1111",TH!M160="1111")),TH!D160,""),"")</f>
        <v/>
      </c>
      <c r="B160" s="36" t="str">
        <f t="shared" ref="B160:B223" si="22">IF(C160&lt;&gt;"",MONTH(C160),"")</f>
        <v/>
      </c>
      <c r="C160" s="189"/>
      <c r="D160" s="182"/>
      <c r="E160" s="189"/>
      <c r="F160" s="187"/>
      <c r="G160" s="869"/>
      <c r="H160" s="191"/>
      <c r="I160" s="252"/>
      <c r="J160" s="252"/>
      <c r="K160" s="594"/>
      <c r="L160" s="595"/>
      <c r="M160" s="595"/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9"/>
      <c r="AC160" s="204"/>
      <c r="AD160" s="204"/>
    </row>
    <row r="161" spans="1:30" s="586" customFormat="1" ht="15.75" customHeight="1">
      <c r="A161" s="860" t="str">
        <f>IF(B161&lt;&gt;"",IF(AND(B161&gt;=_TM1,B161&lt;=_TM2,OR(TH!L161="1111",TH!M161="1111")),TH!D161,""),"")</f>
        <v/>
      </c>
      <c r="B161" s="36" t="str">
        <f t="shared" si="22"/>
        <v/>
      </c>
      <c r="C161" s="189"/>
      <c r="D161" s="182"/>
      <c r="E161" s="189"/>
      <c r="F161" s="187"/>
      <c r="G161" s="869"/>
      <c r="H161" s="191"/>
      <c r="I161" s="252"/>
      <c r="J161" s="252"/>
      <c r="K161" s="594"/>
      <c r="L161" s="595"/>
      <c r="M161" s="595"/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59"/>
      <c r="AC161" s="204"/>
      <c r="AD161" s="204"/>
    </row>
    <row r="162" spans="1:30" s="586" customFormat="1" ht="15.75" customHeight="1">
      <c r="A162" s="860" t="str">
        <f>IF(B162&lt;&gt;"",IF(AND(B162&gt;=_TM1,B162&lt;=_TM2,OR(TH!L162="1111",TH!M162="1111")),TH!D162,""),"")</f>
        <v/>
      </c>
      <c r="B162" s="36" t="str">
        <f t="shared" si="22"/>
        <v/>
      </c>
      <c r="C162" s="189"/>
      <c r="D162" s="182"/>
      <c r="E162" s="189"/>
      <c r="F162" s="187"/>
      <c r="G162" s="869"/>
      <c r="H162" s="191"/>
      <c r="I162" s="252"/>
      <c r="J162" s="252"/>
      <c r="K162" s="594"/>
      <c r="L162" s="595"/>
      <c r="M162" s="595"/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9"/>
      <c r="AC162" s="204"/>
      <c r="AD162" s="204"/>
    </row>
    <row r="163" spans="1:30" ht="15.75" customHeight="1">
      <c r="A163" s="860" t="str">
        <f>IF(B163&lt;&gt;"",IF(AND(B163&gt;=_TM1,B163&lt;=_TM2,OR(TH!L163="1111",TH!M163="1111")),TH!D163,""),"")</f>
        <v/>
      </c>
      <c r="B163" s="36" t="str">
        <f t="shared" si="22"/>
        <v/>
      </c>
      <c r="C163" s="189"/>
      <c r="D163" s="189"/>
      <c r="E163" s="189"/>
      <c r="F163" s="187"/>
      <c r="G163" s="869"/>
      <c r="H163" s="191"/>
      <c r="I163" s="252"/>
      <c r="J163" s="252"/>
      <c r="K163" s="594"/>
      <c r="L163" s="595"/>
      <c r="M163" s="595"/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59"/>
      <c r="AB163" s="586"/>
    </row>
    <row r="164" spans="1:30" ht="15.75" customHeight="1">
      <c r="A164" s="860" t="str">
        <f>IF(B164&lt;&gt;"",IF(AND(B164&gt;=_TM1,B164&lt;=_TM2,OR(TH!L164="1111",TH!M164="1111")),TH!D164,""),"")</f>
        <v/>
      </c>
      <c r="B164" s="36" t="str">
        <f t="shared" si="22"/>
        <v/>
      </c>
      <c r="C164" s="189"/>
      <c r="D164" s="189"/>
      <c r="E164" s="189"/>
      <c r="F164" s="187"/>
      <c r="G164" s="869"/>
      <c r="H164" s="191"/>
      <c r="I164" s="252"/>
      <c r="J164" s="252"/>
      <c r="K164" s="594"/>
      <c r="L164" s="595"/>
      <c r="M164" s="595"/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59"/>
    </row>
    <row r="165" spans="1:30" ht="15.75" customHeight="1">
      <c r="A165" s="860" t="str">
        <f>IF(B165&lt;&gt;"",IF(AND(B165&gt;=_TM1,B165&lt;=_TM2,OR(TH!L165="1111",TH!M165="1111")),TH!D165,""),"")</f>
        <v/>
      </c>
      <c r="B165" s="36" t="str">
        <f t="shared" si="22"/>
        <v/>
      </c>
      <c r="C165" s="189"/>
      <c r="D165" s="189"/>
      <c r="E165" s="189"/>
      <c r="F165" s="190"/>
      <c r="G165" s="869"/>
      <c r="H165" s="191"/>
      <c r="I165" s="252"/>
      <c r="J165" s="252"/>
      <c r="K165" s="594"/>
      <c r="L165" s="595"/>
      <c r="M165" s="595"/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9"/>
      <c r="AB165" s="586"/>
    </row>
    <row r="166" spans="1:30" ht="15.75" customHeight="1">
      <c r="A166" s="860" t="str">
        <f>IF(B166&lt;&gt;"",IF(AND(B166&gt;=_TM1,B166&lt;=_TM2,OR(TH!L166="1111",TH!M166="1111")),TH!D166,""),"")</f>
        <v/>
      </c>
      <c r="B166" s="36" t="str">
        <f t="shared" si="22"/>
        <v/>
      </c>
      <c r="C166" s="189"/>
      <c r="D166" s="189"/>
      <c r="E166" s="189"/>
      <c r="F166" s="190"/>
      <c r="G166" s="869"/>
      <c r="H166" s="191"/>
      <c r="I166" s="252"/>
      <c r="J166" s="252"/>
      <c r="K166" s="594"/>
      <c r="L166" s="595"/>
      <c r="M166" s="595"/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59"/>
      <c r="AB166" s="586"/>
      <c r="AC166" s="586"/>
      <c r="AD166" s="586"/>
    </row>
    <row r="167" spans="1:30" ht="15.75" customHeight="1">
      <c r="A167" s="860" t="str">
        <f>IF(B167&lt;&gt;"",IF(AND(B167&gt;=_TM1,B167&lt;=_TM2,OR(TH!L167="1111",TH!M167="1111")),TH!D167,""),"")</f>
        <v/>
      </c>
      <c r="B167" s="36" t="str">
        <f t="shared" si="22"/>
        <v/>
      </c>
      <c r="C167" s="189"/>
      <c r="D167" s="189"/>
      <c r="E167" s="189"/>
      <c r="F167" s="190"/>
      <c r="G167" s="869"/>
      <c r="H167" s="191"/>
      <c r="I167" s="252"/>
      <c r="J167" s="252"/>
      <c r="K167" s="594"/>
      <c r="L167" s="595"/>
      <c r="M167" s="595"/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59"/>
      <c r="AB167" s="586"/>
      <c r="AC167" s="586"/>
      <c r="AD167" s="586"/>
    </row>
    <row r="168" spans="1:30" s="586" customFormat="1" ht="15.75" customHeight="1">
      <c r="A168" s="860" t="str">
        <f>IF(B168&lt;&gt;"",IF(AND(B168&gt;=_TM1,B168&lt;=_TM2,OR(TH!L168="1111",TH!M168="1111")),TH!D168,""),"")</f>
        <v/>
      </c>
      <c r="B168" s="36" t="str">
        <f t="shared" si="22"/>
        <v/>
      </c>
      <c r="C168" s="189"/>
      <c r="D168" s="189"/>
      <c r="E168" s="189"/>
      <c r="F168" s="190"/>
      <c r="G168" s="869"/>
      <c r="H168" s="191"/>
      <c r="I168" s="252"/>
      <c r="J168" s="252"/>
      <c r="K168" s="594"/>
      <c r="L168" s="595"/>
      <c r="M168" s="595"/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59"/>
    </row>
    <row r="169" spans="1:30" s="586" customFormat="1" ht="15.75" customHeight="1">
      <c r="A169" s="860" t="str">
        <f>IF(B169&lt;&gt;"",IF(AND(B169&gt;=_TM1,B169&lt;=_TM2,OR(TH!L169="1111",TH!M169="1111")),TH!D169,""),"")</f>
        <v/>
      </c>
      <c r="B169" s="36" t="str">
        <f t="shared" si="22"/>
        <v/>
      </c>
      <c r="C169" s="189"/>
      <c r="D169" s="189"/>
      <c r="E169" s="189"/>
      <c r="F169" s="190"/>
      <c r="G169" s="869"/>
      <c r="H169" s="191"/>
      <c r="I169" s="252"/>
      <c r="J169" s="252"/>
      <c r="K169" s="594"/>
      <c r="L169" s="595"/>
      <c r="M169" s="595"/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59"/>
      <c r="AC169" s="204"/>
      <c r="AD169" s="204"/>
    </row>
    <row r="170" spans="1:30" s="586" customFormat="1" ht="15.75" customHeight="1">
      <c r="A170" s="860" t="str">
        <f>IF(B170&lt;&gt;"",IF(AND(B170&gt;=_TM1,B170&lt;=_TM2,OR(TH!L170="1111",TH!M170="1111")),TH!D170,""),"")</f>
        <v/>
      </c>
      <c r="B170" s="36" t="str">
        <f t="shared" si="22"/>
        <v/>
      </c>
      <c r="C170" s="189"/>
      <c r="D170" s="189"/>
      <c r="E170" s="189"/>
      <c r="F170" s="190"/>
      <c r="G170" s="869"/>
      <c r="H170" s="191"/>
      <c r="I170" s="252"/>
      <c r="J170" s="252"/>
      <c r="K170" s="594"/>
      <c r="L170" s="595"/>
      <c r="M170" s="595"/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59"/>
    </row>
    <row r="171" spans="1:30" s="586" customFormat="1" ht="15.75" customHeight="1">
      <c r="A171" s="860" t="str">
        <f>IF(B171&lt;&gt;"",IF(AND(B171&gt;=_TM1,B171&lt;=_TM2,OR(TH!L171="1111",TH!M171="1111")),TH!D171,""),"")</f>
        <v/>
      </c>
      <c r="B171" s="36" t="str">
        <f t="shared" si="22"/>
        <v/>
      </c>
      <c r="C171" s="189"/>
      <c r="D171" s="189"/>
      <c r="E171" s="189"/>
      <c r="F171" s="190"/>
      <c r="G171" s="869"/>
      <c r="H171" s="191"/>
      <c r="I171" s="252"/>
      <c r="J171" s="252"/>
      <c r="K171" s="594"/>
      <c r="L171" s="595"/>
      <c r="M171" s="595"/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59"/>
    </row>
    <row r="172" spans="1:30" s="586" customFormat="1" ht="15.75" customHeight="1">
      <c r="A172" s="860" t="str">
        <f>IF(B172&lt;&gt;"",IF(AND(B172&gt;=_TM1,B172&lt;=_TM2,OR(TH!L172="1111",TH!M172="1111")),TH!D172,""),"")</f>
        <v/>
      </c>
      <c r="B172" s="36" t="str">
        <f t="shared" si="22"/>
        <v/>
      </c>
      <c r="C172" s="189"/>
      <c r="D172" s="189"/>
      <c r="E172" s="189"/>
      <c r="F172" s="190"/>
      <c r="G172" s="869"/>
      <c r="H172" s="191"/>
      <c r="I172" s="252"/>
      <c r="J172" s="252"/>
      <c r="K172" s="594"/>
      <c r="L172" s="595"/>
      <c r="M172" s="595"/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59"/>
    </row>
    <row r="173" spans="1:30" s="586" customFormat="1" ht="15.75" customHeight="1">
      <c r="A173" s="860" t="str">
        <f>IF(B173&lt;&gt;"",IF(AND(B173&gt;=_TM1,B173&lt;=_TM2,OR(TH!L173="1111",TH!M173="1111")),TH!D173,""),"")</f>
        <v/>
      </c>
      <c r="B173" s="36" t="str">
        <f t="shared" si="22"/>
        <v/>
      </c>
      <c r="C173" s="189"/>
      <c r="D173" s="189"/>
      <c r="E173" s="189"/>
      <c r="F173" s="190"/>
      <c r="G173" s="869"/>
      <c r="H173" s="191"/>
      <c r="I173" s="252"/>
      <c r="J173" s="252"/>
      <c r="K173" s="594"/>
      <c r="L173" s="595"/>
      <c r="M173" s="595"/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59"/>
    </row>
    <row r="174" spans="1:30" s="586" customFormat="1" ht="15.75" customHeight="1">
      <c r="A174" s="860" t="str">
        <f>IF(B174&lt;&gt;"",IF(AND(B174&gt;=_TM1,B174&lt;=_TM2,OR(TH!L174="1111",TH!M174="1111")),TH!D174,""),"")</f>
        <v/>
      </c>
      <c r="B174" s="36" t="str">
        <f t="shared" si="22"/>
        <v/>
      </c>
      <c r="C174" s="189"/>
      <c r="D174" s="189"/>
      <c r="E174" s="189"/>
      <c r="F174" s="190"/>
      <c r="G174" s="869"/>
      <c r="H174" s="191"/>
      <c r="I174" s="252"/>
      <c r="J174" s="252"/>
      <c r="K174" s="594"/>
      <c r="L174" s="595"/>
      <c r="M174" s="595"/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59"/>
    </row>
    <row r="175" spans="1:30" s="586" customFormat="1" ht="15.75" customHeight="1">
      <c r="A175" s="860" t="str">
        <f>IF(B175&lt;&gt;"",IF(AND(B175&gt;=_TM1,B175&lt;=_TM2,OR(TH!L175="1111",TH!M175="1111")),TH!D175,""),"")</f>
        <v/>
      </c>
      <c r="B175" s="36" t="str">
        <f t="shared" si="22"/>
        <v/>
      </c>
      <c r="C175" s="189"/>
      <c r="D175" s="189"/>
      <c r="E175" s="189"/>
      <c r="F175" s="190"/>
      <c r="G175" s="869"/>
      <c r="H175" s="191"/>
      <c r="I175" s="252"/>
      <c r="J175" s="252"/>
      <c r="K175" s="594"/>
      <c r="L175" s="595"/>
      <c r="M175" s="595"/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59"/>
    </row>
    <row r="176" spans="1:30" s="586" customFormat="1" ht="15.75" customHeight="1">
      <c r="A176" s="860" t="str">
        <f>IF(B176&lt;&gt;"",IF(AND(B176&gt;=_TM1,B176&lt;=_TM2,OR(TH!L176="1111",TH!M176="1111")),TH!D176,""),"")</f>
        <v/>
      </c>
      <c r="B176" s="36" t="str">
        <f t="shared" si="22"/>
        <v/>
      </c>
      <c r="C176" s="189"/>
      <c r="D176" s="189"/>
      <c r="E176" s="189"/>
      <c r="F176" s="190"/>
      <c r="G176" s="869"/>
      <c r="H176" s="191"/>
      <c r="I176" s="252"/>
      <c r="J176" s="252"/>
      <c r="K176" s="594"/>
      <c r="L176" s="595"/>
      <c r="M176" s="595"/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59"/>
      <c r="AC176" s="204"/>
      <c r="AD176" s="204"/>
    </row>
    <row r="177" spans="1:30" s="586" customFormat="1" ht="15.75" customHeight="1">
      <c r="A177" s="860" t="str">
        <f>IF(B177&lt;&gt;"",IF(AND(B177&gt;=_TM1,B177&lt;=_TM2,OR(TH!L177="1111",TH!M177="1111")),TH!D177,""),"")</f>
        <v/>
      </c>
      <c r="B177" s="36" t="str">
        <f t="shared" si="22"/>
        <v/>
      </c>
      <c r="C177" s="189"/>
      <c r="D177" s="189"/>
      <c r="E177" s="189"/>
      <c r="F177" s="190"/>
      <c r="G177" s="869"/>
      <c r="H177" s="191"/>
      <c r="I177" s="252"/>
      <c r="J177" s="252"/>
      <c r="K177" s="594"/>
      <c r="L177" s="595"/>
      <c r="M177" s="595"/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9"/>
      <c r="AC177" s="204"/>
      <c r="AD177" s="204"/>
    </row>
    <row r="178" spans="1:30" s="586" customFormat="1" ht="15.75" customHeight="1">
      <c r="A178" s="860" t="str">
        <f>IF(B178&lt;&gt;"",IF(AND(B178&gt;=_TM1,B178&lt;=_TM2,OR(TH!L178="1111",TH!M178="1111")),TH!D178,""),"")</f>
        <v/>
      </c>
      <c r="B178" s="36" t="str">
        <f t="shared" si="22"/>
        <v/>
      </c>
      <c r="C178" s="189"/>
      <c r="D178" s="189"/>
      <c r="E178" s="189"/>
      <c r="F178" s="190"/>
      <c r="G178" s="869"/>
      <c r="H178" s="191"/>
      <c r="I178" s="252"/>
      <c r="J178" s="252"/>
      <c r="K178" s="594"/>
      <c r="L178" s="595"/>
      <c r="M178" s="595"/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9"/>
      <c r="AC178" s="204"/>
      <c r="AD178" s="204"/>
    </row>
    <row r="179" spans="1:30" s="586" customFormat="1" ht="15.75" customHeight="1">
      <c r="A179" s="860" t="str">
        <f>IF(B179&lt;&gt;"",IF(AND(B179&gt;=_TM1,B179&lt;=_TM2,OR(TH!L179="1111",TH!M179="1111")),TH!D179,""),"")</f>
        <v/>
      </c>
      <c r="B179" s="36" t="str">
        <f t="shared" si="22"/>
        <v/>
      </c>
      <c r="C179" s="189"/>
      <c r="D179" s="189"/>
      <c r="E179" s="189"/>
      <c r="F179" s="190"/>
      <c r="G179" s="869"/>
      <c r="H179" s="191"/>
      <c r="I179" s="252"/>
      <c r="J179" s="252"/>
      <c r="K179" s="594"/>
      <c r="L179" s="595"/>
      <c r="M179" s="595"/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9"/>
      <c r="AC179" s="204"/>
      <c r="AD179" s="204"/>
    </row>
    <row r="180" spans="1:30" s="586" customFormat="1" ht="15.75" customHeight="1">
      <c r="A180" s="860" t="str">
        <f>IF(B180&lt;&gt;"",IF(AND(B180&gt;=_TM1,B180&lt;=_TM2,OR(TH!L180="1111",TH!M180="1111")),TH!D180,""),"")</f>
        <v/>
      </c>
      <c r="B180" s="36" t="str">
        <f t="shared" si="22"/>
        <v/>
      </c>
      <c r="C180" s="189"/>
      <c r="D180" s="189"/>
      <c r="E180" s="189"/>
      <c r="F180" s="190"/>
      <c r="G180" s="869"/>
      <c r="H180" s="191"/>
      <c r="I180" s="252"/>
      <c r="J180" s="252"/>
      <c r="K180" s="594"/>
      <c r="L180" s="595"/>
      <c r="M180" s="595"/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9"/>
      <c r="AC180" s="204"/>
      <c r="AD180" s="204"/>
    </row>
    <row r="181" spans="1:30" s="586" customFormat="1" ht="15.75" customHeight="1">
      <c r="A181" s="860" t="str">
        <f>IF(B181&lt;&gt;"",IF(AND(B181&gt;=_TM1,B181&lt;=_TM2,OR(TH!L181="1111",TH!M181="1111")),TH!D181,""),"")</f>
        <v/>
      </c>
      <c r="B181" s="36" t="str">
        <f t="shared" si="22"/>
        <v/>
      </c>
      <c r="C181" s="189"/>
      <c r="D181" s="189"/>
      <c r="E181" s="189"/>
      <c r="F181" s="190"/>
      <c r="G181" s="869"/>
      <c r="H181" s="191"/>
      <c r="I181" s="252"/>
      <c r="J181" s="252"/>
      <c r="K181" s="594"/>
      <c r="L181" s="595"/>
      <c r="M181" s="595"/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59"/>
      <c r="AC181" s="204"/>
      <c r="AD181" s="204"/>
    </row>
    <row r="182" spans="1:30" s="586" customFormat="1" ht="15.75" customHeight="1">
      <c r="A182" s="860" t="str">
        <f>IF(B182&lt;&gt;"",IF(AND(B182&gt;=_TM1,B182&lt;=_TM2,OR(TH!L182="1111",TH!M182="1111")),TH!D182,""),"")</f>
        <v/>
      </c>
      <c r="B182" s="36" t="str">
        <f t="shared" si="22"/>
        <v/>
      </c>
      <c r="C182" s="189"/>
      <c r="D182" s="189"/>
      <c r="E182" s="189"/>
      <c r="F182" s="190"/>
      <c r="G182" s="869"/>
      <c r="H182" s="191"/>
      <c r="I182" s="252"/>
      <c r="J182" s="252"/>
      <c r="K182" s="594"/>
      <c r="L182" s="595"/>
      <c r="M182" s="595"/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59"/>
      <c r="AC182" s="204"/>
      <c r="AD182" s="204"/>
    </row>
    <row r="183" spans="1:30" s="586" customFormat="1" ht="15.75" customHeight="1">
      <c r="A183" s="860" t="str">
        <f>IF(B183&lt;&gt;"",IF(AND(B183&gt;=_TM1,B183&lt;=_TM2,OR(TH!L183="1111",TH!M183="1111")),TH!D183,""),"")</f>
        <v/>
      </c>
      <c r="B183" s="36" t="str">
        <f t="shared" si="22"/>
        <v/>
      </c>
      <c r="C183" s="189"/>
      <c r="D183" s="189"/>
      <c r="E183" s="189"/>
      <c r="F183" s="190"/>
      <c r="G183" s="869"/>
      <c r="H183" s="191"/>
      <c r="I183" s="252"/>
      <c r="J183" s="252"/>
      <c r="K183" s="594"/>
      <c r="L183" s="595"/>
      <c r="M183" s="595"/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59"/>
      <c r="AC183" s="204"/>
      <c r="AD183" s="204"/>
    </row>
    <row r="184" spans="1:30" s="586" customFormat="1" ht="15.75" customHeight="1">
      <c r="A184" s="860" t="str">
        <f>IF(B184&lt;&gt;"",IF(AND(B184&gt;=_TM1,B184&lt;=_TM2,OR(TH!L184="1111",TH!M184="1111")),TH!D184,""),"")</f>
        <v/>
      </c>
      <c r="B184" s="36" t="str">
        <f t="shared" si="22"/>
        <v/>
      </c>
      <c r="C184" s="189"/>
      <c r="D184" s="189"/>
      <c r="E184" s="189"/>
      <c r="F184" s="190"/>
      <c r="G184" s="869"/>
      <c r="H184" s="191"/>
      <c r="I184" s="252"/>
      <c r="J184" s="252"/>
      <c r="K184" s="594"/>
      <c r="L184" s="595"/>
      <c r="M184" s="595"/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59"/>
      <c r="AC184" s="204"/>
      <c r="AD184" s="204"/>
    </row>
    <row r="185" spans="1:30" s="586" customFormat="1" ht="15.75" customHeight="1">
      <c r="A185" s="860" t="str">
        <f>IF(B185&lt;&gt;"",IF(AND(B185&gt;=_TM1,B185&lt;=_TM2,OR(TH!L185="1111",TH!M185="1111")),TH!D185,""),"")</f>
        <v/>
      </c>
      <c r="B185" s="36" t="str">
        <f t="shared" si="22"/>
        <v/>
      </c>
      <c r="C185" s="189"/>
      <c r="D185" s="189"/>
      <c r="E185" s="189"/>
      <c r="F185" s="190"/>
      <c r="G185" s="869"/>
      <c r="H185" s="191"/>
      <c r="I185" s="252"/>
      <c r="J185" s="252"/>
      <c r="K185" s="594"/>
      <c r="L185" s="595"/>
      <c r="M185" s="595"/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59"/>
      <c r="AC185" s="204"/>
      <c r="AD185" s="204"/>
    </row>
    <row r="186" spans="1:30" ht="15.75" customHeight="1">
      <c r="A186" s="860" t="str">
        <f>IF(B186&lt;&gt;"",IF(AND(B186&gt;=_TM1,B186&lt;=_TM2,OR(TH!L186="1111",TH!M186="1111")),TH!D186,""),"")</f>
        <v/>
      </c>
      <c r="B186" s="36" t="str">
        <f t="shared" si="22"/>
        <v/>
      </c>
      <c r="C186" s="189"/>
      <c r="D186" s="189"/>
      <c r="E186" s="189"/>
      <c r="F186" s="190"/>
      <c r="G186" s="869"/>
      <c r="H186" s="191"/>
      <c r="I186" s="252"/>
      <c r="J186" s="252"/>
      <c r="K186" s="594"/>
      <c r="L186" s="595"/>
      <c r="M186" s="595"/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59"/>
      <c r="AB186" s="586"/>
      <c r="AC186" s="586"/>
      <c r="AD186" s="586"/>
    </row>
    <row r="187" spans="1:30" ht="15.75" customHeight="1">
      <c r="A187" s="860" t="str">
        <f>IF(B187&lt;&gt;"",IF(AND(B187&gt;=_TM1,B187&lt;=_TM2,OR(TH!L187="1111",TH!M187="1111")),TH!D187,""),"")</f>
        <v/>
      </c>
      <c r="B187" s="36" t="str">
        <f t="shared" si="22"/>
        <v/>
      </c>
      <c r="C187" s="189"/>
      <c r="D187" s="189"/>
      <c r="E187" s="189"/>
      <c r="F187" s="190"/>
      <c r="G187" s="869"/>
      <c r="H187" s="191"/>
      <c r="I187" s="252"/>
      <c r="J187" s="252"/>
      <c r="K187" s="594"/>
      <c r="L187" s="595"/>
      <c r="M187" s="595"/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59"/>
      <c r="AB187" s="586"/>
      <c r="AC187" s="586"/>
      <c r="AD187" s="586"/>
    </row>
    <row r="188" spans="1:30" ht="15.75" customHeight="1">
      <c r="A188" s="860" t="str">
        <f>IF(B188&lt;&gt;"",IF(AND(B188&gt;=_TM1,B188&lt;=_TM2,OR(TH!L188="1111",TH!M188="1111")),TH!D188,""),"")</f>
        <v/>
      </c>
      <c r="B188" s="36" t="str">
        <f t="shared" si="22"/>
        <v/>
      </c>
      <c r="C188" s="189"/>
      <c r="D188" s="189"/>
      <c r="E188" s="189"/>
      <c r="F188" s="190"/>
      <c r="G188" s="869"/>
      <c r="H188" s="191"/>
      <c r="I188" s="252"/>
      <c r="J188" s="252"/>
      <c r="K188" s="594"/>
      <c r="L188" s="595"/>
      <c r="M188" s="595"/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59"/>
      <c r="AB188" s="586"/>
    </row>
    <row r="189" spans="1:30" ht="15.75" customHeight="1">
      <c r="A189" s="860" t="str">
        <f>IF(B189&lt;&gt;"",IF(AND(B189&gt;=_TM1,B189&lt;=_TM2,OR(TH!L189="1111",TH!M189="1111")),TH!D189,""),"")</f>
        <v/>
      </c>
      <c r="B189" s="36" t="str">
        <f t="shared" si="22"/>
        <v/>
      </c>
      <c r="C189" s="189"/>
      <c r="D189" s="189"/>
      <c r="E189" s="189"/>
      <c r="F189" s="190"/>
      <c r="G189" s="869"/>
      <c r="H189" s="191"/>
      <c r="I189" s="252"/>
      <c r="J189" s="252"/>
      <c r="K189" s="594"/>
      <c r="L189" s="595"/>
      <c r="M189" s="595"/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59"/>
      <c r="AB189" s="586"/>
    </row>
    <row r="190" spans="1:30" ht="15.75" customHeight="1">
      <c r="A190" s="860" t="str">
        <f>IF(B190&lt;&gt;"",IF(AND(B190&gt;=_TM1,B190&lt;=_TM2,OR(TH!L190="1111",TH!M190="1111")),TH!D190,""),"")</f>
        <v/>
      </c>
      <c r="B190" s="36" t="str">
        <f t="shared" si="22"/>
        <v/>
      </c>
      <c r="C190" s="189"/>
      <c r="D190" s="189"/>
      <c r="E190" s="189"/>
      <c r="F190" s="190"/>
      <c r="G190" s="869"/>
      <c r="H190" s="191"/>
      <c r="I190" s="252"/>
      <c r="J190" s="252"/>
      <c r="K190" s="594"/>
      <c r="L190" s="595"/>
      <c r="M190" s="595"/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59"/>
      <c r="AB190" s="586"/>
    </row>
    <row r="191" spans="1:30" ht="15.75" customHeight="1">
      <c r="A191" s="860" t="str">
        <f>IF(B191&lt;&gt;"",IF(AND(B191&gt;=_TM1,B191&lt;=_TM2,OR(TH!L191="1111",TH!M191="1111")),TH!D191,""),"")</f>
        <v/>
      </c>
      <c r="B191" s="36" t="str">
        <f t="shared" si="22"/>
        <v/>
      </c>
      <c r="C191" s="189"/>
      <c r="D191" s="189"/>
      <c r="E191" s="189"/>
      <c r="F191" s="190"/>
      <c r="G191" s="869"/>
      <c r="H191" s="191"/>
      <c r="I191" s="252"/>
      <c r="J191" s="252"/>
      <c r="K191" s="594"/>
      <c r="L191" s="595"/>
      <c r="M191" s="595"/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59"/>
      <c r="AB191" s="586"/>
    </row>
    <row r="192" spans="1:30" ht="15.75" customHeight="1">
      <c r="A192" s="860" t="str">
        <f>IF(B192&lt;&gt;"",IF(AND(B192&gt;=_TM1,B192&lt;=_TM2,OR(TH!L192="1111",TH!M192="1111")),TH!D192,""),"")</f>
        <v/>
      </c>
      <c r="B192" s="36" t="str">
        <f t="shared" si="22"/>
        <v/>
      </c>
      <c r="C192" s="189"/>
      <c r="D192" s="189"/>
      <c r="E192" s="189"/>
      <c r="F192" s="190"/>
      <c r="G192" s="869"/>
      <c r="H192" s="191"/>
      <c r="I192" s="252"/>
      <c r="J192" s="252"/>
      <c r="K192" s="594"/>
      <c r="L192" s="595"/>
      <c r="M192" s="595"/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9"/>
      <c r="AB192" s="586"/>
    </row>
    <row r="193" spans="1:30" ht="15.75" customHeight="1">
      <c r="A193" s="860" t="str">
        <f>IF(B193&lt;&gt;"",IF(AND(B193&gt;=_TM1,B193&lt;=_TM2,OR(TH!L193="1111",TH!M193="1111")),TH!D193,""),"")</f>
        <v/>
      </c>
      <c r="B193" s="36" t="str">
        <f t="shared" si="22"/>
        <v/>
      </c>
      <c r="C193" s="189"/>
      <c r="D193" s="189"/>
      <c r="E193" s="189"/>
      <c r="F193" s="190"/>
      <c r="G193" s="869"/>
      <c r="H193" s="191"/>
      <c r="I193" s="252"/>
      <c r="J193" s="252"/>
      <c r="K193" s="594"/>
      <c r="L193" s="595"/>
      <c r="M193" s="595"/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59"/>
      <c r="AB193" s="586"/>
    </row>
    <row r="194" spans="1:30" ht="15.75" customHeight="1">
      <c r="A194" s="860" t="str">
        <f>IF(B194&lt;&gt;"",IF(AND(B194&gt;=_TM1,B194&lt;=_TM2,OR(TH!L194="1111",TH!M194="1111")),TH!D194,""),"")</f>
        <v/>
      </c>
      <c r="B194" s="36" t="str">
        <f t="shared" si="22"/>
        <v/>
      </c>
      <c r="C194" s="189"/>
      <c r="D194" s="189"/>
      <c r="E194" s="189"/>
      <c r="F194" s="190"/>
      <c r="G194" s="869"/>
      <c r="H194" s="191"/>
      <c r="I194" s="252"/>
      <c r="J194" s="252"/>
      <c r="K194" s="594"/>
      <c r="L194" s="595"/>
      <c r="M194" s="595"/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59"/>
      <c r="AB194" s="586"/>
    </row>
    <row r="195" spans="1:30" ht="15.75" customHeight="1">
      <c r="A195" s="860" t="str">
        <f>IF(B195&lt;&gt;"",IF(AND(B195&gt;=_TM1,B195&lt;=_TM2,OR(TH!L195="1111",TH!M195="1111")),TH!D195,""),"")</f>
        <v/>
      </c>
      <c r="B195" s="36" t="str">
        <f t="shared" si="22"/>
        <v/>
      </c>
      <c r="C195" s="189"/>
      <c r="D195" s="189"/>
      <c r="E195" s="189"/>
      <c r="F195" s="190"/>
      <c r="G195" s="869"/>
      <c r="H195" s="191"/>
      <c r="I195" s="252"/>
      <c r="J195" s="252"/>
      <c r="K195" s="594"/>
      <c r="L195" s="595"/>
      <c r="M195" s="595"/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59"/>
      <c r="AB195" s="586"/>
    </row>
    <row r="196" spans="1:30" ht="15.75" customHeight="1">
      <c r="A196" s="860" t="str">
        <f>IF(B196&lt;&gt;"",IF(AND(B196&gt;=_TM1,B196&lt;=_TM2,OR(TH!L196="1111",TH!M196="1111")),TH!D196,""),"")</f>
        <v/>
      </c>
      <c r="B196" s="36" t="str">
        <f t="shared" si="22"/>
        <v/>
      </c>
      <c r="C196" s="189"/>
      <c r="D196" s="189"/>
      <c r="E196" s="189"/>
      <c r="F196" s="190"/>
      <c r="G196" s="869"/>
      <c r="H196" s="191"/>
      <c r="I196" s="252"/>
      <c r="J196" s="252"/>
      <c r="K196" s="594"/>
      <c r="L196" s="595"/>
      <c r="M196" s="595"/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9"/>
      <c r="AB196" s="586"/>
    </row>
    <row r="197" spans="1:30" ht="15.75" customHeight="1">
      <c r="A197" s="860" t="str">
        <f>IF(B197&lt;&gt;"",IF(AND(B197&gt;=_TM1,B197&lt;=_TM2,OR(TH!L197="1111",TH!M197="1111")),TH!D197,""),"")</f>
        <v/>
      </c>
      <c r="B197" s="36" t="str">
        <f t="shared" si="22"/>
        <v/>
      </c>
      <c r="C197" s="189"/>
      <c r="D197" s="189"/>
      <c r="E197" s="189"/>
      <c r="F197" s="190"/>
      <c r="G197" s="869"/>
      <c r="H197" s="191"/>
      <c r="I197" s="252"/>
      <c r="J197" s="252"/>
      <c r="K197" s="594"/>
      <c r="L197" s="595"/>
      <c r="M197" s="595"/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59"/>
      <c r="AB197" s="586"/>
    </row>
    <row r="198" spans="1:30" ht="15.75" customHeight="1">
      <c r="A198" s="860" t="str">
        <f>IF(B198&lt;&gt;"",IF(AND(B198&gt;=_TM1,B198&lt;=_TM2,OR(TH!L198="1111",TH!M198="1111")),TH!D198,""),"")</f>
        <v/>
      </c>
      <c r="B198" s="36" t="str">
        <f t="shared" si="22"/>
        <v/>
      </c>
      <c r="C198" s="189"/>
      <c r="D198" s="189"/>
      <c r="E198" s="189"/>
      <c r="F198" s="190"/>
      <c r="G198" s="869"/>
      <c r="H198" s="191"/>
      <c r="I198" s="252"/>
      <c r="J198" s="252"/>
      <c r="K198" s="594"/>
      <c r="L198" s="595"/>
      <c r="M198" s="595"/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59"/>
      <c r="AB198" s="586"/>
    </row>
    <row r="199" spans="1:30" ht="15.75" customHeight="1">
      <c r="A199" s="860" t="str">
        <f>IF(B199&lt;&gt;"",IF(AND(B199&gt;=_TM1,B199&lt;=_TM2,OR(TH!L199="1111",TH!M199="1111")),TH!D199,""),"")</f>
        <v/>
      </c>
      <c r="B199" s="36" t="str">
        <f t="shared" si="22"/>
        <v/>
      </c>
      <c r="C199" s="189"/>
      <c r="D199" s="189"/>
      <c r="E199" s="189"/>
      <c r="F199" s="190"/>
      <c r="G199" s="869"/>
      <c r="H199" s="191"/>
      <c r="I199" s="252"/>
      <c r="J199" s="252"/>
      <c r="K199" s="594"/>
      <c r="L199" s="595"/>
      <c r="M199" s="595"/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9"/>
      <c r="AB199" s="586"/>
    </row>
    <row r="200" spans="1:30" ht="15.75" customHeight="1">
      <c r="A200" s="860" t="str">
        <f>IF(B200&lt;&gt;"",IF(AND(B200&gt;=_TM1,B200&lt;=_TM2,OR(TH!L200="1111",TH!M200="1111")),TH!D200,""),"")</f>
        <v/>
      </c>
      <c r="B200" s="36" t="str">
        <f t="shared" si="22"/>
        <v/>
      </c>
      <c r="C200" s="189"/>
      <c r="D200" s="189"/>
      <c r="E200" s="189"/>
      <c r="F200" s="190"/>
      <c r="G200" s="869"/>
      <c r="H200" s="191"/>
      <c r="I200" s="252"/>
      <c r="J200" s="252"/>
      <c r="K200" s="594"/>
      <c r="L200" s="595"/>
      <c r="M200" s="595"/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59"/>
      <c r="AB200" s="586"/>
      <c r="AC200" s="586"/>
      <c r="AD200" s="586"/>
    </row>
    <row r="201" spans="1:30" ht="15.75" customHeight="1">
      <c r="A201" s="860" t="str">
        <f>IF(B201&lt;&gt;"",IF(AND(B201&gt;=_TM1,B201&lt;=_TM2,OR(TH!L201="1111",TH!M201="1111")),TH!D201,""),"")</f>
        <v/>
      </c>
      <c r="B201" s="36" t="str">
        <f t="shared" si="22"/>
        <v/>
      </c>
      <c r="C201" s="189"/>
      <c r="D201" s="189"/>
      <c r="E201" s="189"/>
      <c r="F201" s="190"/>
      <c r="G201" s="869"/>
      <c r="H201" s="191"/>
      <c r="I201" s="252"/>
      <c r="J201" s="252"/>
      <c r="K201" s="594"/>
      <c r="L201" s="595"/>
      <c r="M201" s="595"/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59"/>
      <c r="AB201" s="586"/>
      <c r="AC201" s="586"/>
      <c r="AD201" s="586"/>
    </row>
    <row r="202" spans="1:30" ht="15.75" customHeight="1">
      <c r="A202" s="860" t="str">
        <f>IF(B202&lt;&gt;"",IF(AND(B202&gt;=_TM1,B202&lt;=_TM2,OR(TH!L202="1111",TH!M202="1111")),TH!D202,""),"")</f>
        <v/>
      </c>
      <c r="B202" s="36" t="str">
        <f t="shared" si="22"/>
        <v/>
      </c>
      <c r="C202" s="189"/>
      <c r="D202" s="189"/>
      <c r="E202" s="189"/>
      <c r="F202" s="190"/>
      <c r="G202" s="869"/>
      <c r="H202" s="191"/>
      <c r="I202" s="252"/>
      <c r="J202" s="252"/>
      <c r="K202" s="594"/>
      <c r="L202" s="595"/>
      <c r="M202" s="595"/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9"/>
      <c r="AB202" s="586"/>
    </row>
    <row r="203" spans="1:30" ht="15.75" customHeight="1">
      <c r="A203" s="860" t="str">
        <f>IF(B203&lt;&gt;"",IF(AND(B203&gt;=_TM1,B203&lt;=_TM2,OR(TH!L203="1111",TH!M203="1111")),TH!D203,""),"")</f>
        <v/>
      </c>
      <c r="B203" s="36" t="str">
        <f t="shared" si="22"/>
        <v/>
      </c>
      <c r="C203" s="189"/>
      <c r="D203" s="189"/>
      <c r="E203" s="189"/>
      <c r="F203" s="190"/>
      <c r="G203" s="869"/>
      <c r="H203" s="191"/>
      <c r="I203" s="252"/>
      <c r="J203" s="252"/>
      <c r="K203" s="594"/>
      <c r="L203" s="595"/>
      <c r="M203" s="595"/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59"/>
      <c r="AB203" s="586"/>
    </row>
    <row r="204" spans="1:30" ht="15.75" customHeight="1">
      <c r="A204" s="860" t="str">
        <f>IF(B204&lt;&gt;"",IF(AND(B204&gt;=_TM1,B204&lt;=_TM2,OR(TH!L204="1111",TH!M204="1111")),TH!D204,""),"")</f>
        <v/>
      </c>
      <c r="B204" s="36" t="str">
        <f t="shared" si="22"/>
        <v/>
      </c>
      <c r="C204" s="189"/>
      <c r="D204" s="189"/>
      <c r="E204" s="189"/>
      <c r="F204" s="190"/>
      <c r="G204" s="869"/>
      <c r="H204" s="191"/>
      <c r="I204" s="252"/>
      <c r="J204" s="252"/>
      <c r="K204" s="594"/>
      <c r="L204" s="595"/>
      <c r="M204" s="595"/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9"/>
      <c r="AB204" s="586"/>
    </row>
    <row r="205" spans="1:30" ht="15.75" customHeight="1">
      <c r="A205" s="860" t="str">
        <f>IF(B205&lt;&gt;"",IF(AND(B205&gt;=_TM1,B205&lt;=_TM2,OR(TH!L205="1111",TH!M205="1111")),TH!D205,""),"")</f>
        <v/>
      </c>
      <c r="B205" s="36" t="str">
        <f t="shared" si="22"/>
        <v/>
      </c>
      <c r="C205" s="189"/>
      <c r="D205" s="189"/>
      <c r="E205" s="189"/>
      <c r="F205" s="190"/>
      <c r="G205" s="869"/>
      <c r="H205" s="191"/>
      <c r="I205" s="252"/>
      <c r="J205" s="252"/>
      <c r="K205" s="594"/>
      <c r="L205" s="595"/>
      <c r="M205" s="595"/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59"/>
      <c r="AB205" s="586"/>
    </row>
    <row r="206" spans="1:30" ht="15.75" customHeight="1">
      <c r="A206" s="860" t="str">
        <f>IF(B206&lt;&gt;"",IF(AND(B206&gt;=_TM1,B206&lt;=_TM2,OR(TH!L206="1111",TH!M206="1111")),TH!D206,""),"")</f>
        <v/>
      </c>
      <c r="B206" s="36" t="str">
        <f t="shared" si="22"/>
        <v/>
      </c>
      <c r="C206" s="189"/>
      <c r="D206" s="189"/>
      <c r="E206" s="189"/>
      <c r="F206" s="190"/>
      <c r="G206" s="869"/>
      <c r="H206" s="191"/>
      <c r="I206" s="252"/>
      <c r="J206" s="252"/>
      <c r="K206" s="594"/>
      <c r="L206" s="595"/>
      <c r="M206" s="595"/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59"/>
      <c r="AB206" s="586"/>
    </row>
    <row r="207" spans="1:30" ht="15.75" customHeight="1">
      <c r="A207" s="860" t="str">
        <f>IF(B207&lt;&gt;"",IF(AND(B207&gt;=_TM1,B207&lt;=_TM2,OR(TH!L207="1111",TH!M207="1111")),TH!D207,""),"")</f>
        <v/>
      </c>
      <c r="B207" s="36" t="str">
        <f t="shared" si="22"/>
        <v/>
      </c>
      <c r="C207" s="189"/>
      <c r="D207" s="189"/>
      <c r="E207" s="189"/>
      <c r="F207" s="190"/>
      <c r="G207" s="869"/>
      <c r="H207" s="191"/>
      <c r="I207" s="252"/>
      <c r="J207" s="252"/>
      <c r="K207" s="594"/>
      <c r="L207" s="595"/>
      <c r="M207" s="595"/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59"/>
      <c r="AB207" s="586"/>
    </row>
    <row r="208" spans="1:30" ht="15.75" customHeight="1">
      <c r="A208" s="860" t="str">
        <f>IF(B208&lt;&gt;"",IF(AND(B208&gt;=_TM1,B208&lt;=_TM2,OR(TH!L208="1111",TH!M208="1111")),TH!D208,""),"")</f>
        <v/>
      </c>
      <c r="B208" s="36" t="str">
        <f t="shared" si="22"/>
        <v/>
      </c>
      <c r="C208" s="189"/>
      <c r="D208" s="189"/>
      <c r="E208" s="189"/>
      <c r="F208" s="190"/>
      <c r="G208" s="869"/>
      <c r="H208" s="191"/>
      <c r="I208" s="252"/>
      <c r="J208" s="252"/>
      <c r="K208" s="594"/>
      <c r="L208" s="595"/>
      <c r="M208" s="595"/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9"/>
      <c r="AB208" s="586"/>
      <c r="AC208" s="586"/>
      <c r="AD208" s="586"/>
    </row>
    <row r="209" spans="1:30" ht="15.75" customHeight="1">
      <c r="A209" s="860" t="str">
        <f>IF(B209&lt;&gt;"",IF(AND(B209&gt;=_TM1,B209&lt;=_TM2,OR(TH!L209="1111",TH!M209="1111")),TH!D209,""),"")</f>
        <v/>
      </c>
      <c r="B209" s="36" t="str">
        <f t="shared" si="22"/>
        <v/>
      </c>
      <c r="C209" s="189"/>
      <c r="D209" s="189"/>
      <c r="E209" s="189"/>
      <c r="F209" s="190"/>
      <c r="G209" s="869"/>
      <c r="H209" s="191"/>
      <c r="I209" s="252"/>
      <c r="J209" s="252"/>
      <c r="K209" s="594"/>
      <c r="L209" s="595"/>
      <c r="M209" s="595"/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59"/>
      <c r="AB209" s="586"/>
      <c r="AC209" s="586"/>
      <c r="AD209" s="586"/>
    </row>
    <row r="210" spans="1:30" ht="15.75" customHeight="1">
      <c r="A210" s="860" t="str">
        <f>IF(B210&lt;&gt;"",IF(AND(B210&gt;=_TM1,B210&lt;=_TM2,OR(TH!L210="1111",TH!M210="1111")),TH!D210,""),"")</f>
        <v/>
      </c>
      <c r="B210" s="36" t="str">
        <f t="shared" si="22"/>
        <v/>
      </c>
      <c r="C210" s="189"/>
      <c r="D210" s="189"/>
      <c r="E210" s="189"/>
      <c r="F210" s="190"/>
      <c r="G210" s="869"/>
      <c r="H210" s="191"/>
      <c r="I210" s="252"/>
      <c r="J210" s="252"/>
      <c r="K210" s="594"/>
      <c r="L210" s="595"/>
      <c r="M210" s="595"/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59"/>
      <c r="AB210" s="586"/>
      <c r="AC210" s="586"/>
      <c r="AD210" s="586"/>
    </row>
    <row r="211" spans="1:30" ht="15.75" customHeight="1">
      <c r="A211" s="860" t="str">
        <f>IF(B211&lt;&gt;"",IF(AND(B211&gt;=_TM1,B211&lt;=_TM2,OR(TH!L211="1111",TH!M211="1111")),TH!D211,""),"")</f>
        <v/>
      </c>
      <c r="B211" s="36" t="str">
        <f t="shared" si="22"/>
        <v/>
      </c>
      <c r="C211" s="189"/>
      <c r="D211" s="189"/>
      <c r="E211" s="189"/>
      <c r="F211" s="190"/>
      <c r="G211" s="869"/>
      <c r="H211" s="191"/>
      <c r="I211" s="252"/>
      <c r="J211" s="252"/>
      <c r="K211" s="594"/>
      <c r="L211" s="595"/>
      <c r="M211" s="595"/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59"/>
      <c r="AB211" s="586"/>
    </row>
    <row r="212" spans="1:30" ht="15.75" customHeight="1">
      <c r="A212" s="860" t="str">
        <f>IF(B212&lt;&gt;"",IF(AND(B212&gt;=_TM1,B212&lt;=_TM2,OR(TH!L212="1111",TH!M212="1111")),TH!D212,""),"")</f>
        <v/>
      </c>
      <c r="B212" s="36" t="str">
        <f t="shared" si="22"/>
        <v/>
      </c>
      <c r="C212" s="189"/>
      <c r="D212" s="189"/>
      <c r="E212" s="189"/>
      <c r="F212" s="190"/>
      <c r="G212" s="869"/>
      <c r="H212" s="191"/>
      <c r="I212" s="252"/>
      <c r="J212" s="252"/>
      <c r="K212" s="594"/>
      <c r="L212" s="595"/>
      <c r="M212" s="595"/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59"/>
      <c r="AB212" s="586"/>
    </row>
    <row r="213" spans="1:30" ht="15.75" customHeight="1">
      <c r="A213" s="860" t="str">
        <f>IF(B213&lt;&gt;"",IF(AND(B213&gt;=_TM1,B213&lt;=_TM2,OR(TH!L213="1111",TH!M213="1111")),TH!D213,""),"")</f>
        <v/>
      </c>
      <c r="B213" s="36" t="str">
        <f t="shared" si="22"/>
        <v/>
      </c>
      <c r="C213" s="189"/>
      <c r="D213" s="189"/>
      <c r="E213" s="189"/>
      <c r="F213" s="190"/>
      <c r="G213" s="869"/>
      <c r="H213" s="191"/>
      <c r="I213" s="252"/>
      <c r="J213" s="252"/>
      <c r="K213" s="594"/>
      <c r="L213" s="595"/>
      <c r="M213" s="595"/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9"/>
      <c r="AB213" s="586"/>
    </row>
    <row r="214" spans="1:30" ht="15.75" customHeight="1">
      <c r="A214" s="860" t="str">
        <f>IF(B214&lt;&gt;"",IF(AND(B214&gt;=_TM1,B214&lt;=_TM2,OR(TH!L214="1111",TH!M214="1111")),TH!D214,""),"")</f>
        <v/>
      </c>
      <c r="B214" s="36" t="str">
        <f t="shared" si="22"/>
        <v/>
      </c>
      <c r="C214" s="189"/>
      <c r="D214" s="189"/>
      <c r="E214" s="189"/>
      <c r="F214" s="190"/>
      <c r="G214" s="869"/>
      <c r="H214" s="191"/>
      <c r="I214" s="252"/>
      <c r="J214" s="252"/>
      <c r="K214" s="594"/>
      <c r="L214" s="595"/>
      <c r="M214" s="595"/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9"/>
      <c r="AB214" s="586"/>
    </row>
    <row r="215" spans="1:30" ht="15.75" customHeight="1">
      <c r="A215" s="860" t="str">
        <f>IF(B215&lt;&gt;"",IF(AND(B215&gt;=_TM1,B215&lt;=_TM2,OR(TH!L215="1111",TH!M215="1111")),TH!D215,""),"")</f>
        <v/>
      </c>
      <c r="B215" s="36" t="str">
        <f t="shared" si="22"/>
        <v/>
      </c>
      <c r="C215" s="189"/>
      <c r="D215" s="189"/>
      <c r="E215" s="189"/>
      <c r="F215" s="190"/>
      <c r="G215" s="869"/>
      <c r="H215" s="191"/>
      <c r="I215" s="252"/>
      <c r="J215" s="252"/>
      <c r="K215" s="594"/>
      <c r="L215" s="595"/>
      <c r="M215" s="595"/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9"/>
      <c r="AB215" s="586"/>
    </row>
    <row r="216" spans="1:30" ht="15.75" customHeight="1">
      <c r="A216" s="860" t="str">
        <f>IF(B216&lt;&gt;"",IF(AND(B216&gt;=_TM1,B216&lt;=_TM2,OR(TH!L216="1111",TH!M216="1111")),TH!D216,""),"")</f>
        <v/>
      </c>
      <c r="B216" s="36" t="str">
        <f t="shared" si="22"/>
        <v/>
      </c>
      <c r="C216" s="189"/>
      <c r="D216" s="189"/>
      <c r="E216" s="189"/>
      <c r="F216" s="190"/>
      <c r="G216" s="869"/>
      <c r="H216" s="191"/>
      <c r="I216" s="252"/>
      <c r="J216" s="252"/>
      <c r="K216" s="594"/>
      <c r="L216" s="595"/>
      <c r="M216" s="595"/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9"/>
      <c r="AB216" s="586"/>
    </row>
    <row r="217" spans="1:30" ht="15.75" customHeight="1">
      <c r="A217" s="860" t="str">
        <f>IF(B217&lt;&gt;"",IF(AND(B217&gt;=_TM1,B217&lt;=_TM2,OR(TH!L217="1111",TH!M217="1111")),TH!D217,""),"")</f>
        <v/>
      </c>
      <c r="B217" s="36" t="str">
        <f t="shared" si="22"/>
        <v/>
      </c>
      <c r="C217" s="189"/>
      <c r="D217" s="189"/>
      <c r="E217" s="189"/>
      <c r="F217" s="190"/>
      <c r="G217" s="869"/>
      <c r="H217" s="191"/>
      <c r="I217" s="252"/>
      <c r="J217" s="252"/>
      <c r="K217" s="594"/>
      <c r="L217" s="595"/>
      <c r="M217" s="595"/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9"/>
      <c r="AB217" s="586"/>
    </row>
    <row r="218" spans="1:30" ht="15.75" customHeight="1">
      <c r="A218" s="860" t="str">
        <f>IF(B218&lt;&gt;"",IF(AND(B218&gt;=_TM1,B218&lt;=_TM2,OR(TH!L218="1111",TH!M218="1111")),TH!D218,""),"")</f>
        <v/>
      </c>
      <c r="B218" s="36" t="str">
        <f t="shared" si="22"/>
        <v/>
      </c>
      <c r="C218" s="189"/>
      <c r="D218" s="189"/>
      <c r="E218" s="189"/>
      <c r="F218" s="190"/>
      <c r="G218" s="869"/>
      <c r="H218" s="191"/>
      <c r="I218" s="252"/>
      <c r="J218" s="252"/>
      <c r="K218" s="594"/>
      <c r="L218" s="595"/>
      <c r="M218" s="595"/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9"/>
      <c r="AB218" s="586"/>
    </row>
    <row r="219" spans="1:30" ht="15.75" customHeight="1">
      <c r="A219" s="860" t="str">
        <f>IF(B219&lt;&gt;"",IF(AND(B219&gt;=_TM1,B219&lt;=_TM2,OR(TH!L219="1111",TH!M219="1111")),TH!D219,""),"")</f>
        <v/>
      </c>
      <c r="B219" s="36" t="str">
        <f t="shared" si="22"/>
        <v/>
      </c>
      <c r="C219" s="189"/>
      <c r="D219" s="189"/>
      <c r="E219" s="189"/>
      <c r="F219" s="190"/>
      <c r="G219" s="869"/>
      <c r="H219" s="191"/>
      <c r="I219" s="252"/>
      <c r="J219" s="252"/>
      <c r="K219" s="594"/>
      <c r="L219" s="595"/>
      <c r="M219" s="595"/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9"/>
      <c r="AB219" s="586"/>
    </row>
    <row r="220" spans="1:30" ht="15.75" customHeight="1">
      <c r="A220" s="860" t="str">
        <f>IF(B220&lt;&gt;"",IF(AND(B220&gt;=_TM1,B220&lt;=_TM2,OR(TH!L220="1111",TH!M220="1111")),TH!D220,""),"")</f>
        <v/>
      </c>
      <c r="B220" s="36" t="str">
        <f t="shared" si="22"/>
        <v/>
      </c>
      <c r="C220" s="189"/>
      <c r="D220" s="189"/>
      <c r="E220" s="189"/>
      <c r="F220" s="190"/>
      <c r="G220" s="869"/>
      <c r="H220" s="191"/>
      <c r="I220" s="252"/>
      <c r="J220" s="252"/>
      <c r="K220" s="594"/>
      <c r="L220" s="595"/>
      <c r="M220" s="595"/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9"/>
      <c r="AB220" s="586"/>
    </row>
    <row r="221" spans="1:30" ht="15.75" customHeight="1">
      <c r="A221" s="860" t="str">
        <f>IF(B221&lt;&gt;"",IF(AND(B221&gt;=_TM1,B221&lt;=_TM2,OR(TH!L221="1111",TH!M221="1111")),TH!D221,""),"")</f>
        <v/>
      </c>
      <c r="B221" s="36" t="str">
        <f t="shared" si="22"/>
        <v/>
      </c>
      <c r="C221" s="189"/>
      <c r="D221" s="189"/>
      <c r="E221" s="189"/>
      <c r="F221" s="190"/>
      <c r="G221" s="869"/>
      <c r="H221" s="191"/>
      <c r="I221" s="252"/>
      <c r="J221" s="252"/>
      <c r="K221" s="594"/>
      <c r="L221" s="595"/>
      <c r="M221" s="595"/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9"/>
      <c r="AB221" s="586"/>
    </row>
    <row r="222" spans="1:30" ht="15.75" customHeight="1">
      <c r="A222" s="860" t="str">
        <f>IF(B222&lt;&gt;"",IF(AND(B222&gt;=_TM1,B222&lt;=_TM2,OR(TH!L222="1111",TH!M222="1111")),TH!D222,""),"")</f>
        <v/>
      </c>
      <c r="B222" s="36" t="str">
        <f t="shared" si="22"/>
        <v/>
      </c>
      <c r="C222" s="189"/>
      <c r="D222" s="189"/>
      <c r="E222" s="189"/>
      <c r="F222" s="190"/>
      <c r="G222" s="869"/>
      <c r="H222" s="191"/>
      <c r="I222" s="252"/>
      <c r="J222" s="252"/>
      <c r="K222" s="594"/>
      <c r="L222" s="595"/>
      <c r="M222" s="595"/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9"/>
      <c r="AB222" s="586"/>
    </row>
    <row r="223" spans="1:30" ht="15.75" customHeight="1">
      <c r="A223" s="860" t="str">
        <f>IF(B223&lt;&gt;"",IF(AND(B223&gt;=_TM1,B223&lt;=_TM2,OR(TH!L223="1111",TH!M223="1111")),TH!D223,""),"")</f>
        <v/>
      </c>
      <c r="B223" s="36" t="str">
        <f t="shared" si="22"/>
        <v/>
      </c>
      <c r="C223" s="189"/>
      <c r="D223" s="189"/>
      <c r="E223" s="189"/>
      <c r="F223" s="190"/>
      <c r="G223" s="869"/>
      <c r="H223" s="191"/>
      <c r="I223" s="252"/>
      <c r="J223" s="252"/>
      <c r="K223" s="594"/>
      <c r="L223" s="595"/>
      <c r="M223" s="595"/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9"/>
      <c r="AB223" s="586"/>
    </row>
    <row r="224" spans="1:30" ht="15.75" customHeight="1">
      <c r="A224" s="860" t="str">
        <f>IF(B224&lt;&gt;"",IF(AND(B224&gt;=_TM1,B224&lt;=_TM2,OR(TH!L224="1111",TH!M224="1111")),TH!D224,""),"")</f>
        <v/>
      </c>
      <c r="B224" s="36" t="str">
        <f t="shared" ref="B224:B576" si="23">IF(C224&lt;&gt;"",MONTH(C224),"")</f>
        <v/>
      </c>
      <c r="C224" s="189"/>
      <c r="D224" s="189"/>
      <c r="E224" s="189"/>
      <c r="F224" s="190"/>
      <c r="G224" s="869"/>
      <c r="H224" s="191"/>
      <c r="I224" s="252"/>
      <c r="J224" s="252"/>
      <c r="K224" s="594"/>
      <c r="L224" s="595"/>
      <c r="M224" s="595"/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9"/>
      <c r="AB224" s="586"/>
    </row>
    <row r="225" spans="1:30" ht="15.75" customHeight="1">
      <c r="A225" s="860" t="str">
        <f>IF(B225&lt;&gt;"",IF(AND(B225&gt;=_TM1,B225&lt;=_TM2,OR(TH!L225="1111",TH!M225="1111")),TH!D225,""),"")</f>
        <v/>
      </c>
      <c r="B225" s="36" t="str">
        <f t="shared" si="23"/>
        <v/>
      </c>
      <c r="C225" s="189"/>
      <c r="D225" s="189"/>
      <c r="E225" s="189"/>
      <c r="F225" s="190"/>
      <c r="G225" s="869"/>
      <c r="H225" s="191"/>
      <c r="I225" s="252"/>
      <c r="J225" s="252"/>
      <c r="K225" s="594"/>
      <c r="L225" s="595"/>
      <c r="M225" s="595"/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9"/>
      <c r="AB225" s="586"/>
    </row>
    <row r="226" spans="1:30" ht="15.75" customHeight="1">
      <c r="A226" s="860" t="str">
        <f>IF(B226&lt;&gt;"",IF(AND(B226&gt;=_TM1,B226&lt;=_TM2,OR(TH!L226="1111",TH!M226="1111")),TH!D226,""),"")</f>
        <v/>
      </c>
      <c r="B226" s="36" t="str">
        <f t="shared" si="23"/>
        <v/>
      </c>
      <c r="C226" s="189"/>
      <c r="D226" s="189"/>
      <c r="E226" s="189"/>
      <c r="F226" s="190"/>
      <c r="G226" s="869"/>
      <c r="H226" s="191"/>
      <c r="I226" s="252"/>
      <c r="J226" s="252"/>
      <c r="K226" s="594"/>
      <c r="L226" s="595"/>
      <c r="M226" s="595"/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9"/>
      <c r="AB226" s="586"/>
    </row>
    <row r="227" spans="1:30" ht="15.75" customHeight="1">
      <c r="A227" s="860" t="str">
        <f>IF(B227&lt;&gt;"",IF(AND(B227&gt;=_TM1,B227&lt;=_TM2,OR(TH!L227="1111",TH!M227="1111")),TH!D227,""),"")</f>
        <v/>
      </c>
      <c r="B227" s="36" t="str">
        <f t="shared" si="23"/>
        <v/>
      </c>
      <c r="C227" s="189"/>
      <c r="D227" s="189"/>
      <c r="E227" s="189"/>
      <c r="F227" s="190"/>
      <c r="G227" s="869"/>
      <c r="H227" s="191"/>
      <c r="I227" s="252"/>
      <c r="J227" s="252"/>
      <c r="K227" s="594"/>
      <c r="L227" s="595"/>
      <c r="M227" s="595"/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9"/>
      <c r="AB227" s="586"/>
    </row>
    <row r="228" spans="1:30" ht="15.75" customHeight="1">
      <c r="A228" s="860" t="str">
        <f>IF(B228&lt;&gt;"",IF(AND(B228&gt;=_TM1,B228&lt;=_TM2,OR(TH!L228="1111",TH!M228="1111")),TH!D228,""),"")</f>
        <v/>
      </c>
      <c r="B228" s="36" t="str">
        <f t="shared" si="23"/>
        <v/>
      </c>
      <c r="C228" s="189"/>
      <c r="D228" s="189"/>
      <c r="E228" s="189"/>
      <c r="F228" s="190"/>
      <c r="G228" s="869"/>
      <c r="H228" s="191"/>
      <c r="I228" s="252"/>
      <c r="J228" s="252"/>
      <c r="K228" s="594"/>
      <c r="L228" s="595"/>
      <c r="M228" s="595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9"/>
      <c r="AB228" s="586"/>
    </row>
    <row r="229" spans="1:30" ht="15.75" customHeight="1">
      <c r="A229" s="860" t="str">
        <f>IF(B229&lt;&gt;"",IF(AND(B229&gt;=_TM1,B229&lt;=_TM2,OR(TH!L229="1111",TH!M229="1111")),TH!D229,""),"")</f>
        <v/>
      </c>
      <c r="B229" s="36" t="str">
        <f t="shared" si="23"/>
        <v/>
      </c>
      <c r="C229" s="189"/>
      <c r="D229" s="189"/>
      <c r="E229" s="189"/>
      <c r="F229" s="190"/>
      <c r="G229" s="869"/>
      <c r="H229" s="191"/>
      <c r="I229" s="252"/>
      <c r="J229" s="252"/>
      <c r="K229" s="594"/>
      <c r="L229" s="595"/>
      <c r="M229" s="595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9"/>
      <c r="AB229" s="586"/>
    </row>
    <row r="230" spans="1:30" ht="15.75" customHeight="1">
      <c r="A230" s="860" t="str">
        <f>IF(B230&lt;&gt;"",IF(AND(B230&gt;=_TM1,B230&lt;=_TM2,OR(TH!L230="1111",TH!M230="1111")),TH!D230,""),"")</f>
        <v/>
      </c>
      <c r="B230" s="36" t="str">
        <f t="shared" si="23"/>
        <v/>
      </c>
      <c r="C230" s="189"/>
      <c r="D230" s="189"/>
      <c r="E230" s="189"/>
      <c r="F230" s="190"/>
      <c r="G230" s="869"/>
      <c r="H230" s="191"/>
      <c r="I230" s="252"/>
      <c r="J230" s="252"/>
      <c r="K230" s="594"/>
      <c r="L230" s="595"/>
      <c r="M230" s="595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9"/>
      <c r="AB230" s="586"/>
    </row>
    <row r="231" spans="1:30" ht="15.75" customHeight="1">
      <c r="A231" s="860" t="str">
        <f>IF(B231&lt;&gt;"",IF(AND(B231&gt;=_TM1,B231&lt;=_TM2,OR(TH!L231="1111",TH!M231="1111")),TH!D231,""),"")</f>
        <v/>
      </c>
      <c r="B231" s="36" t="str">
        <f t="shared" si="23"/>
        <v/>
      </c>
      <c r="C231" s="189"/>
      <c r="D231" s="189"/>
      <c r="E231" s="189"/>
      <c r="F231" s="190"/>
      <c r="G231" s="869"/>
      <c r="H231" s="191"/>
      <c r="I231" s="252"/>
      <c r="J231" s="252"/>
      <c r="K231" s="594"/>
      <c r="L231" s="595"/>
      <c r="M231" s="595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9"/>
      <c r="AB231" s="586"/>
    </row>
    <row r="232" spans="1:30" ht="15.75" customHeight="1">
      <c r="A232" s="860" t="str">
        <f>IF(B232&lt;&gt;"",IF(AND(B232&gt;=_TM1,B232&lt;=_TM2,OR(TH!L232="1111",TH!M232="1111")),TH!D232,""),"")</f>
        <v/>
      </c>
      <c r="B232" s="36" t="str">
        <f t="shared" si="23"/>
        <v/>
      </c>
      <c r="C232" s="189"/>
      <c r="D232" s="189"/>
      <c r="E232" s="189"/>
      <c r="F232" s="190"/>
      <c r="G232" s="869"/>
      <c r="H232" s="191"/>
      <c r="I232" s="252"/>
      <c r="J232" s="252"/>
      <c r="K232" s="594"/>
      <c r="L232" s="595"/>
      <c r="M232" s="595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9"/>
      <c r="AB232" s="586"/>
    </row>
    <row r="233" spans="1:30" ht="15.75" customHeight="1">
      <c r="A233" s="860" t="str">
        <f>IF(B233&lt;&gt;"",IF(AND(B233&gt;=_TM1,B233&lt;=_TM2,OR(TH!L233="1111",TH!M233="1111")),TH!D233,""),"")</f>
        <v/>
      </c>
      <c r="B233" s="36" t="str">
        <f t="shared" si="23"/>
        <v/>
      </c>
      <c r="C233" s="189"/>
      <c r="D233" s="189"/>
      <c r="E233" s="189"/>
      <c r="F233" s="190"/>
      <c r="G233" s="869"/>
      <c r="H233" s="191"/>
      <c r="I233" s="252"/>
      <c r="J233" s="252"/>
      <c r="K233" s="594"/>
      <c r="L233" s="595"/>
      <c r="M233" s="595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9"/>
      <c r="AB233" s="586"/>
    </row>
    <row r="234" spans="1:30" ht="15.75" customHeight="1">
      <c r="A234" s="860" t="str">
        <f>IF(B234&lt;&gt;"",IF(AND(B234&gt;=_TM1,B234&lt;=_TM2,OR(TH!L234="1111",TH!M234="1111")),TH!D234,""),"")</f>
        <v/>
      </c>
      <c r="B234" s="36" t="str">
        <f t="shared" si="23"/>
        <v/>
      </c>
      <c r="C234" s="189"/>
      <c r="D234" s="189"/>
      <c r="E234" s="189"/>
      <c r="F234" s="190"/>
      <c r="G234" s="869"/>
      <c r="H234" s="191"/>
      <c r="I234" s="252"/>
      <c r="J234" s="252"/>
      <c r="K234" s="594"/>
      <c r="L234" s="595"/>
      <c r="M234" s="595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9"/>
      <c r="AB234" s="586"/>
      <c r="AC234" s="586"/>
      <c r="AD234" s="586"/>
    </row>
    <row r="235" spans="1:30" ht="15.75" customHeight="1">
      <c r="A235" s="860" t="str">
        <f>IF(B235&lt;&gt;"",IF(AND(B235&gt;=_TM1,B235&lt;=_TM2,OR(TH!L235="1111",TH!M235="1111")),TH!D235,""),"")</f>
        <v/>
      </c>
      <c r="B235" s="36" t="str">
        <f t="shared" si="23"/>
        <v/>
      </c>
      <c r="C235" s="189"/>
      <c r="D235" s="189"/>
      <c r="E235" s="189"/>
      <c r="F235" s="190"/>
      <c r="G235" s="869"/>
      <c r="H235" s="191"/>
      <c r="I235" s="252"/>
      <c r="J235" s="252"/>
      <c r="K235" s="594"/>
      <c r="L235" s="595"/>
      <c r="M235" s="595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9"/>
      <c r="AB235" s="586"/>
      <c r="AC235" s="586"/>
    </row>
    <row r="236" spans="1:30" ht="15.75" customHeight="1">
      <c r="A236" s="860" t="str">
        <f>IF(B236&lt;&gt;"",IF(AND(B236&gt;=_TM1,B236&lt;=_TM2,OR(TH!L236="1111",TH!M236="1111")),TH!D236,""),"")</f>
        <v/>
      </c>
      <c r="B236" s="36" t="str">
        <f t="shared" si="23"/>
        <v/>
      </c>
      <c r="C236" s="189"/>
      <c r="D236" s="189"/>
      <c r="E236" s="189"/>
      <c r="F236" s="190"/>
      <c r="G236" s="869"/>
      <c r="H236" s="191"/>
      <c r="I236" s="252"/>
      <c r="J236" s="252"/>
      <c r="K236" s="594"/>
      <c r="L236" s="595"/>
      <c r="M236" s="595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9"/>
      <c r="AB236" s="586"/>
      <c r="AC236" s="586"/>
      <c r="AD236" s="586"/>
    </row>
    <row r="237" spans="1:30" ht="15.75" customHeight="1">
      <c r="A237" s="860" t="str">
        <f>IF(B237&lt;&gt;"",IF(AND(B237&gt;=_TM1,B237&lt;=_TM2,OR(TH!L237="1111",TH!M237="1111")),TH!D237,""),"")</f>
        <v/>
      </c>
      <c r="B237" s="36" t="str">
        <f t="shared" si="23"/>
        <v/>
      </c>
      <c r="C237" s="189"/>
      <c r="D237" s="189"/>
      <c r="E237" s="189"/>
      <c r="F237" s="190"/>
      <c r="G237" s="869"/>
      <c r="H237" s="191"/>
      <c r="I237" s="252"/>
      <c r="J237" s="252"/>
      <c r="K237" s="594"/>
      <c r="L237" s="595"/>
      <c r="M237" s="595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9"/>
      <c r="AB237" s="586"/>
    </row>
    <row r="238" spans="1:30" ht="15.75" customHeight="1">
      <c r="A238" s="860" t="str">
        <f>IF(B238&lt;&gt;"",IF(AND(B238&gt;=_TM1,B238&lt;=_TM2,OR(TH!L238="1111",TH!M238="1111")),TH!D238,""),"")</f>
        <v/>
      </c>
      <c r="B238" s="36" t="str">
        <f t="shared" si="23"/>
        <v/>
      </c>
      <c r="C238" s="189"/>
      <c r="D238" s="189"/>
      <c r="E238" s="189"/>
      <c r="F238" s="190"/>
      <c r="G238" s="869"/>
      <c r="H238" s="191"/>
      <c r="I238" s="252"/>
      <c r="J238" s="252"/>
      <c r="K238" s="594"/>
      <c r="L238" s="595"/>
      <c r="M238" s="595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9"/>
      <c r="AB238" s="586"/>
    </row>
    <row r="239" spans="1:30" ht="15.75" customHeight="1">
      <c r="A239" s="860" t="str">
        <f>IF(B239&lt;&gt;"",IF(AND(B239&gt;=_TM1,B239&lt;=_TM2,OR(TH!L239="1111",TH!M239="1111")),TH!D239,""),"")</f>
        <v/>
      </c>
      <c r="B239" s="36" t="str">
        <f t="shared" si="23"/>
        <v/>
      </c>
      <c r="C239" s="189"/>
      <c r="D239" s="189"/>
      <c r="E239" s="189"/>
      <c r="F239" s="190"/>
      <c r="G239" s="869"/>
      <c r="H239" s="191"/>
      <c r="I239" s="252"/>
      <c r="J239" s="252"/>
      <c r="K239" s="594"/>
      <c r="L239" s="595"/>
      <c r="M239" s="595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9"/>
      <c r="AB239" s="586"/>
    </row>
    <row r="240" spans="1:30" ht="15.75" customHeight="1">
      <c r="A240" s="860" t="str">
        <f>IF(B240&lt;&gt;"",IF(AND(B240&gt;=_TM1,B240&lt;=_TM2,OR(TH!L240="1111",TH!M240="1111")),TH!D240,""),"")</f>
        <v/>
      </c>
      <c r="B240" s="36" t="str">
        <f t="shared" si="23"/>
        <v/>
      </c>
      <c r="C240" s="189"/>
      <c r="D240" s="189"/>
      <c r="E240" s="189"/>
      <c r="F240" s="190"/>
      <c r="G240" s="869"/>
      <c r="H240" s="191"/>
      <c r="I240" s="252"/>
      <c r="J240" s="252"/>
      <c r="K240" s="594"/>
      <c r="L240" s="595"/>
      <c r="M240" s="595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9"/>
      <c r="AB240" s="586"/>
      <c r="AC240" s="586"/>
      <c r="AD240" s="586"/>
    </row>
    <row r="241" spans="1:30" ht="15.75" customHeight="1">
      <c r="A241" s="860" t="str">
        <f>IF(B241&lt;&gt;"",IF(AND(B241&gt;=_TM1,B241&lt;=_TM2,OR(TH!L241="1111",TH!M241="1111")),TH!D241,""),"")</f>
        <v/>
      </c>
      <c r="B241" s="36" t="str">
        <f t="shared" si="23"/>
        <v/>
      </c>
      <c r="C241" s="189"/>
      <c r="D241" s="189"/>
      <c r="E241" s="189"/>
      <c r="F241" s="190"/>
      <c r="G241" s="869"/>
      <c r="H241" s="191"/>
      <c r="I241" s="252"/>
      <c r="J241" s="252"/>
      <c r="K241" s="594"/>
      <c r="L241" s="595"/>
      <c r="M241" s="595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9"/>
      <c r="AB241" s="586"/>
    </row>
    <row r="242" spans="1:30" ht="15.75" customHeight="1">
      <c r="A242" s="860" t="str">
        <f>IF(B242&lt;&gt;"",IF(AND(B242&gt;=_TM1,B242&lt;=_TM2,OR(TH!L242="1111",TH!M242="1111")),TH!D242,""),"")</f>
        <v/>
      </c>
      <c r="B242" s="36" t="str">
        <f t="shared" si="23"/>
        <v/>
      </c>
      <c r="C242" s="189"/>
      <c r="D242" s="189"/>
      <c r="E242" s="189"/>
      <c r="F242" s="190"/>
      <c r="G242" s="869"/>
      <c r="H242" s="191"/>
      <c r="I242" s="252"/>
      <c r="J242" s="252"/>
      <c r="K242" s="594"/>
      <c r="L242" s="595"/>
      <c r="M242" s="595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9"/>
      <c r="AB242" s="586"/>
    </row>
    <row r="243" spans="1:30" ht="15.75" customHeight="1">
      <c r="A243" s="860" t="str">
        <f>IF(B243&lt;&gt;"",IF(AND(B243&gt;=_TM1,B243&lt;=_TM2,OR(TH!L243="1111",TH!M243="1111")),TH!D243,""),"")</f>
        <v/>
      </c>
      <c r="B243" s="36" t="str">
        <f t="shared" si="23"/>
        <v/>
      </c>
      <c r="C243" s="189"/>
      <c r="D243" s="189"/>
      <c r="E243" s="189"/>
      <c r="F243" s="190"/>
      <c r="G243" s="869"/>
      <c r="H243" s="191"/>
      <c r="I243" s="252"/>
      <c r="J243" s="252"/>
      <c r="K243" s="594"/>
      <c r="L243" s="595"/>
      <c r="M243" s="595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9"/>
      <c r="AB243" s="586"/>
    </row>
    <row r="244" spans="1:30" ht="15.75" customHeight="1">
      <c r="A244" s="860" t="str">
        <f>IF(B244&lt;&gt;"",IF(AND(B244&gt;=_TM1,B244&lt;=_TM2,OR(TH!L244="1111",TH!M244="1111")),TH!D244,""),"")</f>
        <v/>
      </c>
      <c r="B244" s="36" t="str">
        <f t="shared" si="23"/>
        <v/>
      </c>
      <c r="C244" s="189"/>
      <c r="D244" s="189"/>
      <c r="E244" s="189"/>
      <c r="F244" s="190"/>
      <c r="G244" s="869"/>
      <c r="H244" s="191"/>
      <c r="I244" s="252"/>
      <c r="J244" s="252"/>
      <c r="K244" s="594"/>
      <c r="L244" s="595"/>
      <c r="M244" s="595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9"/>
      <c r="AB244" s="586"/>
    </row>
    <row r="245" spans="1:30" ht="15.75" customHeight="1">
      <c r="A245" s="860" t="str">
        <f>IF(B245&lt;&gt;"",IF(AND(B245&gt;=_TM1,B245&lt;=_TM2,OR(TH!L245="1111",TH!M245="1111")),TH!D245,""),"")</f>
        <v/>
      </c>
      <c r="B245" s="36" t="str">
        <f t="shared" si="23"/>
        <v/>
      </c>
      <c r="C245" s="189"/>
      <c r="D245" s="189"/>
      <c r="E245" s="189"/>
      <c r="F245" s="190"/>
      <c r="G245" s="869"/>
      <c r="H245" s="191"/>
      <c r="I245" s="252"/>
      <c r="J245" s="252"/>
      <c r="K245" s="594"/>
      <c r="L245" s="595"/>
      <c r="M245" s="595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9"/>
      <c r="AB245" s="586"/>
    </row>
    <row r="246" spans="1:30" ht="15.75" customHeight="1">
      <c r="A246" s="860" t="str">
        <f>IF(B246&lt;&gt;"",IF(AND(B246&gt;=_TM1,B246&lt;=_TM2,OR(TH!L246="1111",TH!M246="1111")),TH!D246,""),"")</f>
        <v/>
      </c>
      <c r="B246" s="36" t="str">
        <f t="shared" si="23"/>
        <v/>
      </c>
      <c r="C246" s="189"/>
      <c r="D246" s="189"/>
      <c r="E246" s="189"/>
      <c r="F246" s="190"/>
      <c r="G246" s="869"/>
      <c r="H246" s="191"/>
      <c r="I246" s="252"/>
      <c r="J246" s="252"/>
      <c r="K246" s="594"/>
      <c r="L246" s="595"/>
      <c r="M246" s="595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9"/>
      <c r="AB246" s="586"/>
    </row>
    <row r="247" spans="1:30" ht="15.75" customHeight="1">
      <c r="A247" s="860" t="str">
        <f>IF(B247&lt;&gt;"",IF(AND(B247&gt;=_TM1,B247&lt;=_TM2,OR(TH!L247="1111",TH!M247="1111")),TH!D247,""),"")</f>
        <v/>
      </c>
      <c r="B247" s="36" t="str">
        <f t="shared" si="23"/>
        <v/>
      </c>
      <c r="C247" s="189"/>
      <c r="D247" s="189"/>
      <c r="E247" s="189"/>
      <c r="F247" s="190"/>
      <c r="G247" s="869"/>
      <c r="H247" s="191"/>
      <c r="I247" s="252"/>
      <c r="J247" s="252"/>
      <c r="K247" s="594"/>
      <c r="L247" s="595"/>
      <c r="M247" s="595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9"/>
      <c r="AB247" s="586"/>
    </row>
    <row r="248" spans="1:30" ht="15.75" customHeight="1">
      <c r="A248" s="860" t="str">
        <f>IF(B248&lt;&gt;"",IF(AND(B248&gt;=_TM1,B248&lt;=_TM2,OR(TH!L248="1111",TH!M248="1111")),TH!D248,""),"")</f>
        <v/>
      </c>
      <c r="B248" s="36" t="str">
        <f t="shared" si="23"/>
        <v/>
      </c>
      <c r="C248" s="189"/>
      <c r="D248" s="189"/>
      <c r="E248" s="189"/>
      <c r="F248" s="190"/>
      <c r="G248" s="869"/>
      <c r="H248" s="191"/>
      <c r="I248" s="252"/>
      <c r="J248" s="252"/>
      <c r="K248" s="594"/>
      <c r="L248" s="595"/>
      <c r="M248" s="595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9"/>
      <c r="AB248" s="586"/>
    </row>
    <row r="249" spans="1:30" ht="15.75" customHeight="1">
      <c r="A249" s="860" t="str">
        <f>IF(B249&lt;&gt;"",IF(AND(B249&gt;=_TM1,B249&lt;=_TM2,OR(TH!L249="1111",TH!M249="1111")),TH!D249,""),"")</f>
        <v/>
      </c>
      <c r="B249" s="36" t="str">
        <f t="shared" si="23"/>
        <v/>
      </c>
      <c r="C249" s="189"/>
      <c r="D249" s="189"/>
      <c r="E249" s="189"/>
      <c r="F249" s="190"/>
      <c r="G249" s="869"/>
      <c r="H249" s="191"/>
      <c r="I249" s="252"/>
      <c r="J249" s="252"/>
      <c r="K249" s="594"/>
      <c r="L249" s="595"/>
      <c r="M249" s="595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9"/>
      <c r="AB249" s="586"/>
    </row>
    <row r="250" spans="1:30" ht="15.75" customHeight="1">
      <c r="A250" s="860" t="str">
        <f>IF(B250&lt;&gt;"",IF(AND(B250&gt;=_TM1,B250&lt;=_TM2,OR(TH!L250="1111",TH!M250="1111")),TH!D250,""),"")</f>
        <v/>
      </c>
      <c r="B250" s="36" t="str">
        <f t="shared" si="23"/>
        <v/>
      </c>
      <c r="C250" s="189"/>
      <c r="D250" s="189"/>
      <c r="E250" s="189"/>
      <c r="F250" s="190"/>
      <c r="G250" s="869"/>
      <c r="H250" s="191"/>
      <c r="I250" s="252"/>
      <c r="J250" s="252"/>
      <c r="K250" s="594"/>
      <c r="L250" s="595"/>
      <c r="M250" s="595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9"/>
      <c r="AB250" s="586"/>
    </row>
    <row r="251" spans="1:30" ht="15.75" customHeight="1">
      <c r="A251" s="860" t="str">
        <f>IF(B251&lt;&gt;"",IF(AND(B251&gt;=_TM1,B251&lt;=_TM2,OR(TH!L251="1111",TH!M251="1111")),TH!D251,""),"")</f>
        <v/>
      </c>
      <c r="B251" s="36" t="str">
        <f t="shared" si="23"/>
        <v/>
      </c>
      <c r="C251" s="189"/>
      <c r="D251" s="189"/>
      <c r="E251" s="189"/>
      <c r="F251" s="190"/>
      <c r="G251" s="869"/>
      <c r="H251" s="191"/>
      <c r="I251" s="252"/>
      <c r="J251" s="252"/>
      <c r="K251" s="594"/>
      <c r="L251" s="595"/>
      <c r="M251" s="595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9"/>
      <c r="AB251" s="586"/>
    </row>
    <row r="252" spans="1:30" ht="15.75" customHeight="1">
      <c r="A252" s="860" t="str">
        <f>IF(B252&lt;&gt;"",IF(AND(B252&gt;=_TM1,B252&lt;=_TM2,OR(TH!L252="1111",TH!M252="1111")),TH!D252,""),"")</f>
        <v/>
      </c>
      <c r="B252" s="36" t="str">
        <f t="shared" si="23"/>
        <v/>
      </c>
      <c r="C252" s="189"/>
      <c r="D252" s="189"/>
      <c r="E252" s="189"/>
      <c r="F252" s="190"/>
      <c r="G252" s="869"/>
      <c r="H252" s="191"/>
      <c r="I252" s="252"/>
      <c r="J252" s="252"/>
      <c r="K252" s="594"/>
      <c r="L252" s="595"/>
      <c r="M252" s="595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9"/>
      <c r="AB252" s="586"/>
      <c r="AC252" s="586"/>
      <c r="AD252" s="586"/>
    </row>
    <row r="253" spans="1:30" ht="15.75" customHeight="1">
      <c r="A253" s="860" t="str">
        <f>IF(B253&lt;&gt;"",IF(AND(B253&gt;=_TM1,B253&lt;=_TM2,OR(TH!L253="1111",TH!M253="1111")),TH!D253,""),"")</f>
        <v/>
      </c>
      <c r="B253" s="36" t="str">
        <f t="shared" si="23"/>
        <v/>
      </c>
      <c r="C253" s="189"/>
      <c r="D253" s="189"/>
      <c r="E253" s="189"/>
      <c r="F253" s="190"/>
      <c r="G253" s="869"/>
      <c r="H253" s="191"/>
      <c r="I253" s="252"/>
      <c r="J253" s="252"/>
      <c r="K253" s="594"/>
      <c r="L253" s="595"/>
      <c r="M253" s="595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9"/>
      <c r="AB253" s="586"/>
      <c r="AC253" s="586"/>
      <c r="AD253" s="586"/>
    </row>
    <row r="254" spans="1:30" ht="15.75" customHeight="1">
      <c r="A254" s="860" t="str">
        <f>IF(B254&lt;&gt;"",IF(AND(B254&gt;=_TM1,B254&lt;=_TM2,OR(TH!L254="1111",TH!M254="1111")),TH!D254,""),"")</f>
        <v/>
      </c>
      <c r="B254" s="36" t="str">
        <f t="shared" si="23"/>
        <v/>
      </c>
      <c r="C254" s="189"/>
      <c r="D254" s="189"/>
      <c r="E254" s="189"/>
      <c r="F254" s="190"/>
      <c r="G254" s="869"/>
      <c r="H254" s="191"/>
      <c r="I254" s="252"/>
      <c r="J254" s="252"/>
      <c r="K254" s="594"/>
      <c r="L254" s="595"/>
      <c r="M254" s="595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9"/>
      <c r="AB254" s="586"/>
      <c r="AD254" s="586"/>
    </row>
    <row r="255" spans="1:30" ht="15.75" customHeight="1">
      <c r="A255" s="860" t="str">
        <f>IF(B255&lt;&gt;"",IF(AND(B255&gt;=_TM1,B255&lt;=_TM2,OR(TH!L255="1111",TH!M255="1111")),TH!D255,""),"")</f>
        <v/>
      </c>
      <c r="B255" s="36" t="str">
        <f t="shared" si="23"/>
        <v/>
      </c>
      <c r="C255" s="189"/>
      <c r="D255" s="189"/>
      <c r="E255" s="189"/>
      <c r="F255" s="190"/>
      <c r="G255" s="869"/>
      <c r="H255" s="191"/>
      <c r="I255" s="252"/>
      <c r="J255" s="252"/>
      <c r="K255" s="594"/>
      <c r="L255" s="595"/>
      <c r="M255" s="595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9"/>
      <c r="AB255" s="586"/>
    </row>
    <row r="256" spans="1:30" ht="15.75" customHeight="1">
      <c r="A256" s="860" t="str">
        <f>IF(B256&lt;&gt;"",IF(AND(B256&gt;=_TM1,B256&lt;=_TM2,OR(TH!L256="1111",TH!M256="1111")),TH!D256,""),"")</f>
        <v/>
      </c>
      <c r="B256" s="36" t="str">
        <f t="shared" si="23"/>
        <v/>
      </c>
      <c r="C256" s="189"/>
      <c r="D256" s="189"/>
      <c r="E256" s="189"/>
      <c r="F256" s="190"/>
      <c r="G256" s="869"/>
      <c r="H256" s="191"/>
      <c r="I256" s="252"/>
      <c r="J256" s="252"/>
      <c r="K256" s="594"/>
      <c r="L256" s="595"/>
      <c r="M256" s="595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9"/>
      <c r="AB256" s="586"/>
    </row>
    <row r="257" spans="1:28" ht="15.75" customHeight="1">
      <c r="A257" s="860" t="str">
        <f>IF(B257&lt;&gt;"",IF(AND(B257&gt;=_TM1,B257&lt;=_TM2,OR(TH!L257="1111",TH!M257="1111")),TH!D257,""),"")</f>
        <v/>
      </c>
      <c r="B257" s="36" t="str">
        <f t="shared" si="23"/>
        <v/>
      </c>
      <c r="C257" s="189"/>
      <c r="D257" s="189"/>
      <c r="E257" s="189"/>
      <c r="F257" s="190"/>
      <c r="G257" s="869"/>
      <c r="H257" s="191"/>
      <c r="I257" s="252"/>
      <c r="J257" s="252"/>
      <c r="K257" s="594"/>
      <c r="L257" s="595"/>
      <c r="M257" s="595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9"/>
      <c r="AB257" s="586"/>
    </row>
    <row r="258" spans="1:28" ht="15.75" customHeight="1">
      <c r="A258" s="860" t="str">
        <f>IF(B258&lt;&gt;"",IF(AND(B258&gt;=_TM1,B258&lt;=_TM2,OR(TH!L258="1111",TH!M258="1111")),TH!D258,""),"")</f>
        <v/>
      </c>
      <c r="B258" s="36" t="str">
        <f t="shared" si="23"/>
        <v/>
      </c>
      <c r="C258" s="189"/>
      <c r="D258" s="189"/>
      <c r="E258" s="189"/>
      <c r="F258" s="190"/>
      <c r="G258" s="869"/>
      <c r="H258" s="191"/>
      <c r="I258" s="252"/>
      <c r="J258" s="252"/>
      <c r="K258" s="594"/>
      <c r="L258" s="595"/>
      <c r="M258" s="595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9"/>
      <c r="AB258" s="586"/>
    </row>
    <row r="259" spans="1:28" ht="15.75" customHeight="1">
      <c r="A259" s="860" t="str">
        <f>IF(B259&lt;&gt;"",IF(AND(B259&gt;=_TM1,B259&lt;=_TM2,OR(TH!L259="1111",TH!M259="1111")),TH!D259,""),"")</f>
        <v/>
      </c>
      <c r="B259" s="36" t="str">
        <f t="shared" si="23"/>
        <v/>
      </c>
      <c r="C259" s="189"/>
      <c r="D259" s="189"/>
      <c r="E259" s="189"/>
      <c r="F259" s="190"/>
      <c r="G259" s="869"/>
      <c r="H259" s="191"/>
      <c r="I259" s="252"/>
      <c r="J259" s="252"/>
      <c r="K259" s="594"/>
      <c r="L259" s="595"/>
      <c r="M259" s="595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9"/>
      <c r="AB259" s="586"/>
    </row>
    <row r="260" spans="1:28" ht="15.75" customHeight="1">
      <c r="A260" s="860" t="str">
        <f>IF(B260&lt;&gt;"",IF(AND(B260&gt;=_TM1,B260&lt;=_TM2,OR(TH!L260="1111",TH!M260="1111")),TH!D260,""),"")</f>
        <v/>
      </c>
      <c r="B260" s="36" t="str">
        <f t="shared" si="23"/>
        <v/>
      </c>
      <c r="C260" s="189"/>
      <c r="D260" s="189"/>
      <c r="E260" s="189"/>
      <c r="F260" s="190"/>
      <c r="G260" s="869"/>
      <c r="H260" s="191"/>
      <c r="I260" s="252"/>
      <c r="J260" s="252"/>
      <c r="K260" s="594"/>
      <c r="L260" s="595"/>
      <c r="M260" s="595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9"/>
      <c r="AB260" s="586"/>
    </row>
    <row r="261" spans="1:28" ht="15.75" customHeight="1">
      <c r="A261" s="860" t="str">
        <f>IF(B261&lt;&gt;"",IF(AND(B261&gt;=_TM1,B261&lt;=_TM2,OR(TH!L261="1111",TH!M261="1111")),TH!D261,""),"")</f>
        <v/>
      </c>
      <c r="B261" s="36" t="str">
        <f t="shared" si="23"/>
        <v/>
      </c>
      <c r="C261" s="189"/>
      <c r="D261" s="189"/>
      <c r="E261" s="189"/>
      <c r="F261" s="190"/>
      <c r="G261" s="869"/>
      <c r="H261" s="191"/>
      <c r="I261" s="252"/>
      <c r="J261" s="252"/>
      <c r="K261" s="594"/>
      <c r="L261" s="595"/>
      <c r="M261" s="595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9"/>
      <c r="AB261" s="586"/>
    </row>
    <row r="262" spans="1:28" ht="15.75" customHeight="1">
      <c r="A262" s="860" t="str">
        <f>IF(B262&lt;&gt;"",IF(AND(B262&gt;=_TM1,B262&lt;=_TM2,OR(TH!L262="1111",TH!M262="1111")),TH!D262,""),"")</f>
        <v/>
      </c>
      <c r="B262" s="36" t="str">
        <f t="shared" si="23"/>
        <v/>
      </c>
      <c r="C262" s="189"/>
      <c r="D262" s="189"/>
      <c r="E262" s="189"/>
      <c r="F262" s="190"/>
      <c r="G262" s="869"/>
      <c r="H262" s="191"/>
      <c r="I262" s="252"/>
      <c r="J262" s="252"/>
      <c r="K262" s="594"/>
      <c r="L262" s="595"/>
      <c r="M262" s="595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9"/>
      <c r="AB262" s="586"/>
    </row>
    <row r="263" spans="1:28" ht="15.75" customHeight="1">
      <c r="A263" s="860" t="str">
        <f>IF(B263&lt;&gt;"",IF(AND(B263&gt;=_TM1,B263&lt;=_TM2,OR(TH!L263="1111",TH!M263="1111")),TH!D263,""),"")</f>
        <v/>
      </c>
      <c r="B263" s="36" t="str">
        <f t="shared" si="23"/>
        <v/>
      </c>
      <c r="C263" s="189"/>
      <c r="D263" s="189"/>
      <c r="E263" s="189"/>
      <c r="F263" s="190"/>
      <c r="G263" s="869"/>
      <c r="H263" s="191"/>
      <c r="I263" s="252"/>
      <c r="J263" s="252"/>
      <c r="K263" s="594"/>
      <c r="L263" s="595"/>
      <c r="M263" s="595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9"/>
      <c r="AB263" s="586"/>
    </row>
    <row r="264" spans="1:28" ht="15.75" customHeight="1">
      <c r="A264" s="860" t="str">
        <f>IF(B264&lt;&gt;"",IF(AND(B264&gt;=_TM1,B264&lt;=_TM2,OR(TH!L264="1111",TH!M264="1111")),TH!D264,""),"")</f>
        <v/>
      </c>
      <c r="B264" s="36" t="str">
        <f t="shared" si="23"/>
        <v/>
      </c>
      <c r="C264" s="189"/>
      <c r="D264" s="189"/>
      <c r="E264" s="189"/>
      <c r="F264" s="190"/>
      <c r="G264" s="869"/>
      <c r="H264" s="191"/>
      <c r="I264" s="252"/>
      <c r="J264" s="252"/>
      <c r="K264" s="594"/>
      <c r="L264" s="595"/>
      <c r="M264" s="595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9"/>
      <c r="AB264" s="586"/>
    </row>
    <row r="265" spans="1:28" ht="15.75" customHeight="1">
      <c r="A265" s="860" t="str">
        <f>IF(B265&lt;&gt;"",IF(AND(B265&gt;=_TM1,B265&lt;=_TM2,OR(TH!L265="1111",TH!M265="1111")),TH!D265,""),"")</f>
        <v/>
      </c>
      <c r="B265" s="36" t="str">
        <f t="shared" si="23"/>
        <v/>
      </c>
      <c r="C265" s="189"/>
      <c r="D265" s="189"/>
      <c r="E265" s="189"/>
      <c r="F265" s="190"/>
      <c r="G265" s="869"/>
      <c r="H265" s="191"/>
      <c r="I265" s="252"/>
      <c r="J265" s="252"/>
      <c r="K265" s="594"/>
      <c r="L265" s="595"/>
      <c r="M265" s="595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9"/>
      <c r="AB265" s="586"/>
    </row>
    <row r="266" spans="1:28" ht="15.75" customHeight="1">
      <c r="A266" s="860" t="str">
        <f>IF(B266&lt;&gt;"",IF(AND(B266&gt;=_TM1,B266&lt;=_TM2,OR(TH!L266="1111",TH!M266="1111")),TH!D266,""),"")</f>
        <v/>
      </c>
      <c r="B266" s="36" t="str">
        <f t="shared" si="23"/>
        <v/>
      </c>
      <c r="C266" s="189"/>
      <c r="D266" s="189"/>
      <c r="E266" s="189"/>
      <c r="F266" s="190"/>
      <c r="G266" s="869"/>
      <c r="H266" s="191"/>
      <c r="I266" s="252"/>
      <c r="J266" s="252"/>
      <c r="K266" s="594"/>
      <c r="L266" s="595"/>
      <c r="M266" s="595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9"/>
      <c r="AB266" s="586"/>
    </row>
    <row r="267" spans="1:28" ht="15.75" customHeight="1">
      <c r="A267" s="860" t="str">
        <f>IF(B267&lt;&gt;"",IF(AND(B267&gt;=_TM1,B267&lt;=_TM2,OR(TH!L267="1111",TH!M267="1111")),TH!D267,""),"")</f>
        <v/>
      </c>
      <c r="B267" s="36" t="str">
        <f t="shared" si="23"/>
        <v/>
      </c>
      <c r="C267" s="189"/>
      <c r="D267" s="189"/>
      <c r="E267" s="189"/>
      <c r="F267" s="190"/>
      <c r="G267" s="869"/>
      <c r="H267" s="191"/>
      <c r="I267" s="252"/>
      <c r="J267" s="252"/>
      <c r="K267" s="594"/>
      <c r="L267" s="595"/>
      <c r="M267" s="595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9"/>
      <c r="AB267" s="586"/>
    </row>
    <row r="268" spans="1:28" ht="15.75" customHeight="1">
      <c r="A268" s="860" t="str">
        <f>IF(B268&lt;&gt;"",IF(AND(B268&gt;=_TM1,B268&lt;=_TM2,OR(TH!L268="1111",TH!M268="1111")),TH!D268,""),"")</f>
        <v/>
      </c>
      <c r="B268" s="36" t="str">
        <f t="shared" si="23"/>
        <v/>
      </c>
      <c r="C268" s="189"/>
      <c r="D268" s="189"/>
      <c r="E268" s="189"/>
      <c r="F268" s="190"/>
      <c r="G268" s="869"/>
      <c r="H268" s="191"/>
      <c r="I268" s="252"/>
      <c r="J268" s="252"/>
      <c r="K268" s="594"/>
      <c r="L268" s="595"/>
      <c r="M268" s="595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59"/>
      <c r="AB268" s="586"/>
    </row>
    <row r="269" spans="1:28" ht="15.75" customHeight="1">
      <c r="A269" s="860" t="str">
        <f>IF(B269&lt;&gt;"",IF(AND(B269&gt;=_TM1,B269&lt;=_TM2,OR(TH!L269="1111",TH!M269="1111")),TH!D269,""),"")</f>
        <v/>
      </c>
      <c r="B269" s="36" t="str">
        <f t="shared" si="23"/>
        <v/>
      </c>
      <c r="C269" s="189"/>
      <c r="D269" s="189"/>
      <c r="E269" s="189"/>
      <c r="F269" s="190"/>
      <c r="G269" s="869"/>
      <c r="H269" s="191"/>
      <c r="I269" s="252"/>
      <c r="J269" s="252"/>
      <c r="K269" s="594"/>
      <c r="L269" s="595"/>
      <c r="M269" s="595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59"/>
      <c r="AB269" s="586"/>
    </row>
    <row r="270" spans="1:28" ht="15.75" customHeight="1">
      <c r="A270" s="860" t="str">
        <f>IF(B270&lt;&gt;"",IF(AND(B270&gt;=_TM1,B270&lt;=_TM2,OR(TH!L270="1111",TH!M270="1111")),TH!D270,""),"")</f>
        <v/>
      </c>
      <c r="B270" s="36" t="str">
        <f t="shared" si="23"/>
        <v/>
      </c>
      <c r="C270" s="189"/>
      <c r="D270" s="189"/>
      <c r="E270" s="189"/>
      <c r="F270" s="190"/>
      <c r="G270" s="869"/>
      <c r="H270" s="191"/>
      <c r="I270" s="252"/>
      <c r="J270" s="252"/>
      <c r="K270" s="594"/>
      <c r="L270" s="595"/>
      <c r="M270" s="595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59"/>
      <c r="AB270" s="586"/>
    </row>
    <row r="271" spans="1:28" ht="15.75" customHeight="1">
      <c r="A271" s="860" t="str">
        <f>IF(B271&lt;&gt;"",IF(AND(B271&gt;=_TM1,B271&lt;=_TM2,OR(TH!L271="1111",TH!M271="1111")),TH!D271,""),"")</f>
        <v/>
      </c>
      <c r="B271" s="36" t="str">
        <f t="shared" si="23"/>
        <v/>
      </c>
      <c r="C271" s="189"/>
      <c r="D271" s="189"/>
      <c r="E271" s="189"/>
      <c r="F271" s="190"/>
      <c r="G271" s="869"/>
      <c r="H271" s="191"/>
      <c r="I271" s="252"/>
      <c r="J271" s="252"/>
      <c r="K271" s="594"/>
      <c r="L271" s="595"/>
      <c r="M271" s="595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9"/>
      <c r="AB271" s="586"/>
    </row>
    <row r="272" spans="1:28" ht="15.75" customHeight="1">
      <c r="A272" s="860" t="str">
        <f>IF(B272&lt;&gt;"",IF(AND(B272&gt;=_TM1,B272&lt;=_TM2,OR(TH!L272="1111",TH!M272="1111")),TH!D272,""),"")</f>
        <v/>
      </c>
      <c r="B272" s="36" t="str">
        <f t="shared" si="23"/>
        <v/>
      </c>
      <c r="C272" s="189"/>
      <c r="D272" s="189"/>
      <c r="E272" s="189"/>
      <c r="F272" s="190"/>
      <c r="G272" s="869"/>
      <c r="H272" s="191"/>
      <c r="I272" s="252"/>
      <c r="J272" s="252"/>
      <c r="K272" s="594"/>
      <c r="L272" s="595"/>
      <c r="M272" s="595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9"/>
      <c r="AB272" s="586"/>
    </row>
    <row r="273" spans="1:30" ht="15.75" customHeight="1">
      <c r="A273" s="860" t="str">
        <f>IF(B273&lt;&gt;"",IF(AND(B273&gt;=_TM1,B273&lt;=_TM2,OR(TH!L273="1111",TH!M273="1111")),TH!D273,""),"")</f>
        <v/>
      </c>
      <c r="B273" s="36" t="str">
        <f t="shared" si="23"/>
        <v/>
      </c>
      <c r="C273" s="189"/>
      <c r="D273" s="189"/>
      <c r="E273" s="189"/>
      <c r="F273" s="190"/>
      <c r="G273" s="869"/>
      <c r="H273" s="191"/>
      <c r="I273" s="252"/>
      <c r="J273" s="252"/>
      <c r="K273" s="594"/>
      <c r="L273" s="595"/>
      <c r="M273" s="595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9"/>
      <c r="AB273" s="586"/>
    </row>
    <row r="274" spans="1:30" ht="15.75" customHeight="1">
      <c r="A274" s="860" t="str">
        <f>IF(B274&lt;&gt;"",IF(AND(B274&gt;=_TM1,B274&lt;=_TM2,OR(TH!L274="1111",TH!M274="1111")),TH!D274,""),"")</f>
        <v/>
      </c>
      <c r="B274" s="36" t="str">
        <f t="shared" si="23"/>
        <v/>
      </c>
      <c r="C274" s="189"/>
      <c r="D274" s="189"/>
      <c r="E274" s="189"/>
      <c r="F274" s="190"/>
      <c r="G274" s="869"/>
      <c r="H274" s="191"/>
      <c r="I274" s="252"/>
      <c r="J274" s="252"/>
      <c r="K274" s="594"/>
      <c r="L274" s="595"/>
      <c r="M274" s="595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9"/>
      <c r="AB274" s="586"/>
    </row>
    <row r="275" spans="1:30" ht="15.75" customHeight="1">
      <c r="A275" s="860" t="str">
        <f>IF(B275&lt;&gt;"",IF(AND(B275&gt;=_TM1,B275&lt;=_TM2,OR(TH!L275="1111",TH!M275="1111")),TH!D275,""),"")</f>
        <v/>
      </c>
      <c r="B275" s="36" t="str">
        <f t="shared" si="23"/>
        <v/>
      </c>
      <c r="C275" s="189"/>
      <c r="D275" s="189"/>
      <c r="E275" s="189"/>
      <c r="F275" s="190"/>
      <c r="G275" s="869"/>
      <c r="H275" s="191"/>
      <c r="I275" s="252"/>
      <c r="J275" s="252"/>
      <c r="K275" s="594"/>
      <c r="L275" s="595"/>
      <c r="M275" s="595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9"/>
      <c r="AB275" s="586"/>
    </row>
    <row r="276" spans="1:30" ht="15.75" customHeight="1">
      <c r="A276" s="860" t="str">
        <f>IF(B276&lt;&gt;"",IF(AND(B276&gt;=_TM1,B276&lt;=_TM2,OR(TH!L276="1111",TH!M276="1111")),TH!D276,""),"")</f>
        <v/>
      </c>
      <c r="B276" s="36" t="str">
        <f t="shared" si="23"/>
        <v/>
      </c>
      <c r="C276" s="189"/>
      <c r="D276" s="189"/>
      <c r="E276" s="189"/>
      <c r="F276" s="190"/>
      <c r="G276" s="869"/>
      <c r="H276" s="191"/>
      <c r="I276" s="252"/>
      <c r="J276" s="252"/>
      <c r="K276" s="594"/>
      <c r="L276" s="595"/>
      <c r="M276" s="595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9"/>
      <c r="AB276" s="586"/>
      <c r="AC276" s="586"/>
    </row>
    <row r="277" spans="1:30" ht="15.75" customHeight="1">
      <c r="A277" s="860" t="str">
        <f>IF(B277&lt;&gt;"",IF(AND(B277&gt;=_TM1,B277&lt;=_TM2,OR(TH!L277="1111",TH!M277="1111")),TH!D277,""),"")</f>
        <v/>
      </c>
      <c r="B277" s="36" t="str">
        <f t="shared" si="23"/>
        <v/>
      </c>
      <c r="C277" s="189"/>
      <c r="D277" s="189"/>
      <c r="E277" s="189"/>
      <c r="F277" s="190"/>
      <c r="G277" s="869"/>
      <c r="H277" s="191"/>
      <c r="I277" s="252"/>
      <c r="J277" s="252"/>
      <c r="K277" s="594"/>
      <c r="L277" s="595"/>
      <c r="M277" s="595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9"/>
      <c r="AB277" s="586"/>
      <c r="AC277" s="586"/>
      <c r="AD277" s="586"/>
    </row>
    <row r="278" spans="1:30" ht="15.75" customHeight="1">
      <c r="A278" s="860" t="str">
        <f>IF(B278&lt;&gt;"",IF(AND(B278&gt;=_TM1,B278&lt;=_TM2,OR(TH!L278="1111",TH!M278="1111")),TH!D278,""),"")</f>
        <v/>
      </c>
      <c r="B278" s="36" t="str">
        <f t="shared" si="23"/>
        <v/>
      </c>
      <c r="C278" s="189"/>
      <c r="D278" s="189"/>
      <c r="E278" s="189"/>
      <c r="F278" s="190"/>
      <c r="G278" s="869"/>
      <c r="H278" s="191"/>
      <c r="I278" s="252"/>
      <c r="J278" s="252"/>
      <c r="K278" s="594"/>
      <c r="L278" s="595"/>
      <c r="M278" s="595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9"/>
      <c r="AB278" s="586"/>
      <c r="AD278" s="586"/>
    </row>
    <row r="279" spans="1:30" ht="15.75" customHeight="1">
      <c r="A279" s="860" t="str">
        <f>IF(B279&lt;&gt;"",IF(AND(B279&gt;=_TM1,B279&lt;=_TM2,OR(TH!L279="1111",TH!M279="1111")),TH!D279,""),"")</f>
        <v/>
      </c>
      <c r="B279" s="36" t="str">
        <f t="shared" si="23"/>
        <v/>
      </c>
      <c r="C279" s="189"/>
      <c r="D279" s="189"/>
      <c r="E279" s="189"/>
      <c r="F279" s="190"/>
      <c r="G279" s="869"/>
      <c r="H279" s="191"/>
      <c r="I279" s="252"/>
      <c r="J279" s="252"/>
      <c r="K279" s="594"/>
      <c r="L279" s="595"/>
      <c r="M279" s="595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9"/>
      <c r="AB279" s="586"/>
      <c r="AC279" s="586"/>
      <c r="AD279" s="586"/>
    </row>
    <row r="280" spans="1:30" ht="15.75" customHeight="1">
      <c r="A280" s="860" t="str">
        <f>IF(B280&lt;&gt;"",IF(AND(B280&gt;=_TM1,B280&lt;=_TM2,OR(TH!L280="1111",TH!M280="1111")),TH!D280,""),"")</f>
        <v/>
      </c>
      <c r="B280" s="36" t="str">
        <f t="shared" si="23"/>
        <v/>
      </c>
      <c r="C280" s="189"/>
      <c r="D280" s="189"/>
      <c r="E280" s="189"/>
      <c r="F280" s="190"/>
      <c r="G280" s="869"/>
      <c r="H280" s="191"/>
      <c r="I280" s="252"/>
      <c r="J280" s="252"/>
      <c r="K280" s="594"/>
      <c r="L280" s="595"/>
      <c r="M280" s="595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9"/>
      <c r="AB280" s="586"/>
      <c r="AC280" s="586"/>
      <c r="AD280" s="586"/>
    </row>
    <row r="281" spans="1:30" ht="15.75" customHeight="1">
      <c r="A281" s="860" t="str">
        <f>IF(B281&lt;&gt;"",IF(AND(B281&gt;=_TM1,B281&lt;=_TM2,OR(TH!L281="1111",TH!M281="1111")),TH!D281,""),"")</f>
        <v/>
      </c>
      <c r="B281" s="36" t="str">
        <f t="shared" si="23"/>
        <v/>
      </c>
      <c r="C281" s="189"/>
      <c r="D281" s="189"/>
      <c r="E281" s="189"/>
      <c r="F281" s="190"/>
      <c r="G281" s="869"/>
      <c r="H281" s="191"/>
      <c r="I281" s="252"/>
      <c r="J281" s="252"/>
      <c r="K281" s="594"/>
      <c r="L281" s="595"/>
      <c r="M281" s="595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9"/>
      <c r="AB281" s="586"/>
      <c r="AD281" s="586"/>
    </row>
    <row r="282" spans="1:30" ht="15.75" customHeight="1">
      <c r="A282" s="860" t="str">
        <f>IF(B282&lt;&gt;"",IF(AND(B282&gt;=_TM1,B282&lt;=_TM2,OR(TH!L282="1111",TH!M282="1111")),TH!D282,""),"")</f>
        <v/>
      </c>
      <c r="B282" s="36" t="str">
        <f t="shared" si="23"/>
        <v/>
      </c>
      <c r="C282" s="189"/>
      <c r="D282" s="189"/>
      <c r="E282" s="189"/>
      <c r="F282" s="190"/>
      <c r="G282" s="869"/>
      <c r="H282" s="191"/>
      <c r="I282" s="252"/>
      <c r="J282" s="252"/>
      <c r="K282" s="594"/>
      <c r="L282" s="595"/>
      <c r="M282" s="595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9"/>
      <c r="AB282" s="586"/>
      <c r="AC282" s="586"/>
      <c r="AD282" s="586"/>
    </row>
    <row r="283" spans="1:30" ht="15.75" customHeight="1">
      <c r="A283" s="860" t="str">
        <f>IF(B283&lt;&gt;"",IF(AND(B283&gt;=_TM1,B283&lt;=_TM2,OR(TH!L283="1111",TH!M283="1111")),TH!D283,""),"")</f>
        <v/>
      </c>
      <c r="B283" s="36" t="str">
        <f t="shared" si="23"/>
        <v/>
      </c>
      <c r="C283" s="189"/>
      <c r="D283" s="189"/>
      <c r="E283" s="189"/>
      <c r="F283" s="190"/>
      <c r="G283" s="869"/>
      <c r="H283" s="191"/>
      <c r="I283" s="252"/>
      <c r="J283" s="252"/>
      <c r="K283" s="594"/>
      <c r="L283" s="595"/>
      <c r="M283" s="595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9"/>
      <c r="AB283" s="586"/>
      <c r="AC283" s="586"/>
      <c r="AD283" s="586"/>
    </row>
    <row r="284" spans="1:30" ht="15.75" customHeight="1">
      <c r="A284" s="860" t="str">
        <f>IF(B284&lt;&gt;"",IF(AND(B284&gt;=_TM1,B284&lt;=_TM2,OR(TH!L284="1111",TH!M284="1111")),TH!D284,""),"")</f>
        <v/>
      </c>
      <c r="B284" s="36" t="str">
        <f t="shared" si="23"/>
        <v/>
      </c>
      <c r="C284" s="189"/>
      <c r="D284" s="189"/>
      <c r="E284" s="189"/>
      <c r="F284" s="190"/>
      <c r="G284" s="869"/>
      <c r="H284" s="191"/>
      <c r="I284" s="252"/>
      <c r="J284" s="252"/>
      <c r="K284" s="594"/>
      <c r="L284" s="595"/>
      <c r="M284" s="595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9"/>
      <c r="AB284" s="586"/>
      <c r="AC284" s="586"/>
      <c r="AD284" s="586"/>
    </row>
    <row r="285" spans="1:30" ht="15.75" customHeight="1">
      <c r="A285" s="860" t="str">
        <f>IF(B285&lt;&gt;"",IF(AND(B285&gt;=_TM1,B285&lt;=_TM2,OR(TH!L285="1111",TH!M285="1111")),TH!D285,""),"")</f>
        <v/>
      </c>
      <c r="B285" s="36" t="str">
        <f t="shared" si="23"/>
        <v/>
      </c>
      <c r="C285" s="189"/>
      <c r="D285" s="189"/>
      <c r="E285" s="189"/>
      <c r="F285" s="190"/>
      <c r="G285" s="869"/>
      <c r="H285" s="191"/>
      <c r="I285" s="252"/>
      <c r="J285" s="252"/>
      <c r="K285" s="594"/>
      <c r="L285" s="595"/>
      <c r="M285" s="595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9"/>
      <c r="AB285" s="586"/>
      <c r="AC285" s="586"/>
      <c r="AD285" s="586"/>
    </row>
    <row r="286" spans="1:30" ht="15.75" customHeight="1">
      <c r="A286" s="860" t="str">
        <f>IF(B286&lt;&gt;"",IF(AND(B286&gt;=_TM1,B286&lt;=_TM2,OR(TH!L286="1111",TH!M286="1111")),TH!D286,""),"")</f>
        <v/>
      </c>
      <c r="B286" s="36" t="str">
        <f t="shared" si="23"/>
        <v/>
      </c>
      <c r="C286" s="189"/>
      <c r="D286" s="189"/>
      <c r="E286" s="189"/>
      <c r="F286" s="190"/>
      <c r="G286" s="869"/>
      <c r="H286" s="191"/>
      <c r="I286" s="252"/>
      <c r="J286" s="252"/>
      <c r="K286" s="594"/>
      <c r="L286" s="595"/>
      <c r="M286" s="595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9"/>
      <c r="AB286" s="586"/>
      <c r="AD286" s="586"/>
    </row>
    <row r="287" spans="1:30" ht="15.75" customHeight="1">
      <c r="A287" s="860" t="str">
        <f>IF(B287&lt;&gt;"",IF(AND(B287&gt;=_TM1,B287&lt;=_TM2,OR(TH!L287="1111",TH!M287="1111")),TH!D287,""),"")</f>
        <v/>
      </c>
      <c r="B287" s="36" t="str">
        <f t="shared" si="23"/>
        <v/>
      </c>
      <c r="C287" s="189"/>
      <c r="D287" s="189"/>
      <c r="E287" s="189"/>
      <c r="F287" s="190"/>
      <c r="G287" s="869"/>
      <c r="H287" s="191"/>
      <c r="I287" s="252"/>
      <c r="J287" s="811"/>
      <c r="K287" s="594"/>
      <c r="L287" s="595"/>
      <c r="M287" s="595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9"/>
      <c r="AB287" s="586"/>
      <c r="AC287" s="586"/>
      <c r="AD287" s="586"/>
    </row>
    <row r="288" spans="1:30" ht="15.75" customHeight="1">
      <c r="A288" s="860" t="str">
        <f>IF(B288&lt;&gt;"",IF(AND(B288&gt;=_TM1,B288&lt;=_TM2,OR(TH!L288="1111",TH!M288="1111")),TH!D288,""),"")</f>
        <v/>
      </c>
      <c r="B288" s="36" t="str">
        <f t="shared" ref="B288:B289" si="24">IF(C288&lt;&gt;"",MONTH(C288),"")</f>
        <v/>
      </c>
      <c r="C288" s="189"/>
      <c r="D288" s="189"/>
      <c r="E288" s="189"/>
      <c r="F288" s="190"/>
      <c r="G288" s="869"/>
      <c r="H288" s="191"/>
      <c r="I288" s="252"/>
      <c r="J288" s="811"/>
      <c r="K288" s="594"/>
      <c r="L288" s="595"/>
      <c r="M288" s="595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9"/>
      <c r="AB288" s="586"/>
      <c r="AC288" s="586"/>
      <c r="AD288" s="586"/>
    </row>
    <row r="289" spans="1:30" ht="15.75" customHeight="1">
      <c r="A289" s="860" t="str">
        <f>IF(B289&lt;&gt;"",IF(AND(B289&gt;=_TM1,B289&lt;=_TM2,OR(TH!L289="1111",TH!M289="1111")),TH!D289,""),"")</f>
        <v/>
      </c>
      <c r="B289" s="36" t="str">
        <f t="shared" si="24"/>
        <v/>
      </c>
      <c r="C289" s="189"/>
      <c r="D289" s="189"/>
      <c r="E289" s="189"/>
      <c r="F289" s="821"/>
      <c r="G289" s="869"/>
      <c r="H289" s="191"/>
      <c r="I289" s="252"/>
      <c r="J289" s="811"/>
      <c r="K289" s="594"/>
      <c r="L289" s="595"/>
      <c r="M289" s="595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9"/>
      <c r="AB289" s="586"/>
      <c r="AC289" s="586"/>
      <c r="AD289" s="586"/>
    </row>
    <row r="290" spans="1:30" ht="15.75" customHeight="1">
      <c r="A290" s="860" t="str">
        <f>IF(B290&lt;&gt;"",IF(AND(B290&gt;=_TM1,B290&lt;=_TM2,OR(TH!L290="1111",TH!M290="1111")),TH!D290,""),"")</f>
        <v/>
      </c>
      <c r="B290" s="36" t="str">
        <f t="shared" ref="B290:B293" si="25">IF(C290&lt;&gt;"",MONTH(C290),"")</f>
        <v/>
      </c>
      <c r="C290" s="189"/>
      <c r="D290" s="189"/>
      <c r="E290" s="189"/>
      <c r="F290" s="190"/>
      <c r="G290" s="869"/>
      <c r="H290" s="191"/>
      <c r="I290" s="252"/>
      <c r="J290" s="811"/>
      <c r="K290" s="594"/>
      <c r="L290" s="595"/>
      <c r="M290" s="595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9"/>
      <c r="AB290" s="586"/>
      <c r="AC290" s="586"/>
      <c r="AD290" s="586"/>
    </row>
    <row r="291" spans="1:30" ht="15.75" customHeight="1">
      <c r="A291" s="860" t="str">
        <f>IF(B291&lt;&gt;"",IF(AND(B291&gt;=_TM1,B291&lt;=_TM2,OR(TH!L291="1111",TH!M291="1111")),TH!D291,""),"")</f>
        <v/>
      </c>
      <c r="B291" s="36" t="str">
        <f t="shared" si="25"/>
        <v/>
      </c>
      <c r="C291" s="189"/>
      <c r="D291" s="189"/>
      <c r="E291" s="189"/>
      <c r="F291" s="190"/>
      <c r="G291" s="869"/>
      <c r="H291" s="191"/>
      <c r="I291" s="252"/>
      <c r="J291" s="811"/>
      <c r="K291" s="594"/>
      <c r="L291" s="595"/>
      <c r="M291" s="595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9"/>
      <c r="AB291" s="586"/>
      <c r="AC291" s="586"/>
      <c r="AD291" s="586"/>
    </row>
    <row r="292" spans="1:30" ht="15.75" customHeight="1">
      <c r="A292" s="860" t="str">
        <f>IF(B292&lt;&gt;"",IF(AND(B292&gt;=_TM1,B292&lt;=_TM2,OR(TH!L292="1111",TH!M292="1111")),TH!D292,""),"")</f>
        <v/>
      </c>
      <c r="B292" s="36" t="str">
        <f t="shared" si="25"/>
        <v/>
      </c>
      <c r="C292" s="189"/>
      <c r="D292" s="189"/>
      <c r="E292" s="189"/>
      <c r="F292" s="187"/>
      <c r="G292" s="869"/>
      <c r="H292" s="191"/>
      <c r="I292" s="252"/>
      <c r="J292" s="811"/>
      <c r="K292" s="594"/>
      <c r="L292" s="595"/>
      <c r="M292" s="595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9"/>
      <c r="AB292" s="586"/>
      <c r="AC292" s="586"/>
      <c r="AD292" s="586"/>
    </row>
    <row r="293" spans="1:30" ht="15.75" customHeight="1">
      <c r="A293" s="860" t="str">
        <f>IF(B293&lt;&gt;"",IF(AND(B293&gt;=_TM1,B293&lt;=_TM2,OR(TH!L293="1111",TH!M293="1111")),TH!D293,""),"")</f>
        <v/>
      </c>
      <c r="B293" s="36" t="str">
        <f t="shared" si="25"/>
        <v/>
      </c>
      <c r="C293" s="189"/>
      <c r="D293" s="189"/>
      <c r="E293" s="189"/>
      <c r="F293" s="187"/>
      <c r="G293" s="869"/>
      <c r="H293" s="191"/>
      <c r="I293" s="252"/>
      <c r="J293" s="811"/>
      <c r="K293" s="594"/>
      <c r="L293" s="595"/>
      <c r="M293" s="595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9"/>
      <c r="AB293" s="586"/>
      <c r="AC293" s="586"/>
      <c r="AD293" s="586"/>
    </row>
    <row r="294" spans="1:30" ht="15.75" customHeight="1">
      <c r="A294" s="860" t="str">
        <f>IF(B294&lt;&gt;"",IF(AND(B294&gt;=_TM1,B294&lt;=_TM2,OR(TH!L294="1111",TH!M294="1111")),TH!D294,""),"")</f>
        <v/>
      </c>
      <c r="B294" s="36" t="str">
        <f t="shared" si="23"/>
        <v/>
      </c>
      <c r="C294" s="189"/>
      <c r="D294" s="189"/>
      <c r="E294" s="189"/>
      <c r="F294" s="190"/>
      <c r="G294" s="869"/>
      <c r="H294" s="191"/>
      <c r="I294" s="252"/>
      <c r="J294" s="252"/>
      <c r="K294" s="594"/>
      <c r="L294" s="595"/>
      <c r="M294" s="595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9"/>
      <c r="AB294" s="586"/>
      <c r="AD294" s="586"/>
    </row>
    <row r="295" spans="1:30" ht="15.75" customHeight="1">
      <c r="A295" s="860" t="str">
        <f>IF(B295&lt;&gt;"",IF(AND(B295&gt;=_TM1,B295&lt;=_TM2,OR(TH!L295="1111",TH!M295="1111")),TH!D295,""),"")</f>
        <v/>
      </c>
      <c r="B295" s="36" t="str">
        <f t="shared" ref="B295:B358" si="26">IF(C295&lt;&gt;"",MONTH(C295),"")</f>
        <v/>
      </c>
      <c r="C295" s="189"/>
      <c r="D295" s="189"/>
      <c r="E295" s="189"/>
      <c r="F295" s="187"/>
      <c r="G295" s="869"/>
      <c r="H295" s="191"/>
      <c r="I295" s="252"/>
      <c r="J295" s="252"/>
      <c r="K295" s="594"/>
      <c r="L295" s="595"/>
      <c r="M295" s="595"/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59"/>
      <c r="AB295" s="586"/>
    </row>
    <row r="296" spans="1:30" ht="15.75" customHeight="1">
      <c r="A296" s="860" t="str">
        <f>IF(B296&lt;&gt;"",IF(AND(B296&gt;=_TM1,B296&lt;=_TM2,OR(TH!L296="1111",TH!M296="1111")),TH!D296,""),"")</f>
        <v/>
      </c>
      <c r="B296" s="36" t="str">
        <f t="shared" si="26"/>
        <v/>
      </c>
      <c r="C296" s="189"/>
      <c r="D296" s="189"/>
      <c r="E296" s="189"/>
      <c r="F296" s="187"/>
      <c r="G296" s="869"/>
      <c r="H296" s="191"/>
      <c r="I296" s="803"/>
      <c r="J296" s="252"/>
      <c r="K296" s="594"/>
      <c r="L296" s="595"/>
      <c r="M296" s="595"/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59"/>
      <c r="AB296" s="586"/>
    </row>
    <row r="297" spans="1:30" ht="15.75" customHeight="1">
      <c r="A297" s="860" t="str">
        <f>IF(B297&lt;&gt;"",IF(AND(B297&gt;=_TM1,B297&lt;=_TM2,OR(TH!L297="1111",TH!M297="1111")),TH!D297,""),"")</f>
        <v/>
      </c>
      <c r="B297" s="36" t="str">
        <f t="shared" si="26"/>
        <v/>
      </c>
      <c r="C297" s="189"/>
      <c r="D297" s="189"/>
      <c r="E297" s="189"/>
      <c r="F297" s="187"/>
      <c r="G297" s="869"/>
      <c r="H297" s="191"/>
      <c r="I297" s="803"/>
      <c r="J297" s="252"/>
      <c r="K297" s="594"/>
      <c r="L297" s="595"/>
      <c r="M297" s="595"/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59"/>
      <c r="AB297" s="586"/>
    </row>
    <row r="298" spans="1:30" ht="15.75" customHeight="1">
      <c r="A298" s="860" t="str">
        <f>IF(B298&lt;&gt;"",IF(AND(B298&gt;=_TM1,B298&lt;=_TM2,OR(TH!L298="1111",TH!M298="1111")),TH!D298,""),"")</f>
        <v/>
      </c>
      <c r="B298" s="36" t="str">
        <f t="shared" si="26"/>
        <v/>
      </c>
      <c r="C298" s="189"/>
      <c r="D298" s="189"/>
      <c r="E298" s="189"/>
      <c r="F298" s="187"/>
      <c r="G298" s="869"/>
      <c r="H298" s="191"/>
      <c r="I298" s="252"/>
      <c r="J298" s="252"/>
      <c r="K298" s="594"/>
      <c r="L298" s="595"/>
      <c r="M298" s="595"/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59"/>
      <c r="AB298" s="586"/>
    </row>
    <row r="299" spans="1:30" ht="15.75" customHeight="1">
      <c r="A299" s="860" t="str">
        <f>IF(B299&lt;&gt;"",IF(AND(B299&gt;=_TM1,B299&lt;=_TM2,OR(TH!L299="1111",TH!M299="1111")),TH!D299,""),"")</f>
        <v/>
      </c>
      <c r="B299" s="36" t="str">
        <f t="shared" si="26"/>
        <v/>
      </c>
      <c r="C299" s="189"/>
      <c r="D299" s="189"/>
      <c r="E299" s="189"/>
      <c r="F299" s="187"/>
      <c r="G299" s="869"/>
      <c r="H299" s="191"/>
      <c r="I299" s="252"/>
      <c r="J299" s="252"/>
      <c r="K299" s="594"/>
      <c r="L299" s="595"/>
      <c r="M299" s="595"/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59"/>
      <c r="AB299" s="586"/>
    </row>
    <row r="300" spans="1:30" ht="15.75" customHeight="1">
      <c r="A300" s="860" t="str">
        <f>IF(B300&lt;&gt;"",IF(AND(B300&gt;=_TM1,B300&lt;=_TM2,OR(TH!L300="1111",TH!M300="1111")),TH!D300,""),"")</f>
        <v/>
      </c>
      <c r="B300" s="36" t="str">
        <f t="shared" si="26"/>
        <v/>
      </c>
      <c r="C300" s="189"/>
      <c r="D300" s="189"/>
      <c r="E300" s="189"/>
      <c r="F300" s="291"/>
      <c r="G300" s="869"/>
      <c r="H300" s="191"/>
      <c r="I300" s="252"/>
      <c r="J300" s="252"/>
      <c r="K300" s="594"/>
      <c r="L300" s="595"/>
      <c r="M300" s="595"/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59"/>
      <c r="AB300" s="586"/>
    </row>
    <row r="301" spans="1:30" ht="15.75" customHeight="1">
      <c r="A301" s="860" t="str">
        <f>IF(B301&lt;&gt;"",IF(AND(B301&gt;=_TM1,B301&lt;=_TM2,OR(TH!L301="1111",TH!M301="1111")),TH!D301,""),"")</f>
        <v/>
      </c>
      <c r="B301" s="36" t="str">
        <f t="shared" si="26"/>
        <v/>
      </c>
      <c r="C301" s="189"/>
      <c r="D301" s="189"/>
      <c r="E301" s="189"/>
      <c r="F301" s="40"/>
      <c r="G301" s="869"/>
      <c r="H301" s="191"/>
      <c r="I301" s="252"/>
      <c r="J301" s="252"/>
      <c r="K301" s="594"/>
      <c r="L301" s="595"/>
      <c r="M301" s="595"/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59"/>
      <c r="AB301" s="586"/>
    </row>
    <row r="302" spans="1:30" ht="15.75" customHeight="1">
      <c r="A302" s="860" t="str">
        <f>IF(B302&lt;&gt;"",IF(AND(B302&gt;=_TM1,B302&lt;=_TM2,OR(TH!L302="1111",TH!M302="1111")),TH!D302,""),"")</f>
        <v/>
      </c>
      <c r="B302" s="36" t="str">
        <f t="shared" si="26"/>
        <v/>
      </c>
      <c r="C302" s="189"/>
      <c r="D302" s="189"/>
      <c r="E302" s="189"/>
      <c r="F302" s="187"/>
      <c r="G302" s="869"/>
      <c r="H302" s="191"/>
      <c r="I302" s="252"/>
      <c r="J302" s="252"/>
      <c r="K302" s="594"/>
      <c r="L302" s="595"/>
      <c r="M302" s="595"/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59"/>
      <c r="AB302" s="586"/>
    </row>
    <row r="303" spans="1:30" ht="15.75" customHeight="1">
      <c r="A303" s="860" t="str">
        <f>IF(B303&lt;&gt;"",IF(AND(B303&gt;=_TM1,B303&lt;=_TM2,OR(TH!L303="1111",TH!M303="1111")),TH!D303,""),"")</f>
        <v/>
      </c>
      <c r="B303" s="36" t="str">
        <f t="shared" si="26"/>
        <v/>
      </c>
      <c r="C303" s="189"/>
      <c r="D303" s="189"/>
      <c r="E303" s="189"/>
      <c r="F303" s="187"/>
      <c r="G303" s="869"/>
      <c r="H303" s="191"/>
      <c r="I303" s="252"/>
      <c r="J303" s="252"/>
      <c r="K303" s="594"/>
      <c r="L303" s="595"/>
      <c r="M303" s="595"/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59"/>
      <c r="AB303" s="586"/>
    </row>
    <row r="304" spans="1:30" ht="15.75" customHeight="1">
      <c r="A304" s="860" t="str">
        <f>IF(B304&lt;&gt;"",IF(AND(B304&gt;=_TM1,B304&lt;=_TM2,OR(TH!L304="1111",TH!M304="1111")),TH!D304,""),"")</f>
        <v/>
      </c>
      <c r="B304" s="36" t="str">
        <f t="shared" si="26"/>
        <v/>
      </c>
      <c r="C304" s="189"/>
      <c r="D304" s="189"/>
      <c r="E304" s="189"/>
      <c r="F304" s="187"/>
      <c r="G304" s="869"/>
      <c r="H304" s="191"/>
      <c r="I304" s="252"/>
      <c r="J304" s="252"/>
      <c r="K304" s="594"/>
      <c r="L304" s="595"/>
      <c r="M304" s="595"/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59"/>
      <c r="AB304" s="586"/>
    </row>
    <row r="305" spans="1:28" ht="15.75" customHeight="1">
      <c r="A305" s="860" t="str">
        <f>IF(B305&lt;&gt;"",IF(AND(B305&gt;=_TM1,B305&lt;=_TM2,OR(TH!L305="1111",TH!M305="1111")),TH!D305,""),"")</f>
        <v/>
      </c>
      <c r="B305" s="36" t="str">
        <f t="shared" si="26"/>
        <v/>
      </c>
      <c r="C305" s="189"/>
      <c r="D305" s="189"/>
      <c r="E305" s="189"/>
      <c r="F305" s="187"/>
      <c r="G305" s="869"/>
      <c r="H305" s="191"/>
      <c r="I305" s="252"/>
      <c r="J305" s="252"/>
      <c r="K305" s="594"/>
      <c r="L305" s="595"/>
      <c r="M305" s="595"/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59"/>
      <c r="AB305" s="586"/>
    </row>
    <row r="306" spans="1:28" ht="15.75" customHeight="1">
      <c r="A306" s="860" t="str">
        <f>IF(B306&lt;&gt;"",IF(AND(B306&gt;=_TM1,B306&lt;=_TM2,OR(TH!L306="1111",TH!M306="1111")),TH!D306,""),"")</f>
        <v/>
      </c>
      <c r="B306" s="36" t="str">
        <f t="shared" si="26"/>
        <v/>
      </c>
      <c r="C306" s="189"/>
      <c r="D306" s="189"/>
      <c r="E306" s="189"/>
      <c r="F306" s="40"/>
      <c r="G306" s="869"/>
      <c r="H306" s="191"/>
      <c r="I306" s="252"/>
      <c r="J306" s="252"/>
      <c r="K306" s="594"/>
      <c r="L306" s="595"/>
      <c r="M306" s="595"/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59"/>
      <c r="AB306" s="586"/>
    </row>
    <row r="307" spans="1:28" ht="15.75" customHeight="1">
      <c r="A307" s="860" t="str">
        <f>IF(B307&lt;&gt;"",IF(AND(B307&gt;=_TM1,B307&lt;=_TM2,OR(TH!L307="1111",TH!M307="1111")),TH!D307,""),"")</f>
        <v/>
      </c>
      <c r="B307" s="36" t="str">
        <f t="shared" si="26"/>
        <v/>
      </c>
      <c r="C307" s="189"/>
      <c r="D307" s="189"/>
      <c r="E307" s="189"/>
      <c r="F307" s="40"/>
      <c r="G307" s="869"/>
      <c r="H307" s="191"/>
      <c r="I307" s="252"/>
      <c r="J307" s="252"/>
      <c r="K307" s="594"/>
      <c r="L307" s="595"/>
      <c r="M307" s="595"/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59"/>
      <c r="AB307" s="586"/>
    </row>
    <row r="308" spans="1:28" ht="15.75" customHeight="1">
      <c r="A308" s="860" t="str">
        <f>IF(B308&lt;&gt;"",IF(AND(B308&gt;=_TM1,B308&lt;=_TM2,OR(TH!L308="1111",TH!M308="1111")),TH!D308,""),"")</f>
        <v/>
      </c>
      <c r="B308" s="36" t="str">
        <f t="shared" si="26"/>
        <v/>
      </c>
      <c r="C308" s="189"/>
      <c r="D308" s="189"/>
      <c r="E308" s="189"/>
      <c r="F308" s="187"/>
      <c r="G308" s="869"/>
      <c r="H308" s="191"/>
      <c r="I308" s="252"/>
      <c r="J308" s="252"/>
      <c r="K308" s="594"/>
      <c r="L308" s="595"/>
      <c r="M308" s="595"/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59"/>
      <c r="AB308" s="586"/>
    </row>
    <row r="309" spans="1:28" ht="15.75" customHeight="1">
      <c r="A309" s="860" t="str">
        <f>IF(B309&lt;&gt;"",IF(AND(B309&gt;=_TM1,B309&lt;=_TM2,OR(TH!L309="1111",TH!M309="1111")),TH!D309,""),"")</f>
        <v/>
      </c>
      <c r="B309" s="36" t="str">
        <f t="shared" si="26"/>
        <v/>
      </c>
      <c r="C309" s="189"/>
      <c r="D309" s="189"/>
      <c r="E309" s="189"/>
      <c r="F309" s="190"/>
      <c r="G309" s="869"/>
      <c r="H309" s="191"/>
      <c r="I309" s="252"/>
      <c r="J309" s="252"/>
      <c r="K309" s="594"/>
      <c r="L309" s="595"/>
      <c r="M309" s="595"/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59"/>
      <c r="AB309" s="586"/>
    </row>
    <row r="310" spans="1:28" ht="15.75" customHeight="1">
      <c r="A310" s="860" t="str">
        <f>IF(B310&lt;&gt;"",IF(AND(B310&gt;=_TM1,B310&lt;=_TM2,OR(TH!L310="1111",TH!M310="1111")),TH!D310,""),"")</f>
        <v/>
      </c>
      <c r="B310" s="36" t="str">
        <f t="shared" si="26"/>
        <v/>
      </c>
      <c r="C310" s="189"/>
      <c r="D310" s="189"/>
      <c r="E310" s="189"/>
      <c r="F310" s="190"/>
      <c r="G310" s="869"/>
      <c r="H310" s="191"/>
      <c r="I310" s="252"/>
      <c r="J310" s="252"/>
      <c r="K310" s="594"/>
      <c r="L310" s="595"/>
      <c r="M310" s="595"/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59"/>
      <c r="AB310" s="586"/>
    </row>
    <row r="311" spans="1:28" ht="15.75" customHeight="1">
      <c r="A311" s="860" t="str">
        <f>IF(B311&lt;&gt;"",IF(AND(B311&gt;=_TM1,B311&lt;=_TM2,OR(TH!L311="1111",TH!M311="1111")),TH!D311,""),"")</f>
        <v/>
      </c>
      <c r="B311" s="36" t="str">
        <f t="shared" si="26"/>
        <v/>
      </c>
      <c r="C311" s="189"/>
      <c r="D311" s="189"/>
      <c r="E311" s="189"/>
      <c r="F311" s="187"/>
      <c r="G311" s="869"/>
      <c r="H311" s="191"/>
      <c r="I311" s="252"/>
      <c r="J311" s="252"/>
      <c r="K311" s="594"/>
      <c r="L311" s="595"/>
      <c r="M311" s="595"/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59"/>
      <c r="AB311" s="586"/>
    </row>
    <row r="312" spans="1:28" ht="15.75" customHeight="1">
      <c r="A312" s="860" t="str">
        <f>IF(B312&lt;&gt;"",IF(AND(B312&gt;=_TM1,B312&lt;=_TM2,OR(TH!L312="1111",TH!M312="1111")),TH!D312,""),"")</f>
        <v/>
      </c>
      <c r="B312" s="36" t="str">
        <f t="shared" si="26"/>
        <v/>
      </c>
      <c r="C312" s="189"/>
      <c r="D312" s="189"/>
      <c r="E312" s="189"/>
      <c r="F312" s="190"/>
      <c r="G312" s="869"/>
      <c r="H312" s="191"/>
      <c r="I312" s="252"/>
      <c r="J312" s="252"/>
      <c r="K312" s="594"/>
      <c r="L312" s="595"/>
      <c r="M312" s="595"/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59"/>
      <c r="AB312" s="586"/>
    </row>
    <row r="313" spans="1:28" ht="15.75" customHeight="1">
      <c r="A313" s="860" t="str">
        <f>IF(B313&lt;&gt;"",IF(AND(B313&gt;=_TM1,B313&lt;=_TM2,OR(TH!L313="1111",TH!M313="1111")),TH!D313,""),"")</f>
        <v/>
      </c>
      <c r="B313" s="36" t="str">
        <f t="shared" si="26"/>
        <v/>
      </c>
      <c r="C313" s="189"/>
      <c r="D313" s="189"/>
      <c r="E313" s="189"/>
      <c r="F313" s="190"/>
      <c r="G313" s="869"/>
      <c r="H313" s="191"/>
      <c r="I313" s="252"/>
      <c r="J313" s="252"/>
      <c r="K313" s="594"/>
      <c r="L313" s="595"/>
      <c r="M313" s="595"/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59"/>
      <c r="AB313" s="586"/>
    </row>
    <row r="314" spans="1:28" ht="15.75" customHeight="1">
      <c r="A314" s="860" t="str">
        <f>IF(B314&lt;&gt;"",IF(AND(B314&gt;=_TM1,B314&lt;=_TM2,OR(TH!L314="1111",TH!M314="1111")),TH!D314,""),"")</f>
        <v/>
      </c>
      <c r="B314" s="36" t="str">
        <f t="shared" si="26"/>
        <v/>
      </c>
      <c r="C314" s="189"/>
      <c r="D314" s="189"/>
      <c r="E314" s="189"/>
      <c r="F314" s="190"/>
      <c r="G314" s="869"/>
      <c r="H314" s="191"/>
      <c r="I314" s="252"/>
      <c r="J314" s="252"/>
      <c r="K314" s="594"/>
      <c r="L314" s="595"/>
      <c r="M314" s="595"/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59"/>
      <c r="AB314" s="586"/>
    </row>
    <row r="315" spans="1:28" ht="15.75" customHeight="1">
      <c r="A315" s="860" t="str">
        <f>IF(B315&lt;&gt;"",IF(AND(B315&gt;=_TM1,B315&lt;=_TM2,OR(TH!L315="1111",TH!M315="1111")),TH!D315,""),"")</f>
        <v/>
      </c>
      <c r="B315" s="36" t="str">
        <f t="shared" si="26"/>
        <v/>
      </c>
      <c r="C315" s="189"/>
      <c r="D315" s="189"/>
      <c r="E315" s="189"/>
      <c r="F315" s="190"/>
      <c r="G315" s="869"/>
      <c r="H315" s="191"/>
      <c r="I315" s="252"/>
      <c r="J315" s="252"/>
      <c r="K315" s="594"/>
      <c r="L315" s="595"/>
      <c r="M315" s="595"/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59"/>
      <c r="AB315" s="586"/>
    </row>
    <row r="316" spans="1:28" ht="15.75" customHeight="1">
      <c r="A316" s="860" t="str">
        <f>IF(B316&lt;&gt;"",IF(AND(B316&gt;=_TM1,B316&lt;=_TM2,OR(TH!L316="1111",TH!M316="1111")),TH!D316,""),"")</f>
        <v/>
      </c>
      <c r="B316" s="36" t="str">
        <f t="shared" si="26"/>
        <v/>
      </c>
      <c r="C316" s="189"/>
      <c r="D316" s="189"/>
      <c r="E316" s="189"/>
      <c r="F316" s="190"/>
      <c r="G316" s="869"/>
      <c r="H316" s="191"/>
      <c r="I316" s="252"/>
      <c r="J316" s="252"/>
      <c r="K316" s="594"/>
      <c r="L316" s="595"/>
      <c r="M316" s="595"/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59"/>
      <c r="AB316" s="586"/>
    </row>
    <row r="317" spans="1:28" ht="15.75" customHeight="1">
      <c r="A317" s="860" t="str">
        <f>IF(B317&lt;&gt;"",IF(AND(B317&gt;=_TM1,B317&lt;=_TM2,OR(TH!L317="1111",TH!M317="1111")),TH!D317,""),"")</f>
        <v/>
      </c>
      <c r="B317" s="36" t="str">
        <f t="shared" si="26"/>
        <v/>
      </c>
      <c r="C317" s="189"/>
      <c r="D317" s="189"/>
      <c r="E317" s="189"/>
      <c r="F317" s="190"/>
      <c r="G317" s="869"/>
      <c r="H317" s="191"/>
      <c r="I317" s="252"/>
      <c r="J317" s="252"/>
      <c r="K317" s="594"/>
      <c r="L317" s="595"/>
      <c r="M317" s="595"/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59"/>
      <c r="AB317" s="586"/>
    </row>
    <row r="318" spans="1:28" ht="15.75" customHeight="1">
      <c r="A318" s="860" t="str">
        <f>IF(B318&lt;&gt;"",IF(AND(B318&gt;=_TM1,B318&lt;=_TM2,OR(TH!L318="1111",TH!M318="1111")),TH!D318,""),"")</f>
        <v/>
      </c>
      <c r="B318" s="36" t="str">
        <f t="shared" si="26"/>
        <v/>
      </c>
      <c r="C318" s="189"/>
      <c r="D318" s="189"/>
      <c r="E318" s="189"/>
      <c r="F318" s="190"/>
      <c r="G318" s="869"/>
      <c r="H318" s="191"/>
      <c r="I318" s="252"/>
      <c r="J318" s="252"/>
      <c r="K318" s="594"/>
      <c r="L318" s="595"/>
      <c r="M318" s="595"/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59"/>
      <c r="AB318" s="586"/>
    </row>
    <row r="319" spans="1:28" ht="15.75" customHeight="1">
      <c r="A319" s="860" t="str">
        <f>IF(B319&lt;&gt;"",IF(AND(B319&gt;=_TM1,B319&lt;=_TM2,OR(TH!L319="1111",TH!M319="1111")),TH!D319,""),"")</f>
        <v/>
      </c>
      <c r="B319" s="36" t="str">
        <f t="shared" si="26"/>
        <v/>
      </c>
      <c r="C319" s="189"/>
      <c r="D319" s="189"/>
      <c r="E319" s="189"/>
      <c r="F319" s="190"/>
      <c r="G319" s="869"/>
      <c r="H319" s="191"/>
      <c r="I319" s="253"/>
      <c r="J319" s="253"/>
      <c r="K319" s="594"/>
      <c r="L319" s="595"/>
      <c r="M319" s="595"/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59"/>
      <c r="AB319" s="586"/>
    </row>
    <row r="320" spans="1:28" ht="15.75" customHeight="1">
      <c r="A320" s="860" t="str">
        <f>IF(B320&lt;&gt;"",IF(AND(B320&gt;=_TM1,B320&lt;=_TM2,OR(TH!L320="1111",TH!M320="1111")),TH!D320,""),"")</f>
        <v/>
      </c>
      <c r="B320" s="36" t="str">
        <f t="shared" si="26"/>
        <v/>
      </c>
      <c r="C320" s="189"/>
      <c r="D320" s="189"/>
      <c r="E320" s="189"/>
      <c r="F320" s="190"/>
      <c r="G320" s="869"/>
      <c r="H320" s="191"/>
      <c r="I320" s="252"/>
      <c r="J320" s="252"/>
      <c r="K320" s="594"/>
      <c r="L320" s="595"/>
      <c r="M320" s="595"/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59"/>
      <c r="AB320" s="586"/>
    </row>
    <row r="321" spans="1:28" ht="15.75" customHeight="1">
      <c r="A321" s="860" t="str">
        <f>IF(B321&lt;&gt;"",IF(AND(B321&gt;=_TM1,B321&lt;=_TM2,OR(TH!L321="1111",TH!M321="1111")),TH!D321,""),"")</f>
        <v/>
      </c>
      <c r="B321" s="36" t="str">
        <f t="shared" si="26"/>
        <v/>
      </c>
      <c r="C321" s="189"/>
      <c r="D321" s="189"/>
      <c r="E321" s="189"/>
      <c r="F321" s="190"/>
      <c r="G321" s="869"/>
      <c r="H321" s="191"/>
      <c r="I321" s="252"/>
      <c r="J321" s="252"/>
      <c r="K321" s="594"/>
      <c r="L321" s="595"/>
      <c r="M321" s="595"/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59"/>
      <c r="AB321" s="586"/>
    </row>
    <row r="322" spans="1:28" ht="15.75" customHeight="1">
      <c r="A322" s="860" t="str">
        <f>IF(B322&lt;&gt;"",IF(AND(B322&gt;=_TM1,B322&lt;=_TM2,OR(TH!L322="1111",TH!M322="1111")),TH!D322,""),"")</f>
        <v/>
      </c>
      <c r="B322" s="36" t="str">
        <f t="shared" si="26"/>
        <v/>
      </c>
      <c r="C322" s="189"/>
      <c r="D322" s="189"/>
      <c r="E322" s="189"/>
      <c r="F322" s="190"/>
      <c r="G322" s="869"/>
      <c r="H322" s="191"/>
      <c r="I322" s="252"/>
      <c r="J322" s="252"/>
      <c r="K322" s="594"/>
      <c r="L322" s="595"/>
      <c r="M322" s="595"/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59"/>
      <c r="AB322" s="586"/>
    </row>
    <row r="323" spans="1:28" ht="15.75" customHeight="1">
      <c r="A323" s="860" t="str">
        <f>IF(B323&lt;&gt;"",IF(AND(B323&gt;=_TM1,B323&lt;=_TM2,OR(TH!L323="1111",TH!M323="1111")),TH!D323,""),"")</f>
        <v/>
      </c>
      <c r="B323" s="36" t="str">
        <f t="shared" si="26"/>
        <v/>
      </c>
      <c r="C323" s="189"/>
      <c r="D323" s="189"/>
      <c r="E323" s="189"/>
      <c r="F323" s="190"/>
      <c r="G323" s="869"/>
      <c r="H323" s="191"/>
      <c r="I323" s="252"/>
      <c r="J323" s="252"/>
      <c r="K323" s="594"/>
      <c r="L323" s="595"/>
      <c r="M323" s="595"/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59"/>
      <c r="AB323" s="586"/>
    </row>
    <row r="324" spans="1:28" ht="15.75" customHeight="1">
      <c r="A324" s="860" t="str">
        <f>IF(B324&lt;&gt;"",IF(AND(B324&gt;=_TM1,B324&lt;=_TM2,OR(TH!L324="1111",TH!M324="1111")),TH!D324,""),"")</f>
        <v/>
      </c>
      <c r="B324" s="36" t="str">
        <f t="shared" si="26"/>
        <v/>
      </c>
      <c r="C324" s="189"/>
      <c r="D324" s="189"/>
      <c r="E324" s="189"/>
      <c r="F324" s="40"/>
      <c r="G324" s="869"/>
      <c r="H324" s="191"/>
      <c r="I324" s="252"/>
      <c r="J324" s="252"/>
      <c r="K324" s="594"/>
      <c r="L324" s="595"/>
      <c r="M324" s="595"/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59"/>
      <c r="AB324" s="586"/>
    </row>
    <row r="325" spans="1:28" ht="15.75" customHeight="1">
      <c r="A325" s="860" t="str">
        <f>IF(B325&lt;&gt;"",IF(AND(B325&gt;=_TM1,B325&lt;=_TM2,OR(TH!L325="1111",TH!M325="1111")),TH!D325,""),"")</f>
        <v/>
      </c>
      <c r="B325" s="36" t="str">
        <f t="shared" si="26"/>
        <v/>
      </c>
      <c r="C325" s="189"/>
      <c r="D325" s="189"/>
      <c r="E325" s="189"/>
      <c r="F325" s="40"/>
      <c r="G325" s="869"/>
      <c r="H325" s="191"/>
      <c r="I325" s="252"/>
      <c r="J325" s="252"/>
      <c r="K325" s="594"/>
      <c r="L325" s="595"/>
      <c r="M325" s="595"/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59"/>
      <c r="AB325" s="586"/>
    </row>
    <row r="326" spans="1:28" ht="15.75" customHeight="1">
      <c r="A326" s="860" t="str">
        <f>IF(B326&lt;&gt;"",IF(AND(B326&gt;=_TM1,B326&lt;=_TM2,OR(TH!L326="1111",TH!M326="1111")),TH!D326,""),"")</f>
        <v/>
      </c>
      <c r="B326" s="36" t="str">
        <f t="shared" si="26"/>
        <v/>
      </c>
      <c r="C326" s="189"/>
      <c r="D326" s="189"/>
      <c r="E326" s="189"/>
      <c r="F326" s="40"/>
      <c r="G326" s="869"/>
      <c r="H326" s="191"/>
      <c r="I326" s="252"/>
      <c r="J326" s="252"/>
      <c r="K326" s="594"/>
      <c r="L326" s="595"/>
      <c r="M326" s="595"/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59"/>
      <c r="AB326" s="586"/>
    </row>
    <row r="327" spans="1:28" ht="15.75" customHeight="1">
      <c r="A327" s="860" t="str">
        <f>IF(B327&lt;&gt;"",IF(AND(B327&gt;=_TM1,B327&lt;=_TM2,OR(TH!L327="1111",TH!M327="1111")),TH!D327,""),"")</f>
        <v/>
      </c>
      <c r="B327" s="36" t="str">
        <f t="shared" si="26"/>
        <v/>
      </c>
      <c r="C327" s="189"/>
      <c r="D327" s="189"/>
      <c r="E327" s="189"/>
      <c r="F327" s="40"/>
      <c r="G327" s="869"/>
      <c r="H327" s="191"/>
      <c r="I327" s="252"/>
      <c r="J327" s="252"/>
      <c r="K327" s="594"/>
      <c r="L327" s="595"/>
      <c r="M327" s="595"/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59"/>
      <c r="AB327" s="586"/>
    </row>
    <row r="328" spans="1:28" ht="15.75" customHeight="1">
      <c r="A328" s="860" t="str">
        <f>IF(B328&lt;&gt;"",IF(AND(B328&gt;=_TM1,B328&lt;=_TM2,OR(TH!L328="1111",TH!M328="1111")),TH!D328,""),"")</f>
        <v/>
      </c>
      <c r="B328" s="36" t="str">
        <f t="shared" si="26"/>
        <v/>
      </c>
      <c r="C328" s="189"/>
      <c r="D328" s="189"/>
      <c r="E328" s="189"/>
      <c r="F328" s="40"/>
      <c r="G328" s="869"/>
      <c r="H328" s="191"/>
      <c r="I328" s="252"/>
      <c r="J328" s="252"/>
      <c r="K328" s="594"/>
      <c r="L328" s="595"/>
      <c r="M328" s="595"/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59"/>
      <c r="AB328" s="586"/>
    </row>
    <row r="329" spans="1:28" ht="15.75" customHeight="1">
      <c r="A329" s="860" t="str">
        <f>IF(B329&lt;&gt;"",IF(AND(B329&gt;=_TM1,B329&lt;=_TM2,OR(TH!L329="1111",TH!M329="1111")),TH!D329,""),"")</f>
        <v/>
      </c>
      <c r="B329" s="36" t="str">
        <f t="shared" si="26"/>
        <v/>
      </c>
      <c r="C329" s="189"/>
      <c r="D329" s="189"/>
      <c r="E329" s="189"/>
      <c r="F329" s="40"/>
      <c r="G329" s="869"/>
      <c r="H329" s="191"/>
      <c r="I329" s="252"/>
      <c r="J329" s="252"/>
      <c r="K329" s="594"/>
      <c r="L329" s="595"/>
      <c r="M329" s="595"/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59"/>
      <c r="AB329" s="586"/>
    </row>
    <row r="330" spans="1:28" ht="15.75" customHeight="1">
      <c r="A330" s="860" t="str">
        <f>IF(B330&lt;&gt;"",IF(AND(B330&gt;=_TM1,B330&lt;=_TM2,OR(TH!L330="1111",TH!M330="1111")),TH!D330,""),"")</f>
        <v/>
      </c>
      <c r="B330" s="36" t="str">
        <f t="shared" si="26"/>
        <v/>
      </c>
      <c r="C330" s="189"/>
      <c r="D330" s="189"/>
      <c r="E330" s="189"/>
      <c r="F330" s="40"/>
      <c r="G330" s="869"/>
      <c r="H330" s="191"/>
      <c r="I330" s="252"/>
      <c r="J330" s="252"/>
      <c r="K330" s="594"/>
      <c r="L330" s="595"/>
      <c r="M330" s="595"/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59"/>
      <c r="AB330" s="586"/>
    </row>
    <row r="331" spans="1:28" ht="15.75" customHeight="1">
      <c r="A331" s="860" t="str">
        <f>IF(B331&lt;&gt;"",IF(AND(B331&gt;=_TM1,B331&lt;=_TM2,OR(TH!L331="1111",TH!M331="1111")),TH!D331,""),"")</f>
        <v/>
      </c>
      <c r="B331" s="36" t="str">
        <f t="shared" si="26"/>
        <v/>
      </c>
      <c r="C331" s="189"/>
      <c r="D331" s="189"/>
      <c r="E331" s="189"/>
      <c r="F331" s="40"/>
      <c r="G331" s="869"/>
      <c r="H331" s="191"/>
      <c r="I331" s="252"/>
      <c r="J331" s="252"/>
      <c r="K331" s="594"/>
      <c r="L331" s="595"/>
      <c r="M331" s="595"/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59"/>
      <c r="AB331" s="586"/>
    </row>
    <row r="332" spans="1:28" ht="15.75" customHeight="1">
      <c r="A332" s="860" t="str">
        <f>IF(B332&lt;&gt;"",IF(AND(B332&gt;=_TM1,B332&lt;=_TM2,OR(TH!L332="1111",TH!M332="1111")),TH!D332,""),"")</f>
        <v/>
      </c>
      <c r="B332" s="36" t="str">
        <f t="shared" si="26"/>
        <v/>
      </c>
      <c r="C332" s="189"/>
      <c r="D332" s="189"/>
      <c r="E332" s="189"/>
      <c r="F332" s="40"/>
      <c r="G332" s="869"/>
      <c r="H332" s="191"/>
      <c r="I332" s="252"/>
      <c r="J332" s="252"/>
      <c r="K332" s="594"/>
      <c r="L332" s="595"/>
      <c r="M332" s="595"/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59"/>
      <c r="AB332" s="586"/>
    </row>
    <row r="333" spans="1:28" ht="15.75" customHeight="1">
      <c r="A333" s="860" t="str">
        <f>IF(B333&lt;&gt;"",IF(AND(B333&gt;=_TM1,B333&lt;=_TM2,OR(TH!L333="1111",TH!M333="1111")),TH!D333,""),"")</f>
        <v/>
      </c>
      <c r="B333" s="36" t="str">
        <f t="shared" si="26"/>
        <v/>
      </c>
      <c r="C333" s="189"/>
      <c r="D333" s="189"/>
      <c r="E333" s="189"/>
      <c r="F333" s="40"/>
      <c r="G333" s="869"/>
      <c r="H333" s="191"/>
      <c r="I333" s="252"/>
      <c r="J333" s="252"/>
      <c r="K333" s="594"/>
      <c r="L333" s="595"/>
      <c r="M333" s="595"/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59"/>
      <c r="AB333" s="586"/>
    </row>
    <row r="334" spans="1:28" ht="15.75" customHeight="1">
      <c r="A334" s="860" t="str">
        <f>IF(B334&lt;&gt;"",IF(AND(B334&gt;=_TM1,B334&lt;=_TM2,OR(TH!L334="1111",TH!M334="1111")),TH!D334,""),"")</f>
        <v/>
      </c>
      <c r="B334" s="36" t="str">
        <f t="shared" si="26"/>
        <v/>
      </c>
      <c r="C334" s="189"/>
      <c r="D334" s="189"/>
      <c r="E334" s="189"/>
      <c r="F334" s="40"/>
      <c r="G334" s="869"/>
      <c r="H334" s="191"/>
      <c r="I334" s="252"/>
      <c r="J334" s="252"/>
      <c r="K334" s="594"/>
      <c r="L334" s="595"/>
      <c r="M334" s="595"/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59"/>
      <c r="AB334" s="586"/>
    </row>
    <row r="335" spans="1:28" ht="15.75" customHeight="1">
      <c r="A335" s="860" t="str">
        <f>IF(B335&lt;&gt;"",IF(AND(B335&gt;=_TM1,B335&lt;=_TM2,OR(TH!L335="1111",TH!M335="1111")),TH!D335,""),"")</f>
        <v/>
      </c>
      <c r="B335" s="36" t="str">
        <f t="shared" si="26"/>
        <v/>
      </c>
      <c r="C335" s="189"/>
      <c r="D335" s="189"/>
      <c r="E335" s="189"/>
      <c r="F335" s="40"/>
      <c r="G335" s="869"/>
      <c r="H335" s="191"/>
      <c r="I335" s="252"/>
      <c r="J335" s="252"/>
      <c r="K335" s="594"/>
      <c r="L335" s="595"/>
      <c r="M335" s="595"/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59"/>
      <c r="AB335" s="586"/>
    </row>
    <row r="336" spans="1:28" ht="15.75" customHeight="1">
      <c r="A336" s="860" t="str">
        <f>IF(B336&lt;&gt;"",IF(AND(B336&gt;=_TM1,B336&lt;=_TM2,OR(TH!L336="1111",TH!M336="1111")),TH!D336,""),"")</f>
        <v/>
      </c>
      <c r="B336" s="36" t="str">
        <f t="shared" si="26"/>
        <v/>
      </c>
      <c r="C336" s="189"/>
      <c r="D336" s="189"/>
      <c r="E336" s="189"/>
      <c r="F336" s="40"/>
      <c r="G336" s="869"/>
      <c r="H336" s="191"/>
      <c r="I336" s="252"/>
      <c r="J336" s="252"/>
      <c r="K336" s="594"/>
      <c r="L336" s="595"/>
      <c r="M336" s="595"/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59"/>
      <c r="AB336" s="586"/>
    </row>
    <row r="337" spans="1:28" ht="15.75" customHeight="1">
      <c r="A337" s="860" t="str">
        <f>IF(B337&lt;&gt;"",IF(AND(B337&gt;=_TM1,B337&lt;=_TM2,OR(TH!L337="1111",TH!M337="1111")),TH!D337,""),"")</f>
        <v/>
      </c>
      <c r="B337" s="36" t="str">
        <f t="shared" si="26"/>
        <v/>
      </c>
      <c r="C337" s="189"/>
      <c r="D337" s="189"/>
      <c r="E337" s="189"/>
      <c r="F337" s="40"/>
      <c r="G337" s="869"/>
      <c r="H337" s="191"/>
      <c r="I337" s="252"/>
      <c r="J337" s="252"/>
      <c r="K337" s="594"/>
      <c r="L337" s="595"/>
      <c r="M337" s="595"/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59"/>
      <c r="AB337" s="586"/>
    </row>
    <row r="338" spans="1:28" ht="15.75" customHeight="1">
      <c r="A338" s="860" t="str">
        <f>IF(B338&lt;&gt;"",IF(AND(B338&gt;=_TM1,B338&lt;=_TM2,OR(TH!L338="1111",TH!M338="1111")),TH!D338,""),"")</f>
        <v/>
      </c>
      <c r="B338" s="36" t="str">
        <f t="shared" si="26"/>
        <v/>
      </c>
      <c r="C338" s="189"/>
      <c r="D338" s="189"/>
      <c r="E338" s="189"/>
      <c r="F338" s="40"/>
      <c r="G338" s="869"/>
      <c r="H338" s="191"/>
      <c r="I338" s="252"/>
      <c r="J338" s="252"/>
      <c r="K338" s="594"/>
      <c r="L338" s="595"/>
      <c r="M338" s="595"/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59"/>
      <c r="AB338" s="586"/>
    </row>
    <row r="339" spans="1:28" ht="15.75" customHeight="1">
      <c r="A339" s="860" t="str">
        <f>IF(B339&lt;&gt;"",IF(AND(B339&gt;=_TM1,B339&lt;=_TM2,OR(TH!L339="1111",TH!M339="1111")),TH!D339,""),"")</f>
        <v/>
      </c>
      <c r="B339" s="36" t="str">
        <f t="shared" si="26"/>
        <v/>
      </c>
      <c r="C339" s="189"/>
      <c r="D339" s="189"/>
      <c r="E339" s="189"/>
      <c r="F339" s="40"/>
      <c r="G339" s="869"/>
      <c r="H339" s="191"/>
      <c r="I339" s="252"/>
      <c r="J339" s="252"/>
      <c r="K339" s="594"/>
      <c r="L339" s="595"/>
      <c r="M339" s="595"/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59"/>
      <c r="AB339" s="586"/>
    </row>
    <row r="340" spans="1:28" ht="15.75" customHeight="1">
      <c r="A340" s="860" t="str">
        <f>IF(B340&lt;&gt;"",IF(AND(B340&gt;=_TM1,B340&lt;=_TM2,OR(TH!L340="1111",TH!M340="1111")),TH!D340,""),"")</f>
        <v/>
      </c>
      <c r="B340" s="36" t="str">
        <f t="shared" si="26"/>
        <v/>
      </c>
      <c r="C340" s="189"/>
      <c r="D340" s="189"/>
      <c r="E340" s="189"/>
      <c r="F340" s="40"/>
      <c r="G340" s="869"/>
      <c r="H340" s="191"/>
      <c r="I340" s="252"/>
      <c r="J340" s="252"/>
      <c r="K340" s="594"/>
      <c r="L340" s="595"/>
      <c r="M340" s="595"/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59"/>
      <c r="AB340" s="586"/>
    </row>
    <row r="341" spans="1:28" ht="15.75" customHeight="1">
      <c r="A341" s="860" t="str">
        <f>IF(B341&lt;&gt;"",IF(AND(B341&gt;=_TM1,B341&lt;=_TM2,OR(TH!L341="1111",TH!M341="1111")),TH!D341,""),"")</f>
        <v/>
      </c>
      <c r="B341" s="36" t="str">
        <f t="shared" si="26"/>
        <v/>
      </c>
      <c r="C341" s="189"/>
      <c r="D341" s="189"/>
      <c r="E341" s="189"/>
      <c r="F341" s="40"/>
      <c r="G341" s="869"/>
      <c r="H341" s="191"/>
      <c r="I341" s="252"/>
      <c r="J341" s="252"/>
      <c r="K341" s="594"/>
      <c r="L341" s="595"/>
      <c r="M341" s="595"/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59"/>
      <c r="AB341" s="586"/>
    </row>
    <row r="342" spans="1:28" ht="15.75" customHeight="1">
      <c r="A342" s="860" t="str">
        <f>IF(B342&lt;&gt;"",IF(AND(B342&gt;=_TM1,B342&lt;=_TM2,OR(TH!L342="1111",TH!M342="1111")),TH!D342,""),"")</f>
        <v/>
      </c>
      <c r="B342" s="36" t="str">
        <f t="shared" si="26"/>
        <v/>
      </c>
      <c r="C342" s="189"/>
      <c r="D342" s="189"/>
      <c r="E342" s="189"/>
      <c r="F342" s="190"/>
      <c r="G342" s="869"/>
      <c r="H342" s="191"/>
      <c r="I342" s="252"/>
      <c r="J342" s="252"/>
      <c r="K342" s="594"/>
      <c r="L342" s="595"/>
      <c r="M342" s="595"/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59"/>
      <c r="AB342" s="586"/>
    </row>
    <row r="343" spans="1:28" ht="15.75" customHeight="1">
      <c r="A343" s="860" t="str">
        <f>IF(B343&lt;&gt;"",IF(AND(B343&gt;=_TM1,B343&lt;=_TM2,OR(TH!L343="1111",TH!M343="1111")),TH!D343,""),"")</f>
        <v/>
      </c>
      <c r="B343" s="36" t="str">
        <f t="shared" si="26"/>
        <v/>
      </c>
      <c r="C343" s="189"/>
      <c r="D343" s="189"/>
      <c r="E343" s="189"/>
      <c r="F343" s="190"/>
      <c r="G343" s="869"/>
      <c r="H343" s="191"/>
      <c r="I343" s="252"/>
      <c r="J343" s="252"/>
      <c r="K343" s="594"/>
      <c r="L343" s="595"/>
      <c r="M343" s="595"/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59"/>
      <c r="AB343" s="586"/>
    </row>
    <row r="344" spans="1:28" ht="15.75" customHeight="1">
      <c r="A344" s="860" t="str">
        <f>IF(B344&lt;&gt;"",IF(AND(B344&gt;=_TM1,B344&lt;=_TM2,OR(TH!L344="1111",TH!M344="1111")),TH!D344,""),"")</f>
        <v/>
      </c>
      <c r="B344" s="36" t="str">
        <f t="shared" si="26"/>
        <v/>
      </c>
      <c r="C344" s="189"/>
      <c r="D344" s="189"/>
      <c r="E344" s="189"/>
      <c r="F344" s="190"/>
      <c r="G344" s="869"/>
      <c r="H344" s="191"/>
      <c r="I344" s="252"/>
      <c r="J344" s="252"/>
      <c r="K344" s="594"/>
      <c r="L344" s="595"/>
      <c r="M344" s="595"/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59"/>
      <c r="AB344" s="586"/>
    </row>
    <row r="345" spans="1:28" ht="15.75" customHeight="1">
      <c r="A345" s="860" t="str">
        <f>IF(B345&lt;&gt;"",IF(AND(B345&gt;=_TM1,B345&lt;=_TM2,OR(TH!L345="1111",TH!M345="1111")),TH!D345,""),"")</f>
        <v/>
      </c>
      <c r="B345" s="36" t="str">
        <f t="shared" si="26"/>
        <v/>
      </c>
      <c r="C345" s="189"/>
      <c r="D345" s="189"/>
      <c r="E345" s="189"/>
      <c r="F345" s="190"/>
      <c r="G345" s="869"/>
      <c r="H345" s="191"/>
      <c r="I345" s="252"/>
      <c r="J345" s="252"/>
      <c r="K345" s="594"/>
      <c r="L345" s="595"/>
      <c r="M345" s="595"/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59"/>
      <c r="AB345" s="586"/>
    </row>
    <row r="346" spans="1:28" ht="15.75" customHeight="1">
      <c r="A346" s="860" t="str">
        <f>IF(B346&lt;&gt;"",IF(AND(B346&gt;=_TM1,B346&lt;=_TM2,OR(TH!L346="1111",TH!M346="1111")),TH!D346,""),"")</f>
        <v/>
      </c>
      <c r="B346" s="36" t="str">
        <f t="shared" si="26"/>
        <v/>
      </c>
      <c r="C346" s="189"/>
      <c r="D346" s="189"/>
      <c r="E346" s="189"/>
      <c r="F346" s="190"/>
      <c r="G346" s="869"/>
      <c r="H346" s="191"/>
      <c r="I346" s="252"/>
      <c r="J346" s="252"/>
      <c r="K346" s="594"/>
      <c r="L346" s="595"/>
      <c r="M346" s="595"/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59"/>
      <c r="AB346" s="586"/>
    </row>
    <row r="347" spans="1:28" ht="15.75" customHeight="1">
      <c r="A347" s="860" t="str">
        <f>IF(B347&lt;&gt;"",IF(AND(B347&gt;=_TM1,B347&lt;=_TM2,OR(TH!L347="1111",TH!M347="1111")),TH!D347,""),"")</f>
        <v/>
      </c>
      <c r="B347" s="36" t="str">
        <f t="shared" si="26"/>
        <v/>
      </c>
      <c r="C347" s="189"/>
      <c r="D347" s="189"/>
      <c r="E347" s="189"/>
      <c r="F347" s="190"/>
      <c r="G347" s="869"/>
      <c r="H347" s="191"/>
      <c r="I347" s="252"/>
      <c r="J347" s="252"/>
      <c r="K347" s="594"/>
      <c r="L347" s="595"/>
      <c r="M347" s="595"/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59"/>
      <c r="AB347" s="586"/>
    </row>
    <row r="348" spans="1:28" ht="15.75" customHeight="1">
      <c r="A348" s="860" t="str">
        <f>IF(B348&lt;&gt;"",IF(AND(B348&gt;=_TM1,B348&lt;=_TM2,OR(TH!L348="1111",TH!M348="1111")),TH!D348,""),"")</f>
        <v/>
      </c>
      <c r="B348" s="36" t="str">
        <f t="shared" si="26"/>
        <v/>
      </c>
      <c r="C348" s="189"/>
      <c r="D348" s="189"/>
      <c r="E348" s="189"/>
      <c r="F348" s="190"/>
      <c r="G348" s="869"/>
      <c r="H348" s="191"/>
      <c r="I348" s="252"/>
      <c r="J348" s="252"/>
      <c r="K348" s="594"/>
      <c r="L348" s="595"/>
      <c r="M348" s="595"/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59"/>
      <c r="AB348" s="586"/>
    </row>
    <row r="349" spans="1:28" ht="15.75" customHeight="1">
      <c r="A349" s="860" t="str">
        <f>IF(B349&lt;&gt;"",IF(AND(B349&gt;=_TM1,B349&lt;=_TM2,OR(TH!L349="1111",TH!M349="1111")),TH!D349,""),"")</f>
        <v/>
      </c>
      <c r="B349" s="36" t="str">
        <f t="shared" si="26"/>
        <v/>
      </c>
      <c r="C349" s="189"/>
      <c r="D349" s="189"/>
      <c r="E349" s="189"/>
      <c r="F349" s="187"/>
      <c r="G349" s="869"/>
      <c r="H349" s="191"/>
      <c r="I349" s="252"/>
      <c r="J349" s="252"/>
      <c r="K349" s="594"/>
      <c r="L349" s="595"/>
      <c r="M349" s="595"/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59"/>
      <c r="AB349" s="586"/>
    </row>
    <row r="350" spans="1:28" ht="15.75" customHeight="1">
      <c r="A350" s="860" t="str">
        <f>IF(B350&lt;&gt;"",IF(AND(B350&gt;=_TM1,B350&lt;=_TM2,OR(TH!L350="1111",TH!M350="1111")),TH!D350,""),"")</f>
        <v/>
      </c>
      <c r="B350" s="36" t="str">
        <f t="shared" si="26"/>
        <v/>
      </c>
      <c r="C350" s="189"/>
      <c r="D350" s="189"/>
      <c r="E350" s="189"/>
      <c r="F350" s="190"/>
      <c r="G350" s="869"/>
      <c r="H350" s="191"/>
      <c r="I350" s="252"/>
      <c r="J350" s="252"/>
      <c r="K350" s="594"/>
      <c r="L350" s="595"/>
      <c r="M350" s="595"/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59"/>
      <c r="AB350" s="586"/>
    </row>
    <row r="351" spans="1:28" ht="15.75" customHeight="1">
      <c r="A351" s="860" t="str">
        <f>IF(B351&lt;&gt;"",IF(AND(B351&gt;=_TM1,B351&lt;=_TM2,OR(TH!L351="1111",TH!M351="1111")),TH!D351,""),"")</f>
        <v/>
      </c>
      <c r="B351" s="36" t="str">
        <f t="shared" si="26"/>
        <v/>
      </c>
      <c r="C351" s="189"/>
      <c r="D351" s="189"/>
      <c r="E351" s="189"/>
      <c r="F351" s="40"/>
      <c r="G351" s="869"/>
      <c r="H351" s="191"/>
      <c r="I351" s="252"/>
      <c r="J351" s="252"/>
      <c r="K351" s="594"/>
      <c r="L351" s="595"/>
      <c r="M351" s="595"/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59"/>
      <c r="AB351" s="586"/>
    </row>
    <row r="352" spans="1:28" ht="15.75" customHeight="1">
      <c r="A352" s="860" t="str">
        <f>IF(B352&lt;&gt;"",IF(AND(B352&gt;=_TM1,B352&lt;=_TM2,OR(TH!L352="1111",TH!M352="1111")),TH!D352,""),"")</f>
        <v/>
      </c>
      <c r="B352" s="36" t="str">
        <f t="shared" si="26"/>
        <v/>
      </c>
      <c r="C352" s="189"/>
      <c r="D352" s="189"/>
      <c r="E352" s="189"/>
      <c r="F352" s="40"/>
      <c r="G352" s="869"/>
      <c r="H352" s="191"/>
      <c r="I352" s="252"/>
      <c r="J352" s="252"/>
      <c r="K352" s="594"/>
      <c r="L352" s="595"/>
      <c r="M352" s="595"/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59"/>
      <c r="AB352" s="586"/>
    </row>
    <row r="353" spans="1:28" ht="15.75" customHeight="1">
      <c r="A353" s="860" t="str">
        <f>IF(B353&lt;&gt;"",IF(AND(B353&gt;=_TM1,B353&lt;=_TM2,OR(TH!L353="1111",TH!M353="1111")),TH!D353,""),"")</f>
        <v/>
      </c>
      <c r="B353" s="36" t="str">
        <f t="shared" si="26"/>
        <v/>
      </c>
      <c r="C353" s="189"/>
      <c r="D353" s="189"/>
      <c r="E353" s="189"/>
      <c r="F353" s="40"/>
      <c r="G353" s="869"/>
      <c r="H353" s="191"/>
      <c r="I353" s="252"/>
      <c r="J353" s="252"/>
      <c r="K353" s="594"/>
      <c r="L353" s="595"/>
      <c r="M353" s="595"/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59"/>
      <c r="AB353" s="586"/>
    </row>
    <row r="354" spans="1:28" ht="15.75" customHeight="1">
      <c r="A354" s="860" t="str">
        <f>IF(B354&lt;&gt;"",IF(AND(B354&gt;=_TM1,B354&lt;=_TM2,OR(TH!L354="1111",TH!M354="1111")),TH!D354,""),"")</f>
        <v/>
      </c>
      <c r="B354" s="36" t="str">
        <f t="shared" si="26"/>
        <v/>
      </c>
      <c r="C354" s="189"/>
      <c r="D354" s="189"/>
      <c r="E354" s="189"/>
      <c r="F354" s="40"/>
      <c r="G354" s="869"/>
      <c r="H354" s="191"/>
      <c r="I354" s="252"/>
      <c r="J354" s="252"/>
      <c r="K354" s="594"/>
      <c r="L354" s="595"/>
      <c r="M354" s="595"/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59"/>
      <c r="AB354" s="586"/>
    </row>
    <row r="355" spans="1:28" ht="15.75" customHeight="1">
      <c r="A355" s="860" t="str">
        <f>IF(B355&lt;&gt;"",IF(AND(B355&gt;=_TM1,B355&lt;=_TM2,OR(TH!L355="1111",TH!M355="1111")),TH!D355,""),"")</f>
        <v/>
      </c>
      <c r="B355" s="36" t="str">
        <f t="shared" si="26"/>
        <v/>
      </c>
      <c r="C355" s="189"/>
      <c r="D355" s="189"/>
      <c r="E355" s="189"/>
      <c r="F355" s="40"/>
      <c r="G355" s="869"/>
      <c r="H355" s="191"/>
      <c r="I355" s="252"/>
      <c r="J355" s="252"/>
      <c r="K355" s="594"/>
      <c r="L355" s="595"/>
      <c r="M355" s="595"/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59"/>
      <c r="AB355" s="586"/>
    </row>
    <row r="356" spans="1:28" ht="15.75" customHeight="1">
      <c r="A356" s="860" t="str">
        <f>IF(B356&lt;&gt;"",IF(AND(B356&gt;=_TM1,B356&lt;=_TM2,OR(TH!L356="1111",TH!M356="1111")),TH!D356,""),"")</f>
        <v/>
      </c>
      <c r="B356" s="36" t="str">
        <f t="shared" si="26"/>
        <v/>
      </c>
      <c r="C356" s="189"/>
      <c r="D356" s="189"/>
      <c r="E356" s="189"/>
      <c r="F356" s="40"/>
      <c r="G356" s="869"/>
      <c r="H356" s="191"/>
      <c r="I356" s="252"/>
      <c r="J356" s="252"/>
      <c r="K356" s="594"/>
      <c r="L356" s="595"/>
      <c r="M356" s="595"/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59"/>
      <c r="AB356" s="586"/>
    </row>
    <row r="357" spans="1:28" ht="15.75" customHeight="1">
      <c r="A357" s="860" t="str">
        <f>IF(B357&lt;&gt;"",IF(AND(B357&gt;=_TM1,B357&lt;=_TM2,OR(TH!L357="1111",TH!M357="1111")),TH!D357,""),"")</f>
        <v/>
      </c>
      <c r="B357" s="36" t="str">
        <f t="shared" si="26"/>
        <v/>
      </c>
      <c r="C357" s="189"/>
      <c r="D357" s="189"/>
      <c r="E357" s="189"/>
      <c r="F357" s="40"/>
      <c r="G357" s="869"/>
      <c r="H357" s="191"/>
      <c r="I357" s="252"/>
      <c r="J357" s="252"/>
      <c r="K357" s="594"/>
      <c r="L357" s="595"/>
      <c r="M357" s="595"/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59"/>
      <c r="AB357" s="586"/>
    </row>
    <row r="358" spans="1:28" ht="15.75" customHeight="1">
      <c r="A358" s="860" t="str">
        <f>IF(B358&lt;&gt;"",IF(AND(B358&gt;=_TM1,B358&lt;=_TM2,OR(TH!L358="1111",TH!M358="1111")),TH!D358,""),"")</f>
        <v/>
      </c>
      <c r="B358" s="36" t="str">
        <f t="shared" si="26"/>
        <v/>
      </c>
      <c r="C358" s="189"/>
      <c r="D358" s="189"/>
      <c r="E358" s="189"/>
      <c r="F358" s="190"/>
      <c r="G358" s="869"/>
      <c r="H358" s="191"/>
      <c r="I358" s="252"/>
      <c r="J358" s="252"/>
      <c r="K358" s="594"/>
      <c r="L358" s="595"/>
      <c r="M358" s="595"/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59"/>
      <c r="AB358" s="586"/>
    </row>
    <row r="359" spans="1:28" ht="15.75" customHeight="1">
      <c r="A359" s="860" t="str">
        <f>IF(B359&lt;&gt;"",IF(AND(B359&gt;=_TM1,B359&lt;=_TM2,OR(TH!L359="1111",TH!M359="1111")),TH!D359,""),"")</f>
        <v/>
      </c>
      <c r="B359" s="36" t="str">
        <f t="shared" ref="B359:B418" si="27">IF(C359&lt;&gt;"",MONTH(C359),"")</f>
        <v/>
      </c>
      <c r="C359" s="189"/>
      <c r="D359" s="189"/>
      <c r="E359" s="189"/>
      <c r="F359" s="40"/>
      <c r="G359" s="869"/>
      <c r="H359" s="191"/>
      <c r="I359" s="252"/>
      <c r="J359" s="252"/>
      <c r="K359" s="594"/>
      <c r="L359" s="595"/>
      <c r="M359" s="595"/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59"/>
      <c r="AB359" s="586"/>
    </row>
    <row r="360" spans="1:28" ht="15.75" customHeight="1">
      <c r="A360" s="860" t="str">
        <f>IF(B360&lt;&gt;"",IF(AND(B360&gt;=_TM1,B360&lt;=_TM2,OR(TH!L360="1111",TH!M360="1111")),TH!D360,""),"")</f>
        <v/>
      </c>
      <c r="B360" s="36" t="str">
        <f t="shared" si="27"/>
        <v/>
      </c>
      <c r="C360" s="189"/>
      <c r="D360" s="189"/>
      <c r="E360" s="189"/>
      <c r="F360" s="40"/>
      <c r="G360" s="869"/>
      <c r="H360" s="191"/>
      <c r="I360" s="252"/>
      <c r="J360" s="252"/>
      <c r="K360" s="594"/>
      <c r="L360" s="595"/>
      <c r="M360" s="595"/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59"/>
      <c r="AB360" s="586"/>
    </row>
    <row r="361" spans="1:28" ht="15.75" customHeight="1">
      <c r="A361" s="860" t="str">
        <f>IF(B361&lt;&gt;"",IF(AND(B361&gt;=_TM1,B361&lt;=_TM2,OR(TH!L361="1111",TH!M361="1111")),TH!D361,""),"")</f>
        <v/>
      </c>
      <c r="B361" s="36" t="str">
        <f t="shared" si="27"/>
        <v/>
      </c>
      <c r="C361" s="189"/>
      <c r="D361" s="189"/>
      <c r="E361" s="189"/>
      <c r="F361" s="40"/>
      <c r="G361" s="869"/>
      <c r="H361" s="191"/>
      <c r="I361" s="252"/>
      <c r="J361" s="252"/>
      <c r="K361" s="594"/>
      <c r="L361" s="595"/>
      <c r="M361" s="595"/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59"/>
      <c r="AB361" s="586"/>
    </row>
    <row r="362" spans="1:28" ht="15.75" customHeight="1">
      <c r="A362" s="860" t="str">
        <f>IF(B362&lt;&gt;"",IF(AND(B362&gt;=_TM1,B362&lt;=_TM2,OR(TH!L362="1111",TH!M362="1111")),TH!D362,""),"")</f>
        <v/>
      </c>
      <c r="B362" s="36" t="str">
        <f t="shared" si="27"/>
        <v/>
      </c>
      <c r="C362" s="189"/>
      <c r="D362" s="189"/>
      <c r="E362" s="189"/>
      <c r="F362" s="40"/>
      <c r="G362" s="869"/>
      <c r="H362" s="191"/>
      <c r="I362" s="252"/>
      <c r="J362" s="252"/>
      <c r="K362" s="594"/>
      <c r="L362" s="595"/>
      <c r="M362" s="595"/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59"/>
      <c r="AB362" s="586"/>
    </row>
    <row r="363" spans="1:28" ht="15.75" customHeight="1">
      <c r="A363" s="860" t="str">
        <f>IF(B363&lt;&gt;"",IF(AND(B363&gt;=_TM1,B363&lt;=_TM2,OR(TH!L363="1111",TH!M363="1111")),TH!D363,""),"")</f>
        <v/>
      </c>
      <c r="B363" s="36" t="str">
        <f t="shared" si="27"/>
        <v/>
      </c>
      <c r="C363" s="189"/>
      <c r="D363" s="189"/>
      <c r="E363" s="189"/>
      <c r="F363" s="40"/>
      <c r="G363" s="869"/>
      <c r="H363" s="191"/>
      <c r="I363" s="252"/>
      <c r="J363" s="252"/>
      <c r="K363" s="594"/>
      <c r="L363" s="595"/>
      <c r="M363" s="595"/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59"/>
      <c r="AB363" s="586"/>
    </row>
    <row r="364" spans="1:28" ht="15.75" customHeight="1">
      <c r="A364" s="860" t="str">
        <f>IF(B364&lt;&gt;"",IF(AND(B364&gt;=_TM1,B364&lt;=_TM2,OR(TH!L364="1111",TH!M364="1111")),TH!D364,""),"")</f>
        <v/>
      </c>
      <c r="B364" s="36" t="str">
        <f t="shared" si="27"/>
        <v/>
      </c>
      <c r="C364" s="189"/>
      <c r="D364" s="189"/>
      <c r="E364" s="189"/>
      <c r="F364" s="40"/>
      <c r="G364" s="869"/>
      <c r="H364" s="191"/>
      <c r="I364" s="252"/>
      <c r="J364" s="252"/>
      <c r="K364" s="594"/>
      <c r="L364" s="595"/>
      <c r="M364" s="595"/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59"/>
      <c r="AB364" s="586"/>
    </row>
    <row r="365" spans="1:28" ht="15.75" customHeight="1">
      <c r="A365" s="860" t="str">
        <f>IF(B365&lt;&gt;"",IF(AND(B365&gt;=_TM1,B365&lt;=_TM2,OR(TH!L365="1111",TH!M365="1111")),TH!D365,""),"")</f>
        <v/>
      </c>
      <c r="B365" s="36" t="str">
        <f t="shared" si="27"/>
        <v/>
      </c>
      <c r="C365" s="189"/>
      <c r="D365" s="189"/>
      <c r="E365" s="189"/>
      <c r="F365" s="40"/>
      <c r="G365" s="869"/>
      <c r="H365" s="191"/>
      <c r="I365" s="252"/>
      <c r="J365" s="252"/>
      <c r="K365" s="594"/>
      <c r="L365" s="595"/>
      <c r="M365" s="595"/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59"/>
      <c r="AB365" s="586"/>
    </row>
    <row r="366" spans="1:28" ht="15.75" customHeight="1">
      <c r="A366" s="860" t="str">
        <f>IF(B366&lt;&gt;"",IF(AND(B366&gt;=_TM1,B366&lt;=_TM2,OR(TH!L366="1111",TH!M366="1111")),TH!D366,""),"")</f>
        <v/>
      </c>
      <c r="B366" s="36" t="str">
        <f t="shared" si="27"/>
        <v/>
      </c>
      <c r="C366" s="189"/>
      <c r="D366" s="189"/>
      <c r="E366" s="189"/>
      <c r="F366" s="190"/>
      <c r="G366" s="869"/>
      <c r="H366" s="191"/>
      <c r="I366" s="252"/>
      <c r="J366" s="252"/>
      <c r="K366" s="594"/>
      <c r="L366" s="595"/>
      <c r="M366" s="595"/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59"/>
      <c r="AB366" s="586"/>
    </row>
    <row r="367" spans="1:28" ht="15.75" customHeight="1">
      <c r="A367" s="860" t="str">
        <f>IF(B367&lt;&gt;"",IF(AND(B367&gt;=_TM1,B367&lt;=_TM2,OR(TH!L367="1111",TH!M367="1111")),TH!D367,""),"")</f>
        <v/>
      </c>
      <c r="B367" s="36" t="str">
        <f t="shared" si="27"/>
        <v/>
      </c>
      <c r="C367" s="189"/>
      <c r="D367" s="189"/>
      <c r="E367" s="189"/>
      <c r="F367" s="190"/>
      <c r="G367" s="869"/>
      <c r="H367" s="191"/>
      <c r="I367" s="252"/>
      <c r="J367" s="252"/>
      <c r="K367" s="594"/>
      <c r="L367" s="595"/>
      <c r="M367" s="595"/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59"/>
      <c r="AB367" s="586"/>
    </row>
    <row r="368" spans="1:28" ht="15.75" customHeight="1">
      <c r="A368" s="860" t="str">
        <f>IF(B368&lt;&gt;"",IF(AND(B368&gt;=_TM1,B368&lt;=_TM2,OR(TH!L368="1111",TH!M368="1111")),TH!D368,""),"")</f>
        <v/>
      </c>
      <c r="B368" s="36" t="str">
        <f t="shared" si="27"/>
        <v/>
      </c>
      <c r="C368" s="189"/>
      <c r="D368" s="189"/>
      <c r="E368" s="189"/>
      <c r="F368" s="190"/>
      <c r="G368" s="869"/>
      <c r="H368" s="191"/>
      <c r="I368" s="252"/>
      <c r="J368" s="252"/>
      <c r="K368" s="594"/>
      <c r="L368" s="595"/>
      <c r="M368" s="595"/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59"/>
      <c r="AB368" s="586"/>
    </row>
    <row r="369" spans="1:28" ht="15.75" customHeight="1">
      <c r="A369" s="860" t="str">
        <f>IF(B369&lt;&gt;"",IF(AND(B369&gt;=_TM1,B369&lt;=_TM2,OR(TH!L369="1111",TH!M369="1111")),TH!D369,""),"")</f>
        <v/>
      </c>
      <c r="B369" s="36" t="str">
        <f t="shared" si="27"/>
        <v/>
      </c>
      <c r="C369" s="189"/>
      <c r="D369" s="189"/>
      <c r="E369" s="189"/>
      <c r="F369" s="190"/>
      <c r="G369" s="869"/>
      <c r="H369" s="191"/>
      <c r="I369" s="253"/>
      <c r="J369" s="252"/>
      <c r="K369" s="594"/>
      <c r="L369" s="595"/>
      <c r="M369" s="595"/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59"/>
      <c r="AB369" s="586"/>
    </row>
    <row r="370" spans="1:28" ht="15.75" customHeight="1">
      <c r="A370" s="860" t="str">
        <f>IF(B370&lt;&gt;"",IF(AND(B370&gt;=_TM1,B370&lt;=_TM2,OR(TH!L370="1111",TH!M370="1111")),TH!D370,""),"")</f>
        <v/>
      </c>
      <c r="B370" s="36" t="str">
        <f t="shared" si="27"/>
        <v/>
      </c>
      <c r="C370" s="189"/>
      <c r="D370" s="189"/>
      <c r="E370" s="189"/>
      <c r="F370" s="190"/>
      <c r="G370" s="869"/>
      <c r="H370" s="191"/>
      <c r="I370" s="253"/>
      <c r="J370" s="252"/>
      <c r="K370" s="594"/>
      <c r="L370" s="595"/>
      <c r="M370" s="595"/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59"/>
      <c r="AB370" s="586"/>
    </row>
    <row r="371" spans="1:28" ht="15.75" customHeight="1">
      <c r="A371" s="860" t="str">
        <f>IF(B371&lt;&gt;"",IF(AND(B371&gt;=_TM1,B371&lt;=_TM2,OR(TH!L371="1111",TH!M371="1111")),TH!D371,""),"")</f>
        <v/>
      </c>
      <c r="B371" s="36" t="str">
        <f t="shared" si="27"/>
        <v/>
      </c>
      <c r="C371" s="189"/>
      <c r="D371" s="189"/>
      <c r="E371" s="189"/>
      <c r="F371" s="40"/>
      <c r="G371" s="869"/>
      <c r="H371" s="191"/>
      <c r="I371" s="252"/>
      <c r="J371" s="252"/>
      <c r="K371" s="594"/>
      <c r="L371" s="595"/>
      <c r="M371" s="595"/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59"/>
      <c r="AB371" s="586"/>
    </row>
    <row r="372" spans="1:28" ht="15.75" customHeight="1">
      <c r="A372" s="860" t="str">
        <f>IF(B372&lt;&gt;"",IF(AND(B372&gt;=_TM1,B372&lt;=_TM2,OR(TH!L372="1111",TH!M372="1111")),TH!D372,""),"")</f>
        <v/>
      </c>
      <c r="B372" s="36" t="str">
        <f t="shared" si="27"/>
        <v/>
      </c>
      <c r="C372" s="189"/>
      <c r="D372" s="189"/>
      <c r="E372" s="189"/>
      <c r="F372" s="187"/>
      <c r="G372" s="869"/>
      <c r="H372" s="191"/>
      <c r="I372" s="252"/>
      <c r="J372" s="252"/>
      <c r="K372" s="594"/>
      <c r="L372" s="595"/>
      <c r="M372" s="595"/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59"/>
      <c r="AB372" s="586"/>
    </row>
    <row r="373" spans="1:28" ht="15.75" customHeight="1">
      <c r="A373" s="860" t="str">
        <f>IF(B373&lt;&gt;"",IF(AND(B373&gt;=_TM1,B373&lt;=_TM2,OR(TH!L373="1111",TH!M373="1111")),TH!D373,""),"")</f>
        <v/>
      </c>
      <c r="B373" s="36" t="str">
        <f t="shared" si="27"/>
        <v/>
      </c>
      <c r="C373" s="189"/>
      <c r="D373" s="189"/>
      <c r="E373" s="189"/>
      <c r="F373" s="187"/>
      <c r="G373" s="869"/>
      <c r="H373" s="191"/>
      <c r="I373" s="252"/>
      <c r="J373" s="252"/>
      <c r="K373" s="594"/>
      <c r="L373" s="595"/>
      <c r="M373" s="595"/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59"/>
      <c r="AB373" s="586"/>
    </row>
    <row r="374" spans="1:28" ht="15.75" customHeight="1">
      <c r="A374" s="860" t="str">
        <f>IF(B374&lt;&gt;"",IF(AND(B374&gt;=_TM1,B374&lt;=_TM2,OR(TH!L374="1111",TH!M374="1111")),TH!D374,""),"")</f>
        <v/>
      </c>
      <c r="B374" s="36" t="str">
        <f t="shared" si="27"/>
        <v/>
      </c>
      <c r="C374" s="189"/>
      <c r="D374" s="189"/>
      <c r="E374" s="189"/>
      <c r="F374" s="187"/>
      <c r="G374" s="869"/>
      <c r="H374" s="191"/>
      <c r="I374" s="252"/>
      <c r="J374" s="252"/>
      <c r="K374" s="594"/>
      <c r="L374" s="595"/>
      <c r="M374" s="595"/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59"/>
      <c r="AB374" s="586"/>
    </row>
    <row r="375" spans="1:28" ht="15.75" customHeight="1">
      <c r="A375" s="860" t="str">
        <f>IF(B375&lt;&gt;"",IF(AND(B375&gt;=_TM1,B375&lt;=_TM2,OR(TH!L375="1111",TH!M375="1111")),TH!D375,""),"")</f>
        <v/>
      </c>
      <c r="B375" s="36" t="str">
        <f t="shared" si="27"/>
        <v/>
      </c>
      <c r="C375" s="189"/>
      <c r="D375" s="189"/>
      <c r="E375" s="189"/>
      <c r="F375" s="187"/>
      <c r="G375" s="869"/>
      <c r="H375" s="191"/>
      <c r="I375" s="803"/>
      <c r="J375" s="252"/>
      <c r="K375" s="594"/>
      <c r="L375" s="595"/>
      <c r="M375" s="595"/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59"/>
      <c r="AB375" s="586"/>
    </row>
    <row r="376" spans="1:28" ht="15.75" customHeight="1">
      <c r="A376" s="860" t="str">
        <f>IF(B376&lt;&gt;"",IF(AND(B376&gt;=_TM1,B376&lt;=_TM2,OR(TH!L376="1111",TH!M376="1111")),TH!D376,""),"")</f>
        <v/>
      </c>
      <c r="B376" s="36" t="str">
        <f t="shared" si="27"/>
        <v/>
      </c>
      <c r="C376" s="189"/>
      <c r="D376" s="189"/>
      <c r="E376" s="189"/>
      <c r="F376" s="291"/>
      <c r="G376" s="869"/>
      <c r="H376" s="191"/>
      <c r="I376" s="252"/>
      <c r="J376" s="252"/>
      <c r="K376" s="594"/>
      <c r="L376" s="595"/>
      <c r="M376" s="595"/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59"/>
      <c r="AB376" s="586"/>
    </row>
    <row r="377" spans="1:28" ht="15.75" customHeight="1">
      <c r="A377" s="860" t="str">
        <f>IF(B377&lt;&gt;"",IF(AND(B377&gt;=_TM1,B377&lt;=_TM2,OR(TH!L377="1111",TH!M377="1111")),TH!D377,""),"")</f>
        <v/>
      </c>
      <c r="B377" s="36" t="str">
        <f t="shared" si="27"/>
        <v/>
      </c>
      <c r="C377" s="189"/>
      <c r="D377" s="189"/>
      <c r="E377" s="189"/>
      <c r="F377" s="291"/>
      <c r="G377" s="869"/>
      <c r="H377" s="191"/>
      <c r="I377" s="252"/>
      <c r="J377" s="252"/>
      <c r="K377" s="594"/>
      <c r="L377" s="595"/>
      <c r="M377" s="595"/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59"/>
      <c r="AB377" s="586"/>
    </row>
    <row r="378" spans="1:28" ht="15.75" customHeight="1">
      <c r="A378" s="860" t="str">
        <f>IF(B378&lt;&gt;"",IF(AND(B378&gt;=_TM1,B378&lt;=_TM2,OR(TH!L378="1111",TH!M378="1111")),TH!D378,""),"")</f>
        <v/>
      </c>
      <c r="B378" s="36" t="str">
        <f t="shared" si="27"/>
        <v/>
      </c>
      <c r="C378" s="189"/>
      <c r="D378" s="189"/>
      <c r="E378" s="189"/>
      <c r="F378" s="187"/>
      <c r="G378" s="869"/>
      <c r="H378" s="191"/>
      <c r="I378" s="252"/>
      <c r="J378" s="252"/>
      <c r="K378" s="594"/>
      <c r="L378" s="595"/>
      <c r="M378" s="595"/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59"/>
      <c r="AB378" s="586"/>
    </row>
    <row r="379" spans="1:28" ht="15.75" customHeight="1">
      <c r="A379" s="860" t="str">
        <f>IF(B379&lt;&gt;"",IF(AND(B379&gt;=_TM1,B379&lt;=_TM2,OR(TH!L379="1111",TH!M379="1111")),TH!D379,""),"")</f>
        <v/>
      </c>
      <c r="B379" s="36" t="str">
        <f t="shared" si="27"/>
        <v/>
      </c>
      <c r="C379" s="189"/>
      <c r="D379" s="189"/>
      <c r="E379" s="189"/>
      <c r="F379" s="190"/>
      <c r="G379" s="869"/>
      <c r="H379" s="191"/>
      <c r="I379" s="252"/>
      <c r="J379" s="252"/>
      <c r="K379" s="594"/>
      <c r="L379" s="595"/>
      <c r="M379" s="595"/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59"/>
      <c r="AB379" s="586"/>
    </row>
    <row r="380" spans="1:28" ht="15.75" customHeight="1">
      <c r="A380" s="860" t="str">
        <f>IF(B380&lt;&gt;"",IF(AND(B380&gt;=_TM1,B380&lt;=_TM2,OR(TH!L380="1111",TH!M380="1111")),TH!D380,""),"")</f>
        <v/>
      </c>
      <c r="B380" s="36" t="str">
        <f t="shared" si="27"/>
        <v/>
      </c>
      <c r="C380" s="189"/>
      <c r="D380" s="189"/>
      <c r="E380" s="189"/>
      <c r="F380" s="190"/>
      <c r="G380" s="869"/>
      <c r="H380" s="191"/>
      <c r="I380" s="252"/>
      <c r="J380" s="252"/>
      <c r="K380" s="594"/>
      <c r="L380" s="595"/>
      <c r="M380" s="595"/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59"/>
      <c r="AB380" s="586"/>
    </row>
    <row r="381" spans="1:28" ht="15.75" customHeight="1">
      <c r="A381" s="860" t="str">
        <f>IF(B381&lt;&gt;"",IF(AND(B381&gt;=_TM1,B381&lt;=_TM2,OR(TH!L381="1111",TH!M381="1111")),TH!D381,""),"")</f>
        <v/>
      </c>
      <c r="B381" s="36" t="str">
        <f t="shared" si="27"/>
        <v/>
      </c>
      <c r="C381" s="189"/>
      <c r="D381" s="189"/>
      <c r="E381" s="189"/>
      <c r="F381" s="190"/>
      <c r="G381" s="869"/>
      <c r="H381" s="191"/>
      <c r="I381" s="253"/>
      <c r="J381" s="253"/>
      <c r="K381" s="594"/>
      <c r="L381" s="595"/>
      <c r="M381" s="595"/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59"/>
      <c r="AB381" s="586"/>
    </row>
    <row r="382" spans="1:28" ht="15.75" customHeight="1">
      <c r="A382" s="860" t="str">
        <f>IF(B382&lt;&gt;"",IF(AND(B382&gt;=_TM1,B382&lt;=_TM2,OR(TH!L382="1111",TH!M382="1111")),TH!D382,""),"")</f>
        <v/>
      </c>
      <c r="B382" s="36" t="str">
        <f t="shared" si="27"/>
        <v/>
      </c>
      <c r="C382" s="189"/>
      <c r="D382" s="189"/>
      <c r="E382" s="189"/>
      <c r="F382" s="40"/>
      <c r="G382" s="869"/>
      <c r="H382" s="191"/>
      <c r="I382" s="252"/>
      <c r="J382" s="252"/>
      <c r="K382" s="594"/>
      <c r="L382" s="595"/>
      <c r="M382" s="595"/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59"/>
      <c r="AB382" s="586"/>
    </row>
    <row r="383" spans="1:28" ht="15.75" customHeight="1">
      <c r="A383" s="860" t="str">
        <f>IF(B383&lt;&gt;"",IF(AND(B383&gt;=_TM1,B383&lt;=_TM2,OR(TH!L383="1111",TH!M383="1111")),TH!D383,""),"")</f>
        <v/>
      </c>
      <c r="B383" s="36" t="str">
        <f t="shared" si="27"/>
        <v/>
      </c>
      <c r="C383" s="189"/>
      <c r="D383" s="189"/>
      <c r="E383" s="189"/>
      <c r="F383" s="40"/>
      <c r="G383" s="869"/>
      <c r="H383" s="191"/>
      <c r="I383" s="252"/>
      <c r="J383" s="252"/>
      <c r="K383" s="594"/>
      <c r="L383" s="595"/>
      <c r="M383" s="595"/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59"/>
      <c r="AB383" s="586"/>
    </row>
    <row r="384" spans="1:28" ht="15.75" customHeight="1">
      <c r="A384" s="860" t="str">
        <f>IF(B384&lt;&gt;"",IF(AND(B384&gt;=_TM1,B384&lt;=_TM2,OR(TH!L384="1111",TH!M384="1111")),TH!D384,""),"")</f>
        <v/>
      </c>
      <c r="B384" s="36" t="str">
        <f t="shared" si="27"/>
        <v/>
      </c>
      <c r="C384" s="189"/>
      <c r="D384" s="189"/>
      <c r="E384" s="189"/>
      <c r="F384" s="190"/>
      <c r="G384" s="869"/>
      <c r="H384" s="191"/>
      <c r="I384" s="252"/>
      <c r="J384" s="252"/>
      <c r="K384" s="594"/>
      <c r="L384" s="595"/>
      <c r="M384" s="595"/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59"/>
      <c r="AB384" s="586"/>
    </row>
    <row r="385" spans="1:28" ht="15.75" customHeight="1">
      <c r="A385" s="860" t="str">
        <f>IF(B385&lt;&gt;"",IF(AND(B385&gt;=_TM1,B385&lt;=_TM2,OR(TH!L385="1111",TH!M385="1111")),TH!D385,""),"")</f>
        <v/>
      </c>
      <c r="B385" s="36" t="str">
        <f t="shared" si="27"/>
        <v/>
      </c>
      <c r="C385" s="189"/>
      <c r="D385" s="189"/>
      <c r="E385" s="189"/>
      <c r="F385" s="190"/>
      <c r="G385" s="869"/>
      <c r="H385" s="191"/>
      <c r="I385" s="252"/>
      <c r="J385" s="252"/>
      <c r="K385" s="594"/>
      <c r="L385" s="595"/>
      <c r="M385" s="595"/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59"/>
      <c r="AB385" s="586"/>
    </row>
    <row r="386" spans="1:28" ht="15.75" customHeight="1">
      <c r="A386" s="860" t="str">
        <f>IF(B386&lt;&gt;"",IF(AND(B386&gt;=_TM1,B386&lt;=_TM2,OR(TH!L386="1111",TH!M386="1111")),TH!D386,""),"")</f>
        <v/>
      </c>
      <c r="B386" s="36" t="str">
        <f t="shared" si="27"/>
        <v/>
      </c>
      <c r="C386" s="189"/>
      <c r="D386" s="189"/>
      <c r="E386" s="189"/>
      <c r="F386" s="190"/>
      <c r="G386" s="869"/>
      <c r="H386" s="191"/>
      <c r="I386" s="252"/>
      <c r="J386" s="252"/>
      <c r="K386" s="594"/>
      <c r="L386" s="595"/>
      <c r="M386" s="595"/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59"/>
      <c r="AB386" s="586"/>
    </row>
    <row r="387" spans="1:28" ht="15.75" customHeight="1">
      <c r="A387" s="860" t="str">
        <f>IF(B387&lt;&gt;"",IF(AND(B387&gt;=_TM1,B387&lt;=_TM2,OR(TH!L387="1111",TH!M387="1111")),TH!D387,""),"")</f>
        <v/>
      </c>
      <c r="B387" s="36" t="str">
        <f t="shared" si="27"/>
        <v/>
      </c>
      <c r="C387" s="189"/>
      <c r="D387" s="189"/>
      <c r="E387" s="189"/>
      <c r="F387" s="190"/>
      <c r="G387" s="869"/>
      <c r="H387" s="191"/>
      <c r="I387" s="252"/>
      <c r="J387" s="252"/>
      <c r="K387" s="594"/>
      <c r="L387" s="595"/>
      <c r="M387" s="595"/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59"/>
      <c r="AB387" s="586"/>
    </row>
    <row r="388" spans="1:28" ht="15.75" customHeight="1">
      <c r="A388" s="860" t="str">
        <f>IF(B388&lt;&gt;"",IF(AND(B388&gt;=_TM1,B388&lt;=_TM2,OR(TH!L388="1111",TH!M388="1111")),TH!D388,""),"")</f>
        <v/>
      </c>
      <c r="B388" s="36" t="str">
        <f t="shared" si="27"/>
        <v/>
      </c>
      <c r="C388" s="189"/>
      <c r="D388" s="189"/>
      <c r="E388" s="189"/>
      <c r="F388" s="190"/>
      <c r="G388" s="869"/>
      <c r="H388" s="191"/>
      <c r="I388" s="252"/>
      <c r="J388" s="252"/>
      <c r="K388" s="594"/>
      <c r="L388" s="595"/>
      <c r="M388" s="595"/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59"/>
      <c r="AB388" s="586"/>
    </row>
    <row r="389" spans="1:28" ht="15.75" customHeight="1">
      <c r="A389" s="860" t="str">
        <f>IF(B389&lt;&gt;"",IF(AND(B389&gt;=_TM1,B389&lt;=_TM2,OR(TH!L389="1111",TH!M389="1111")),TH!D389,""),"")</f>
        <v/>
      </c>
      <c r="B389" s="36" t="str">
        <f t="shared" si="27"/>
        <v/>
      </c>
      <c r="C389" s="189"/>
      <c r="D389" s="189"/>
      <c r="E389" s="189"/>
      <c r="F389" s="190"/>
      <c r="G389" s="869"/>
      <c r="H389" s="191"/>
      <c r="I389" s="252"/>
      <c r="J389" s="252"/>
      <c r="K389" s="594"/>
      <c r="L389" s="595"/>
      <c r="M389" s="595"/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59"/>
      <c r="AB389" s="586"/>
    </row>
    <row r="390" spans="1:28" ht="15.75" customHeight="1">
      <c r="A390" s="860" t="str">
        <f>IF(B390&lt;&gt;"",IF(AND(B390&gt;=_TM1,B390&lt;=_TM2,OR(TH!L390="1111",TH!M390="1111")),TH!D390,""),"")</f>
        <v/>
      </c>
      <c r="B390" s="36" t="str">
        <f t="shared" si="27"/>
        <v/>
      </c>
      <c r="C390" s="189"/>
      <c r="D390" s="189"/>
      <c r="E390" s="189"/>
      <c r="F390" s="190"/>
      <c r="G390" s="869"/>
      <c r="H390" s="191"/>
      <c r="I390" s="252"/>
      <c r="J390" s="252"/>
      <c r="K390" s="594"/>
      <c r="L390" s="595"/>
      <c r="M390" s="595"/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59"/>
      <c r="AB390" s="586"/>
    </row>
    <row r="391" spans="1:28" ht="15.75" customHeight="1">
      <c r="A391" s="860" t="str">
        <f>IF(B391&lt;&gt;"",IF(AND(B391&gt;=_TM1,B391&lt;=_TM2,OR(TH!L391="1111",TH!M391="1111")),TH!D391,""),"")</f>
        <v/>
      </c>
      <c r="B391" s="36" t="str">
        <f t="shared" si="27"/>
        <v/>
      </c>
      <c r="C391" s="189"/>
      <c r="D391" s="189"/>
      <c r="E391" s="189"/>
      <c r="F391" s="190"/>
      <c r="G391" s="869"/>
      <c r="H391" s="191"/>
      <c r="I391" s="252"/>
      <c r="J391" s="252"/>
      <c r="K391" s="594"/>
      <c r="L391" s="595"/>
      <c r="M391" s="595"/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59"/>
      <c r="AB391" s="586"/>
    </row>
    <row r="392" spans="1:28" ht="15.75" customHeight="1">
      <c r="A392" s="860" t="str">
        <f>IF(B392&lt;&gt;"",IF(AND(B392&gt;=_TM1,B392&lt;=_TM2,OR(TH!L392="1111",TH!M392="1111")),TH!D392,""),"")</f>
        <v/>
      </c>
      <c r="B392" s="36" t="str">
        <f t="shared" si="27"/>
        <v/>
      </c>
      <c r="C392" s="189"/>
      <c r="D392" s="189"/>
      <c r="E392" s="189"/>
      <c r="F392" s="190"/>
      <c r="G392" s="869"/>
      <c r="H392" s="191"/>
      <c r="I392" s="252"/>
      <c r="J392" s="252"/>
      <c r="K392" s="594"/>
      <c r="L392" s="595"/>
      <c r="M392" s="595"/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59"/>
      <c r="AB392" s="586"/>
    </row>
    <row r="393" spans="1:28" ht="15.75" customHeight="1">
      <c r="A393" s="860" t="str">
        <f>IF(B393&lt;&gt;"",IF(AND(B393&gt;=_TM1,B393&lt;=_TM2,OR(TH!L393="1111",TH!M393="1111")),TH!D393,""),"")</f>
        <v/>
      </c>
      <c r="B393" s="36" t="str">
        <f t="shared" si="27"/>
        <v/>
      </c>
      <c r="C393" s="189"/>
      <c r="D393" s="189"/>
      <c r="E393" s="189"/>
      <c r="F393" s="190"/>
      <c r="G393" s="869"/>
      <c r="H393" s="191"/>
      <c r="I393" s="252"/>
      <c r="J393" s="252"/>
      <c r="K393" s="594"/>
      <c r="L393" s="595"/>
      <c r="M393" s="595"/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59"/>
      <c r="AB393" s="586"/>
    </row>
    <row r="394" spans="1:28" ht="15.75" customHeight="1">
      <c r="A394" s="860" t="str">
        <f>IF(B394&lt;&gt;"",IF(AND(B394&gt;=_TM1,B394&lt;=_TM2,OR(TH!L394="1111",TH!M394="1111")),TH!D394,""),"")</f>
        <v/>
      </c>
      <c r="B394" s="36" t="str">
        <f t="shared" si="27"/>
        <v/>
      </c>
      <c r="C394" s="189"/>
      <c r="D394" s="189"/>
      <c r="E394" s="189"/>
      <c r="F394" s="190"/>
      <c r="G394" s="869"/>
      <c r="H394" s="191"/>
      <c r="I394" s="253"/>
      <c r="J394" s="253"/>
      <c r="K394" s="594"/>
      <c r="L394" s="595"/>
      <c r="M394" s="595"/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59"/>
      <c r="AB394" s="586"/>
    </row>
    <row r="395" spans="1:28" ht="15.75" customHeight="1">
      <c r="A395" s="860" t="str">
        <f>IF(B395&lt;&gt;"",IF(AND(B395&gt;=_TM1,B395&lt;=_TM2,OR(TH!L395="1111",TH!M395="1111")),TH!D395,""),"")</f>
        <v/>
      </c>
      <c r="B395" s="36" t="str">
        <f t="shared" si="27"/>
        <v/>
      </c>
      <c r="C395" s="189"/>
      <c r="D395" s="189"/>
      <c r="E395" s="189"/>
      <c r="F395" s="190"/>
      <c r="G395" s="869"/>
      <c r="H395" s="191"/>
      <c r="I395" s="252"/>
      <c r="J395" s="252"/>
      <c r="K395" s="594"/>
      <c r="L395" s="595"/>
      <c r="M395" s="595"/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59"/>
      <c r="AB395" s="586"/>
    </row>
    <row r="396" spans="1:28" ht="15.75" customHeight="1">
      <c r="A396" s="860" t="str">
        <f>IF(B396&lt;&gt;"",IF(AND(B396&gt;=_TM1,B396&lt;=_TM2,OR(TH!L396="1111",TH!M396="1111")),TH!D396,""),"")</f>
        <v/>
      </c>
      <c r="B396" s="36" t="str">
        <f t="shared" si="27"/>
        <v/>
      </c>
      <c r="C396" s="189"/>
      <c r="D396" s="189"/>
      <c r="E396" s="189"/>
      <c r="F396" s="190"/>
      <c r="G396" s="869"/>
      <c r="H396" s="191"/>
      <c r="I396" s="252"/>
      <c r="J396" s="252"/>
      <c r="K396" s="594"/>
      <c r="L396" s="595"/>
      <c r="M396" s="595"/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59"/>
      <c r="AB396" s="586"/>
    </row>
    <row r="397" spans="1:28" ht="15.75" customHeight="1">
      <c r="A397" s="860" t="str">
        <f>IF(B397&lt;&gt;"",IF(AND(B397&gt;=_TM1,B397&lt;=_TM2,OR(TH!L397="1111",TH!M397="1111")),TH!D397,""),"")</f>
        <v/>
      </c>
      <c r="B397" s="36" t="str">
        <f t="shared" si="27"/>
        <v/>
      </c>
      <c r="C397" s="189"/>
      <c r="D397" s="189"/>
      <c r="E397" s="189"/>
      <c r="F397" s="190"/>
      <c r="G397" s="869"/>
      <c r="H397" s="191"/>
      <c r="I397" s="253"/>
      <c r="J397" s="253"/>
      <c r="K397" s="594"/>
      <c r="L397" s="595"/>
      <c r="M397" s="595"/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59"/>
      <c r="AB397" s="586"/>
    </row>
    <row r="398" spans="1:28" ht="15.75" customHeight="1">
      <c r="A398" s="860" t="str">
        <f>IF(B398&lt;&gt;"",IF(AND(B398&gt;=_TM1,B398&lt;=_TM2,OR(TH!L398="1111",TH!M398="1111")),TH!D398,""),"")</f>
        <v/>
      </c>
      <c r="B398" s="36" t="str">
        <f t="shared" si="27"/>
        <v/>
      </c>
      <c r="C398" s="189"/>
      <c r="D398" s="189"/>
      <c r="E398" s="189"/>
      <c r="F398" s="190"/>
      <c r="G398" s="869"/>
      <c r="H398" s="191"/>
      <c r="I398" s="252"/>
      <c r="J398" s="252"/>
      <c r="K398" s="594"/>
      <c r="L398" s="595"/>
      <c r="M398" s="595"/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59"/>
      <c r="AB398" s="586"/>
    </row>
    <row r="399" spans="1:28" ht="15.75" customHeight="1">
      <c r="A399" s="860" t="str">
        <f>IF(B399&lt;&gt;"",IF(AND(B399&gt;=_TM1,B399&lt;=_TM2,OR(TH!L399="1111",TH!M399="1111")),TH!D399,""),"")</f>
        <v/>
      </c>
      <c r="B399" s="36" t="str">
        <f t="shared" si="27"/>
        <v/>
      </c>
      <c r="C399" s="189"/>
      <c r="D399" s="189"/>
      <c r="E399" s="189"/>
      <c r="F399" s="190"/>
      <c r="G399" s="869"/>
      <c r="H399" s="191"/>
      <c r="I399" s="252"/>
      <c r="J399" s="252"/>
      <c r="K399" s="594"/>
      <c r="L399" s="595"/>
      <c r="M399" s="595"/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59"/>
      <c r="AB399" s="586"/>
    </row>
    <row r="400" spans="1:28" ht="15.75" customHeight="1">
      <c r="A400" s="860" t="str">
        <f>IF(B400&lt;&gt;"",IF(AND(B400&gt;=_TM1,B400&lt;=_TM2,OR(TH!L400="1111",TH!M400="1111")),TH!D400,""),"")</f>
        <v/>
      </c>
      <c r="B400" s="36" t="str">
        <f t="shared" si="27"/>
        <v/>
      </c>
      <c r="C400" s="189"/>
      <c r="D400" s="189"/>
      <c r="E400" s="189"/>
      <c r="F400" s="190"/>
      <c r="G400" s="869"/>
      <c r="H400" s="191"/>
      <c r="I400" s="252"/>
      <c r="J400" s="252"/>
      <c r="K400" s="594"/>
      <c r="L400" s="595"/>
      <c r="M400" s="595"/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59"/>
      <c r="AB400" s="586"/>
    </row>
    <row r="401" spans="1:28" ht="15.75" customHeight="1">
      <c r="A401" s="860" t="str">
        <f>IF(B401&lt;&gt;"",IF(AND(B401&gt;=_TM1,B401&lt;=_TM2,OR(TH!L401="1111",TH!M401="1111")),TH!D401,""),"")</f>
        <v/>
      </c>
      <c r="B401" s="36" t="str">
        <f t="shared" si="27"/>
        <v/>
      </c>
      <c r="C401" s="189"/>
      <c r="D401" s="189"/>
      <c r="E401" s="189"/>
      <c r="F401" s="40"/>
      <c r="G401" s="869"/>
      <c r="H401" s="191"/>
      <c r="I401" s="252"/>
      <c r="J401" s="252"/>
      <c r="K401" s="594"/>
      <c r="L401" s="595"/>
      <c r="M401" s="595"/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59"/>
      <c r="AB401" s="586"/>
    </row>
    <row r="402" spans="1:28" ht="15.75" customHeight="1">
      <c r="A402" s="860" t="str">
        <f>IF(B402&lt;&gt;"",IF(AND(B402&gt;=_TM1,B402&lt;=_TM2,OR(TH!L402="1111",TH!M402="1111")),TH!D402,""),"")</f>
        <v/>
      </c>
      <c r="B402" s="36" t="str">
        <f t="shared" si="27"/>
        <v/>
      </c>
      <c r="C402" s="189"/>
      <c r="D402" s="189"/>
      <c r="E402" s="189"/>
      <c r="F402" s="40"/>
      <c r="G402" s="869"/>
      <c r="H402" s="191"/>
      <c r="I402" s="252"/>
      <c r="J402" s="252"/>
      <c r="K402" s="594"/>
      <c r="L402" s="595"/>
      <c r="M402" s="595"/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59"/>
      <c r="AB402" s="586"/>
    </row>
    <row r="403" spans="1:28" ht="15.75" customHeight="1">
      <c r="A403" s="860" t="str">
        <f>IF(B403&lt;&gt;"",IF(AND(B403&gt;=_TM1,B403&lt;=_TM2,OR(TH!L403="1111",TH!M403="1111")),TH!D403,""),"")</f>
        <v/>
      </c>
      <c r="B403" s="36" t="str">
        <f t="shared" si="27"/>
        <v/>
      </c>
      <c r="C403" s="189"/>
      <c r="D403" s="189"/>
      <c r="E403" s="189"/>
      <c r="F403" s="40"/>
      <c r="G403" s="869"/>
      <c r="H403" s="191"/>
      <c r="I403" s="252"/>
      <c r="J403" s="252"/>
      <c r="K403" s="594"/>
      <c r="L403" s="595"/>
      <c r="M403" s="595"/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59"/>
      <c r="AB403" s="586"/>
    </row>
    <row r="404" spans="1:28" ht="15.75" customHeight="1">
      <c r="A404" s="860" t="str">
        <f>IF(B404&lt;&gt;"",IF(AND(B404&gt;=_TM1,B404&lt;=_TM2,OR(TH!L404="1111",TH!M404="1111")),TH!D404,""),"")</f>
        <v/>
      </c>
      <c r="B404" s="36" t="str">
        <f t="shared" si="27"/>
        <v/>
      </c>
      <c r="C404" s="189"/>
      <c r="D404" s="189"/>
      <c r="E404" s="189"/>
      <c r="F404" s="40"/>
      <c r="G404" s="869"/>
      <c r="H404" s="191"/>
      <c r="I404" s="252"/>
      <c r="J404" s="252"/>
      <c r="K404" s="594"/>
      <c r="L404" s="595"/>
      <c r="M404" s="595"/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59"/>
      <c r="AB404" s="586"/>
    </row>
    <row r="405" spans="1:28" ht="15.75" customHeight="1">
      <c r="A405" s="860" t="str">
        <f>IF(B405&lt;&gt;"",IF(AND(B405&gt;=_TM1,B405&lt;=_TM2,OR(TH!L405="1111",TH!M405="1111")),TH!D405,""),"")</f>
        <v/>
      </c>
      <c r="B405" s="36" t="str">
        <f t="shared" si="27"/>
        <v/>
      </c>
      <c r="C405" s="189"/>
      <c r="D405" s="189"/>
      <c r="E405" s="189"/>
      <c r="F405" s="40"/>
      <c r="G405" s="869"/>
      <c r="H405" s="191"/>
      <c r="I405" s="252"/>
      <c r="J405" s="252"/>
      <c r="K405" s="594"/>
      <c r="L405" s="595"/>
      <c r="M405" s="595"/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59"/>
      <c r="AB405" s="586"/>
    </row>
    <row r="406" spans="1:28" ht="15.75" customHeight="1">
      <c r="A406" s="860" t="str">
        <f>IF(B406&lt;&gt;"",IF(AND(B406&gt;=_TM1,B406&lt;=_TM2,OR(TH!L406="1111",TH!M406="1111")),TH!D406,""),"")</f>
        <v/>
      </c>
      <c r="B406" s="36" t="str">
        <f t="shared" si="27"/>
        <v/>
      </c>
      <c r="C406" s="189"/>
      <c r="D406" s="189"/>
      <c r="E406" s="189"/>
      <c r="F406" s="40"/>
      <c r="G406" s="869"/>
      <c r="H406" s="191"/>
      <c r="I406" s="252"/>
      <c r="J406" s="252"/>
      <c r="K406" s="594"/>
      <c r="L406" s="595"/>
      <c r="M406" s="595"/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59"/>
      <c r="AB406" s="586"/>
    </row>
    <row r="407" spans="1:28" ht="15.75" customHeight="1">
      <c r="A407" s="860" t="str">
        <f>IF(B407&lt;&gt;"",IF(AND(B407&gt;=_TM1,B407&lt;=_TM2,OR(TH!L407="1111",TH!M407="1111")),TH!D407,""),"")</f>
        <v/>
      </c>
      <c r="B407" s="36" t="str">
        <f t="shared" si="27"/>
        <v/>
      </c>
      <c r="C407" s="189"/>
      <c r="D407" s="189"/>
      <c r="E407" s="189"/>
      <c r="F407" s="40"/>
      <c r="G407" s="869"/>
      <c r="H407" s="191"/>
      <c r="I407" s="252"/>
      <c r="J407" s="252"/>
      <c r="K407" s="594"/>
      <c r="L407" s="595"/>
      <c r="M407" s="595"/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59"/>
      <c r="AB407" s="586"/>
    </row>
    <row r="408" spans="1:28" ht="15.75" customHeight="1">
      <c r="A408" s="860" t="str">
        <f>IF(B408&lt;&gt;"",IF(AND(B408&gt;=_TM1,B408&lt;=_TM2,OR(TH!L408="1111",TH!M408="1111")),TH!D408,""),"")</f>
        <v/>
      </c>
      <c r="B408" s="36" t="str">
        <f t="shared" si="27"/>
        <v/>
      </c>
      <c r="C408" s="189"/>
      <c r="D408" s="189"/>
      <c r="E408" s="189"/>
      <c r="F408" s="40"/>
      <c r="G408" s="869"/>
      <c r="H408" s="191"/>
      <c r="I408" s="252"/>
      <c r="J408" s="252"/>
      <c r="K408" s="594"/>
      <c r="L408" s="595"/>
      <c r="M408" s="595"/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59"/>
      <c r="AB408" s="586"/>
    </row>
    <row r="409" spans="1:28" ht="15.75" customHeight="1">
      <c r="A409" s="860" t="str">
        <f>IF(B409&lt;&gt;"",IF(AND(B409&gt;=_TM1,B409&lt;=_TM2,OR(TH!L409="1111",TH!M409="1111")),TH!D409,""),"")</f>
        <v/>
      </c>
      <c r="B409" s="36" t="str">
        <f t="shared" si="27"/>
        <v/>
      </c>
      <c r="C409" s="189"/>
      <c r="D409" s="189"/>
      <c r="E409" s="189"/>
      <c r="F409" s="40"/>
      <c r="G409" s="869"/>
      <c r="H409" s="191"/>
      <c r="I409" s="252"/>
      <c r="J409" s="252"/>
      <c r="K409" s="594"/>
      <c r="L409" s="595"/>
      <c r="M409" s="595"/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59"/>
      <c r="AB409" s="586"/>
    </row>
    <row r="410" spans="1:28" ht="15.75" customHeight="1">
      <c r="A410" s="860" t="str">
        <f>IF(B410&lt;&gt;"",IF(AND(B410&gt;=_TM1,B410&lt;=_TM2,OR(TH!L410="1111",TH!M410="1111")),TH!D410,""),"")</f>
        <v/>
      </c>
      <c r="B410" s="36" t="str">
        <f t="shared" si="27"/>
        <v/>
      </c>
      <c r="C410" s="189"/>
      <c r="D410" s="189"/>
      <c r="E410" s="189"/>
      <c r="F410" s="40"/>
      <c r="G410" s="869"/>
      <c r="H410" s="191"/>
      <c r="I410" s="252"/>
      <c r="J410" s="252"/>
      <c r="K410" s="594"/>
      <c r="L410" s="595"/>
      <c r="M410" s="595"/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59"/>
      <c r="AB410" s="586"/>
    </row>
    <row r="411" spans="1:28" ht="15.75" customHeight="1">
      <c r="A411" s="860" t="str">
        <f>IF(B411&lt;&gt;"",IF(AND(B411&gt;=_TM1,B411&lt;=_TM2,OR(TH!L411="1111",TH!M411="1111")),TH!D411,""),"")</f>
        <v/>
      </c>
      <c r="B411" s="36" t="str">
        <f t="shared" si="27"/>
        <v/>
      </c>
      <c r="C411" s="189"/>
      <c r="D411" s="189"/>
      <c r="E411" s="189"/>
      <c r="F411" s="40"/>
      <c r="G411" s="869"/>
      <c r="H411" s="191"/>
      <c r="I411" s="252"/>
      <c r="J411" s="252"/>
      <c r="K411" s="594"/>
      <c r="L411" s="595"/>
      <c r="M411" s="595"/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59"/>
      <c r="AB411" s="586"/>
    </row>
    <row r="412" spans="1:28" ht="15.75" customHeight="1">
      <c r="A412" s="860" t="str">
        <f>IF(B412&lt;&gt;"",IF(AND(B412&gt;=_TM1,B412&lt;=_TM2,OR(TH!L412="1111",TH!M412="1111")),TH!D412,""),"")</f>
        <v/>
      </c>
      <c r="B412" s="36" t="str">
        <f t="shared" si="27"/>
        <v/>
      </c>
      <c r="C412" s="189"/>
      <c r="D412" s="189"/>
      <c r="E412" s="189"/>
      <c r="F412" s="40"/>
      <c r="G412" s="869"/>
      <c r="H412" s="191"/>
      <c r="I412" s="252"/>
      <c r="J412" s="252"/>
      <c r="K412" s="594"/>
      <c r="L412" s="595"/>
      <c r="M412" s="595"/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59"/>
      <c r="AB412" s="586"/>
    </row>
    <row r="413" spans="1:28" ht="15.75" customHeight="1">
      <c r="A413" s="860" t="str">
        <f>IF(B413&lt;&gt;"",IF(AND(B413&gt;=_TM1,B413&lt;=_TM2,OR(TH!L413="1111",TH!M413="1111")),TH!D413,""),"")</f>
        <v/>
      </c>
      <c r="B413" s="36" t="str">
        <f t="shared" si="27"/>
        <v/>
      </c>
      <c r="C413" s="189"/>
      <c r="D413" s="189"/>
      <c r="E413" s="189"/>
      <c r="F413" s="40"/>
      <c r="G413" s="869"/>
      <c r="H413" s="191"/>
      <c r="I413" s="252"/>
      <c r="J413" s="252"/>
      <c r="K413" s="594"/>
      <c r="L413" s="595"/>
      <c r="M413" s="595"/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59"/>
      <c r="AB413" s="586"/>
    </row>
    <row r="414" spans="1:28" ht="15.75" customHeight="1">
      <c r="A414" s="860" t="str">
        <f>IF(B414&lt;&gt;"",IF(AND(B414&gt;=_TM1,B414&lt;=_TM2,OR(TH!L414="1111",TH!M414="1111")),TH!D414,""),"")</f>
        <v/>
      </c>
      <c r="B414" s="36" t="str">
        <f t="shared" si="27"/>
        <v/>
      </c>
      <c r="C414" s="189"/>
      <c r="D414" s="189"/>
      <c r="E414" s="189"/>
      <c r="F414" s="40"/>
      <c r="G414" s="869"/>
      <c r="H414" s="191"/>
      <c r="I414" s="252"/>
      <c r="J414" s="252"/>
      <c r="K414" s="594"/>
      <c r="L414" s="595"/>
      <c r="M414" s="595"/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59"/>
      <c r="AB414" s="586"/>
    </row>
    <row r="415" spans="1:28" ht="15.75" customHeight="1">
      <c r="A415" s="860" t="str">
        <f>IF(B415&lt;&gt;"",IF(AND(B415&gt;=_TM1,B415&lt;=_TM2,OR(TH!L415="1111",TH!M415="1111")),TH!D415,""),"")</f>
        <v/>
      </c>
      <c r="B415" s="36" t="str">
        <f t="shared" si="27"/>
        <v/>
      </c>
      <c r="C415" s="189"/>
      <c r="D415" s="189"/>
      <c r="E415" s="189"/>
      <c r="F415" s="40"/>
      <c r="G415" s="869"/>
      <c r="H415" s="191"/>
      <c r="I415" s="252"/>
      <c r="J415" s="252"/>
      <c r="K415" s="594"/>
      <c r="L415" s="595"/>
      <c r="M415" s="595"/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59"/>
      <c r="AB415" s="586"/>
    </row>
    <row r="416" spans="1:28" ht="15.75" customHeight="1">
      <c r="A416" s="860" t="str">
        <f>IF(B416&lt;&gt;"",IF(AND(B416&gt;=_TM1,B416&lt;=_TM2,OR(TH!L416="1111",TH!M416="1111")),TH!D416,""),"")</f>
        <v/>
      </c>
      <c r="B416" s="36" t="str">
        <f t="shared" si="27"/>
        <v/>
      </c>
      <c r="C416" s="189"/>
      <c r="D416" s="189"/>
      <c r="E416" s="189"/>
      <c r="F416" s="40"/>
      <c r="G416" s="869"/>
      <c r="H416" s="191"/>
      <c r="I416" s="252"/>
      <c r="J416" s="252"/>
      <c r="K416" s="594"/>
      <c r="L416" s="595"/>
      <c r="M416" s="595"/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59"/>
      <c r="AB416" s="586"/>
    </row>
    <row r="417" spans="1:30" ht="15.75" customHeight="1">
      <c r="A417" s="860" t="str">
        <f>IF(B417&lt;&gt;"",IF(AND(B417&gt;=_TM1,B417&lt;=_TM2,OR(TH!L417="1111",TH!M417="1111")),TH!D417,""),"")</f>
        <v/>
      </c>
      <c r="B417" s="36" t="str">
        <f t="shared" si="27"/>
        <v/>
      </c>
      <c r="C417" s="189"/>
      <c r="D417" s="189"/>
      <c r="E417" s="189"/>
      <c r="F417" s="40"/>
      <c r="G417" s="869"/>
      <c r="H417" s="191"/>
      <c r="I417" s="252"/>
      <c r="J417" s="252"/>
      <c r="K417" s="594"/>
      <c r="L417" s="595"/>
      <c r="M417" s="595"/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59"/>
      <c r="AB417" s="586"/>
    </row>
    <row r="418" spans="1:30" ht="15.75" customHeight="1">
      <c r="A418" s="860" t="str">
        <f>IF(B418&lt;&gt;"",IF(AND(B418&gt;=_TM1,B418&lt;=_TM2,OR(TH!L418="1111",TH!M418="1111")),TH!D418,""),"")</f>
        <v/>
      </c>
      <c r="B418" s="36" t="str">
        <f t="shared" si="27"/>
        <v/>
      </c>
      <c r="C418" s="189"/>
      <c r="D418" s="189"/>
      <c r="E418" s="189"/>
      <c r="F418" s="40"/>
      <c r="G418" s="869"/>
      <c r="H418" s="191"/>
      <c r="I418" s="252"/>
      <c r="J418" s="252"/>
      <c r="K418" s="594"/>
      <c r="L418" s="595"/>
      <c r="M418" s="595"/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59"/>
      <c r="AB418" s="586"/>
    </row>
    <row r="419" spans="1:30" ht="15.75" customHeight="1">
      <c r="A419" s="860" t="str">
        <f>IF(B419&lt;&gt;"",IF(AND(B419&gt;=_TM1,B419&lt;=_TM2,OR(TH!L419="1111",TH!M419="1111")),TH!D419,""),"")</f>
        <v/>
      </c>
      <c r="B419" s="36" t="str">
        <f>IF(C419&lt;&gt;"",MONTH(C419),"")</f>
        <v/>
      </c>
      <c r="C419" s="189"/>
      <c r="D419" s="189"/>
      <c r="E419" s="189"/>
      <c r="F419" s="190"/>
      <c r="G419" s="869"/>
      <c r="H419" s="191"/>
      <c r="I419" s="252"/>
      <c r="J419" s="252"/>
      <c r="K419" s="594"/>
      <c r="L419" s="595"/>
      <c r="M419" s="595"/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9"/>
      <c r="AB419" s="586"/>
      <c r="AD419" s="586"/>
    </row>
    <row r="420" spans="1:30" ht="15.75" customHeight="1">
      <c r="A420" s="860" t="str">
        <f>IF(B420&lt;&gt;"",IF(AND(B420&gt;=_TM1,B420&lt;=_TM2,OR(TH!L420="1111",TH!M420="1111")),TH!D420,""),"")</f>
        <v/>
      </c>
      <c r="B420" s="36" t="str">
        <f t="shared" ref="B420:B445" si="28">IF(C420&lt;&gt;"",MONTH(C420),"")</f>
        <v/>
      </c>
      <c r="C420" s="189"/>
      <c r="D420" s="189"/>
      <c r="E420" s="189"/>
      <c r="F420" s="40"/>
      <c r="G420" s="869"/>
      <c r="H420" s="191"/>
      <c r="I420" s="252"/>
      <c r="J420" s="252"/>
      <c r="K420" s="594"/>
      <c r="L420" s="595"/>
      <c r="M420" s="595"/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59"/>
      <c r="AB420" s="586"/>
    </row>
    <row r="421" spans="1:30" ht="15.75" customHeight="1">
      <c r="A421" s="860" t="str">
        <f>IF(B421&lt;&gt;"",IF(AND(B421&gt;=_TM1,B421&lt;=_TM2,OR(TH!L421="1111",TH!M421="1111")),TH!D421,""),"")</f>
        <v/>
      </c>
      <c r="B421" s="36" t="str">
        <f t="shared" si="28"/>
        <v/>
      </c>
      <c r="C421" s="189"/>
      <c r="D421" s="189"/>
      <c r="E421" s="189"/>
      <c r="F421" s="190"/>
      <c r="G421" s="869"/>
      <c r="H421" s="191"/>
      <c r="I421" s="252"/>
      <c r="J421" s="252"/>
      <c r="K421" s="594"/>
      <c r="L421" s="595"/>
      <c r="M421" s="595"/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59"/>
      <c r="AB421" s="586"/>
    </row>
    <row r="422" spans="1:30" ht="15.75" customHeight="1">
      <c r="A422" s="860" t="str">
        <f>IF(B422&lt;&gt;"",IF(AND(B422&gt;=_TM1,B422&lt;=_TM2,OR(TH!L422="1111",TH!M422="1111")),TH!D422,""),"")</f>
        <v/>
      </c>
      <c r="B422" s="36" t="str">
        <f t="shared" si="28"/>
        <v/>
      </c>
      <c r="C422" s="189"/>
      <c r="D422" s="189"/>
      <c r="E422" s="189"/>
      <c r="F422" s="190"/>
      <c r="G422" s="869"/>
      <c r="H422" s="191"/>
      <c r="I422" s="252"/>
      <c r="J422" s="252"/>
      <c r="K422" s="594"/>
      <c r="L422" s="595"/>
      <c r="M422" s="595"/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59"/>
      <c r="AB422" s="586"/>
    </row>
    <row r="423" spans="1:30" ht="15.75" customHeight="1">
      <c r="A423" s="860" t="str">
        <f>IF(B423&lt;&gt;"",IF(AND(B423&gt;=_TM1,B423&lt;=_TM2,OR(TH!L423="1111",TH!M423="1111")),TH!D423,""),"")</f>
        <v/>
      </c>
      <c r="B423" s="36" t="str">
        <f t="shared" si="28"/>
        <v/>
      </c>
      <c r="C423" s="189"/>
      <c r="D423" s="189"/>
      <c r="E423" s="189"/>
      <c r="F423" s="40"/>
      <c r="G423" s="869"/>
      <c r="H423" s="191"/>
      <c r="I423" s="252"/>
      <c r="J423" s="252"/>
      <c r="K423" s="594"/>
      <c r="L423" s="595"/>
      <c r="M423" s="595"/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59"/>
      <c r="AB423" s="586"/>
    </row>
    <row r="424" spans="1:30" ht="15.75" customHeight="1">
      <c r="A424" s="860" t="str">
        <f>IF(B424&lt;&gt;"",IF(AND(B424&gt;=_TM1,B424&lt;=_TM2,OR(TH!L424="1111",TH!M424="1111")),TH!D424,""),"")</f>
        <v/>
      </c>
      <c r="B424" s="36" t="str">
        <f t="shared" si="28"/>
        <v/>
      </c>
      <c r="C424" s="189"/>
      <c r="D424" s="189"/>
      <c r="E424" s="189"/>
      <c r="F424" s="40"/>
      <c r="G424" s="869"/>
      <c r="H424" s="191"/>
      <c r="I424" s="252"/>
      <c r="J424" s="252"/>
      <c r="K424" s="594"/>
      <c r="L424" s="595"/>
      <c r="M424" s="595"/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59"/>
      <c r="AB424" s="586"/>
    </row>
    <row r="425" spans="1:30" ht="15.75" customHeight="1">
      <c r="A425" s="860" t="str">
        <f>IF(B425&lt;&gt;"",IF(AND(B425&gt;=_TM1,B425&lt;=_TM2,OR(TH!L425="1111",TH!M425="1111")),TH!D425,""),"")</f>
        <v/>
      </c>
      <c r="B425" s="36" t="str">
        <f t="shared" si="28"/>
        <v/>
      </c>
      <c r="C425" s="189"/>
      <c r="D425" s="189"/>
      <c r="E425" s="189"/>
      <c r="F425" s="40"/>
      <c r="G425" s="869"/>
      <c r="H425" s="191"/>
      <c r="I425" s="252"/>
      <c r="J425" s="252"/>
      <c r="K425" s="594"/>
      <c r="L425" s="595"/>
      <c r="M425" s="595"/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59"/>
      <c r="AB425" s="586"/>
    </row>
    <row r="426" spans="1:30" ht="15.75" customHeight="1">
      <c r="A426" s="860" t="str">
        <f>IF(B426&lt;&gt;"",IF(AND(B426&gt;=_TM1,B426&lt;=_TM2,OR(TH!L426="1111",TH!M426="1111")),TH!D426,""),"")</f>
        <v/>
      </c>
      <c r="B426" s="36" t="str">
        <f t="shared" si="28"/>
        <v/>
      </c>
      <c r="C426" s="189"/>
      <c r="D426" s="189"/>
      <c r="E426" s="189"/>
      <c r="F426" s="40"/>
      <c r="G426" s="869"/>
      <c r="H426" s="191"/>
      <c r="I426" s="252"/>
      <c r="J426" s="252"/>
      <c r="K426" s="594"/>
      <c r="L426" s="595"/>
      <c r="M426" s="595"/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59"/>
      <c r="AB426" s="586"/>
    </row>
    <row r="427" spans="1:30" ht="15.75" customHeight="1">
      <c r="A427" s="860" t="str">
        <f>IF(B427&lt;&gt;"",IF(AND(B427&gt;=_TM1,B427&lt;=_TM2,OR(TH!L427="1111",TH!M427="1111")),TH!D427,""),"")</f>
        <v/>
      </c>
      <c r="B427" s="36" t="str">
        <f t="shared" si="28"/>
        <v/>
      </c>
      <c r="C427" s="189"/>
      <c r="D427" s="189"/>
      <c r="E427" s="189"/>
      <c r="F427" s="40"/>
      <c r="G427" s="869"/>
      <c r="H427" s="191"/>
      <c r="I427" s="252"/>
      <c r="J427" s="252"/>
      <c r="K427" s="594"/>
      <c r="L427" s="595"/>
      <c r="M427" s="595"/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59"/>
      <c r="AB427" s="586"/>
    </row>
    <row r="428" spans="1:30" ht="15.75" customHeight="1">
      <c r="A428" s="860" t="str">
        <f>IF(B428&lt;&gt;"",IF(AND(B428&gt;=_TM1,B428&lt;=_TM2,OR(TH!L428="1111",TH!M428="1111")),TH!D428,""),"")</f>
        <v/>
      </c>
      <c r="B428" s="36" t="str">
        <f t="shared" si="28"/>
        <v/>
      </c>
      <c r="C428" s="189"/>
      <c r="D428" s="189"/>
      <c r="E428" s="189"/>
      <c r="F428" s="40"/>
      <c r="G428" s="869"/>
      <c r="H428" s="191"/>
      <c r="I428" s="252"/>
      <c r="J428" s="252"/>
      <c r="K428" s="594"/>
      <c r="L428" s="595"/>
      <c r="M428" s="595"/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59"/>
      <c r="AB428" s="586"/>
    </row>
    <row r="429" spans="1:30" ht="15.75" customHeight="1">
      <c r="A429" s="860" t="str">
        <f>IF(B429&lt;&gt;"",IF(AND(B429&gt;=_TM1,B429&lt;=_TM2,OR(TH!L429="1111",TH!M429="1111")),TH!D429,""),"")</f>
        <v/>
      </c>
      <c r="B429" s="36" t="str">
        <f t="shared" si="28"/>
        <v/>
      </c>
      <c r="C429" s="189"/>
      <c r="D429" s="189"/>
      <c r="E429" s="189"/>
      <c r="F429" s="40"/>
      <c r="G429" s="869"/>
      <c r="H429" s="191"/>
      <c r="I429" s="252"/>
      <c r="J429" s="252"/>
      <c r="K429" s="594"/>
      <c r="L429" s="595"/>
      <c r="M429" s="595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59"/>
      <c r="AB429" s="586"/>
    </row>
    <row r="430" spans="1:30" ht="15.75" customHeight="1">
      <c r="A430" s="860" t="str">
        <f>IF(B430&lt;&gt;"",IF(AND(B430&gt;=_TM1,B430&lt;=_TM2,OR(TH!L430="1111",TH!M430="1111")),TH!D430,""),"")</f>
        <v/>
      </c>
      <c r="B430" s="36" t="str">
        <f>IF(C430&lt;&gt;"",MONTH(C430),"")</f>
        <v/>
      </c>
      <c r="C430" s="189"/>
      <c r="D430" s="189"/>
      <c r="E430" s="189"/>
      <c r="F430" s="190"/>
      <c r="G430" s="869"/>
      <c r="H430" s="191"/>
      <c r="I430" s="252"/>
      <c r="J430" s="252"/>
      <c r="K430" s="594"/>
      <c r="L430" s="595"/>
      <c r="M430" s="595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9"/>
      <c r="AB430" s="586"/>
      <c r="AD430" s="586"/>
    </row>
    <row r="431" spans="1:30" ht="15.75" customHeight="1">
      <c r="A431" s="860" t="str">
        <f>IF(B431&lt;&gt;"",IF(AND(B431&gt;=_TM1,B431&lt;=_TM2,OR(TH!L431="1111",TH!M431="1111")),TH!D431,""),"")</f>
        <v/>
      </c>
      <c r="B431" s="36" t="str">
        <f t="shared" si="28"/>
        <v/>
      </c>
      <c r="C431" s="189"/>
      <c r="D431" s="189"/>
      <c r="E431" s="189"/>
      <c r="F431" s="190"/>
      <c r="G431" s="869"/>
      <c r="H431" s="191"/>
      <c r="I431" s="252"/>
      <c r="J431" s="252"/>
      <c r="K431" s="594"/>
      <c r="L431" s="595"/>
      <c r="M431" s="595"/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59"/>
      <c r="AB431" s="586"/>
    </row>
    <row r="432" spans="1:30" ht="15.75" customHeight="1">
      <c r="A432" s="860" t="str">
        <f>IF(B432&lt;&gt;"",IF(AND(B432&gt;=_TM1,B432&lt;=_TM2,OR(TH!L432="1111",TH!M432="1111")),TH!D432,""),"")</f>
        <v/>
      </c>
      <c r="B432" s="36" t="str">
        <f t="shared" si="28"/>
        <v/>
      </c>
      <c r="C432" s="189"/>
      <c r="D432" s="189"/>
      <c r="E432" s="189"/>
      <c r="F432" s="40"/>
      <c r="G432" s="869"/>
      <c r="H432" s="191"/>
      <c r="I432" s="252"/>
      <c r="J432" s="252"/>
      <c r="K432" s="594"/>
      <c r="L432" s="595"/>
      <c r="M432" s="595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59"/>
      <c r="AB432" s="586"/>
    </row>
    <row r="433" spans="1:30" ht="15.75" customHeight="1">
      <c r="A433" s="860" t="str">
        <f>IF(B433&lt;&gt;"",IF(AND(B433&gt;=_TM1,B433&lt;=_TM2,OR(TH!L433="1111",TH!M433="1111")),TH!D433,""),"")</f>
        <v/>
      </c>
      <c r="B433" s="36" t="str">
        <f t="shared" si="28"/>
        <v/>
      </c>
      <c r="C433" s="189"/>
      <c r="D433" s="189"/>
      <c r="E433" s="189"/>
      <c r="F433" s="40"/>
      <c r="G433" s="869"/>
      <c r="H433" s="191"/>
      <c r="I433" s="252"/>
      <c r="J433" s="252"/>
      <c r="K433" s="594"/>
      <c r="L433" s="595"/>
      <c r="M433" s="595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59"/>
      <c r="AB433" s="586"/>
    </row>
    <row r="434" spans="1:30" ht="15.75" customHeight="1">
      <c r="A434" s="860" t="str">
        <f>IF(B434&lt;&gt;"",IF(AND(B434&gt;=_TM1,B434&lt;=_TM2,OR(TH!L434="1111",TH!M434="1111")),TH!D434,""),"")</f>
        <v/>
      </c>
      <c r="B434" s="36" t="str">
        <f t="shared" si="28"/>
        <v/>
      </c>
      <c r="C434" s="189"/>
      <c r="D434" s="189"/>
      <c r="E434" s="189"/>
      <c r="F434" s="40"/>
      <c r="G434" s="869"/>
      <c r="H434" s="191"/>
      <c r="I434" s="252"/>
      <c r="J434" s="252"/>
      <c r="K434" s="594"/>
      <c r="L434" s="595"/>
      <c r="M434" s="595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59"/>
      <c r="AB434" s="586"/>
    </row>
    <row r="435" spans="1:30" ht="15.75" customHeight="1">
      <c r="A435" s="860" t="str">
        <f>IF(B435&lt;&gt;"",IF(AND(B435&gt;=_TM1,B435&lt;=_TM2,OR(TH!L435="1111",TH!M435="1111")),TH!D435,""),"")</f>
        <v/>
      </c>
      <c r="B435" s="36" t="str">
        <f t="shared" si="28"/>
        <v/>
      </c>
      <c r="C435" s="189"/>
      <c r="D435" s="189"/>
      <c r="E435" s="189"/>
      <c r="F435" s="40"/>
      <c r="G435" s="869"/>
      <c r="H435" s="191"/>
      <c r="I435" s="252"/>
      <c r="J435" s="252"/>
      <c r="K435" s="594"/>
      <c r="L435" s="595"/>
      <c r="M435" s="595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59"/>
      <c r="AB435" s="586"/>
    </row>
    <row r="436" spans="1:30" ht="15.75" customHeight="1">
      <c r="A436" s="860" t="str">
        <f>IF(B436&lt;&gt;"",IF(AND(B436&gt;=_TM1,B436&lt;=_TM2,OR(TH!L436="1111",TH!M436="1111")),TH!D436,""),"")</f>
        <v/>
      </c>
      <c r="B436" s="36" t="str">
        <f t="shared" si="28"/>
        <v/>
      </c>
      <c r="C436" s="189"/>
      <c r="D436" s="189"/>
      <c r="E436" s="189"/>
      <c r="F436" s="40"/>
      <c r="G436" s="869"/>
      <c r="H436" s="191"/>
      <c r="I436" s="252"/>
      <c r="J436" s="252"/>
      <c r="K436" s="594"/>
      <c r="L436" s="595"/>
      <c r="M436" s="595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59"/>
      <c r="AB436" s="586"/>
    </row>
    <row r="437" spans="1:30" ht="15.75" customHeight="1">
      <c r="A437" s="860" t="str">
        <f>IF(B437&lt;&gt;"",IF(AND(B437&gt;=_TM1,B437&lt;=_TM2,OR(TH!L437="1111",TH!M437="1111")),TH!D437,""),"")</f>
        <v/>
      </c>
      <c r="B437" s="36" t="str">
        <f t="shared" si="28"/>
        <v/>
      </c>
      <c r="C437" s="189"/>
      <c r="D437" s="189"/>
      <c r="E437" s="189"/>
      <c r="F437" s="40"/>
      <c r="G437" s="869"/>
      <c r="H437" s="191"/>
      <c r="I437" s="252"/>
      <c r="J437" s="252"/>
      <c r="K437" s="594"/>
      <c r="L437" s="595"/>
      <c r="M437" s="595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59"/>
      <c r="AB437" s="586"/>
    </row>
    <row r="438" spans="1:30" ht="15.75" customHeight="1">
      <c r="A438" s="860" t="str">
        <f>IF(B438&lt;&gt;"",IF(AND(B438&gt;=_TM1,B438&lt;=_TM2,OR(TH!L438="1111",TH!M438="1111")),TH!D438,""),"")</f>
        <v/>
      </c>
      <c r="B438" s="36" t="str">
        <f t="shared" si="28"/>
        <v/>
      </c>
      <c r="C438" s="189"/>
      <c r="D438" s="189"/>
      <c r="E438" s="189"/>
      <c r="F438" s="821"/>
      <c r="G438" s="869"/>
      <c r="H438" s="191"/>
      <c r="I438" s="252"/>
      <c r="J438" s="252"/>
      <c r="K438" s="594"/>
      <c r="L438" s="595"/>
      <c r="M438" s="595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59"/>
      <c r="AB438" s="586"/>
    </row>
    <row r="439" spans="1:30" ht="15.75" customHeight="1">
      <c r="A439" s="860" t="str">
        <f>IF(B439&lt;&gt;"",IF(AND(B439&gt;=_TM1,B439&lt;=_TM2,OR(TH!L439="1111",TH!M439="1111")),TH!D439,""),"")</f>
        <v/>
      </c>
      <c r="B439" s="36" t="str">
        <f t="shared" si="28"/>
        <v/>
      </c>
      <c r="C439" s="189"/>
      <c r="D439" s="189"/>
      <c r="E439" s="189"/>
      <c r="F439" s="190"/>
      <c r="G439" s="869"/>
      <c r="H439" s="191"/>
      <c r="I439" s="252"/>
      <c r="J439" s="252"/>
      <c r="K439" s="594"/>
      <c r="L439" s="595"/>
      <c r="M439" s="595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59"/>
      <c r="AB439" s="586"/>
    </row>
    <row r="440" spans="1:30" ht="15.75" customHeight="1">
      <c r="A440" s="860" t="str">
        <f>IF(B440&lt;&gt;"",IF(AND(B440&gt;=_TM1,B440&lt;=_TM2,OR(TH!L440="1111",TH!M440="1111")),TH!D440,""),"")</f>
        <v/>
      </c>
      <c r="B440" s="36" t="str">
        <f t="shared" si="28"/>
        <v/>
      </c>
      <c r="C440" s="189"/>
      <c r="D440" s="189"/>
      <c r="E440" s="189"/>
      <c r="F440" s="40"/>
      <c r="G440" s="869"/>
      <c r="H440" s="191"/>
      <c r="I440" s="252"/>
      <c r="J440" s="252"/>
      <c r="K440" s="594"/>
      <c r="L440" s="595"/>
      <c r="M440" s="595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59"/>
      <c r="AB440" s="586"/>
    </row>
    <row r="441" spans="1:30" ht="15.75" customHeight="1">
      <c r="A441" s="860" t="str">
        <f>IF(B441&lt;&gt;"",IF(AND(B441&gt;=_TM1,B441&lt;=_TM2,OR(TH!L441="1111",TH!M441="1111")),TH!D441,""),"")</f>
        <v/>
      </c>
      <c r="B441" s="36" t="str">
        <f t="shared" si="28"/>
        <v/>
      </c>
      <c r="C441" s="189"/>
      <c r="D441" s="189"/>
      <c r="E441" s="189"/>
      <c r="F441" s="40"/>
      <c r="G441" s="869"/>
      <c r="H441" s="191"/>
      <c r="I441" s="252"/>
      <c r="J441" s="252"/>
      <c r="K441" s="594"/>
      <c r="L441" s="595"/>
      <c r="M441" s="595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59"/>
      <c r="AB441" s="586"/>
    </row>
    <row r="442" spans="1:30" ht="15.75" customHeight="1">
      <c r="A442" s="860" t="str">
        <f>IF(B442&lt;&gt;"",IF(AND(B442&gt;=_TM1,B442&lt;=_TM2,OR(TH!L442="1111",TH!M442="1111")),TH!D442,""),"")</f>
        <v/>
      </c>
      <c r="B442" s="36" t="str">
        <f t="shared" si="28"/>
        <v/>
      </c>
      <c r="C442" s="189"/>
      <c r="D442" s="189"/>
      <c r="E442" s="189"/>
      <c r="F442" s="190"/>
      <c r="G442" s="869"/>
      <c r="H442" s="191"/>
      <c r="I442" s="252"/>
      <c r="J442" s="252"/>
      <c r="K442" s="594"/>
      <c r="L442" s="595"/>
      <c r="M442" s="595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59"/>
      <c r="AB442" s="586"/>
    </row>
    <row r="443" spans="1:30" ht="15.75" customHeight="1">
      <c r="A443" s="860" t="str">
        <f>IF(B443&lt;&gt;"",IF(AND(B443&gt;=_TM1,B443&lt;=_TM2,OR(TH!L443="1111",TH!M443="1111")),TH!D443,""),"")</f>
        <v/>
      </c>
      <c r="B443" s="36" t="str">
        <f t="shared" si="28"/>
        <v/>
      </c>
      <c r="C443" s="189"/>
      <c r="D443" s="189"/>
      <c r="E443" s="189"/>
      <c r="F443" s="190"/>
      <c r="G443" s="869"/>
      <c r="H443" s="191"/>
      <c r="I443" s="252"/>
      <c r="J443" s="252"/>
      <c r="K443" s="594"/>
      <c r="L443" s="595"/>
      <c r="M443" s="595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59"/>
      <c r="AB443" s="586"/>
    </row>
    <row r="444" spans="1:30" ht="15.75" customHeight="1">
      <c r="A444" s="860" t="str">
        <f>IF(B444&lt;&gt;"",IF(AND(B444&gt;=_TM1,B444&lt;=_TM2,OR(TH!L444="1111",TH!M444="1111")),TH!D444,""),"")</f>
        <v/>
      </c>
      <c r="B444" s="36" t="str">
        <f t="shared" si="28"/>
        <v/>
      </c>
      <c r="C444" s="189"/>
      <c r="D444" s="189"/>
      <c r="E444" s="189"/>
      <c r="F444" s="190"/>
      <c r="G444" s="869"/>
      <c r="H444" s="191"/>
      <c r="I444" s="253"/>
      <c r="J444" s="253"/>
      <c r="K444" s="594"/>
      <c r="L444" s="595"/>
      <c r="M444" s="595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59"/>
      <c r="AB444" s="586"/>
    </row>
    <row r="445" spans="1:30" ht="15.75" customHeight="1">
      <c r="A445" s="860" t="str">
        <f>IF(B445&lt;&gt;"",IF(AND(B445&gt;=_TM1,B445&lt;=_TM2,OR(TH!L445="1111",TH!M445="1111")),TH!D445,""),"")</f>
        <v/>
      </c>
      <c r="B445" s="36" t="str">
        <f t="shared" si="28"/>
        <v/>
      </c>
      <c r="C445" s="189"/>
      <c r="D445" s="189"/>
      <c r="E445" s="189"/>
      <c r="F445" s="190"/>
      <c r="G445" s="869"/>
      <c r="H445" s="191"/>
      <c r="I445" s="252"/>
      <c r="J445" s="252"/>
      <c r="K445" s="594"/>
      <c r="L445" s="595"/>
      <c r="M445" s="595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9"/>
      <c r="AB445" s="586"/>
      <c r="AD445" s="586"/>
    </row>
    <row r="446" spans="1:30" ht="15.75" customHeight="1">
      <c r="A446" s="860" t="str">
        <f>IF(B446&lt;&gt;"",IF(AND(B446&gt;=_TM1,B446&lt;=_TM2,OR(TH!L446="1111",TH!M446="1111")),TH!D446,""),"")</f>
        <v/>
      </c>
      <c r="B446" s="36" t="str">
        <f t="shared" ref="B446:B509" si="29">IF(C446&lt;&gt;"",MONTH(C446),"")</f>
        <v/>
      </c>
      <c r="C446" s="189"/>
      <c r="D446" s="189"/>
      <c r="E446" s="189"/>
      <c r="F446" s="190"/>
      <c r="G446" s="869"/>
      <c r="H446" s="191"/>
      <c r="I446" s="252"/>
      <c r="J446" s="252"/>
      <c r="K446" s="594"/>
      <c r="L446" s="595"/>
      <c r="M446" s="595"/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59"/>
      <c r="AB446" s="586"/>
    </row>
    <row r="447" spans="1:30" ht="15.75" customHeight="1">
      <c r="A447" s="860" t="str">
        <f>IF(B447&lt;&gt;"",IF(AND(B447&gt;=_TM1,B447&lt;=_TM2,OR(TH!L447="1111",TH!M447="1111")),TH!D447,""),"")</f>
        <v/>
      </c>
      <c r="B447" s="36" t="str">
        <f t="shared" si="29"/>
        <v/>
      </c>
      <c r="C447" s="189"/>
      <c r="D447" s="189"/>
      <c r="E447" s="189"/>
      <c r="F447" s="190"/>
      <c r="G447" s="869"/>
      <c r="H447" s="191"/>
      <c r="I447" s="252"/>
      <c r="J447" s="252"/>
      <c r="K447" s="594"/>
      <c r="L447" s="595"/>
      <c r="M447" s="595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59"/>
      <c r="AB447" s="586"/>
    </row>
    <row r="448" spans="1:30" ht="15.75" customHeight="1">
      <c r="A448" s="860" t="str">
        <f>IF(B448&lt;&gt;"",IF(AND(B448&gt;=_TM1,B448&lt;=_TM2,OR(TH!L448="1111",TH!M448="1111")),TH!D448,""),"")</f>
        <v/>
      </c>
      <c r="B448" s="36" t="str">
        <f t="shared" si="29"/>
        <v/>
      </c>
      <c r="C448" s="189"/>
      <c r="D448" s="189"/>
      <c r="E448" s="189"/>
      <c r="F448" s="190"/>
      <c r="G448" s="869"/>
      <c r="H448" s="191"/>
      <c r="I448" s="252"/>
      <c r="J448" s="252"/>
      <c r="K448" s="594"/>
      <c r="L448" s="595"/>
      <c r="M448" s="595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59"/>
      <c r="AB448" s="586"/>
    </row>
    <row r="449" spans="1:28" ht="15.75" customHeight="1">
      <c r="A449" s="860" t="str">
        <f>IF(B449&lt;&gt;"",IF(AND(B449&gt;=_TM1,B449&lt;=_TM2,OR(TH!L449="1111",TH!M449="1111")),TH!D449,""),"")</f>
        <v/>
      </c>
      <c r="B449" s="36" t="str">
        <f t="shared" si="29"/>
        <v/>
      </c>
      <c r="C449" s="189"/>
      <c r="D449" s="189"/>
      <c r="E449" s="189"/>
      <c r="F449" s="190"/>
      <c r="G449" s="869"/>
      <c r="H449" s="191"/>
      <c r="I449" s="252"/>
      <c r="J449" s="252"/>
      <c r="K449" s="594"/>
      <c r="L449" s="595"/>
      <c r="M449" s="595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59"/>
      <c r="AB449" s="586"/>
    </row>
    <row r="450" spans="1:28" ht="15.75" customHeight="1">
      <c r="A450" s="860" t="str">
        <f>IF(B450&lt;&gt;"",IF(AND(B450&gt;=_TM1,B450&lt;=_TM2,OR(TH!L450="1111",TH!M450="1111")),TH!D450,""),"")</f>
        <v/>
      </c>
      <c r="B450" s="36" t="str">
        <f t="shared" si="29"/>
        <v/>
      </c>
      <c r="C450" s="189"/>
      <c r="D450" s="189"/>
      <c r="E450" s="189"/>
      <c r="F450" s="190"/>
      <c r="G450" s="869"/>
      <c r="H450" s="191"/>
      <c r="I450" s="252"/>
      <c r="J450" s="252"/>
      <c r="K450" s="594"/>
      <c r="L450" s="595"/>
      <c r="M450" s="595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59"/>
      <c r="AB450" s="586"/>
    </row>
    <row r="451" spans="1:28" ht="15.75" customHeight="1">
      <c r="A451" s="860" t="str">
        <f>IF(B451&lt;&gt;"",IF(AND(B451&gt;=_TM1,B451&lt;=_TM2,OR(TH!L451="1111",TH!M451="1111")),TH!D451,""),"")</f>
        <v/>
      </c>
      <c r="B451" s="36" t="str">
        <f t="shared" si="29"/>
        <v/>
      </c>
      <c r="C451" s="189"/>
      <c r="D451" s="189"/>
      <c r="E451" s="189"/>
      <c r="F451" s="190"/>
      <c r="G451" s="869"/>
      <c r="H451" s="191"/>
      <c r="I451" s="252"/>
      <c r="J451" s="252"/>
      <c r="K451" s="594"/>
      <c r="L451" s="595"/>
      <c r="M451" s="595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59"/>
      <c r="AB451" s="586"/>
    </row>
    <row r="452" spans="1:28" ht="15.75" customHeight="1">
      <c r="A452" s="860" t="str">
        <f>IF(B452&lt;&gt;"",IF(AND(B452&gt;=_TM1,B452&lt;=_TM2,OR(TH!L452="1111",TH!M452="1111")),TH!D452,""),"")</f>
        <v/>
      </c>
      <c r="B452" s="36" t="str">
        <f t="shared" si="29"/>
        <v/>
      </c>
      <c r="C452" s="189"/>
      <c r="D452" s="189"/>
      <c r="E452" s="189"/>
      <c r="F452" s="187"/>
      <c r="G452" s="869"/>
      <c r="H452" s="191"/>
      <c r="I452" s="803"/>
      <c r="J452" s="252"/>
      <c r="K452" s="594"/>
      <c r="L452" s="595"/>
      <c r="M452" s="595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59"/>
      <c r="AB452" s="586"/>
    </row>
    <row r="453" spans="1:28" ht="15.75" customHeight="1">
      <c r="A453" s="860" t="str">
        <f>IF(B453&lt;&gt;"",IF(AND(B453&gt;=_TM1,B453&lt;=_TM2,OR(TH!L453="1111",TH!M453="1111")),TH!D453,""),"")</f>
        <v/>
      </c>
      <c r="B453" s="36" t="str">
        <f t="shared" si="29"/>
        <v/>
      </c>
      <c r="C453" s="189"/>
      <c r="D453" s="189"/>
      <c r="E453" s="189"/>
      <c r="F453" s="187"/>
      <c r="G453" s="869"/>
      <c r="H453" s="191"/>
      <c r="I453" s="252"/>
      <c r="J453" s="252"/>
      <c r="K453" s="594"/>
      <c r="L453" s="595"/>
      <c r="M453" s="595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59"/>
      <c r="AB453" s="586"/>
    </row>
    <row r="454" spans="1:28" ht="15.75" customHeight="1">
      <c r="A454" s="860" t="str">
        <f>IF(B454&lt;&gt;"",IF(AND(B454&gt;=_TM1,B454&lt;=_TM2,OR(TH!L454="1111",TH!M454="1111")),TH!D454,""),"")</f>
        <v/>
      </c>
      <c r="B454" s="36" t="str">
        <f t="shared" si="29"/>
        <v/>
      </c>
      <c r="C454" s="189"/>
      <c r="D454" s="189"/>
      <c r="E454" s="189"/>
      <c r="F454" s="40"/>
      <c r="G454" s="869"/>
      <c r="H454" s="191"/>
      <c r="I454" s="252"/>
      <c r="J454" s="252"/>
      <c r="K454" s="594"/>
      <c r="L454" s="595"/>
      <c r="M454" s="595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59"/>
      <c r="AB454" s="586"/>
    </row>
    <row r="455" spans="1:28" ht="15.75" customHeight="1">
      <c r="A455" s="860" t="str">
        <f>IF(B455&lt;&gt;"",IF(AND(B455&gt;=_TM1,B455&lt;=_TM2,OR(TH!L455="1111",TH!M455="1111")),TH!D455,""),"")</f>
        <v/>
      </c>
      <c r="B455" s="36" t="str">
        <f t="shared" si="29"/>
        <v/>
      </c>
      <c r="C455" s="189"/>
      <c r="D455" s="189"/>
      <c r="E455" s="189"/>
      <c r="F455" s="187"/>
      <c r="G455" s="869"/>
      <c r="H455" s="191"/>
      <c r="I455" s="252"/>
      <c r="J455" s="252"/>
      <c r="K455" s="594"/>
      <c r="L455" s="595"/>
      <c r="M455" s="595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59"/>
      <c r="AB455" s="586"/>
    </row>
    <row r="456" spans="1:28" ht="15.75" customHeight="1">
      <c r="A456" s="860" t="str">
        <f>IF(B456&lt;&gt;"",IF(AND(B456&gt;=_TM1,B456&lt;=_TM2,OR(TH!L456="1111",TH!M456="1111")),TH!D456,""),"")</f>
        <v/>
      </c>
      <c r="B456" s="36" t="str">
        <f t="shared" si="29"/>
        <v/>
      </c>
      <c r="C456" s="189"/>
      <c r="D456" s="189"/>
      <c r="E456" s="189"/>
      <c r="F456" s="40"/>
      <c r="G456" s="869"/>
      <c r="H456" s="191"/>
      <c r="I456" s="252"/>
      <c r="J456" s="252"/>
      <c r="K456" s="594"/>
      <c r="L456" s="595"/>
      <c r="M456" s="595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59"/>
      <c r="AB456" s="586"/>
    </row>
    <row r="457" spans="1:28" ht="15.75" customHeight="1">
      <c r="A457" s="860" t="str">
        <f>IF(B457&lt;&gt;"",IF(AND(B457&gt;=_TM1,B457&lt;=_TM2,OR(TH!L457="1111",TH!M457="1111")),TH!D457,""),"")</f>
        <v/>
      </c>
      <c r="B457" s="36" t="str">
        <f t="shared" si="29"/>
        <v/>
      </c>
      <c r="C457" s="189"/>
      <c r="D457" s="189"/>
      <c r="E457" s="189"/>
      <c r="F457" s="40"/>
      <c r="G457" s="869"/>
      <c r="H457" s="191"/>
      <c r="I457" s="252"/>
      <c r="J457" s="252"/>
      <c r="K457" s="594"/>
      <c r="L457" s="595"/>
      <c r="M457" s="595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59"/>
      <c r="AB457" s="586"/>
    </row>
    <row r="458" spans="1:28" ht="15.75" customHeight="1">
      <c r="A458" s="860" t="str">
        <f>IF(B458&lt;&gt;"",IF(AND(B458&gt;=_TM1,B458&lt;=_TM2,OR(TH!L458="1111",TH!M458="1111")),TH!D458,""),"")</f>
        <v/>
      </c>
      <c r="B458" s="36" t="str">
        <f t="shared" si="29"/>
        <v/>
      </c>
      <c r="C458" s="189"/>
      <c r="D458" s="189"/>
      <c r="E458" s="189"/>
      <c r="F458" s="40"/>
      <c r="G458" s="869"/>
      <c r="H458" s="191"/>
      <c r="I458" s="252"/>
      <c r="J458" s="252"/>
      <c r="K458" s="594"/>
      <c r="L458" s="595"/>
      <c r="M458" s="595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59"/>
      <c r="AB458" s="586"/>
    </row>
    <row r="459" spans="1:28" ht="15.75" customHeight="1">
      <c r="A459" s="860" t="str">
        <f>IF(B459&lt;&gt;"",IF(AND(B459&gt;=_TM1,B459&lt;=_TM2,OR(TH!L459="1111",TH!M459="1111")),TH!D459,""),"")</f>
        <v/>
      </c>
      <c r="B459" s="36" t="str">
        <f t="shared" si="29"/>
        <v/>
      </c>
      <c r="C459" s="189"/>
      <c r="D459" s="189"/>
      <c r="E459" s="189"/>
      <c r="F459" s="40"/>
      <c r="G459" s="869"/>
      <c r="H459" s="191"/>
      <c r="I459" s="252"/>
      <c r="J459" s="252"/>
      <c r="K459" s="594"/>
      <c r="L459" s="595"/>
      <c r="M459" s="595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59"/>
      <c r="AB459" s="586"/>
    </row>
    <row r="460" spans="1:28" ht="15.75" customHeight="1">
      <c r="A460" s="860" t="str">
        <f>IF(B460&lt;&gt;"",IF(AND(B460&gt;=_TM1,B460&lt;=_TM2,OR(TH!L460="1111",TH!M460="1111")),TH!D460,""),"")</f>
        <v/>
      </c>
      <c r="B460" s="36" t="str">
        <f t="shared" si="29"/>
        <v/>
      </c>
      <c r="C460" s="189"/>
      <c r="D460" s="189"/>
      <c r="E460" s="189"/>
      <c r="F460" s="40"/>
      <c r="G460" s="869"/>
      <c r="H460" s="191"/>
      <c r="I460" s="252"/>
      <c r="J460" s="252"/>
      <c r="K460" s="594"/>
      <c r="L460" s="595"/>
      <c r="M460" s="595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59"/>
      <c r="AB460" s="586"/>
    </row>
    <row r="461" spans="1:28" ht="15.75" customHeight="1">
      <c r="A461" s="860" t="str">
        <f>IF(B461&lt;&gt;"",IF(AND(B461&gt;=_TM1,B461&lt;=_TM2,OR(TH!L461="1111",TH!M461="1111")),TH!D461,""),"")</f>
        <v/>
      </c>
      <c r="B461" s="36" t="str">
        <f t="shared" si="29"/>
        <v/>
      </c>
      <c r="C461" s="189"/>
      <c r="D461" s="189"/>
      <c r="E461" s="189"/>
      <c r="F461" s="40"/>
      <c r="G461" s="869"/>
      <c r="H461" s="191"/>
      <c r="I461" s="252"/>
      <c r="J461" s="252"/>
      <c r="K461" s="594"/>
      <c r="L461" s="595"/>
      <c r="M461" s="595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59"/>
      <c r="AB461" s="586"/>
    </row>
    <row r="462" spans="1:28" ht="15.75" customHeight="1">
      <c r="A462" s="860" t="str">
        <f>IF(B462&lt;&gt;"",IF(AND(B462&gt;=_TM1,B462&lt;=_TM2,OR(TH!L462="1111",TH!M462="1111")),TH!D462,""),"")</f>
        <v/>
      </c>
      <c r="B462" s="36" t="str">
        <f t="shared" si="29"/>
        <v/>
      </c>
      <c r="C462" s="189"/>
      <c r="D462" s="189"/>
      <c r="E462" s="189"/>
      <c r="F462" s="40"/>
      <c r="G462" s="869"/>
      <c r="H462" s="191"/>
      <c r="I462" s="252"/>
      <c r="J462" s="252"/>
      <c r="K462" s="594"/>
      <c r="L462" s="595"/>
      <c r="M462" s="595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59"/>
      <c r="AB462" s="586"/>
    </row>
    <row r="463" spans="1:28" ht="15.75" customHeight="1">
      <c r="A463" s="860" t="str">
        <f>IF(B463&lt;&gt;"",IF(AND(B463&gt;=_TM1,B463&lt;=_TM2,OR(TH!L463="1111",TH!M463="1111")),TH!D463,""),"")</f>
        <v/>
      </c>
      <c r="B463" s="36" t="str">
        <f t="shared" si="29"/>
        <v/>
      </c>
      <c r="C463" s="189"/>
      <c r="D463" s="189"/>
      <c r="E463" s="189"/>
      <c r="F463" s="40"/>
      <c r="G463" s="869"/>
      <c r="H463" s="191"/>
      <c r="I463" s="252"/>
      <c r="J463" s="252"/>
      <c r="K463" s="594"/>
      <c r="L463" s="595"/>
      <c r="M463" s="595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59"/>
      <c r="AB463" s="586"/>
    </row>
    <row r="464" spans="1:28" ht="15.75" customHeight="1">
      <c r="A464" s="860" t="str">
        <f>IF(B464&lt;&gt;"",IF(AND(B464&gt;=_TM1,B464&lt;=_TM2,OR(TH!L464="1111",TH!M464="1111")),TH!D464,""),"")</f>
        <v/>
      </c>
      <c r="B464" s="36" t="str">
        <f t="shared" si="29"/>
        <v/>
      </c>
      <c r="C464" s="189"/>
      <c r="D464" s="189"/>
      <c r="E464" s="189"/>
      <c r="F464" s="40"/>
      <c r="G464" s="869"/>
      <c r="H464" s="191"/>
      <c r="I464" s="252"/>
      <c r="J464" s="252"/>
      <c r="K464" s="594"/>
      <c r="L464" s="595"/>
      <c r="M464" s="595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59"/>
      <c r="AB464" s="586"/>
    </row>
    <row r="465" spans="1:28" ht="15.75" customHeight="1">
      <c r="A465" s="860" t="str">
        <f>IF(B465&lt;&gt;"",IF(AND(B465&gt;=_TM1,B465&lt;=_TM2,OR(TH!L465="1111",TH!M465="1111")),TH!D465,""),"")</f>
        <v/>
      </c>
      <c r="B465" s="36" t="str">
        <f t="shared" si="29"/>
        <v/>
      </c>
      <c r="C465" s="189"/>
      <c r="D465" s="189"/>
      <c r="E465" s="189"/>
      <c r="F465" s="40"/>
      <c r="G465" s="869"/>
      <c r="H465" s="191"/>
      <c r="I465" s="252"/>
      <c r="J465" s="252"/>
      <c r="K465" s="594"/>
      <c r="L465" s="595"/>
      <c r="M465" s="595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59"/>
      <c r="AB465" s="586"/>
    </row>
    <row r="466" spans="1:28" ht="15.75" customHeight="1">
      <c r="A466" s="860" t="str">
        <f>IF(B466&lt;&gt;"",IF(AND(B466&gt;=_TM1,B466&lt;=_TM2,OR(TH!L466="1111",TH!M466="1111")),TH!D466,""),"")</f>
        <v/>
      </c>
      <c r="B466" s="36" t="str">
        <f t="shared" si="29"/>
        <v/>
      </c>
      <c r="C466" s="189"/>
      <c r="D466" s="189"/>
      <c r="E466" s="189"/>
      <c r="F466" s="40"/>
      <c r="G466" s="869"/>
      <c r="H466" s="191"/>
      <c r="I466" s="252"/>
      <c r="J466" s="252"/>
      <c r="K466" s="594"/>
      <c r="L466" s="595"/>
      <c r="M466" s="595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59"/>
      <c r="AB466" s="586"/>
    </row>
    <row r="467" spans="1:28" ht="15.75" customHeight="1">
      <c r="A467" s="860" t="str">
        <f>IF(B467&lt;&gt;"",IF(AND(B467&gt;=_TM1,B467&lt;=_TM2,OR(TH!L467="1111",TH!M467="1111")),TH!D467,""),"")</f>
        <v/>
      </c>
      <c r="B467" s="36" t="str">
        <f t="shared" si="29"/>
        <v/>
      </c>
      <c r="C467" s="189"/>
      <c r="D467" s="189"/>
      <c r="E467" s="189"/>
      <c r="F467" s="40"/>
      <c r="G467" s="869"/>
      <c r="H467" s="191"/>
      <c r="I467" s="252"/>
      <c r="J467" s="252"/>
      <c r="K467" s="594"/>
      <c r="L467" s="595"/>
      <c r="M467" s="595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59"/>
      <c r="AB467" s="586"/>
    </row>
    <row r="468" spans="1:28" ht="15.75" customHeight="1">
      <c r="A468" s="860" t="str">
        <f>IF(B468&lt;&gt;"",IF(AND(B468&gt;=_TM1,B468&lt;=_TM2,OR(TH!L468="1111",TH!M468="1111")),TH!D468,""),"")</f>
        <v/>
      </c>
      <c r="B468" s="36" t="str">
        <f t="shared" si="29"/>
        <v/>
      </c>
      <c r="C468" s="189"/>
      <c r="D468" s="189"/>
      <c r="E468" s="189"/>
      <c r="F468" s="40"/>
      <c r="G468" s="869"/>
      <c r="H468" s="191"/>
      <c r="I468" s="252"/>
      <c r="J468" s="252"/>
      <c r="K468" s="594"/>
      <c r="L468" s="595"/>
      <c r="M468" s="595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59"/>
      <c r="AB468" s="586"/>
    </row>
    <row r="469" spans="1:28" ht="15.75" customHeight="1">
      <c r="A469" s="860" t="str">
        <f>IF(B469&lt;&gt;"",IF(AND(B469&gt;=_TM1,B469&lt;=_TM2,OR(TH!L469="1111",TH!M469="1111")),TH!D469,""),"")</f>
        <v/>
      </c>
      <c r="B469" s="36" t="str">
        <f t="shared" si="29"/>
        <v/>
      </c>
      <c r="C469" s="189"/>
      <c r="D469" s="189"/>
      <c r="E469" s="189"/>
      <c r="F469" s="40"/>
      <c r="G469" s="869"/>
      <c r="H469" s="191"/>
      <c r="I469" s="252"/>
      <c r="J469" s="252"/>
      <c r="K469" s="594"/>
      <c r="L469" s="595"/>
      <c r="M469" s="595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59"/>
      <c r="AB469" s="586"/>
    </row>
    <row r="470" spans="1:28" ht="15.75" customHeight="1">
      <c r="A470" s="860" t="str">
        <f>IF(B470&lt;&gt;"",IF(AND(B470&gt;=_TM1,B470&lt;=_TM2,OR(TH!L470="1111",TH!M470="1111")),TH!D470,""),"")</f>
        <v/>
      </c>
      <c r="B470" s="36" t="str">
        <f t="shared" si="29"/>
        <v/>
      </c>
      <c r="C470" s="189"/>
      <c r="D470" s="189"/>
      <c r="E470" s="189"/>
      <c r="F470" s="40"/>
      <c r="G470" s="869"/>
      <c r="H470" s="191"/>
      <c r="I470" s="252"/>
      <c r="J470" s="252"/>
      <c r="K470" s="594"/>
      <c r="L470" s="595"/>
      <c r="M470" s="595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59"/>
      <c r="AB470" s="586"/>
    </row>
    <row r="471" spans="1:28" ht="15.75" customHeight="1">
      <c r="A471" s="860" t="str">
        <f>IF(B471&lt;&gt;"",IF(AND(B471&gt;=_TM1,B471&lt;=_TM2,OR(TH!L471="1111",TH!M471="1111")),TH!D471,""),"")</f>
        <v/>
      </c>
      <c r="B471" s="36" t="str">
        <f t="shared" si="29"/>
        <v/>
      </c>
      <c r="C471" s="189"/>
      <c r="D471" s="189"/>
      <c r="E471" s="189"/>
      <c r="F471" s="40"/>
      <c r="G471" s="869"/>
      <c r="H471" s="191"/>
      <c r="I471" s="252"/>
      <c r="J471" s="252"/>
      <c r="K471" s="594"/>
      <c r="L471" s="595"/>
      <c r="M471" s="595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59"/>
      <c r="AB471" s="586"/>
    </row>
    <row r="472" spans="1:28" ht="15.75" customHeight="1">
      <c r="A472" s="860" t="str">
        <f>IF(B472&lt;&gt;"",IF(AND(B472&gt;=_TM1,B472&lt;=_TM2,OR(TH!L472="1111",TH!M472="1111")),TH!D472,""),"")</f>
        <v/>
      </c>
      <c r="B472" s="36" t="str">
        <f t="shared" si="29"/>
        <v/>
      </c>
      <c r="C472" s="189"/>
      <c r="D472" s="189"/>
      <c r="E472" s="189"/>
      <c r="F472" s="40"/>
      <c r="G472" s="869"/>
      <c r="H472" s="191"/>
      <c r="I472" s="252"/>
      <c r="J472" s="252"/>
      <c r="K472" s="594"/>
      <c r="L472" s="595"/>
      <c r="M472" s="595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59"/>
      <c r="AB472" s="586"/>
    </row>
    <row r="473" spans="1:28" ht="15.75" customHeight="1">
      <c r="A473" s="860" t="str">
        <f>IF(B473&lt;&gt;"",IF(AND(B473&gt;=_TM1,B473&lt;=_TM2,OR(TH!L473="1111",TH!M473="1111")),TH!D473,""),"")</f>
        <v/>
      </c>
      <c r="B473" s="36" t="str">
        <f t="shared" si="29"/>
        <v/>
      </c>
      <c r="C473" s="189"/>
      <c r="D473" s="189"/>
      <c r="E473" s="189"/>
      <c r="F473" s="190"/>
      <c r="G473" s="869"/>
      <c r="H473" s="191"/>
      <c r="I473" s="252"/>
      <c r="J473" s="252"/>
      <c r="K473" s="594"/>
      <c r="L473" s="595"/>
      <c r="M473" s="595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59"/>
      <c r="AB473" s="586"/>
    </row>
    <row r="474" spans="1:28" ht="15.75" customHeight="1">
      <c r="A474" s="860" t="str">
        <f>IF(B474&lt;&gt;"",IF(AND(B474&gt;=_TM1,B474&lt;=_TM2,OR(TH!L474="1111",TH!M474="1111")),TH!D474,""),"")</f>
        <v/>
      </c>
      <c r="B474" s="36" t="str">
        <f t="shared" si="29"/>
        <v/>
      </c>
      <c r="C474" s="189"/>
      <c r="D474" s="189"/>
      <c r="E474" s="189"/>
      <c r="F474" s="190"/>
      <c r="G474" s="869"/>
      <c r="H474" s="191"/>
      <c r="I474" s="252"/>
      <c r="J474" s="252"/>
      <c r="K474" s="594"/>
      <c r="L474" s="595"/>
      <c r="M474" s="595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59"/>
      <c r="AB474" s="586"/>
    </row>
    <row r="475" spans="1:28" ht="15.75" customHeight="1">
      <c r="A475" s="860" t="str">
        <f>IF(B475&lt;&gt;"",IF(AND(B475&gt;=_TM1,B475&lt;=_TM2,OR(TH!L475="1111",TH!M475="1111")),TH!D475,""),"")</f>
        <v/>
      </c>
      <c r="B475" s="36" t="str">
        <f t="shared" si="29"/>
        <v/>
      </c>
      <c r="C475" s="189"/>
      <c r="D475" s="189"/>
      <c r="E475" s="189"/>
      <c r="F475" s="190"/>
      <c r="G475" s="869"/>
      <c r="H475" s="191"/>
      <c r="I475" s="252"/>
      <c r="J475" s="252"/>
      <c r="K475" s="594"/>
      <c r="L475" s="595"/>
      <c r="M475" s="595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59"/>
      <c r="AB475" s="586"/>
    </row>
    <row r="476" spans="1:28" ht="15.75" customHeight="1">
      <c r="A476" s="860" t="str">
        <f>IF(B476&lt;&gt;"",IF(AND(B476&gt;=_TM1,B476&lt;=_TM2,OR(TH!L476="1111",TH!M476="1111")),TH!D476,""),"")</f>
        <v/>
      </c>
      <c r="B476" s="36" t="str">
        <f t="shared" si="29"/>
        <v/>
      </c>
      <c r="C476" s="189"/>
      <c r="D476" s="189"/>
      <c r="E476" s="189"/>
      <c r="F476" s="190"/>
      <c r="G476" s="869"/>
      <c r="H476" s="191"/>
      <c r="I476" s="252"/>
      <c r="J476" s="252"/>
      <c r="K476" s="594"/>
      <c r="L476" s="595"/>
      <c r="M476" s="595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59"/>
      <c r="AB476" s="586"/>
    </row>
    <row r="477" spans="1:28" ht="15.75" customHeight="1">
      <c r="A477" s="860" t="str">
        <f>IF(B477&lt;&gt;"",IF(AND(B477&gt;=_TM1,B477&lt;=_TM2,OR(TH!L477="1111",TH!M477="1111")),TH!D477,""),"")</f>
        <v/>
      </c>
      <c r="B477" s="36" t="str">
        <f t="shared" si="29"/>
        <v/>
      </c>
      <c r="C477" s="189"/>
      <c r="D477" s="189"/>
      <c r="E477" s="189"/>
      <c r="F477" s="190"/>
      <c r="G477" s="869"/>
      <c r="H477" s="191"/>
      <c r="I477" s="252"/>
      <c r="J477" s="252"/>
      <c r="K477" s="594"/>
      <c r="L477" s="595"/>
      <c r="M477" s="595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59"/>
      <c r="AB477" s="586"/>
    </row>
    <row r="478" spans="1:28" ht="15.75" customHeight="1">
      <c r="A478" s="860" t="str">
        <f>IF(B478&lt;&gt;"",IF(AND(B478&gt;=_TM1,B478&lt;=_TM2,OR(TH!L478="1111",TH!M478="1111")),TH!D478,""),"")</f>
        <v/>
      </c>
      <c r="B478" s="36" t="str">
        <f t="shared" si="29"/>
        <v/>
      </c>
      <c r="C478" s="189"/>
      <c r="D478" s="189"/>
      <c r="E478" s="189"/>
      <c r="F478" s="187"/>
      <c r="G478" s="869"/>
      <c r="H478" s="191"/>
      <c r="I478" s="252"/>
      <c r="J478" s="252"/>
      <c r="K478" s="594"/>
      <c r="L478" s="595"/>
      <c r="M478" s="595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59"/>
      <c r="AB478" s="586"/>
    </row>
    <row r="479" spans="1:28" ht="15.75" customHeight="1">
      <c r="A479" s="860" t="str">
        <f>IF(B479&lt;&gt;"",IF(AND(B479&gt;=_TM1,B479&lt;=_TM2,OR(TH!L479="1111",TH!M479="1111")),TH!D479,""),"")</f>
        <v/>
      </c>
      <c r="B479" s="36" t="str">
        <f t="shared" si="29"/>
        <v/>
      </c>
      <c r="C479" s="189"/>
      <c r="D479" s="189"/>
      <c r="E479" s="189"/>
      <c r="F479" s="190"/>
      <c r="G479" s="869"/>
      <c r="H479" s="191"/>
      <c r="I479" s="252"/>
      <c r="J479" s="252"/>
      <c r="K479" s="594"/>
      <c r="L479" s="595"/>
      <c r="M479" s="595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59"/>
      <c r="AB479" s="586"/>
    </row>
    <row r="480" spans="1:28" ht="15.75" customHeight="1">
      <c r="A480" s="860" t="str">
        <f>IF(B480&lt;&gt;"",IF(AND(B480&gt;=_TM1,B480&lt;=_TM2,OR(TH!L480="1111",TH!M480="1111")),TH!D480,""),"")</f>
        <v/>
      </c>
      <c r="B480" s="36" t="str">
        <f t="shared" si="29"/>
        <v/>
      </c>
      <c r="C480" s="189"/>
      <c r="D480" s="189"/>
      <c r="E480" s="189"/>
      <c r="F480" s="190"/>
      <c r="G480" s="869"/>
      <c r="H480" s="191"/>
      <c r="I480" s="252"/>
      <c r="J480" s="252"/>
      <c r="K480" s="594"/>
      <c r="L480" s="595"/>
      <c r="M480" s="595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59"/>
      <c r="AB480" s="586"/>
    </row>
    <row r="481" spans="1:28" ht="15.75" customHeight="1">
      <c r="A481" s="860" t="str">
        <f>IF(B481&lt;&gt;"",IF(AND(B481&gt;=_TM1,B481&lt;=_TM2,OR(TH!L481="1111",TH!M481="1111")),TH!D481,""),"")</f>
        <v/>
      </c>
      <c r="B481" s="36" t="str">
        <f t="shared" si="29"/>
        <v/>
      </c>
      <c r="C481" s="189"/>
      <c r="D481" s="189"/>
      <c r="E481" s="189"/>
      <c r="F481" s="190"/>
      <c r="G481" s="869"/>
      <c r="H481" s="191"/>
      <c r="I481" s="252"/>
      <c r="J481" s="252"/>
      <c r="K481" s="594"/>
      <c r="L481" s="595"/>
      <c r="M481" s="595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59"/>
      <c r="AB481" s="586"/>
    </row>
    <row r="482" spans="1:28" ht="15.75" customHeight="1">
      <c r="A482" s="860" t="str">
        <f>IF(B482&lt;&gt;"",IF(AND(B482&gt;=_TM1,B482&lt;=_TM2,OR(TH!L482="1111",TH!M482="1111")),TH!D482,""),"")</f>
        <v/>
      </c>
      <c r="B482" s="36" t="str">
        <f t="shared" si="29"/>
        <v/>
      </c>
      <c r="C482" s="189"/>
      <c r="D482" s="189"/>
      <c r="E482" s="189"/>
      <c r="F482" s="40"/>
      <c r="G482" s="869"/>
      <c r="H482" s="191"/>
      <c r="I482" s="252"/>
      <c r="J482" s="252"/>
      <c r="K482" s="594"/>
      <c r="L482" s="595"/>
      <c r="M482" s="595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59"/>
      <c r="AB482" s="586"/>
    </row>
    <row r="483" spans="1:28" ht="15.75" customHeight="1">
      <c r="A483" s="860" t="str">
        <f>IF(B483&lt;&gt;"",IF(AND(B483&gt;=_TM1,B483&lt;=_TM2,OR(TH!L483="1111",TH!M483="1111")),TH!D483,""),"")</f>
        <v/>
      </c>
      <c r="B483" s="36" t="str">
        <f t="shared" si="29"/>
        <v/>
      </c>
      <c r="C483" s="189"/>
      <c r="D483" s="189"/>
      <c r="E483" s="189"/>
      <c r="F483" s="40"/>
      <c r="G483" s="869"/>
      <c r="H483" s="191"/>
      <c r="I483" s="803"/>
      <c r="J483" s="252"/>
      <c r="K483" s="594"/>
      <c r="L483" s="595"/>
      <c r="M483" s="595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59"/>
      <c r="AB483" s="586"/>
    </row>
    <row r="484" spans="1:28" ht="15.75" customHeight="1">
      <c r="A484" s="860" t="str">
        <f>IF(B484&lt;&gt;"",IF(AND(B484&gt;=_TM1,B484&lt;=_TM2,OR(TH!L484="1111",TH!M484="1111")),TH!D484,""),"")</f>
        <v/>
      </c>
      <c r="B484" s="36" t="str">
        <f t="shared" si="29"/>
        <v/>
      </c>
      <c r="C484" s="189"/>
      <c r="D484" s="189"/>
      <c r="E484" s="189"/>
      <c r="F484" s="40"/>
      <c r="G484" s="869"/>
      <c r="H484" s="191"/>
      <c r="I484" s="252"/>
      <c r="J484" s="252"/>
      <c r="K484" s="594"/>
      <c r="L484" s="595"/>
      <c r="M484" s="595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59"/>
      <c r="AB484" s="586"/>
    </row>
    <row r="485" spans="1:28" ht="15.75" customHeight="1">
      <c r="A485" s="860" t="str">
        <f>IF(B485&lt;&gt;"",IF(AND(B485&gt;=_TM1,B485&lt;=_TM2,OR(TH!L485="1111",TH!M485="1111")),TH!D485,""),"")</f>
        <v/>
      </c>
      <c r="B485" s="36" t="str">
        <f t="shared" si="29"/>
        <v/>
      </c>
      <c r="C485" s="189"/>
      <c r="D485" s="189"/>
      <c r="E485" s="189"/>
      <c r="F485" s="40"/>
      <c r="G485" s="869"/>
      <c r="H485" s="191"/>
      <c r="I485" s="252"/>
      <c r="J485" s="252"/>
      <c r="K485" s="594"/>
      <c r="L485" s="595"/>
      <c r="M485" s="595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59"/>
      <c r="AB485" s="586"/>
    </row>
    <row r="486" spans="1:28" ht="15.75" customHeight="1">
      <c r="A486" s="860" t="str">
        <f>IF(B486&lt;&gt;"",IF(AND(B486&gt;=_TM1,B486&lt;=_TM2,OR(TH!L486="1111",TH!M486="1111")),TH!D486,""),"")</f>
        <v/>
      </c>
      <c r="B486" s="36" t="str">
        <f t="shared" si="29"/>
        <v/>
      </c>
      <c r="C486" s="189"/>
      <c r="D486" s="189"/>
      <c r="E486" s="189"/>
      <c r="F486" s="40"/>
      <c r="G486" s="869"/>
      <c r="H486" s="191"/>
      <c r="I486" s="252"/>
      <c r="J486" s="252"/>
      <c r="K486" s="594"/>
      <c r="L486" s="595"/>
      <c r="M486" s="595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59"/>
      <c r="AB486" s="586"/>
    </row>
    <row r="487" spans="1:28" ht="15.75" customHeight="1">
      <c r="A487" s="860" t="str">
        <f>IF(B487&lt;&gt;"",IF(AND(B487&gt;=_TM1,B487&lt;=_TM2,OR(TH!L487="1111",TH!M487="1111")),TH!D487,""),"")</f>
        <v/>
      </c>
      <c r="B487" s="36" t="str">
        <f t="shared" si="29"/>
        <v/>
      </c>
      <c r="C487" s="189"/>
      <c r="D487" s="189"/>
      <c r="E487" s="189"/>
      <c r="F487" s="190"/>
      <c r="G487" s="869"/>
      <c r="H487" s="191"/>
      <c r="I487" s="252"/>
      <c r="J487" s="252"/>
      <c r="K487" s="594"/>
      <c r="L487" s="595"/>
      <c r="M487" s="595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59"/>
      <c r="AB487" s="586"/>
    </row>
    <row r="488" spans="1:28" ht="15.75" customHeight="1">
      <c r="A488" s="860" t="str">
        <f>IF(B488&lt;&gt;"",IF(AND(B488&gt;=_TM1,B488&lt;=_TM2,OR(TH!L488="1111",TH!M488="1111")),TH!D488,""),"")</f>
        <v/>
      </c>
      <c r="B488" s="36" t="str">
        <f t="shared" si="29"/>
        <v/>
      </c>
      <c r="C488" s="189"/>
      <c r="D488" s="189"/>
      <c r="E488" s="189"/>
      <c r="F488" s="40"/>
      <c r="G488" s="869"/>
      <c r="H488" s="191"/>
      <c r="I488" s="252"/>
      <c r="J488" s="252"/>
      <c r="K488" s="594"/>
      <c r="L488" s="595"/>
      <c r="M488" s="595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59"/>
      <c r="AB488" s="586"/>
    </row>
    <row r="489" spans="1:28" ht="15.75" customHeight="1">
      <c r="A489" s="860" t="str">
        <f>IF(B489&lt;&gt;"",IF(AND(B489&gt;=_TM1,B489&lt;=_TM2,OR(TH!L489="1111",TH!M489="1111")),TH!D489,""),"")</f>
        <v/>
      </c>
      <c r="B489" s="36" t="str">
        <f t="shared" si="29"/>
        <v/>
      </c>
      <c r="C489" s="189"/>
      <c r="D489" s="189"/>
      <c r="E489" s="189"/>
      <c r="F489" s="40"/>
      <c r="G489" s="869"/>
      <c r="H489" s="191"/>
      <c r="I489" s="252"/>
      <c r="J489" s="252"/>
      <c r="K489" s="594"/>
      <c r="L489" s="595"/>
      <c r="M489" s="595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59"/>
      <c r="AB489" s="586"/>
    </row>
    <row r="490" spans="1:28" ht="15.75" customHeight="1">
      <c r="A490" s="860" t="str">
        <f>IF(B490&lt;&gt;"",IF(AND(B490&gt;=_TM1,B490&lt;=_TM2,OR(TH!L490="1111",TH!M490="1111")),TH!D490,""),"")</f>
        <v/>
      </c>
      <c r="B490" s="36" t="str">
        <f t="shared" si="29"/>
        <v/>
      </c>
      <c r="C490" s="189"/>
      <c r="D490" s="189"/>
      <c r="E490" s="189"/>
      <c r="F490" s="187"/>
      <c r="G490" s="869"/>
      <c r="H490" s="191"/>
      <c r="I490" s="252"/>
      <c r="J490" s="252"/>
      <c r="K490" s="594"/>
      <c r="L490" s="595"/>
      <c r="M490" s="595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59"/>
      <c r="AB490" s="586"/>
    </row>
    <row r="491" spans="1:28" ht="15.75" customHeight="1">
      <c r="A491" s="860" t="str">
        <f>IF(B491&lt;&gt;"",IF(AND(B491&gt;=_TM1,B491&lt;=_TM2,OR(TH!L491="1111",TH!M491="1111")),TH!D491,""),"")</f>
        <v/>
      </c>
      <c r="B491" s="36" t="str">
        <f t="shared" si="29"/>
        <v/>
      </c>
      <c r="C491" s="189"/>
      <c r="D491" s="189"/>
      <c r="E491" s="189"/>
      <c r="F491" s="40"/>
      <c r="G491" s="869"/>
      <c r="H491" s="191"/>
      <c r="I491" s="252"/>
      <c r="J491" s="252"/>
      <c r="K491" s="594"/>
      <c r="L491" s="595"/>
      <c r="M491" s="595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59"/>
      <c r="AB491" s="586"/>
    </row>
    <row r="492" spans="1:28" ht="15.75" customHeight="1">
      <c r="A492" s="860" t="str">
        <f>IF(B492&lt;&gt;"",IF(AND(B492&gt;=_TM1,B492&lt;=_TM2,OR(TH!L492="1111",TH!M492="1111")),TH!D492,""),"")</f>
        <v/>
      </c>
      <c r="B492" s="36" t="str">
        <f t="shared" si="29"/>
        <v/>
      </c>
      <c r="C492" s="189"/>
      <c r="D492" s="189"/>
      <c r="E492" s="189"/>
      <c r="F492" s="40"/>
      <c r="G492" s="869"/>
      <c r="H492" s="191"/>
      <c r="I492" s="252"/>
      <c r="J492" s="252"/>
      <c r="K492" s="594"/>
      <c r="L492" s="595"/>
      <c r="M492" s="595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59"/>
      <c r="AB492" s="586"/>
    </row>
    <row r="493" spans="1:28" ht="15.75" customHeight="1">
      <c r="A493" s="860" t="str">
        <f>IF(B493&lt;&gt;"",IF(AND(B493&gt;=_TM1,B493&lt;=_TM2,OR(TH!L493="1111",TH!M493="1111")),TH!D493,""),"")</f>
        <v/>
      </c>
      <c r="B493" s="36" t="str">
        <f t="shared" si="29"/>
        <v/>
      </c>
      <c r="C493" s="189"/>
      <c r="D493" s="189"/>
      <c r="E493" s="189"/>
      <c r="F493" s="40"/>
      <c r="G493" s="869"/>
      <c r="H493" s="191"/>
      <c r="I493" s="252"/>
      <c r="J493" s="252"/>
      <c r="K493" s="594"/>
      <c r="L493" s="595"/>
      <c r="M493" s="595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59"/>
      <c r="AB493" s="586"/>
    </row>
    <row r="494" spans="1:28" ht="15.75" customHeight="1">
      <c r="A494" s="860" t="str">
        <f>IF(B494&lt;&gt;"",IF(AND(B494&gt;=_TM1,B494&lt;=_TM2,OR(TH!L494="1111",TH!M494="1111")),TH!D494,""),"")</f>
        <v/>
      </c>
      <c r="B494" s="36" t="str">
        <f t="shared" si="29"/>
        <v/>
      </c>
      <c r="C494" s="189"/>
      <c r="D494" s="189"/>
      <c r="E494" s="189"/>
      <c r="F494" s="40"/>
      <c r="G494" s="869"/>
      <c r="H494" s="191"/>
      <c r="I494" s="252"/>
      <c r="J494" s="252"/>
      <c r="K494" s="594"/>
      <c r="L494" s="595"/>
      <c r="M494" s="595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59"/>
      <c r="AB494" s="586"/>
    </row>
    <row r="495" spans="1:28" ht="15.75" customHeight="1">
      <c r="A495" s="860" t="str">
        <f>IF(B495&lt;&gt;"",IF(AND(B495&gt;=_TM1,B495&lt;=_TM2,OR(TH!L495="1111",TH!M495="1111")),TH!D495,""),"")</f>
        <v/>
      </c>
      <c r="B495" s="36" t="str">
        <f t="shared" si="29"/>
        <v/>
      </c>
      <c r="C495" s="189"/>
      <c r="D495" s="189"/>
      <c r="E495" s="189"/>
      <c r="F495" s="190"/>
      <c r="G495" s="869"/>
      <c r="H495" s="191"/>
      <c r="I495" s="252"/>
      <c r="J495" s="252"/>
      <c r="K495" s="594"/>
      <c r="L495" s="595"/>
      <c r="M495" s="595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59"/>
      <c r="AB495" s="586"/>
    </row>
    <row r="496" spans="1:28" ht="15.75" customHeight="1">
      <c r="A496" s="860" t="str">
        <f>IF(B496&lt;&gt;"",IF(AND(B496&gt;=_TM1,B496&lt;=_TM2,OR(TH!L496="1111",TH!M496="1111")),TH!D496,""),"")</f>
        <v/>
      </c>
      <c r="B496" s="36" t="str">
        <f t="shared" si="29"/>
        <v/>
      </c>
      <c r="C496" s="189"/>
      <c r="D496" s="189"/>
      <c r="E496" s="189"/>
      <c r="F496" s="40"/>
      <c r="G496" s="869"/>
      <c r="H496" s="191"/>
      <c r="I496" s="252"/>
      <c r="J496" s="252"/>
      <c r="K496" s="594"/>
      <c r="L496" s="595"/>
      <c r="M496" s="595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59"/>
      <c r="AB496" s="586"/>
    </row>
    <row r="497" spans="1:28" ht="15.75" customHeight="1">
      <c r="A497" s="860" t="str">
        <f>IF(B497&lt;&gt;"",IF(AND(B497&gt;=_TM1,B497&lt;=_TM2,OR(TH!L497="1111",TH!M497="1111")),TH!D497,""),"")</f>
        <v/>
      </c>
      <c r="B497" s="36" t="str">
        <f t="shared" si="29"/>
        <v/>
      </c>
      <c r="C497" s="189"/>
      <c r="D497" s="189"/>
      <c r="E497" s="189"/>
      <c r="F497" s="40"/>
      <c r="G497" s="869"/>
      <c r="H497" s="191"/>
      <c r="I497" s="252"/>
      <c r="J497" s="252"/>
      <c r="K497" s="594"/>
      <c r="L497" s="595"/>
      <c r="M497" s="595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59"/>
      <c r="AB497" s="586"/>
    </row>
    <row r="498" spans="1:28" ht="15.75" customHeight="1">
      <c r="A498" s="860" t="str">
        <f>IF(B498&lt;&gt;"",IF(AND(B498&gt;=_TM1,B498&lt;=_TM2,OR(TH!L498="1111",TH!M498="1111")),TH!D498,""),"")</f>
        <v/>
      </c>
      <c r="B498" s="36" t="str">
        <f t="shared" si="29"/>
        <v/>
      </c>
      <c r="C498" s="189"/>
      <c r="D498" s="189"/>
      <c r="E498" s="189"/>
      <c r="F498" s="187"/>
      <c r="G498" s="869"/>
      <c r="H498" s="191"/>
      <c r="I498" s="252"/>
      <c r="J498" s="252"/>
      <c r="K498" s="594"/>
      <c r="L498" s="595"/>
      <c r="M498" s="595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59"/>
      <c r="AB498" s="586"/>
    </row>
    <row r="499" spans="1:28" ht="15.75" customHeight="1">
      <c r="A499" s="860" t="str">
        <f>IF(B499&lt;&gt;"",IF(AND(B499&gt;=_TM1,B499&lt;=_TM2,OR(TH!L499="1111",TH!M499="1111")),TH!D499,""),"")</f>
        <v/>
      </c>
      <c r="B499" s="36" t="str">
        <f t="shared" si="29"/>
        <v/>
      </c>
      <c r="C499" s="189"/>
      <c r="D499" s="189"/>
      <c r="E499" s="189"/>
      <c r="F499" s="40"/>
      <c r="G499" s="869"/>
      <c r="H499" s="191"/>
      <c r="I499" s="252"/>
      <c r="J499" s="252"/>
      <c r="K499" s="594"/>
      <c r="L499" s="595"/>
      <c r="M499" s="595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59"/>
      <c r="AB499" s="586"/>
    </row>
    <row r="500" spans="1:28" ht="15.75" customHeight="1">
      <c r="A500" s="860" t="str">
        <f>IF(B500&lt;&gt;"",IF(AND(B500&gt;=_TM1,B500&lt;=_TM2,OR(TH!L500="1111",TH!M500="1111")),TH!D500,""),"")</f>
        <v/>
      </c>
      <c r="B500" s="36" t="str">
        <f t="shared" si="29"/>
        <v/>
      </c>
      <c r="C500" s="189"/>
      <c r="D500" s="189"/>
      <c r="E500" s="189"/>
      <c r="F500" s="40"/>
      <c r="G500" s="869"/>
      <c r="H500" s="191"/>
      <c r="I500" s="252"/>
      <c r="J500" s="252"/>
      <c r="K500" s="594"/>
      <c r="L500" s="595"/>
      <c r="M500" s="595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59"/>
      <c r="AB500" s="586"/>
    </row>
    <row r="501" spans="1:28" ht="15.75" customHeight="1">
      <c r="A501" s="860" t="str">
        <f>IF(B501&lt;&gt;"",IF(AND(B501&gt;=_TM1,B501&lt;=_TM2,OR(TH!L501="1111",TH!M501="1111")),TH!D501,""),"")</f>
        <v/>
      </c>
      <c r="B501" s="36" t="str">
        <f t="shared" si="29"/>
        <v/>
      </c>
      <c r="C501" s="189"/>
      <c r="D501" s="189"/>
      <c r="E501" s="189"/>
      <c r="F501" s="190"/>
      <c r="G501" s="869"/>
      <c r="H501" s="191"/>
      <c r="I501" s="252"/>
      <c r="J501" s="252"/>
      <c r="K501" s="594"/>
      <c r="L501" s="595"/>
      <c r="M501" s="595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59"/>
      <c r="AB501" s="586"/>
    </row>
    <row r="502" spans="1:28" ht="15.75" customHeight="1">
      <c r="A502" s="860" t="str">
        <f>IF(B502&lt;&gt;"",IF(AND(B502&gt;=_TM1,B502&lt;=_TM2,OR(TH!L502="1111",TH!M502="1111")),TH!D502,""),"")</f>
        <v/>
      </c>
      <c r="B502" s="36" t="str">
        <f t="shared" si="29"/>
        <v/>
      </c>
      <c r="C502" s="189"/>
      <c r="D502" s="189"/>
      <c r="E502" s="189"/>
      <c r="F502" s="190"/>
      <c r="G502" s="869"/>
      <c r="H502" s="191"/>
      <c r="I502" s="252"/>
      <c r="J502" s="252"/>
      <c r="K502" s="594"/>
      <c r="L502" s="595"/>
      <c r="M502" s="595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59"/>
      <c r="AB502" s="586"/>
    </row>
    <row r="503" spans="1:28" ht="15.75" customHeight="1">
      <c r="A503" s="860" t="str">
        <f>IF(B503&lt;&gt;"",IF(AND(B503&gt;=_TM1,B503&lt;=_TM2,OR(TH!L503="1111",TH!M503="1111")),TH!D503,""),"")</f>
        <v/>
      </c>
      <c r="B503" s="36" t="str">
        <f t="shared" si="29"/>
        <v/>
      </c>
      <c r="C503" s="189"/>
      <c r="D503" s="189"/>
      <c r="E503" s="189"/>
      <c r="F503" s="190"/>
      <c r="G503" s="869"/>
      <c r="H503" s="191"/>
      <c r="I503" s="252"/>
      <c r="J503" s="252"/>
      <c r="K503" s="594"/>
      <c r="L503" s="595"/>
      <c r="M503" s="595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59"/>
      <c r="AB503" s="586"/>
    </row>
    <row r="504" spans="1:28" ht="15.75" customHeight="1">
      <c r="A504" s="860" t="str">
        <f>IF(B504&lt;&gt;"",IF(AND(B504&gt;=_TM1,B504&lt;=_TM2,OR(TH!L504="1111",TH!M504="1111")),TH!D504,""),"")</f>
        <v/>
      </c>
      <c r="B504" s="36" t="str">
        <f t="shared" si="29"/>
        <v/>
      </c>
      <c r="C504" s="189"/>
      <c r="D504" s="189"/>
      <c r="E504" s="189"/>
      <c r="F504" s="190"/>
      <c r="G504" s="869"/>
      <c r="H504" s="191"/>
      <c r="I504" s="252"/>
      <c r="J504" s="252"/>
      <c r="K504" s="594"/>
      <c r="L504" s="595"/>
      <c r="M504" s="595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59"/>
      <c r="AB504" s="586"/>
    </row>
    <row r="505" spans="1:28" ht="15.75" customHeight="1">
      <c r="A505" s="860" t="str">
        <f>IF(B505&lt;&gt;"",IF(AND(B505&gt;=_TM1,B505&lt;=_TM2,OR(TH!L505="1111",TH!M505="1111")),TH!D505,""),"")</f>
        <v/>
      </c>
      <c r="B505" s="36" t="str">
        <f t="shared" si="29"/>
        <v/>
      </c>
      <c r="C505" s="189"/>
      <c r="D505" s="189"/>
      <c r="E505" s="189"/>
      <c r="F505" s="190"/>
      <c r="G505" s="869"/>
      <c r="H505" s="191"/>
      <c r="I505" s="252"/>
      <c r="J505" s="252"/>
      <c r="K505" s="594"/>
      <c r="L505" s="595"/>
      <c r="M505" s="595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59"/>
      <c r="AB505" s="586"/>
    </row>
    <row r="506" spans="1:28" ht="15.75" customHeight="1">
      <c r="A506" s="860" t="str">
        <f>IF(B506&lt;&gt;"",IF(AND(B506&gt;=_TM1,B506&lt;=_TM2,OR(TH!L506="1111",TH!M506="1111")),TH!D506,""),"")</f>
        <v/>
      </c>
      <c r="B506" s="36" t="str">
        <f t="shared" si="29"/>
        <v/>
      </c>
      <c r="C506" s="189"/>
      <c r="D506" s="189"/>
      <c r="E506" s="189"/>
      <c r="F506" s="190"/>
      <c r="G506" s="869"/>
      <c r="H506" s="191"/>
      <c r="I506" s="252"/>
      <c r="J506" s="252"/>
      <c r="K506" s="594"/>
      <c r="L506" s="595"/>
      <c r="M506" s="595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59"/>
      <c r="AB506" s="586"/>
    </row>
    <row r="507" spans="1:28" ht="15.75" customHeight="1">
      <c r="A507" s="860" t="str">
        <f>IF(B507&lt;&gt;"",IF(AND(B507&gt;=_TM1,B507&lt;=_TM2,OR(TH!L507="1111",TH!M507="1111")),TH!D507,""),"")</f>
        <v/>
      </c>
      <c r="B507" s="36" t="str">
        <f t="shared" si="29"/>
        <v/>
      </c>
      <c r="C507" s="189"/>
      <c r="D507" s="189"/>
      <c r="E507" s="189"/>
      <c r="F507" s="187"/>
      <c r="G507" s="869"/>
      <c r="H507" s="191"/>
      <c r="I507" s="252"/>
      <c r="J507" s="252"/>
      <c r="K507" s="594"/>
      <c r="L507" s="595"/>
      <c r="M507" s="595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59"/>
      <c r="AB507" s="586"/>
    </row>
    <row r="508" spans="1:28" ht="15.75" customHeight="1">
      <c r="A508" s="860" t="str">
        <f>IF(B508&lt;&gt;"",IF(AND(B508&gt;=_TM1,B508&lt;=_TM2,OR(TH!L508="1111",TH!M508="1111")),TH!D508,""),"")</f>
        <v/>
      </c>
      <c r="B508" s="36" t="str">
        <f t="shared" si="29"/>
        <v/>
      </c>
      <c r="C508" s="189"/>
      <c r="D508" s="189"/>
      <c r="E508" s="189"/>
      <c r="F508" s="40"/>
      <c r="G508" s="869"/>
      <c r="H508" s="191"/>
      <c r="I508" s="252"/>
      <c r="J508" s="252"/>
      <c r="K508" s="594"/>
      <c r="L508" s="595"/>
      <c r="M508" s="595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59"/>
      <c r="AB508" s="586"/>
    </row>
    <row r="509" spans="1:28" ht="15.75" customHeight="1">
      <c r="A509" s="860" t="str">
        <f>IF(B509&lt;&gt;"",IF(AND(B509&gt;=_TM1,B509&lt;=_TM2,OR(TH!L509="1111",TH!M509="1111")),TH!D509,""),"")</f>
        <v/>
      </c>
      <c r="B509" s="36" t="str">
        <f t="shared" si="29"/>
        <v/>
      </c>
      <c r="C509" s="189"/>
      <c r="D509" s="189"/>
      <c r="E509" s="189"/>
      <c r="F509" s="40"/>
      <c r="G509" s="869"/>
      <c r="H509" s="191"/>
      <c r="I509" s="252"/>
      <c r="J509" s="252"/>
      <c r="K509" s="594"/>
      <c r="L509" s="595"/>
      <c r="M509" s="595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59"/>
      <c r="AB509" s="586"/>
    </row>
    <row r="510" spans="1:28" ht="15.75" customHeight="1">
      <c r="A510" s="860" t="str">
        <f>IF(B510&lt;&gt;"",IF(AND(B510&gt;=_TM1,B510&lt;=_TM2,OR(TH!L510="1111",TH!M510="1111")),TH!D510,""),"")</f>
        <v/>
      </c>
      <c r="B510" s="36" t="str">
        <f t="shared" ref="B510:B573" si="30">IF(C510&lt;&gt;"",MONTH(C510),"")</f>
        <v/>
      </c>
      <c r="C510" s="189"/>
      <c r="D510" s="189"/>
      <c r="E510" s="189"/>
      <c r="F510" s="40"/>
      <c r="G510" s="869"/>
      <c r="H510" s="191"/>
      <c r="I510" s="252"/>
      <c r="J510" s="252"/>
      <c r="K510" s="594"/>
      <c r="L510" s="595"/>
      <c r="M510" s="595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59"/>
      <c r="AB510" s="586"/>
    </row>
    <row r="511" spans="1:28" ht="15.75" customHeight="1">
      <c r="A511" s="860" t="str">
        <f>IF(B511&lt;&gt;"",IF(AND(B511&gt;=_TM1,B511&lt;=_TM2,OR(TH!L511="1111",TH!M511="1111")),TH!D511,""),"")</f>
        <v/>
      </c>
      <c r="B511" s="36" t="str">
        <f t="shared" si="30"/>
        <v/>
      </c>
      <c r="C511" s="189"/>
      <c r="D511" s="189"/>
      <c r="E511" s="189"/>
      <c r="F511" s="190"/>
      <c r="G511" s="869"/>
      <c r="H511" s="191"/>
      <c r="I511" s="252"/>
      <c r="J511" s="252"/>
      <c r="K511" s="594"/>
      <c r="L511" s="595"/>
      <c r="M511" s="595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59"/>
      <c r="AB511" s="586"/>
    </row>
    <row r="512" spans="1:28" ht="15.75" customHeight="1">
      <c r="A512" s="860" t="str">
        <f>IF(B512&lt;&gt;"",IF(AND(B512&gt;=_TM1,B512&lt;=_TM2,OR(TH!L512="1111",TH!M512="1111")),TH!D512,""),"")</f>
        <v/>
      </c>
      <c r="B512" s="36" t="str">
        <f t="shared" si="30"/>
        <v/>
      </c>
      <c r="C512" s="189"/>
      <c r="D512" s="189"/>
      <c r="E512" s="189"/>
      <c r="F512" s="40"/>
      <c r="G512" s="869"/>
      <c r="H512" s="191"/>
      <c r="I512" s="252"/>
      <c r="J512" s="252"/>
      <c r="K512" s="594"/>
      <c r="L512" s="595"/>
      <c r="M512" s="595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59"/>
      <c r="AB512" s="586"/>
    </row>
    <row r="513" spans="1:28" ht="15.75" customHeight="1">
      <c r="A513" s="860" t="str">
        <f>IF(B513&lt;&gt;"",IF(AND(B513&gt;=_TM1,B513&lt;=_TM2,OR(TH!L513="1111",TH!M513="1111")),TH!D513,""),"")</f>
        <v/>
      </c>
      <c r="B513" s="36" t="str">
        <f t="shared" si="30"/>
        <v/>
      </c>
      <c r="C513" s="189"/>
      <c r="D513" s="189"/>
      <c r="E513" s="189"/>
      <c r="F513" s="40"/>
      <c r="G513" s="869"/>
      <c r="H513" s="191"/>
      <c r="I513" s="252"/>
      <c r="J513" s="252"/>
      <c r="K513" s="594"/>
      <c r="L513" s="595"/>
      <c r="M513" s="595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59"/>
      <c r="AB513" s="586"/>
    </row>
    <row r="514" spans="1:28" ht="15.75" customHeight="1">
      <c r="A514" s="860" t="str">
        <f>IF(B514&lt;&gt;"",IF(AND(B514&gt;=_TM1,B514&lt;=_TM2,OR(TH!L514="1111",TH!M514="1111")),TH!D514,""),"")</f>
        <v/>
      </c>
      <c r="B514" s="36" t="str">
        <f t="shared" si="30"/>
        <v/>
      </c>
      <c r="C514" s="189"/>
      <c r="D514" s="189"/>
      <c r="E514" s="189"/>
      <c r="F514" s="40"/>
      <c r="G514" s="869"/>
      <c r="H514" s="191"/>
      <c r="I514" s="252"/>
      <c r="J514" s="252"/>
      <c r="K514" s="594"/>
      <c r="L514" s="595"/>
      <c r="M514" s="595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59"/>
      <c r="AB514" s="586"/>
    </row>
    <row r="515" spans="1:28" ht="15.75" customHeight="1">
      <c r="A515" s="860" t="str">
        <f>IF(B515&lt;&gt;"",IF(AND(B515&gt;=_TM1,B515&lt;=_TM2,OR(TH!L515="1111",TH!M515="1111")),TH!D515,""),"")</f>
        <v/>
      </c>
      <c r="B515" s="36" t="str">
        <f t="shared" si="30"/>
        <v/>
      </c>
      <c r="C515" s="189"/>
      <c r="D515" s="189"/>
      <c r="E515" s="189"/>
      <c r="F515" s="40"/>
      <c r="G515" s="869"/>
      <c r="H515" s="191"/>
      <c r="I515" s="252"/>
      <c r="J515" s="252"/>
      <c r="K515" s="594"/>
      <c r="L515" s="595"/>
      <c r="M515" s="595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59"/>
      <c r="AB515" s="586"/>
    </row>
    <row r="516" spans="1:28" ht="15.75" customHeight="1">
      <c r="A516" s="860" t="str">
        <f>IF(B516&lt;&gt;"",IF(AND(B516&gt;=_TM1,B516&lt;=_TM2,OR(TH!L516="1111",TH!M516="1111")),TH!D516,""),"")</f>
        <v/>
      </c>
      <c r="B516" s="36" t="str">
        <f t="shared" si="30"/>
        <v/>
      </c>
      <c r="C516" s="189"/>
      <c r="D516" s="189"/>
      <c r="E516" s="189"/>
      <c r="F516" s="190"/>
      <c r="G516" s="869"/>
      <c r="H516" s="191"/>
      <c r="I516" s="252"/>
      <c r="J516" s="252"/>
      <c r="K516" s="594"/>
      <c r="L516" s="595"/>
      <c r="M516" s="595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59"/>
      <c r="AB516" s="586"/>
    </row>
    <row r="517" spans="1:28" ht="15.75" customHeight="1">
      <c r="A517" s="860" t="str">
        <f>IF(B517&lt;&gt;"",IF(AND(B517&gt;=_TM1,B517&lt;=_TM2,OR(TH!L517="1111",TH!M517="1111")),TH!D517,""),"")</f>
        <v/>
      </c>
      <c r="B517" s="36" t="str">
        <f t="shared" si="30"/>
        <v/>
      </c>
      <c r="C517" s="189"/>
      <c r="D517" s="189"/>
      <c r="E517" s="189"/>
      <c r="F517" s="40"/>
      <c r="G517" s="869"/>
      <c r="H517" s="191"/>
      <c r="I517" s="252"/>
      <c r="J517" s="252"/>
      <c r="K517" s="594"/>
      <c r="L517" s="595"/>
      <c r="M517" s="595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59"/>
      <c r="AB517" s="586"/>
    </row>
    <row r="518" spans="1:28" ht="15.75" customHeight="1">
      <c r="A518" s="860" t="str">
        <f>IF(B518&lt;&gt;"",IF(AND(B518&gt;=_TM1,B518&lt;=_TM2,OR(TH!L518="1111",TH!M518="1111")),TH!D518,""),"")</f>
        <v/>
      </c>
      <c r="B518" s="36" t="str">
        <f t="shared" si="30"/>
        <v/>
      </c>
      <c r="C518" s="189"/>
      <c r="D518" s="189"/>
      <c r="E518" s="189"/>
      <c r="F518" s="187"/>
      <c r="G518" s="869"/>
      <c r="H518" s="191"/>
      <c r="I518" s="252"/>
      <c r="J518" s="252"/>
      <c r="K518" s="594"/>
      <c r="L518" s="595"/>
      <c r="M518" s="595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59"/>
      <c r="AB518" s="586"/>
    </row>
    <row r="519" spans="1:28" ht="15.75" customHeight="1">
      <c r="A519" s="860" t="str">
        <f>IF(B519&lt;&gt;"",IF(AND(B519&gt;=_TM1,B519&lt;=_TM2,OR(TH!L519="1111",TH!M519="1111")),TH!D519,""),"")</f>
        <v/>
      </c>
      <c r="B519" s="36" t="str">
        <f t="shared" si="30"/>
        <v/>
      </c>
      <c r="C519" s="189"/>
      <c r="D519" s="189"/>
      <c r="E519" s="189"/>
      <c r="F519" s="190"/>
      <c r="G519" s="869"/>
      <c r="H519" s="191"/>
      <c r="I519" s="252"/>
      <c r="J519" s="252"/>
      <c r="K519" s="594"/>
      <c r="L519" s="595"/>
      <c r="M519" s="595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59"/>
      <c r="AB519" s="586"/>
    </row>
    <row r="520" spans="1:28" ht="15.75" customHeight="1">
      <c r="A520" s="860" t="str">
        <f>IF(B520&lt;&gt;"",IF(AND(B520&gt;=_TM1,B520&lt;=_TM2,OR(TH!L520="1111",TH!M520="1111")),TH!D520,""),"")</f>
        <v/>
      </c>
      <c r="B520" s="36" t="str">
        <f t="shared" si="30"/>
        <v/>
      </c>
      <c r="C520" s="189"/>
      <c r="D520" s="189"/>
      <c r="E520" s="189"/>
      <c r="F520" s="190"/>
      <c r="G520" s="869"/>
      <c r="H520" s="191"/>
      <c r="I520" s="252"/>
      <c r="J520" s="252"/>
      <c r="K520" s="594"/>
      <c r="L520" s="595"/>
      <c r="M520" s="595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59"/>
      <c r="AB520" s="586"/>
    </row>
    <row r="521" spans="1:28" ht="15.75" customHeight="1">
      <c r="A521" s="860" t="str">
        <f>IF(B521&lt;&gt;"",IF(AND(B521&gt;=_TM1,B521&lt;=_TM2,OR(TH!L521="1111",TH!M521="1111")),TH!D521,""),"")</f>
        <v/>
      </c>
      <c r="B521" s="36" t="str">
        <f t="shared" si="30"/>
        <v/>
      </c>
      <c r="C521" s="189"/>
      <c r="D521" s="189"/>
      <c r="E521" s="189"/>
      <c r="F521" s="190"/>
      <c r="G521" s="869"/>
      <c r="H521" s="191"/>
      <c r="I521" s="252"/>
      <c r="J521" s="252"/>
      <c r="K521" s="594"/>
      <c r="L521" s="595"/>
      <c r="M521" s="595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59"/>
      <c r="AB521" s="586"/>
    </row>
    <row r="522" spans="1:28" ht="15.75" customHeight="1">
      <c r="A522" s="860" t="str">
        <f>IF(B522&lt;&gt;"",IF(AND(B522&gt;=_TM1,B522&lt;=_TM2,OR(TH!L522="1111",TH!M522="1111")),TH!D522,""),"")</f>
        <v/>
      </c>
      <c r="B522" s="36" t="str">
        <f t="shared" si="30"/>
        <v/>
      </c>
      <c r="C522" s="189"/>
      <c r="D522" s="189"/>
      <c r="E522" s="189"/>
      <c r="F522" s="190"/>
      <c r="G522" s="869"/>
      <c r="H522" s="191"/>
      <c r="I522" s="252"/>
      <c r="J522" s="252"/>
      <c r="K522" s="594"/>
      <c r="L522" s="595"/>
      <c r="M522" s="595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59"/>
      <c r="AB522" s="586"/>
    </row>
    <row r="523" spans="1:28" ht="15.75" customHeight="1">
      <c r="A523" s="860" t="str">
        <f>IF(B523&lt;&gt;"",IF(AND(B523&gt;=_TM1,B523&lt;=_TM2,OR(TH!L523="1111",TH!M523="1111")),TH!D523,""),"")</f>
        <v/>
      </c>
      <c r="B523" s="36" t="str">
        <f t="shared" si="30"/>
        <v/>
      </c>
      <c r="C523" s="189"/>
      <c r="D523" s="189"/>
      <c r="E523" s="189"/>
      <c r="F523" s="40"/>
      <c r="G523" s="869"/>
      <c r="H523" s="191"/>
      <c r="I523" s="252"/>
      <c r="J523" s="252"/>
      <c r="K523" s="594"/>
      <c r="L523" s="595"/>
      <c r="M523" s="595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59"/>
      <c r="AB523" s="586"/>
    </row>
    <row r="524" spans="1:28" ht="15.75" customHeight="1">
      <c r="A524" s="860" t="str">
        <f>IF(B524&lt;&gt;"",IF(AND(B524&gt;=_TM1,B524&lt;=_TM2,OR(TH!L524="1111",TH!M524="1111")),TH!D524,""),"")</f>
        <v/>
      </c>
      <c r="B524" s="36" t="str">
        <f t="shared" si="30"/>
        <v/>
      </c>
      <c r="C524" s="189"/>
      <c r="D524" s="189"/>
      <c r="E524" s="189"/>
      <c r="F524" s="40"/>
      <c r="G524" s="869"/>
      <c r="H524" s="191"/>
      <c r="I524" s="252"/>
      <c r="J524" s="252"/>
      <c r="K524" s="594"/>
      <c r="L524" s="595"/>
      <c r="M524" s="595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59"/>
      <c r="AB524" s="586"/>
    </row>
    <row r="525" spans="1:28" ht="15.75" customHeight="1">
      <c r="A525" s="860" t="str">
        <f>IF(B525&lt;&gt;"",IF(AND(B525&gt;=_TM1,B525&lt;=_TM2,OR(TH!L525="1111",TH!M525="1111")),TH!D525,""),"")</f>
        <v/>
      </c>
      <c r="B525" s="36" t="str">
        <f t="shared" si="30"/>
        <v/>
      </c>
      <c r="C525" s="189"/>
      <c r="D525" s="189"/>
      <c r="E525" s="189"/>
      <c r="F525" s="40"/>
      <c r="G525" s="869"/>
      <c r="H525" s="191"/>
      <c r="I525" s="252"/>
      <c r="J525" s="252"/>
      <c r="K525" s="594"/>
      <c r="L525" s="595"/>
      <c r="M525" s="595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59"/>
      <c r="AB525" s="586"/>
    </row>
    <row r="526" spans="1:28" ht="15.75" customHeight="1">
      <c r="A526" s="860" t="str">
        <f>IF(B526&lt;&gt;"",IF(AND(B526&gt;=_TM1,B526&lt;=_TM2,OR(TH!L526="1111",TH!M526="1111")),TH!D526,""),"")</f>
        <v/>
      </c>
      <c r="B526" s="36" t="str">
        <f t="shared" si="30"/>
        <v/>
      </c>
      <c r="C526" s="189"/>
      <c r="D526" s="189"/>
      <c r="E526" s="189"/>
      <c r="F526" s="40"/>
      <c r="G526" s="869"/>
      <c r="H526" s="191"/>
      <c r="I526" s="252"/>
      <c r="J526" s="252"/>
      <c r="K526" s="594"/>
      <c r="L526" s="595"/>
      <c r="M526" s="595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59"/>
      <c r="AB526" s="586"/>
    </row>
    <row r="527" spans="1:28" ht="15.75" customHeight="1">
      <c r="A527" s="860" t="str">
        <f>IF(B527&lt;&gt;"",IF(AND(B527&gt;=_TM1,B527&lt;=_TM2,OR(TH!L527="1111",TH!M527="1111")),TH!D527,""),"")</f>
        <v/>
      </c>
      <c r="B527" s="36" t="str">
        <f t="shared" si="30"/>
        <v/>
      </c>
      <c r="C527" s="189"/>
      <c r="D527" s="189"/>
      <c r="E527" s="189"/>
      <c r="F527" s="40"/>
      <c r="G527" s="869"/>
      <c r="H527" s="191"/>
      <c r="I527" s="252"/>
      <c r="J527" s="252"/>
      <c r="K527" s="594"/>
      <c r="L527" s="595"/>
      <c r="M527" s="595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59"/>
      <c r="AB527" s="586"/>
    </row>
    <row r="528" spans="1:28" ht="15.75" customHeight="1">
      <c r="A528" s="860" t="str">
        <f>IF(B528&lt;&gt;"",IF(AND(B528&gt;=_TM1,B528&lt;=_TM2,OR(TH!L528="1111",TH!M528="1111")),TH!D528,""),"")</f>
        <v/>
      </c>
      <c r="B528" s="36" t="str">
        <f t="shared" si="30"/>
        <v/>
      </c>
      <c r="C528" s="189"/>
      <c r="D528" s="189"/>
      <c r="E528" s="189"/>
      <c r="F528" s="40"/>
      <c r="G528" s="869"/>
      <c r="H528" s="191"/>
      <c r="I528" s="252"/>
      <c r="J528" s="252"/>
      <c r="K528" s="594"/>
      <c r="L528" s="595"/>
      <c r="M528" s="595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59"/>
      <c r="AB528" s="586"/>
    </row>
    <row r="529" spans="1:28" ht="15.75" customHeight="1">
      <c r="A529" s="860" t="str">
        <f>IF(B529&lt;&gt;"",IF(AND(B529&gt;=_TM1,B529&lt;=_TM2,OR(TH!L529="1111",TH!M529="1111")),TH!D529,""),"")</f>
        <v/>
      </c>
      <c r="B529" s="36" t="str">
        <f t="shared" si="30"/>
        <v/>
      </c>
      <c r="C529" s="189"/>
      <c r="D529" s="189"/>
      <c r="E529" s="189"/>
      <c r="F529" s="190"/>
      <c r="G529" s="869"/>
      <c r="H529" s="191"/>
      <c r="I529" s="252"/>
      <c r="J529" s="252"/>
      <c r="K529" s="594"/>
      <c r="L529" s="595"/>
      <c r="M529" s="595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59"/>
      <c r="AB529" s="586"/>
    </row>
    <row r="530" spans="1:28" ht="15.75" customHeight="1">
      <c r="A530" s="860" t="str">
        <f>IF(B530&lt;&gt;"",IF(AND(B530&gt;=_TM1,B530&lt;=_TM2,OR(TH!L530="1111",TH!M530="1111")),TH!D530,""),"")</f>
        <v/>
      </c>
      <c r="B530" s="36" t="str">
        <f t="shared" si="30"/>
        <v/>
      </c>
      <c r="C530" s="189"/>
      <c r="D530" s="189"/>
      <c r="E530" s="189"/>
      <c r="F530" s="190"/>
      <c r="G530" s="869"/>
      <c r="H530" s="191"/>
      <c r="I530" s="253"/>
      <c r="J530" s="253"/>
      <c r="K530" s="594"/>
      <c r="L530" s="595"/>
      <c r="M530" s="595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59"/>
      <c r="AB530" s="586"/>
    </row>
    <row r="531" spans="1:28" ht="15.75" customHeight="1">
      <c r="A531" s="860" t="str">
        <f>IF(B531&lt;&gt;"",IF(AND(B531&gt;=_TM1,B531&lt;=_TM2,OR(TH!L531="1111",TH!M531="1111")),TH!D531,""),"")</f>
        <v/>
      </c>
      <c r="B531" s="36" t="str">
        <f t="shared" si="30"/>
        <v/>
      </c>
      <c r="C531" s="189"/>
      <c r="D531" s="189"/>
      <c r="E531" s="189"/>
      <c r="F531" s="40"/>
      <c r="G531" s="869"/>
      <c r="H531" s="191"/>
      <c r="I531" s="252"/>
      <c r="J531" s="252"/>
      <c r="K531" s="594"/>
      <c r="L531" s="595"/>
      <c r="M531" s="595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59"/>
      <c r="AB531" s="586"/>
    </row>
    <row r="532" spans="1:28" ht="15.75" customHeight="1">
      <c r="A532" s="860" t="str">
        <f>IF(B532&lt;&gt;"",IF(AND(B532&gt;=_TM1,B532&lt;=_TM2,OR(TH!L532="1111",TH!M532="1111")),TH!D532,""),"")</f>
        <v/>
      </c>
      <c r="B532" s="36" t="str">
        <f t="shared" si="30"/>
        <v/>
      </c>
      <c r="C532" s="189"/>
      <c r="D532" s="189"/>
      <c r="E532" s="189"/>
      <c r="F532" s="40"/>
      <c r="G532" s="869"/>
      <c r="H532" s="191"/>
      <c r="I532" s="252"/>
      <c r="J532" s="252"/>
      <c r="K532" s="594"/>
      <c r="L532" s="595"/>
      <c r="M532" s="595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59"/>
      <c r="AB532" s="586"/>
    </row>
    <row r="533" spans="1:28" ht="15.75" customHeight="1">
      <c r="A533" s="860" t="str">
        <f>IF(B533&lt;&gt;"",IF(AND(B533&gt;=_TM1,B533&lt;=_TM2,OR(TH!L533="1111",TH!M533="1111")),TH!D533,""),"")</f>
        <v/>
      </c>
      <c r="B533" s="36" t="str">
        <f t="shared" si="30"/>
        <v/>
      </c>
      <c r="C533" s="189"/>
      <c r="D533" s="189"/>
      <c r="E533" s="189"/>
      <c r="F533" s="187"/>
      <c r="G533" s="869"/>
      <c r="H533" s="191"/>
      <c r="I533" s="252"/>
      <c r="J533" s="252"/>
      <c r="K533" s="594"/>
      <c r="L533" s="595"/>
      <c r="M533" s="595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59"/>
      <c r="AB533" s="586"/>
    </row>
    <row r="534" spans="1:28" ht="15.75" customHeight="1">
      <c r="A534" s="860" t="str">
        <f>IF(B534&lt;&gt;"",IF(AND(B534&gt;=_TM1,B534&lt;=_TM2,OR(TH!L534="1111",TH!M534="1111")),TH!D534,""),"")</f>
        <v/>
      </c>
      <c r="B534" s="36" t="str">
        <f t="shared" si="30"/>
        <v/>
      </c>
      <c r="C534" s="189"/>
      <c r="D534" s="189"/>
      <c r="E534" s="189"/>
      <c r="F534" s="190"/>
      <c r="G534" s="869"/>
      <c r="H534" s="191"/>
      <c r="I534" s="252"/>
      <c r="J534" s="252"/>
      <c r="K534" s="594"/>
      <c r="L534" s="595"/>
      <c r="M534" s="595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59"/>
      <c r="AB534" s="586"/>
    </row>
    <row r="535" spans="1:28" ht="15.75" customHeight="1">
      <c r="A535" s="860" t="str">
        <f>IF(B535&lt;&gt;"",IF(AND(B535&gt;=_TM1,B535&lt;=_TM2,OR(TH!L535="1111",TH!M535="1111")),TH!D535,""),"")</f>
        <v/>
      </c>
      <c r="B535" s="36" t="str">
        <f t="shared" si="30"/>
        <v/>
      </c>
      <c r="C535" s="189"/>
      <c r="D535" s="189"/>
      <c r="E535" s="189"/>
      <c r="F535" s="190"/>
      <c r="G535" s="869"/>
      <c r="H535" s="191"/>
      <c r="I535" s="252"/>
      <c r="J535" s="252"/>
      <c r="K535" s="594"/>
      <c r="L535" s="595"/>
      <c r="M535" s="595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59"/>
      <c r="AB535" s="586"/>
    </row>
    <row r="536" spans="1:28" ht="15.75" customHeight="1">
      <c r="A536" s="860" t="str">
        <f>IF(B536&lt;&gt;"",IF(AND(B536&gt;=_TM1,B536&lt;=_TM2,OR(TH!L536="1111",TH!M536="1111")),TH!D536,""),"")</f>
        <v/>
      </c>
      <c r="B536" s="36" t="str">
        <f t="shared" si="30"/>
        <v/>
      </c>
      <c r="C536" s="189"/>
      <c r="D536" s="189"/>
      <c r="E536" s="189"/>
      <c r="F536" s="187"/>
      <c r="G536" s="869"/>
      <c r="H536" s="191"/>
      <c r="I536" s="252"/>
      <c r="J536" s="252"/>
      <c r="K536" s="594"/>
      <c r="L536" s="595"/>
      <c r="M536" s="595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59"/>
      <c r="AB536" s="586"/>
    </row>
    <row r="537" spans="1:28" ht="15.75" customHeight="1">
      <c r="A537" s="860" t="str">
        <f>IF(B537&lt;&gt;"",IF(AND(B537&gt;=_TM1,B537&lt;=_TM2,OR(TH!L537="1111",TH!M537="1111")),TH!D537,""),"")</f>
        <v/>
      </c>
      <c r="B537" s="36" t="str">
        <f t="shared" si="30"/>
        <v/>
      </c>
      <c r="C537" s="189"/>
      <c r="D537" s="189"/>
      <c r="E537" s="189"/>
      <c r="F537" s="187"/>
      <c r="G537" s="869"/>
      <c r="H537" s="191"/>
      <c r="I537" s="252"/>
      <c r="J537" s="252"/>
      <c r="K537" s="594"/>
      <c r="L537" s="595"/>
      <c r="M537" s="595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59"/>
      <c r="AB537" s="586"/>
    </row>
    <row r="538" spans="1:28" ht="15.75" customHeight="1">
      <c r="A538" s="860" t="str">
        <f>IF(B538&lt;&gt;"",IF(AND(B538&gt;=_TM1,B538&lt;=_TM2,OR(TH!L538="1111",TH!M538="1111")),TH!D538,""),"")</f>
        <v/>
      </c>
      <c r="B538" s="36" t="str">
        <f t="shared" si="30"/>
        <v/>
      </c>
      <c r="C538" s="189"/>
      <c r="D538" s="189"/>
      <c r="E538" s="189"/>
      <c r="F538" s="40"/>
      <c r="G538" s="869"/>
      <c r="H538" s="191"/>
      <c r="I538" s="252"/>
      <c r="J538" s="252"/>
      <c r="K538" s="594"/>
      <c r="L538" s="595"/>
      <c r="M538" s="595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59"/>
      <c r="AB538" s="586"/>
    </row>
    <row r="539" spans="1:28" ht="15.75" customHeight="1">
      <c r="A539" s="860" t="str">
        <f>IF(B539&lt;&gt;"",IF(AND(B539&gt;=_TM1,B539&lt;=_TM2,OR(TH!L539="1111",TH!M539="1111")),TH!D539,""),"")</f>
        <v/>
      </c>
      <c r="B539" s="36" t="str">
        <f t="shared" si="30"/>
        <v/>
      </c>
      <c r="C539" s="189"/>
      <c r="D539" s="189"/>
      <c r="E539" s="189"/>
      <c r="F539" s="190"/>
      <c r="G539" s="869"/>
      <c r="H539" s="191"/>
      <c r="I539" s="252"/>
      <c r="J539" s="252"/>
      <c r="K539" s="594"/>
      <c r="L539" s="595"/>
      <c r="M539" s="595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59"/>
      <c r="AB539" s="586"/>
    </row>
    <row r="540" spans="1:28" ht="15.75" customHeight="1">
      <c r="A540" s="860" t="str">
        <f>IF(B540&lt;&gt;"",IF(AND(B540&gt;=_TM1,B540&lt;=_TM2,OR(TH!L540="1111",TH!M540="1111")),TH!D540,""),"")</f>
        <v/>
      </c>
      <c r="B540" s="36" t="str">
        <f t="shared" si="30"/>
        <v/>
      </c>
      <c r="C540" s="189"/>
      <c r="D540" s="189"/>
      <c r="E540" s="189"/>
      <c r="F540" s="190"/>
      <c r="G540" s="869"/>
      <c r="H540" s="191"/>
      <c r="I540" s="252"/>
      <c r="J540" s="252"/>
      <c r="K540" s="594"/>
      <c r="L540" s="595"/>
      <c r="M540" s="595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59"/>
      <c r="AB540" s="586"/>
    </row>
    <row r="541" spans="1:28" ht="15.75" customHeight="1">
      <c r="A541" s="860" t="str">
        <f>IF(B541&lt;&gt;"",IF(AND(B541&gt;=_TM1,B541&lt;=_TM2,OR(TH!L541="1111",TH!M541="1111")),TH!D541,""),"")</f>
        <v/>
      </c>
      <c r="B541" s="36" t="str">
        <f t="shared" si="30"/>
        <v/>
      </c>
      <c r="C541" s="189"/>
      <c r="D541" s="189"/>
      <c r="E541" s="189"/>
      <c r="F541" s="291"/>
      <c r="G541" s="869"/>
      <c r="H541" s="191"/>
      <c r="I541" s="252"/>
      <c r="J541" s="252"/>
      <c r="K541" s="594"/>
      <c r="L541" s="595"/>
      <c r="M541" s="595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59"/>
      <c r="AB541" s="586"/>
    </row>
    <row r="542" spans="1:28" ht="15.75" customHeight="1">
      <c r="A542" s="860" t="str">
        <f>IF(B542&lt;&gt;"",IF(AND(B542&gt;=_TM1,B542&lt;=_TM2,OR(TH!L542="1111",TH!M542="1111")),TH!D542,""),"")</f>
        <v/>
      </c>
      <c r="B542" s="36" t="str">
        <f t="shared" si="30"/>
        <v/>
      </c>
      <c r="C542" s="189"/>
      <c r="D542" s="189"/>
      <c r="E542" s="189"/>
      <c r="F542" s="291"/>
      <c r="G542" s="869"/>
      <c r="H542" s="191"/>
      <c r="I542" s="252"/>
      <c r="J542" s="252"/>
      <c r="K542" s="594"/>
      <c r="L542" s="595"/>
      <c r="M542" s="595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59"/>
      <c r="AB542" s="586"/>
    </row>
    <row r="543" spans="1:28" ht="15.75" customHeight="1">
      <c r="A543" s="860" t="str">
        <f>IF(B543&lt;&gt;"",IF(AND(B543&gt;=_TM1,B543&lt;=_TM2,OR(TH!L543="1111",TH!M543="1111")),TH!D543,""),"")</f>
        <v/>
      </c>
      <c r="B543" s="36" t="str">
        <f t="shared" si="30"/>
        <v/>
      </c>
      <c r="C543" s="189"/>
      <c r="D543" s="189"/>
      <c r="E543" s="189"/>
      <c r="F543" s="187"/>
      <c r="G543" s="869"/>
      <c r="H543" s="191"/>
      <c r="I543" s="252"/>
      <c r="J543" s="252"/>
      <c r="K543" s="594"/>
      <c r="L543" s="595"/>
      <c r="M543" s="595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59"/>
      <c r="AB543" s="586"/>
    </row>
    <row r="544" spans="1:28" ht="15.75" customHeight="1">
      <c r="A544" s="860" t="str">
        <f>IF(B544&lt;&gt;"",IF(AND(B544&gt;=_TM1,B544&lt;=_TM2,OR(TH!L544="1111",TH!M544="1111")),TH!D544,""),"")</f>
        <v/>
      </c>
      <c r="B544" s="36" t="str">
        <f t="shared" si="30"/>
        <v/>
      </c>
      <c r="C544" s="189"/>
      <c r="D544" s="189"/>
      <c r="E544" s="189"/>
      <c r="F544" s="187"/>
      <c r="G544" s="869"/>
      <c r="H544" s="191"/>
      <c r="I544" s="252"/>
      <c r="J544" s="252"/>
      <c r="K544" s="594"/>
      <c r="L544" s="595"/>
      <c r="M544" s="595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59"/>
      <c r="AB544" s="586"/>
    </row>
    <row r="545" spans="1:28" ht="15.75" customHeight="1">
      <c r="A545" s="860" t="str">
        <f>IF(B545&lt;&gt;"",IF(AND(B545&gt;=_TM1,B545&lt;=_TM2,OR(TH!L545="1111",TH!M545="1111")),TH!D545,""),"")</f>
        <v/>
      </c>
      <c r="B545" s="36" t="str">
        <f t="shared" si="30"/>
        <v/>
      </c>
      <c r="C545" s="189"/>
      <c r="D545" s="189"/>
      <c r="E545" s="189"/>
      <c r="F545" s="40"/>
      <c r="G545" s="869"/>
      <c r="H545" s="191"/>
      <c r="I545" s="252"/>
      <c r="J545" s="252"/>
      <c r="K545" s="594"/>
      <c r="L545" s="595"/>
      <c r="M545" s="595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59"/>
      <c r="AB545" s="586"/>
    </row>
    <row r="546" spans="1:28" ht="15.75" customHeight="1">
      <c r="A546" s="860" t="str">
        <f>IF(B546&lt;&gt;"",IF(AND(B546&gt;=_TM1,B546&lt;=_TM2,OR(TH!L546="1111",TH!M546="1111")),TH!D546,""),"")</f>
        <v/>
      </c>
      <c r="B546" s="36" t="str">
        <f t="shared" si="30"/>
        <v/>
      </c>
      <c r="C546" s="189"/>
      <c r="D546" s="189"/>
      <c r="E546" s="189"/>
      <c r="F546" s="187"/>
      <c r="G546" s="869"/>
      <c r="H546" s="191"/>
      <c r="I546" s="803"/>
      <c r="J546" s="252"/>
      <c r="K546" s="594"/>
      <c r="L546" s="595"/>
      <c r="M546" s="595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59"/>
      <c r="AB546" s="586"/>
    </row>
    <row r="547" spans="1:28" ht="15.75" customHeight="1">
      <c r="A547" s="860" t="str">
        <f>IF(B547&lt;&gt;"",IF(AND(B547&gt;=_TM1,B547&lt;=_TM2,OR(TH!L547="1111",TH!M547="1111")),TH!D547,""),"")</f>
        <v/>
      </c>
      <c r="B547" s="36" t="str">
        <f t="shared" si="30"/>
        <v/>
      </c>
      <c r="C547" s="189"/>
      <c r="D547" s="189"/>
      <c r="E547" s="189"/>
      <c r="F547" s="40"/>
      <c r="G547" s="869"/>
      <c r="H547" s="191"/>
      <c r="I547" s="252"/>
      <c r="J547" s="252"/>
      <c r="K547" s="594"/>
      <c r="L547" s="595"/>
      <c r="M547" s="595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59"/>
      <c r="AB547" s="586"/>
    </row>
    <row r="548" spans="1:28" ht="15.75" customHeight="1">
      <c r="A548" s="860" t="str">
        <f>IF(B548&lt;&gt;"",IF(AND(B548&gt;=_TM1,B548&lt;=_TM2,OR(TH!L548="1111",TH!M548="1111")),TH!D548,""),"")</f>
        <v/>
      </c>
      <c r="B548" s="36" t="str">
        <f t="shared" si="30"/>
        <v/>
      </c>
      <c r="C548" s="189"/>
      <c r="D548" s="189"/>
      <c r="E548" s="189"/>
      <c r="F548" s="187"/>
      <c r="G548" s="869"/>
      <c r="H548" s="191"/>
      <c r="I548" s="252"/>
      <c r="J548" s="252"/>
      <c r="K548" s="594"/>
      <c r="L548" s="595"/>
      <c r="M548" s="595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59"/>
      <c r="AB548" s="586"/>
    </row>
    <row r="549" spans="1:28" ht="15.75" customHeight="1">
      <c r="A549" s="860" t="str">
        <f>IF(B549&lt;&gt;"",IF(AND(B549&gt;=_TM1,B549&lt;=_TM2,OR(TH!L549="1111",TH!M549="1111")),TH!D549,""),"")</f>
        <v/>
      </c>
      <c r="B549" s="36" t="str">
        <f t="shared" si="30"/>
        <v/>
      </c>
      <c r="C549" s="189"/>
      <c r="D549" s="189"/>
      <c r="E549" s="189"/>
      <c r="F549" s="187"/>
      <c r="G549" s="869"/>
      <c r="H549" s="191"/>
      <c r="I549" s="252"/>
      <c r="J549" s="252"/>
      <c r="K549" s="594"/>
      <c r="L549" s="595"/>
      <c r="M549" s="595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59"/>
      <c r="AB549" s="586"/>
    </row>
    <row r="550" spans="1:28" ht="15.75" customHeight="1">
      <c r="A550" s="860" t="str">
        <f>IF(B550&lt;&gt;"",IF(AND(B550&gt;=_TM1,B550&lt;=_TM2,OR(TH!L550="1111",TH!M550="1111")),TH!D550,""),"")</f>
        <v/>
      </c>
      <c r="B550" s="36" t="str">
        <f t="shared" si="30"/>
        <v/>
      </c>
      <c r="C550" s="189"/>
      <c r="D550" s="189"/>
      <c r="E550" s="189"/>
      <c r="F550" s="187"/>
      <c r="G550" s="869"/>
      <c r="H550" s="191"/>
      <c r="I550" s="252"/>
      <c r="J550" s="252"/>
      <c r="K550" s="594"/>
      <c r="L550" s="595"/>
      <c r="M550" s="595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59"/>
      <c r="AB550" s="586"/>
    </row>
    <row r="551" spans="1:28" ht="15.75" customHeight="1">
      <c r="A551" s="860" t="str">
        <f>IF(B551&lt;&gt;"",IF(AND(B551&gt;=_TM1,B551&lt;=_TM2,OR(TH!L551="1111",TH!M551="1111")),TH!D551,""),"")</f>
        <v/>
      </c>
      <c r="B551" s="36" t="str">
        <f t="shared" si="30"/>
        <v/>
      </c>
      <c r="C551" s="189"/>
      <c r="D551" s="189"/>
      <c r="E551" s="189"/>
      <c r="F551" s="187"/>
      <c r="G551" s="869"/>
      <c r="H551" s="191"/>
      <c r="I551" s="252"/>
      <c r="J551" s="252"/>
      <c r="K551" s="594"/>
      <c r="L551" s="595"/>
      <c r="M551" s="595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59"/>
      <c r="AB551" s="586"/>
    </row>
    <row r="552" spans="1:28" ht="15.75" customHeight="1">
      <c r="A552" s="860" t="str">
        <f>IF(B552&lt;&gt;"",IF(AND(B552&gt;=_TM1,B552&lt;=_TM2,OR(TH!L552="1111",TH!M552="1111")),TH!D552,""),"")</f>
        <v/>
      </c>
      <c r="B552" s="36" t="str">
        <f t="shared" si="30"/>
        <v/>
      </c>
      <c r="C552" s="189"/>
      <c r="D552" s="189"/>
      <c r="E552" s="189"/>
      <c r="F552" s="187"/>
      <c r="G552" s="869"/>
      <c r="H552" s="191"/>
      <c r="I552" s="252"/>
      <c r="J552" s="252"/>
      <c r="K552" s="594"/>
      <c r="L552" s="595"/>
      <c r="M552" s="595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59"/>
      <c r="AB552" s="586"/>
    </row>
    <row r="553" spans="1:28" ht="15.75" customHeight="1">
      <c r="A553" s="860" t="str">
        <f>IF(B553&lt;&gt;"",IF(AND(B553&gt;=_TM1,B553&lt;=_TM2,OR(TH!L553="1111",TH!M553="1111")),TH!D553,""),"")</f>
        <v/>
      </c>
      <c r="B553" s="36" t="str">
        <f t="shared" si="30"/>
        <v/>
      </c>
      <c r="C553" s="189"/>
      <c r="D553" s="189"/>
      <c r="E553" s="189"/>
      <c r="F553" s="190"/>
      <c r="G553" s="869"/>
      <c r="H553" s="191"/>
      <c r="I553" s="252"/>
      <c r="J553" s="252"/>
      <c r="K553" s="594"/>
      <c r="L553" s="595"/>
      <c r="M553" s="595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59"/>
      <c r="AB553" s="586"/>
    </row>
    <row r="554" spans="1:28" ht="15.75" customHeight="1">
      <c r="A554" s="860" t="str">
        <f>IF(B554&lt;&gt;"",IF(AND(B554&gt;=_TM1,B554&lt;=_TM2,OR(TH!L554="1111",TH!M554="1111")),TH!D554,""),"")</f>
        <v/>
      </c>
      <c r="B554" s="36" t="str">
        <f t="shared" si="30"/>
        <v/>
      </c>
      <c r="C554" s="189"/>
      <c r="D554" s="189"/>
      <c r="E554" s="189"/>
      <c r="F554" s="190"/>
      <c r="G554" s="869"/>
      <c r="H554" s="191"/>
      <c r="I554" s="252"/>
      <c r="J554" s="252"/>
      <c r="K554" s="594"/>
      <c r="L554" s="595"/>
      <c r="M554" s="595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59"/>
      <c r="AB554" s="586"/>
    </row>
    <row r="555" spans="1:28" ht="15.75" customHeight="1">
      <c r="A555" s="860" t="str">
        <f>IF(B555&lt;&gt;"",IF(AND(B555&gt;=_TM1,B555&lt;=_TM2,OR(TH!L555="1111",TH!M555="1111")),TH!D555,""),"")</f>
        <v/>
      </c>
      <c r="B555" s="36" t="str">
        <f t="shared" si="30"/>
        <v/>
      </c>
      <c r="C555" s="189"/>
      <c r="D555" s="189"/>
      <c r="E555" s="189"/>
      <c r="F555" s="40"/>
      <c r="G555" s="869"/>
      <c r="H555" s="191"/>
      <c r="I555" s="252"/>
      <c r="J555" s="252"/>
      <c r="K555" s="594"/>
      <c r="L555" s="595"/>
      <c r="M555" s="595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59"/>
      <c r="AB555" s="586"/>
    </row>
    <row r="556" spans="1:28" ht="15.75" customHeight="1">
      <c r="A556" s="860" t="str">
        <f>IF(B556&lt;&gt;"",IF(AND(B556&gt;=_TM1,B556&lt;=_TM2,OR(TH!L556="1111",TH!M556="1111")),TH!D556,""),"")</f>
        <v/>
      </c>
      <c r="B556" s="36" t="str">
        <f t="shared" si="30"/>
        <v/>
      </c>
      <c r="C556" s="189"/>
      <c r="D556" s="189"/>
      <c r="E556" s="189"/>
      <c r="F556" s="187"/>
      <c r="G556" s="869"/>
      <c r="H556" s="191"/>
      <c r="I556" s="252"/>
      <c r="J556" s="252"/>
      <c r="K556" s="594"/>
      <c r="L556" s="595"/>
      <c r="M556" s="595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59"/>
      <c r="AB556" s="586"/>
    </row>
    <row r="557" spans="1:28" ht="15.75" customHeight="1">
      <c r="A557" s="860" t="str">
        <f>IF(B557&lt;&gt;"",IF(AND(B557&gt;=_TM1,B557&lt;=_TM2,OR(TH!L557="1111",TH!M557="1111")),TH!D557,""),"")</f>
        <v/>
      </c>
      <c r="B557" s="36" t="str">
        <f t="shared" si="30"/>
        <v/>
      </c>
      <c r="C557" s="189"/>
      <c r="D557" s="189"/>
      <c r="E557" s="189"/>
      <c r="F557" s="187"/>
      <c r="G557" s="869"/>
      <c r="H557" s="191"/>
      <c r="I557" s="252"/>
      <c r="J557" s="252"/>
      <c r="K557" s="594"/>
      <c r="L557" s="595"/>
      <c r="M557" s="595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59"/>
      <c r="AB557" s="586"/>
    </row>
    <row r="558" spans="1:28" ht="15.75" customHeight="1">
      <c r="A558" s="860" t="str">
        <f>IF(B558&lt;&gt;"",IF(AND(B558&gt;=_TM1,B558&lt;=_TM2,OR(TH!L558="1111",TH!M558="1111")),TH!D558,""),"")</f>
        <v/>
      </c>
      <c r="B558" s="36" t="str">
        <f t="shared" si="30"/>
        <v/>
      </c>
      <c r="C558" s="189"/>
      <c r="D558" s="189"/>
      <c r="E558" s="189"/>
      <c r="F558" s="187"/>
      <c r="G558" s="869"/>
      <c r="H558" s="191"/>
      <c r="I558" s="252"/>
      <c r="J558" s="252"/>
      <c r="K558" s="594"/>
      <c r="L558" s="595"/>
      <c r="M558" s="595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59"/>
      <c r="AB558" s="586"/>
    </row>
    <row r="559" spans="1:28" ht="15.75" customHeight="1">
      <c r="A559" s="860" t="str">
        <f>IF(B559&lt;&gt;"",IF(AND(B559&gt;=_TM1,B559&lt;=_TM2,OR(TH!L559="1111",TH!M559="1111")),TH!D559,""),"")</f>
        <v/>
      </c>
      <c r="B559" s="36" t="str">
        <f t="shared" si="30"/>
        <v/>
      </c>
      <c r="C559" s="189"/>
      <c r="D559" s="189"/>
      <c r="E559" s="189"/>
      <c r="F559" s="187"/>
      <c r="G559" s="869"/>
      <c r="H559" s="191"/>
      <c r="I559" s="252"/>
      <c r="J559" s="252"/>
      <c r="K559" s="594"/>
      <c r="L559" s="595"/>
      <c r="M559" s="595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59"/>
      <c r="AB559" s="586"/>
    </row>
    <row r="560" spans="1:28" ht="15.75" customHeight="1">
      <c r="A560" s="860" t="str">
        <f>IF(B560&lt;&gt;"",IF(AND(B560&gt;=_TM1,B560&lt;=_TM2,OR(TH!L560="1111",TH!M560="1111")),TH!D560,""),"")</f>
        <v/>
      </c>
      <c r="B560" s="36" t="str">
        <f t="shared" si="30"/>
        <v/>
      </c>
      <c r="C560" s="189"/>
      <c r="D560" s="189"/>
      <c r="E560" s="189"/>
      <c r="F560" s="187"/>
      <c r="G560" s="869"/>
      <c r="H560" s="191"/>
      <c r="I560" s="252"/>
      <c r="J560" s="252"/>
      <c r="K560" s="594"/>
      <c r="L560" s="595"/>
      <c r="M560" s="595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59"/>
      <c r="AB560" s="586"/>
    </row>
    <row r="561" spans="1:30" ht="15.75" customHeight="1">
      <c r="A561" s="860" t="str">
        <f>IF(B561&lt;&gt;"",IF(AND(B561&gt;=_TM1,B561&lt;=_TM2,OR(TH!L561="1111",TH!M561="1111")),TH!D561,""),"")</f>
        <v/>
      </c>
      <c r="B561" s="36" t="str">
        <f t="shared" si="30"/>
        <v/>
      </c>
      <c r="C561" s="189"/>
      <c r="D561" s="189"/>
      <c r="E561" s="189"/>
      <c r="F561" s="187"/>
      <c r="G561" s="869"/>
      <c r="H561" s="191"/>
      <c r="I561" s="252"/>
      <c r="J561" s="252"/>
      <c r="K561" s="594"/>
      <c r="L561" s="595"/>
      <c r="M561" s="595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59"/>
      <c r="AB561" s="586"/>
    </row>
    <row r="562" spans="1:30" ht="15.75" customHeight="1">
      <c r="A562" s="860" t="str">
        <f>IF(B562&lt;&gt;"",IF(AND(B562&gt;=_TM1,B562&lt;=_TM2,OR(TH!L562="1111",TH!M562="1111")),TH!D562,""),"")</f>
        <v/>
      </c>
      <c r="B562" s="36" t="str">
        <f t="shared" si="30"/>
        <v/>
      </c>
      <c r="C562" s="189"/>
      <c r="D562" s="189"/>
      <c r="E562" s="189"/>
      <c r="F562" s="187"/>
      <c r="G562" s="869"/>
      <c r="H562" s="191"/>
      <c r="I562" s="803"/>
      <c r="J562" s="252"/>
      <c r="K562" s="594"/>
      <c r="L562" s="595"/>
      <c r="M562" s="595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59"/>
      <c r="AB562" s="586"/>
    </row>
    <row r="563" spans="1:30" ht="15.75" customHeight="1">
      <c r="A563" s="860" t="str">
        <f>IF(B563&lt;&gt;"",IF(AND(B563&gt;=_TM1,B563&lt;=_TM2,OR(TH!L563="1111",TH!M563="1111")),TH!D563,""),"")</f>
        <v/>
      </c>
      <c r="B563" s="36" t="str">
        <f t="shared" si="30"/>
        <v/>
      </c>
      <c r="C563" s="189"/>
      <c r="D563" s="189"/>
      <c r="E563" s="189"/>
      <c r="F563" s="190"/>
      <c r="G563" s="869"/>
      <c r="H563" s="191"/>
      <c r="I563" s="252"/>
      <c r="J563" s="252"/>
      <c r="K563" s="594"/>
      <c r="L563" s="595"/>
      <c r="M563" s="595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59"/>
      <c r="AB563" s="586"/>
    </row>
    <row r="564" spans="1:30" ht="15.75" customHeight="1">
      <c r="A564" s="860" t="str">
        <f>IF(B564&lt;&gt;"",IF(AND(B564&gt;=_TM1,B564&lt;=_TM2,OR(TH!L564="1111",TH!M564="1111")),TH!D564,""),"")</f>
        <v/>
      </c>
      <c r="B564" s="36" t="str">
        <f t="shared" si="30"/>
        <v/>
      </c>
      <c r="C564" s="189"/>
      <c r="D564" s="189"/>
      <c r="E564" s="189"/>
      <c r="F564" s="190"/>
      <c r="G564" s="869"/>
      <c r="H564" s="191"/>
      <c r="I564" s="252"/>
      <c r="J564" s="252"/>
      <c r="K564" s="594"/>
      <c r="L564" s="595"/>
      <c r="M564" s="595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59"/>
      <c r="AB564" s="586"/>
    </row>
    <row r="565" spans="1:30" ht="15.75" customHeight="1">
      <c r="A565" s="860" t="str">
        <f>IF(B565&lt;&gt;"",IF(AND(B565&gt;=_TM1,B565&lt;=_TM2,OR(TH!L565="1111",TH!M565="1111")),TH!D565,""),"")</f>
        <v/>
      </c>
      <c r="B565" s="36" t="str">
        <f t="shared" si="30"/>
        <v/>
      </c>
      <c r="C565" s="189"/>
      <c r="D565" s="189"/>
      <c r="E565" s="189"/>
      <c r="F565" s="190"/>
      <c r="G565" s="869"/>
      <c r="H565" s="191"/>
      <c r="I565" s="252"/>
      <c r="J565" s="252"/>
      <c r="K565" s="594"/>
      <c r="L565" s="595"/>
      <c r="M565" s="595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59"/>
      <c r="AB565" s="586"/>
    </row>
    <row r="566" spans="1:30" ht="15.75" customHeight="1">
      <c r="A566" s="860" t="str">
        <f>IF(B566&lt;&gt;"",IF(AND(B566&gt;=_TM1,B566&lt;=_TM2,OR(TH!L566="1111",TH!M566="1111")),TH!D566,""),"")</f>
        <v/>
      </c>
      <c r="B566" s="36" t="str">
        <f t="shared" si="30"/>
        <v/>
      </c>
      <c r="C566" s="189"/>
      <c r="D566" s="189"/>
      <c r="E566" s="189"/>
      <c r="F566" s="40"/>
      <c r="G566" s="869"/>
      <c r="H566" s="191"/>
      <c r="I566" s="252"/>
      <c r="J566" s="252"/>
      <c r="K566" s="594"/>
      <c r="L566" s="595"/>
      <c r="M566" s="595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59"/>
      <c r="AB566" s="586"/>
    </row>
    <row r="567" spans="1:30" ht="15.75" customHeight="1">
      <c r="A567" s="860" t="str">
        <f>IF(B567&lt;&gt;"",IF(AND(B567&gt;=_TM1,B567&lt;=_TM2,OR(TH!L567="1111",TH!M567="1111")),TH!D567,""),"")</f>
        <v/>
      </c>
      <c r="B567" s="36" t="str">
        <f t="shared" si="30"/>
        <v/>
      </c>
      <c r="C567" s="189"/>
      <c r="D567" s="189"/>
      <c r="E567" s="189"/>
      <c r="F567" s="40"/>
      <c r="G567" s="869"/>
      <c r="H567" s="191"/>
      <c r="I567" s="252"/>
      <c r="J567" s="252"/>
      <c r="K567" s="594"/>
      <c r="L567" s="595"/>
      <c r="M567" s="595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59"/>
      <c r="AB567" s="586"/>
    </row>
    <row r="568" spans="1:30" ht="15.75" customHeight="1">
      <c r="A568" s="860" t="str">
        <f>IF(B568&lt;&gt;"",IF(AND(B568&gt;=_TM1,B568&lt;=_TM2,OR(TH!L568="1111",TH!M568="1111")),TH!D568,""),"")</f>
        <v/>
      </c>
      <c r="B568" s="36" t="str">
        <f t="shared" si="30"/>
        <v/>
      </c>
      <c r="C568" s="189"/>
      <c r="D568" s="189"/>
      <c r="E568" s="189"/>
      <c r="F568" s="187"/>
      <c r="G568" s="869"/>
      <c r="H568" s="191"/>
      <c r="I568" s="252"/>
      <c r="J568" s="252"/>
      <c r="K568" s="594"/>
      <c r="L568" s="595"/>
      <c r="M568" s="595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59"/>
      <c r="AB568" s="586"/>
    </row>
    <row r="569" spans="1:30" ht="15.75" customHeight="1">
      <c r="A569" s="860" t="str">
        <f>IF(B569&lt;&gt;"",IF(AND(B569&gt;=_TM1,B569&lt;=_TM2,OR(TH!L569="1111",TH!M569="1111")),TH!D569,""),"")</f>
        <v/>
      </c>
      <c r="B569" s="36" t="str">
        <f t="shared" si="30"/>
        <v/>
      </c>
      <c r="C569" s="189"/>
      <c r="D569" s="189"/>
      <c r="E569" s="189"/>
      <c r="F569" s="187"/>
      <c r="G569" s="869"/>
      <c r="H569" s="191"/>
      <c r="I569" s="252"/>
      <c r="J569" s="252"/>
      <c r="K569" s="594"/>
      <c r="L569" s="595"/>
      <c r="M569" s="595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59"/>
      <c r="AB569" s="586"/>
    </row>
    <row r="570" spans="1:30" ht="15.75" customHeight="1">
      <c r="A570" s="860" t="str">
        <f>IF(B570&lt;&gt;"",IF(AND(B570&gt;=_TM1,B570&lt;=_TM2,OR(TH!L570="1111",TH!M570="1111")),TH!D570,""),"")</f>
        <v/>
      </c>
      <c r="B570" s="36" t="str">
        <f t="shared" si="30"/>
        <v/>
      </c>
      <c r="C570" s="189"/>
      <c r="D570" s="189"/>
      <c r="E570" s="189"/>
      <c r="F570" s="187"/>
      <c r="G570" s="869"/>
      <c r="H570" s="191"/>
      <c r="I570" s="252"/>
      <c r="J570" s="252"/>
      <c r="K570" s="594"/>
      <c r="L570" s="595"/>
      <c r="M570" s="595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59"/>
      <c r="AB570" s="586"/>
    </row>
    <row r="571" spans="1:30" ht="15.75" customHeight="1">
      <c r="A571" s="860" t="str">
        <f>IF(B571&lt;&gt;"",IF(AND(B571&gt;=_TM1,B571&lt;=_TM2,OR(TH!L571="1111",TH!M571="1111")),TH!D571,""),"")</f>
        <v/>
      </c>
      <c r="B571" s="36" t="str">
        <f t="shared" si="30"/>
        <v/>
      </c>
      <c r="C571" s="189"/>
      <c r="D571" s="189"/>
      <c r="E571" s="189"/>
      <c r="F571" s="187"/>
      <c r="G571" s="869"/>
      <c r="H571" s="191"/>
      <c r="I571" s="252"/>
      <c r="J571" s="252"/>
      <c r="K571" s="594"/>
      <c r="L571" s="595"/>
      <c r="M571" s="595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59"/>
      <c r="AB571" s="586"/>
    </row>
    <row r="572" spans="1:30" ht="15.75" customHeight="1">
      <c r="A572" s="860" t="str">
        <f>IF(B572&lt;&gt;"",IF(AND(B572&gt;=_TM1,B572&lt;=_TM2,OR(TH!L572="1111",TH!M572="1111")),TH!D572,""),"")</f>
        <v/>
      </c>
      <c r="B572" s="36" t="str">
        <f t="shared" si="30"/>
        <v/>
      </c>
      <c r="C572" s="189"/>
      <c r="D572" s="189"/>
      <c r="E572" s="189"/>
      <c r="F572" s="187"/>
      <c r="G572" s="869"/>
      <c r="H572" s="191"/>
      <c r="I572" s="252"/>
      <c r="J572" s="252"/>
      <c r="K572" s="594"/>
      <c r="L572" s="595"/>
      <c r="M572" s="595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59"/>
      <c r="AB572" s="586"/>
    </row>
    <row r="573" spans="1:30" ht="15.75" customHeight="1">
      <c r="A573" s="860" t="str">
        <f>IF(B573&lt;&gt;"",IF(AND(B573&gt;=_TM1,B573&lt;=_TM2,OR(TH!L573="1111",TH!M573="1111")),TH!D573,""),"")</f>
        <v/>
      </c>
      <c r="B573" s="36" t="str">
        <f t="shared" si="30"/>
        <v/>
      </c>
      <c r="C573" s="189"/>
      <c r="D573" s="189"/>
      <c r="E573" s="189"/>
      <c r="F573" s="187"/>
      <c r="G573" s="869"/>
      <c r="H573" s="191"/>
      <c r="I573" s="252"/>
      <c r="J573" s="252"/>
      <c r="K573" s="594"/>
      <c r="L573" s="595"/>
      <c r="M573" s="595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59"/>
      <c r="AB573" s="586"/>
    </row>
    <row r="574" spans="1:30" ht="15.75" customHeight="1">
      <c r="A574" s="860" t="str">
        <f>IF(B574&lt;&gt;"",IF(AND(B574&gt;=_TM1,B574&lt;=_TM2,OR(TH!L574="1111",TH!M574="1111")),TH!D574,""),"")</f>
        <v/>
      </c>
      <c r="B574" s="36" t="str">
        <f t="shared" ref="B574" si="31">IF(C574&lt;&gt;"",MONTH(C574),"")</f>
        <v/>
      </c>
      <c r="C574" s="189"/>
      <c r="D574" s="189"/>
      <c r="E574" s="189"/>
      <c r="F574" s="187"/>
      <c r="G574" s="869"/>
      <c r="H574" s="191"/>
      <c r="I574" s="252"/>
      <c r="J574" s="252"/>
      <c r="K574" s="594"/>
      <c r="L574" s="595"/>
      <c r="M574" s="595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59"/>
      <c r="AB574" s="586"/>
    </row>
    <row r="575" spans="1:30" ht="15.75" customHeight="1">
      <c r="A575" s="860" t="str">
        <f>IF(B575&lt;&gt;"",IF(AND(B575&gt;=_TM1,B575&lt;=_TM2,OR(TH!L575="1111",TH!M575="1111")),TH!D575,""),"")</f>
        <v/>
      </c>
      <c r="B575" s="36" t="str">
        <f t="shared" ref="B575" si="32">IF(C575&lt;&gt;"",MONTH(C575),"")</f>
        <v/>
      </c>
      <c r="C575" s="189"/>
      <c r="D575" s="189"/>
      <c r="E575" s="189"/>
      <c r="F575" s="190"/>
      <c r="G575" s="869"/>
      <c r="H575" s="191"/>
      <c r="I575" s="252"/>
      <c r="J575" s="252"/>
      <c r="K575" s="594"/>
      <c r="L575" s="595"/>
      <c r="M575" s="595"/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9"/>
      <c r="AB575" s="586"/>
      <c r="AD575" s="586"/>
    </row>
    <row r="576" spans="1:30" ht="15.75" customHeight="1">
      <c r="A576" s="860" t="str">
        <f>IF(B576&lt;&gt;"",IF(AND(B576&gt;=_TM1,B576&lt;=_TM2,OR(TH!L576="1111",TH!M576="1111")),TH!D576,""),"")</f>
        <v/>
      </c>
      <c r="B576" s="36" t="str">
        <f t="shared" si="23"/>
        <v/>
      </c>
      <c r="C576" s="189"/>
      <c r="D576" s="189"/>
      <c r="E576" s="189"/>
      <c r="F576" s="190"/>
      <c r="G576" s="869"/>
      <c r="H576" s="191"/>
      <c r="I576" s="252"/>
      <c r="J576" s="252"/>
      <c r="K576" s="594"/>
      <c r="L576" s="595"/>
      <c r="M576" s="595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9"/>
      <c r="AB576" s="586"/>
      <c r="AC576" s="586"/>
      <c r="AD576" s="586"/>
    </row>
    <row r="577" spans="1:30" ht="15.75" customHeight="1">
      <c r="A577" s="860" t="str">
        <f>IF(B577&lt;&gt;"",IF(AND(B577&gt;=_TM1,B577&lt;=_TM2,OR(TH!L577="1111",TH!M577="1111")),TH!D577,""),"")</f>
        <v/>
      </c>
      <c r="B577" s="36" t="str">
        <f t="shared" ref="B577:B628" si="33">IF(C577&lt;&gt;"",MONTH(C577),"")</f>
        <v/>
      </c>
      <c r="C577" s="189"/>
      <c r="D577" s="189"/>
      <c r="E577" s="189"/>
      <c r="F577" s="190"/>
      <c r="G577" s="869"/>
      <c r="H577" s="191"/>
      <c r="I577" s="252"/>
      <c r="J577" s="252"/>
      <c r="K577" s="594"/>
      <c r="L577" s="595"/>
      <c r="M577" s="595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9"/>
      <c r="AB577" s="586"/>
      <c r="AD577" s="586"/>
    </row>
    <row r="578" spans="1:30" ht="15.75" customHeight="1">
      <c r="A578" s="860" t="str">
        <f>IF(B578&lt;&gt;"",IF(AND(B578&gt;=_TM1,B578&lt;=_TM2,OR(TH!L578="1111",TH!M578="1111")),TH!D578,""),"")</f>
        <v/>
      </c>
      <c r="B578" s="36" t="str">
        <f t="shared" si="33"/>
        <v/>
      </c>
      <c r="C578" s="189"/>
      <c r="D578" s="189"/>
      <c r="E578" s="189"/>
      <c r="F578" s="190"/>
      <c r="G578" s="867"/>
      <c r="H578" s="191"/>
      <c r="I578" s="252"/>
      <c r="J578" s="252"/>
      <c r="K578" s="594"/>
      <c r="L578" s="595"/>
      <c r="M578" s="595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9"/>
      <c r="AB578" s="586"/>
      <c r="AC578" s="586"/>
      <c r="AD578" s="586"/>
    </row>
    <row r="579" spans="1:30" ht="15.75" customHeight="1">
      <c r="A579" s="860" t="str">
        <f>IF(B579&lt;&gt;"",IF(AND(B579&gt;=_TM1,B579&lt;=_TM2,OR(TH!L579="1111",TH!M579="1111")),TH!D579,""),"")</f>
        <v/>
      </c>
      <c r="B579" s="36" t="str">
        <f t="shared" si="33"/>
        <v/>
      </c>
      <c r="C579" s="189"/>
      <c r="D579" s="189"/>
      <c r="E579" s="189"/>
      <c r="F579" s="190"/>
      <c r="G579" s="867"/>
      <c r="H579" s="191"/>
      <c r="I579" s="252"/>
      <c r="J579" s="252"/>
      <c r="K579" s="594"/>
      <c r="L579" s="595"/>
      <c r="M579" s="595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9"/>
      <c r="AB579" s="586"/>
    </row>
    <row r="580" spans="1:30" ht="15.75" customHeight="1">
      <c r="A580" s="860" t="str">
        <f>IF(B580&lt;&gt;"",IF(AND(B580&gt;=_TM1,B580&lt;=_TM2,OR(TH!L580="1111",TH!M580="1111")),TH!D580,""),"")</f>
        <v/>
      </c>
      <c r="B580" s="36" t="str">
        <f t="shared" si="33"/>
        <v/>
      </c>
      <c r="C580" s="189"/>
      <c r="D580" s="189"/>
      <c r="E580" s="189"/>
      <c r="F580" s="190"/>
      <c r="G580" s="867"/>
      <c r="H580" s="191"/>
      <c r="I580" s="252"/>
      <c r="J580" s="252"/>
      <c r="K580" s="594"/>
      <c r="L580" s="595"/>
      <c r="M580" s="595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9"/>
      <c r="AB580" s="586"/>
    </row>
    <row r="581" spans="1:30" ht="15.75" customHeight="1">
      <c r="A581" s="860" t="str">
        <f>IF(B581&lt;&gt;"",IF(AND(B581&gt;=_TM1,B581&lt;=_TM2,OR(TH!L581="1111",TH!M581="1111")),TH!D581,""),"")</f>
        <v/>
      </c>
      <c r="B581" s="36" t="str">
        <f t="shared" si="33"/>
        <v/>
      </c>
      <c r="C581" s="189"/>
      <c r="D581" s="189"/>
      <c r="E581" s="189"/>
      <c r="F581" s="190"/>
      <c r="G581" s="867"/>
      <c r="H581" s="191"/>
      <c r="I581" s="252"/>
      <c r="J581" s="252"/>
      <c r="K581" s="594"/>
      <c r="L581" s="595"/>
      <c r="M581" s="595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9"/>
      <c r="AB581" s="586"/>
    </row>
    <row r="582" spans="1:30" ht="15.75" customHeight="1">
      <c r="A582" s="860" t="str">
        <f>IF(B582&lt;&gt;"",IF(AND(B582&gt;=_TM1,B582&lt;=_TM2,OR(TH!L582="1111",TH!M582="1111")),TH!D582,""),"")</f>
        <v/>
      </c>
      <c r="B582" s="36" t="str">
        <f t="shared" si="33"/>
        <v/>
      </c>
      <c r="C582" s="189"/>
      <c r="D582" s="189"/>
      <c r="E582" s="189"/>
      <c r="F582" s="190"/>
      <c r="G582" s="867"/>
      <c r="H582" s="191"/>
      <c r="I582" s="252"/>
      <c r="J582" s="252"/>
      <c r="K582" s="594"/>
      <c r="L582" s="595"/>
      <c r="M582" s="595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9"/>
      <c r="AB582" s="586"/>
    </row>
    <row r="583" spans="1:30" ht="15.75" customHeight="1">
      <c r="A583" s="860" t="str">
        <f>IF(B583&lt;&gt;"",IF(AND(B583&gt;=_TM1,B583&lt;=_TM2,OR(TH!L583="1111",TH!M583="1111")),TH!D583,""),"")</f>
        <v/>
      </c>
      <c r="B583" s="36" t="str">
        <f t="shared" si="33"/>
        <v/>
      </c>
      <c r="C583" s="189"/>
      <c r="D583" s="189"/>
      <c r="E583" s="189"/>
      <c r="F583" s="190"/>
      <c r="G583" s="867"/>
      <c r="H583" s="191"/>
      <c r="I583" s="252"/>
      <c r="J583" s="252"/>
      <c r="K583" s="594"/>
      <c r="L583" s="595"/>
      <c r="M583" s="595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9"/>
      <c r="AB583" s="586"/>
    </row>
    <row r="584" spans="1:30" ht="15.75" customHeight="1">
      <c r="A584" s="860" t="str">
        <f>IF(B584&lt;&gt;"",IF(AND(B584&gt;=_TM1,B584&lt;=_TM2,OR(TH!L584="1111",TH!M584="1111")),TH!D584,""),"")</f>
        <v/>
      </c>
      <c r="B584" s="36" t="str">
        <f t="shared" si="33"/>
        <v/>
      </c>
      <c r="C584" s="189"/>
      <c r="D584" s="189"/>
      <c r="E584" s="189"/>
      <c r="F584" s="190"/>
      <c r="G584" s="867"/>
      <c r="H584" s="191"/>
      <c r="I584" s="252"/>
      <c r="J584" s="252"/>
      <c r="K584" s="38"/>
      <c r="L584" s="192"/>
      <c r="M584" s="595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9"/>
      <c r="AB584" s="586"/>
    </row>
    <row r="585" spans="1:30" ht="15.75" customHeight="1">
      <c r="A585" s="860" t="str">
        <f>IF(B585&lt;&gt;"",IF(AND(B585&gt;=_TM1,B585&lt;=_TM2,OR(TH!L585="1111",TH!M585="1111")),TH!D585,""),"")</f>
        <v/>
      </c>
      <c r="B585" s="36" t="str">
        <f t="shared" si="33"/>
        <v/>
      </c>
      <c r="C585" s="189"/>
      <c r="D585" s="189"/>
      <c r="E585" s="189"/>
      <c r="F585" s="190"/>
      <c r="G585" s="867"/>
      <c r="H585" s="191"/>
      <c r="I585" s="252"/>
      <c r="J585" s="252"/>
      <c r="K585" s="38"/>
      <c r="L585" s="192"/>
      <c r="M585" s="595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9"/>
      <c r="AB585" s="586"/>
    </row>
    <row r="586" spans="1:30" ht="15.75" customHeight="1">
      <c r="A586" s="860" t="str">
        <f>IF(B586&lt;&gt;"",IF(AND(B586&gt;=_TM1,B586&lt;=_TM2,OR(TH!L586="1111",TH!M586="1111")),TH!D586,""),"")</f>
        <v/>
      </c>
      <c r="B586" s="36" t="str">
        <f t="shared" si="33"/>
        <v/>
      </c>
      <c r="C586" s="189"/>
      <c r="D586" s="189"/>
      <c r="E586" s="189"/>
      <c r="F586" s="190"/>
      <c r="G586" s="867"/>
      <c r="H586" s="191"/>
      <c r="I586" s="252"/>
      <c r="J586" s="252"/>
      <c r="K586" s="38"/>
      <c r="L586" s="192"/>
      <c r="M586" s="595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9"/>
      <c r="AB586" s="586"/>
    </row>
    <row r="587" spans="1:30" ht="15.75" customHeight="1">
      <c r="A587" s="860" t="str">
        <f>IF(B587&lt;&gt;"",IF(AND(B587&gt;=_TM1,B587&lt;=_TM2,OR(TH!L587="1111",TH!M587="1111")),TH!D587,""),"")</f>
        <v/>
      </c>
      <c r="B587" s="36" t="str">
        <f t="shared" si="33"/>
        <v/>
      </c>
      <c r="C587" s="189"/>
      <c r="D587" s="189"/>
      <c r="E587" s="189"/>
      <c r="F587" s="190"/>
      <c r="G587" s="867"/>
      <c r="H587" s="191"/>
      <c r="I587" s="252"/>
      <c r="J587" s="252"/>
      <c r="K587" s="38"/>
      <c r="L587" s="192"/>
      <c r="M587" s="595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9"/>
      <c r="AB587" s="586"/>
    </row>
    <row r="588" spans="1:30" ht="15.75" customHeight="1">
      <c r="A588" s="860" t="str">
        <f>IF(B588&lt;&gt;"",IF(AND(B588&gt;=_TM1,B588&lt;=_TM2,OR(TH!L588="1111",TH!M588="1111")),TH!D588,""),"")</f>
        <v/>
      </c>
      <c r="B588" s="36" t="str">
        <f t="shared" si="33"/>
        <v/>
      </c>
      <c r="C588" s="189"/>
      <c r="D588" s="189"/>
      <c r="E588" s="189"/>
      <c r="F588" s="190"/>
      <c r="G588" s="867"/>
      <c r="H588" s="191"/>
      <c r="I588" s="252"/>
      <c r="J588" s="252"/>
      <c r="K588" s="38"/>
      <c r="L588" s="192"/>
      <c r="M588" s="595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9"/>
      <c r="AB588" s="586"/>
      <c r="AC588" s="586"/>
      <c r="AD588" s="586"/>
    </row>
    <row r="589" spans="1:30" ht="15.75" customHeight="1">
      <c r="A589" s="860" t="str">
        <f>IF(B589&lt;&gt;"",IF(AND(B589&gt;=_TM1,B589&lt;=_TM2,OR(TH!L589="1111",TH!M589="1111")),TH!D589,""),"")</f>
        <v/>
      </c>
      <c r="B589" s="36" t="str">
        <f t="shared" si="33"/>
        <v/>
      </c>
      <c r="C589" s="189"/>
      <c r="D589" s="189"/>
      <c r="E589" s="189"/>
      <c r="F589" s="190"/>
      <c r="G589" s="867"/>
      <c r="H589" s="191"/>
      <c r="I589" s="252"/>
      <c r="J589" s="252"/>
      <c r="K589" s="38"/>
      <c r="L589" s="192"/>
      <c r="M589" s="595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9"/>
      <c r="AB589" s="586"/>
    </row>
    <row r="590" spans="1:30" ht="15.75" customHeight="1">
      <c r="A590" s="860" t="str">
        <f>IF(B590&lt;&gt;"",IF(AND(B590&gt;=_TM1,B590&lt;=_TM2,OR(TH!L590="1111",TH!M590="1111")),TH!D590,""),"")</f>
        <v/>
      </c>
      <c r="B590" s="36" t="str">
        <f t="shared" si="33"/>
        <v/>
      </c>
      <c r="C590" s="189"/>
      <c r="D590" s="189"/>
      <c r="E590" s="189"/>
      <c r="F590" s="190"/>
      <c r="G590" s="867"/>
      <c r="H590" s="191"/>
      <c r="I590" s="252"/>
      <c r="J590" s="252"/>
      <c r="K590" s="38"/>
      <c r="L590" s="192"/>
      <c r="M590" s="595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9"/>
      <c r="AB590" s="586"/>
      <c r="AC590" s="586"/>
      <c r="AD590" s="586"/>
    </row>
    <row r="591" spans="1:30" ht="15.75" customHeight="1">
      <c r="A591" s="860" t="str">
        <f>IF(B591&lt;&gt;"",IF(AND(B591&gt;=_TM1,B591&lt;=_TM2,OR(TH!L591="1111",TH!M591="1111")),TH!D591,""),"")</f>
        <v/>
      </c>
      <c r="B591" s="36" t="str">
        <f t="shared" si="33"/>
        <v/>
      </c>
      <c r="C591" s="189"/>
      <c r="D591" s="189"/>
      <c r="E591" s="189"/>
      <c r="F591" s="190"/>
      <c r="G591" s="867"/>
      <c r="H591" s="858"/>
      <c r="I591" s="253"/>
      <c r="J591" s="252"/>
      <c r="K591" s="38"/>
      <c r="L591" s="192"/>
      <c r="M591" s="595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9"/>
      <c r="AB591" s="586"/>
      <c r="AC591" s="586"/>
      <c r="AD591" s="586"/>
    </row>
    <row r="592" spans="1:30" ht="15.75" customHeight="1">
      <c r="A592" s="860" t="str">
        <f>IF(B592&lt;&gt;"",IF(AND(B592&gt;=_TM1,B592&lt;=_TM2,OR(TH!L592="1111",TH!M592="1111")),TH!D592,""),"")</f>
        <v/>
      </c>
      <c r="B592" s="36" t="str">
        <f t="shared" si="33"/>
        <v/>
      </c>
      <c r="C592" s="189"/>
      <c r="D592" s="189"/>
      <c r="E592" s="189"/>
      <c r="F592" s="190"/>
      <c r="G592" s="867"/>
      <c r="H592" s="858"/>
      <c r="I592" s="253"/>
      <c r="J592" s="253"/>
      <c r="K592" s="38"/>
      <c r="L592" s="192"/>
      <c r="M592" s="595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9"/>
      <c r="AB592" s="586"/>
      <c r="AC592" s="586"/>
      <c r="AD592" s="586"/>
    </row>
    <row r="593" spans="1:30" ht="15.75" customHeight="1">
      <c r="A593" s="860" t="str">
        <f>IF(B593&lt;&gt;"",IF(AND(B593&gt;=_TM1,B593&lt;=_TM2,OR(TH!L593="1111",TH!M593="1111")),TH!D593,""),"")</f>
        <v/>
      </c>
      <c r="B593" s="36" t="str">
        <f t="shared" si="33"/>
        <v/>
      </c>
      <c r="C593" s="189"/>
      <c r="D593" s="189"/>
      <c r="E593" s="189"/>
      <c r="F593" s="190"/>
      <c r="G593" s="867"/>
      <c r="H593" s="203"/>
      <c r="I593" s="253"/>
      <c r="J593" s="253"/>
      <c r="K593" s="38"/>
      <c r="L593" s="192"/>
      <c r="M593" s="595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9"/>
      <c r="AB593" s="586"/>
      <c r="AC593" s="586"/>
      <c r="AD593" s="586"/>
    </row>
    <row r="594" spans="1:30" ht="15.75" customHeight="1">
      <c r="A594" s="860" t="str">
        <f>IF(B594&lt;&gt;"",IF(AND(B594&gt;=_TM1,B594&lt;=_TM2,OR(TH!L594="1111",TH!M594="1111")),TH!D594,""),"")</f>
        <v/>
      </c>
      <c r="B594" s="36" t="str">
        <f t="shared" si="33"/>
        <v/>
      </c>
      <c r="C594" s="189"/>
      <c r="D594" s="189"/>
      <c r="E594" s="189"/>
      <c r="F594" s="190"/>
      <c r="G594" s="867"/>
      <c r="H594" s="203"/>
      <c r="I594" s="253"/>
      <c r="J594" s="253"/>
      <c r="K594" s="38"/>
      <c r="L594" s="192"/>
      <c r="M594" s="595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9"/>
      <c r="AB594" s="586"/>
      <c r="AD594" s="586"/>
    </row>
    <row r="595" spans="1:30" ht="15.75" customHeight="1">
      <c r="A595" s="860" t="str">
        <f>IF(B595&lt;&gt;"",IF(AND(B595&gt;=_TM1,B595&lt;=_TM2,OR(TH!L595="1111",TH!M595="1111")),TH!D595,""),"")</f>
        <v/>
      </c>
      <c r="B595" s="36" t="str">
        <f t="shared" si="33"/>
        <v/>
      </c>
      <c r="C595" s="189"/>
      <c r="D595" s="189"/>
      <c r="E595" s="189"/>
      <c r="F595" s="190"/>
      <c r="G595" s="867"/>
      <c r="H595" s="203"/>
      <c r="I595" s="253"/>
      <c r="J595" s="253"/>
      <c r="K595" s="38"/>
      <c r="L595" s="192"/>
      <c r="M595" s="595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9"/>
      <c r="AB595" s="586"/>
      <c r="AC595" s="586"/>
      <c r="AD595" s="586"/>
    </row>
    <row r="596" spans="1:30" ht="15.75" customHeight="1">
      <c r="A596" s="860" t="str">
        <f>IF(B596&lt;&gt;"",IF(AND(B596&gt;=_TM1,B596&lt;=_TM2,OR(TH!L596="1111",TH!M596="1111")),TH!D596,""),"")</f>
        <v/>
      </c>
      <c r="B596" s="36" t="str">
        <f t="shared" si="33"/>
        <v/>
      </c>
      <c r="C596" s="189"/>
      <c r="D596" s="189"/>
      <c r="E596" s="189"/>
      <c r="F596" s="190"/>
      <c r="G596" s="867"/>
      <c r="H596" s="203"/>
      <c r="I596" s="253"/>
      <c r="J596" s="253"/>
      <c r="K596" s="38"/>
      <c r="L596" s="192"/>
      <c r="M596" s="595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9"/>
      <c r="AB596" s="586"/>
      <c r="AC596" s="586"/>
      <c r="AD596" s="586"/>
    </row>
    <row r="597" spans="1:30" ht="15.75" customHeight="1">
      <c r="A597" s="860" t="str">
        <f>IF(B597&lt;&gt;"",IF(AND(B597&gt;=_TM1,B597&lt;=_TM2,OR(TH!L597="1111",TH!M597="1111")),TH!D597,""),"")</f>
        <v/>
      </c>
      <c r="B597" s="36" t="str">
        <f t="shared" si="33"/>
        <v/>
      </c>
      <c r="C597" s="189"/>
      <c r="D597" s="189"/>
      <c r="E597" s="189"/>
      <c r="F597" s="190"/>
      <c r="G597" s="867"/>
      <c r="H597" s="203"/>
      <c r="I597" s="253"/>
      <c r="J597" s="253"/>
      <c r="K597" s="38"/>
      <c r="L597" s="192"/>
      <c r="M597" s="595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9"/>
      <c r="AB597" s="586"/>
      <c r="AC597" s="586"/>
      <c r="AD597" s="586"/>
    </row>
    <row r="598" spans="1:30" ht="15.75" customHeight="1">
      <c r="A598" s="860" t="str">
        <f>IF(B598&lt;&gt;"",IF(AND(B598&gt;=_TM1,B598&lt;=_TM2,OR(TH!L598="1111",TH!M598="1111")),TH!D598,""),"")</f>
        <v/>
      </c>
      <c r="B598" s="36" t="str">
        <f t="shared" si="33"/>
        <v/>
      </c>
      <c r="C598" s="189"/>
      <c r="D598" s="189"/>
      <c r="E598" s="189"/>
      <c r="F598" s="190"/>
      <c r="G598" s="867"/>
      <c r="H598" s="203"/>
      <c r="I598" s="253"/>
      <c r="J598" s="253"/>
      <c r="K598" s="38"/>
      <c r="L598" s="192"/>
      <c r="M598" s="595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9"/>
      <c r="AB598" s="586"/>
      <c r="AC598" s="586"/>
      <c r="AD598" s="586"/>
    </row>
    <row r="599" spans="1:30" ht="15.75" customHeight="1">
      <c r="A599" s="860" t="str">
        <f>IF(B599&lt;&gt;"",IF(AND(B599&gt;=_TM1,B599&lt;=_TM2,OR(TH!L599="1111",TH!M599="1111")),TH!D599,""),"")</f>
        <v/>
      </c>
      <c r="B599" s="36" t="str">
        <f t="shared" si="33"/>
        <v/>
      </c>
      <c r="C599" s="189"/>
      <c r="D599" s="189"/>
      <c r="E599" s="189"/>
      <c r="F599" s="190"/>
      <c r="G599" s="867"/>
      <c r="H599" s="203"/>
      <c r="I599" s="253"/>
      <c r="J599" s="253"/>
      <c r="K599" s="38"/>
      <c r="L599" s="192"/>
      <c r="M599" s="595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9"/>
      <c r="AB599" s="586"/>
    </row>
    <row r="600" spans="1:30" ht="15.75" customHeight="1">
      <c r="A600" s="860" t="str">
        <f>IF(B600&lt;&gt;"",IF(AND(B600&gt;=_TM1,B600&lt;=_TM2,OR(TH!L600="1111",TH!M600="1111")),TH!D600,""),"")</f>
        <v/>
      </c>
      <c r="B600" s="36" t="str">
        <f t="shared" si="33"/>
        <v/>
      </c>
      <c r="C600" s="189"/>
      <c r="D600" s="189"/>
      <c r="E600" s="189"/>
      <c r="F600" s="190"/>
      <c r="G600" s="867"/>
      <c r="H600" s="203"/>
      <c r="I600" s="253"/>
      <c r="J600" s="253"/>
      <c r="K600" s="38"/>
      <c r="L600" s="192"/>
      <c r="M600" s="595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9"/>
      <c r="AB600" s="586"/>
    </row>
    <row r="601" spans="1:30" ht="15.75" customHeight="1">
      <c r="A601" s="860" t="str">
        <f>IF(B601&lt;&gt;"",IF(AND(B601&gt;=_TM1,B601&lt;=_TM2,OR(TH!L601="1111",TH!M601="1111")),TH!D601,""),"")</f>
        <v/>
      </c>
      <c r="B601" s="36" t="str">
        <f t="shared" si="33"/>
        <v/>
      </c>
      <c r="C601" s="189"/>
      <c r="D601" s="189"/>
      <c r="E601" s="189"/>
      <c r="F601" s="190"/>
      <c r="G601" s="867"/>
      <c r="H601" s="203"/>
      <c r="I601" s="253"/>
      <c r="J601" s="253"/>
      <c r="K601" s="38"/>
      <c r="L601" s="192"/>
      <c r="M601" s="595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9"/>
      <c r="AB601" s="586"/>
    </row>
    <row r="602" spans="1:30" ht="15.75" customHeight="1">
      <c r="A602" s="860" t="str">
        <f>IF(B602&lt;&gt;"",IF(AND(B602&gt;=_TM1,B602&lt;=_TM2,OR(TH!L602="1111",TH!M602="1111")),TH!D602,""),"")</f>
        <v/>
      </c>
      <c r="B602" s="36" t="str">
        <f t="shared" si="33"/>
        <v/>
      </c>
      <c r="C602" s="189"/>
      <c r="D602" s="189"/>
      <c r="E602" s="189"/>
      <c r="F602" s="190"/>
      <c r="G602" s="867"/>
      <c r="H602" s="203"/>
      <c r="I602" s="252"/>
      <c r="J602" s="252"/>
      <c r="K602" s="38"/>
      <c r="L602" s="192"/>
      <c r="M602" s="595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9"/>
      <c r="AB602" s="586"/>
    </row>
    <row r="603" spans="1:30" ht="15.75" customHeight="1">
      <c r="A603" s="860" t="str">
        <f>IF(B603&lt;&gt;"",IF(AND(B603&gt;=_TM1,B603&lt;=_TM2,OR(TH!L603="1111",TH!M603="1111")),TH!D603,""),"")</f>
        <v/>
      </c>
      <c r="B603" s="36" t="str">
        <f t="shared" si="33"/>
        <v/>
      </c>
      <c r="C603" s="189"/>
      <c r="D603" s="189"/>
      <c r="E603" s="189"/>
      <c r="F603" s="190"/>
      <c r="G603" s="867"/>
      <c r="H603" s="191"/>
      <c r="I603" s="252"/>
      <c r="J603" s="252"/>
      <c r="K603" s="38"/>
      <c r="L603" s="192"/>
      <c r="M603" s="595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9"/>
      <c r="AB603" s="586"/>
    </row>
    <row r="604" spans="1:30" ht="15.75" customHeight="1">
      <c r="A604" s="860" t="str">
        <f>IF(B604&lt;&gt;"",IF(AND(B604&gt;=_TM1,B604&lt;=_TM2,OR(TH!L604="1111",TH!M604="1111")),TH!D604,""),"")</f>
        <v/>
      </c>
      <c r="B604" s="36" t="str">
        <f t="shared" si="33"/>
        <v/>
      </c>
      <c r="C604" s="189"/>
      <c r="D604" s="189"/>
      <c r="E604" s="189"/>
      <c r="F604" s="190"/>
      <c r="G604" s="867"/>
      <c r="H604" s="191"/>
      <c r="I604" s="252"/>
      <c r="J604" s="252"/>
      <c r="K604" s="38"/>
      <c r="L604" s="192"/>
      <c r="M604" s="595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9"/>
      <c r="AB604" s="586"/>
    </row>
    <row r="605" spans="1:30" ht="15.75" customHeight="1">
      <c r="A605" s="860" t="str">
        <f>IF(B605&lt;&gt;"",IF(AND(B605&gt;=_TM1,B605&lt;=_TM2,OR(TH!L605="1111",TH!M605="1111")),TH!D605,""),"")</f>
        <v/>
      </c>
      <c r="B605" s="36" t="str">
        <f t="shared" si="33"/>
        <v/>
      </c>
      <c r="C605" s="189"/>
      <c r="D605" s="189"/>
      <c r="E605" s="189"/>
      <c r="F605" s="190"/>
      <c r="G605" s="867"/>
      <c r="H605" s="191"/>
      <c r="I605" s="252"/>
      <c r="J605" s="252"/>
      <c r="K605" s="38"/>
      <c r="L605" s="192"/>
      <c r="M605" s="595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9"/>
      <c r="AB605" s="586"/>
    </row>
    <row r="606" spans="1:30" ht="15.75" customHeight="1">
      <c r="A606" s="860" t="str">
        <f>IF(B606&lt;&gt;"",IF(AND(B606&gt;=_TM1,B606&lt;=_TM2,OR(TH!L606="1111",TH!M606="1111")),TH!D606,""),"")</f>
        <v/>
      </c>
      <c r="B606" s="36" t="str">
        <f t="shared" si="33"/>
        <v/>
      </c>
      <c r="C606" s="189"/>
      <c r="D606" s="189"/>
      <c r="E606" s="189"/>
      <c r="F606" s="190"/>
      <c r="G606" s="867"/>
      <c r="H606" s="191"/>
      <c r="I606" s="252"/>
      <c r="J606" s="252"/>
      <c r="K606" s="38"/>
      <c r="L606" s="192"/>
      <c r="M606" s="595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9"/>
      <c r="AB606" s="586"/>
    </row>
    <row r="607" spans="1:30" ht="15.75" customHeight="1">
      <c r="A607" s="860" t="str">
        <f>IF(B607&lt;&gt;"",IF(AND(B607&gt;=_TM1,B607&lt;=_TM2,OR(TH!L607="1111",TH!M607="1111")),TH!D607,""),"")</f>
        <v/>
      </c>
      <c r="B607" s="36" t="str">
        <f t="shared" si="33"/>
        <v/>
      </c>
      <c r="C607" s="189"/>
      <c r="D607" s="189"/>
      <c r="E607" s="189"/>
      <c r="F607" s="190"/>
      <c r="G607" s="867"/>
      <c r="H607" s="858"/>
      <c r="I607" s="252"/>
      <c r="J607" s="252"/>
      <c r="K607" s="594"/>
      <c r="L607" s="192"/>
      <c r="M607" s="192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9"/>
      <c r="AB607" s="586"/>
    </row>
    <row r="608" spans="1:30" ht="15.75" customHeight="1">
      <c r="A608" s="860" t="str">
        <f>IF(B608&lt;&gt;"",IF(AND(B608&gt;=_TM1,B608&lt;=_TM2,OR(TH!L608="1111",TH!M608="1111")),TH!D608,""),"")</f>
        <v/>
      </c>
      <c r="B608" s="36" t="str">
        <f t="shared" si="33"/>
        <v/>
      </c>
      <c r="C608" s="189"/>
      <c r="D608" s="189"/>
      <c r="E608" s="189"/>
      <c r="F608" s="190"/>
      <c r="G608" s="867"/>
      <c r="H608" s="858"/>
      <c r="I608" s="252"/>
      <c r="J608" s="252"/>
      <c r="K608" s="594"/>
      <c r="L608" s="192"/>
      <c r="M608" s="192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9"/>
      <c r="AB608" s="586"/>
    </row>
    <row r="609" spans="1:28" ht="15.75" customHeight="1">
      <c r="A609" s="860" t="str">
        <f>IF(B609&lt;&gt;"",IF(AND(B609&gt;=_TM1,B609&lt;=_TM2,OR(TH!L609="1111",TH!M609="1111")),TH!D609,""),"")</f>
        <v/>
      </c>
      <c r="B609" s="36" t="str">
        <f t="shared" si="33"/>
        <v/>
      </c>
      <c r="C609" s="189"/>
      <c r="D609" s="189"/>
      <c r="E609" s="189"/>
      <c r="F609" s="190"/>
      <c r="G609" s="867"/>
      <c r="H609" s="191"/>
      <c r="I609" s="252"/>
      <c r="J609" s="252"/>
      <c r="K609" s="594"/>
      <c r="L609" s="192"/>
      <c r="M609" s="192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9"/>
      <c r="AB609" s="586"/>
    </row>
    <row r="610" spans="1:28" ht="15.75" customHeight="1">
      <c r="A610" s="860" t="str">
        <f>IF(B610&lt;&gt;"",IF(AND(B610&gt;=_TM1,B610&lt;=_TM2,OR(TH!L610="1111",TH!M610="1111")),TH!D610,""),"")</f>
        <v/>
      </c>
      <c r="B610" s="36" t="str">
        <f t="shared" si="33"/>
        <v/>
      </c>
      <c r="C610" s="189"/>
      <c r="D610" s="189"/>
      <c r="E610" s="189"/>
      <c r="F610" s="190"/>
      <c r="G610" s="867"/>
      <c r="H610" s="191"/>
      <c r="I610" s="252"/>
      <c r="J610" s="252"/>
      <c r="K610" s="594"/>
      <c r="L610" s="192"/>
      <c r="M610" s="192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9"/>
      <c r="AB610" s="586"/>
    </row>
    <row r="611" spans="1:28" ht="15.75" customHeight="1">
      <c r="A611" s="860" t="str">
        <f>IF(B611&lt;&gt;"",IF(AND(B611&gt;=_TM1,B611&lt;=_TM2,OR(TH!L611="1111",TH!M611="1111")),TH!D611,""),"")</f>
        <v/>
      </c>
      <c r="B611" s="36" t="str">
        <f t="shared" si="33"/>
        <v/>
      </c>
      <c r="C611" s="189"/>
      <c r="D611" s="189"/>
      <c r="E611" s="189"/>
      <c r="F611" s="187"/>
      <c r="G611" s="867"/>
      <c r="H611" s="191"/>
      <c r="I611" s="252"/>
      <c r="J611" s="252"/>
      <c r="K611" s="594"/>
      <c r="L611" s="192"/>
      <c r="M611" s="192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9"/>
      <c r="AB611" s="586"/>
    </row>
    <row r="612" spans="1:28" ht="15.75" customHeight="1">
      <c r="A612" s="860" t="str">
        <f>IF(B612&lt;&gt;"",IF(AND(B612&gt;=_TM1,B612&lt;=_TM2,OR(TH!L612="1111",TH!M612="1111")),TH!D612,""),"")</f>
        <v/>
      </c>
      <c r="B612" s="36" t="str">
        <f t="shared" si="33"/>
        <v/>
      </c>
      <c r="C612" s="189"/>
      <c r="D612" s="189"/>
      <c r="E612" s="189"/>
      <c r="F612" s="187"/>
      <c r="G612" s="867"/>
      <c r="H612" s="191"/>
      <c r="I612" s="252"/>
      <c r="J612" s="252"/>
      <c r="K612" s="594"/>
      <c r="L612" s="192"/>
      <c r="M612" s="192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9"/>
      <c r="AB612" s="586"/>
    </row>
    <row r="613" spans="1:28" ht="15.75" customHeight="1">
      <c r="A613" s="860" t="str">
        <f>IF(B613&lt;&gt;"",IF(AND(B613&gt;=_TM1,B613&lt;=_TM2,OR(TH!L613="1111",TH!M613="1111")),TH!D613,""),"")</f>
        <v/>
      </c>
      <c r="B613" s="36" t="str">
        <f t="shared" si="33"/>
        <v/>
      </c>
      <c r="C613" s="189"/>
      <c r="D613" s="189"/>
      <c r="E613" s="189"/>
      <c r="F613" s="187"/>
      <c r="G613" s="867"/>
      <c r="H613" s="191"/>
      <c r="I613" s="252"/>
      <c r="J613" s="252"/>
      <c r="K613" s="594"/>
      <c r="L613" s="192"/>
      <c r="M613" s="192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9"/>
      <c r="AB613" s="586"/>
    </row>
    <row r="614" spans="1:28" ht="15.75" customHeight="1">
      <c r="A614" s="860" t="str">
        <f>IF(B614&lt;&gt;"",IF(AND(B614&gt;=_TM1,B614&lt;=_TM2,OR(TH!L614="1111",TH!M614="1111")),TH!D614,""),"")</f>
        <v/>
      </c>
      <c r="B614" s="36" t="str">
        <f t="shared" si="33"/>
        <v/>
      </c>
      <c r="C614" s="189"/>
      <c r="D614" s="189"/>
      <c r="E614" s="189"/>
      <c r="F614" s="187"/>
      <c r="G614" s="867"/>
      <c r="H614" s="191"/>
      <c r="I614" s="252"/>
      <c r="J614" s="252"/>
      <c r="K614" s="594"/>
      <c r="L614" s="192"/>
      <c r="M614" s="192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9"/>
      <c r="AB614" s="586"/>
    </row>
    <row r="615" spans="1:28" ht="15.75" customHeight="1">
      <c r="A615" s="860" t="str">
        <f>IF(B615&lt;&gt;"",IF(AND(B615&gt;=_TM1,B615&lt;=_TM2,OR(TH!L615="1111",TH!M615="1111")),TH!D615,""),"")</f>
        <v/>
      </c>
      <c r="B615" s="36" t="str">
        <f t="shared" si="33"/>
        <v/>
      </c>
      <c r="C615" s="189"/>
      <c r="D615" s="189"/>
      <c r="E615" s="189"/>
      <c r="F615" s="190"/>
      <c r="G615" s="867"/>
      <c r="H615" s="191"/>
      <c r="I615" s="252"/>
      <c r="J615" s="252"/>
      <c r="K615" s="594"/>
      <c r="L615" s="192"/>
      <c r="M615" s="192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9"/>
      <c r="AB615" s="586"/>
    </row>
    <row r="616" spans="1:28" ht="15.75" customHeight="1">
      <c r="A616" s="860" t="str">
        <f>IF(B616&lt;&gt;"",IF(AND(B616&gt;=_TM1,B616&lt;=_TM2,OR(TH!L616="1111",TH!M616="1111")),TH!D616,""),"")</f>
        <v/>
      </c>
      <c r="B616" s="36" t="str">
        <f t="shared" si="33"/>
        <v/>
      </c>
      <c r="C616" s="189"/>
      <c r="D616" s="189"/>
      <c r="E616" s="189"/>
      <c r="F616" s="190"/>
      <c r="G616" s="867"/>
      <c r="H616" s="191"/>
      <c r="I616" s="252"/>
      <c r="J616" s="252"/>
      <c r="K616" s="594"/>
      <c r="L616" s="192"/>
      <c r="M616" s="192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9"/>
      <c r="AB616" s="586"/>
    </row>
    <row r="617" spans="1:28" ht="15.75" customHeight="1">
      <c r="A617" s="860" t="str">
        <f>IF(B617&lt;&gt;"",IF(AND(B617&gt;=_TM1,B617&lt;=_TM2,OR(TH!L617="1111",TH!M617="1111")),TH!D617,""),"")</f>
        <v/>
      </c>
      <c r="B617" s="36" t="str">
        <f t="shared" si="33"/>
        <v/>
      </c>
      <c r="C617" s="189"/>
      <c r="D617" s="189"/>
      <c r="E617" s="189"/>
      <c r="F617" s="190"/>
      <c r="G617" s="867"/>
      <c r="H617" s="191"/>
      <c r="I617" s="252"/>
      <c r="J617" s="252"/>
      <c r="K617" s="594"/>
      <c r="L617" s="192"/>
      <c r="M617" s="192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9"/>
      <c r="AB617" s="586"/>
    </row>
    <row r="618" spans="1:28" ht="15.75" customHeight="1">
      <c r="A618" s="860" t="str">
        <f>IF(B618&lt;&gt;"",IF(AND(B618&gt;=_TM1,B618&lt;=_TM2,OR(TH!L618="1111",TH!M618="1111")),TH!D618,""),"")</f>
        <v/>
      </c>
      <c r="B618" s="36" t="str">
        <f t="shared" si="33"/>
        <v/>
      </c>
      <c r="C618" s="189"/>
      <c r="D618" s="189"/>
      <c r="E618" s="189"/>
      <c r="F618" s="190"/>
      <c r="G618" s="867"/>
      <c r="H618" s="191"/>
      <c r="I618" s="252"/>
      <c r="J618" s="252"/>
      <c r="K618" s="594"/>
      <c r="L618" s="192"/>
      <c r="M618" s="192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9"/>
      <c r="AB618" s="586"/>
    </row>
    <row r="619" spans="1:28" ht="15.75" customHeight="1">
      <c r="A619" s="860" t="str">
        <f>IF(B619&lt;&gt;"",IF(AND(B619&gt;=_TM1,B619&lt;=_TM2,OR(TH!L619="1111",TH!M619="1111")),TH!D619,""),"")</f>
        <v/>
      </c>
      <c r="B619" s="36" t="str">
        <f t="shared" si="33"/>
        <v/>
      </c>
      <c r="C619" s="189"/>
      <c r="D619" s="189"/>
      <c r="E619" s="189"/>
      <c r="F619" s="190"/>
      <c r="G619" s="867"/>
      <c r="H619" s="800"/>
      <c r="I619" s="254"/>
      <c r="J619" s="252"/>
      <c r="K619" s="594"/>
      <c r="L619" s="192"/>
      <c r="M619" s="192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9"/>
      <c r="AB619" s="586"/>
    </row>
    <row r="620" spans="1:28" ht="15.75" customHeight="1">
      <c r="A620" s="860" t="str">
        <f>IF(B620&lt;&gt;"",IF(AND(B620&gt;=_TM1,B620&lt;=_TM2,OR(TH!L620="1111",TH!M620="1111")),TH!D620,""),"")</f>
        <v/>
      </c>
      <c r="B620" s="36" t="str">
        <f t="shared" si="33"/>
        <v/>
      </c>
      <c r="C620" s="189"/>
      <c r="D620" s="189"/>
      <c r="E620" s="189"/>
      <c r="F620" s="190"/>
      <c r="G620" s="867"/>
      <c r="H620" s="800"/>
      <c r="I620" s="252"/>
      <c r="J620" s="252"/>
      <c r="K620" s="594"/>
      <c r="L620" s="192"/>
      <c r="M620" s="192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9"/>
      <c r="AB620" s="586"/>
    </row>
    <row r="621" spans="1:28" ht="15.75" customHeight="1">
      <c r="A621" s="860" t="str">
        <f>IF(B621&lt;&gt;"",IF(AND(B621&gt;=_TM1,B621&lt;=_TM2,OR(TH!L621="1111",TH!M621="1111")),TH!D621,""),"")</f>
        <v/>
      </c>
      <c r="B621" s="36" t="str">
        <f t="shared" si="33"/>
        <v/>
      </c>
      <c r="C621" s="189"/>
      <c r="D621" s="189"/>
      <c r="E621" s="189"/>
      <c r="F621" s="190"/>
      <c r="G621" s="867"/>
      <c r="H621" s="191"/>
      <c r="I621" s="252"/>
      <c r="J621" s="252"/>
      <c r="K621" s="594"/>
      <c r="L621" s="192"/>
      <c r="M621" s="192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9"/>
      <c r="AB621" s="586"/>
    </row>
    <row r="622" spans="1:28" ht="15.75" customHeight="1">
      <c r="A622" s="860" t="str">
        <f>IF(B622&lt;&gt;"",IF(AND(B622&gt;=_TM1,B622&lt;=_TM2,OR(TH!L622="1111",TH!M622="1111")),TH!D622,""),"")</f>
        <v/>
      </c>
      <c r="B622" s="36" t="str">
        <f t="shared" si="33"/>
        <v/>
      </c>
      <c r="C622" s="189"/>
      <c r="D622" s="189"/>
      <c r="E622" s="189"/>
      <c r="F622" s="190"/>
      <c r="G622" s="867"/>
      <c r="H622" s="191"/>
      <c r="I622" s="253"/>
      <c r="J622" s="253"/>
      <c r="K622" s="594"/>
      <c r="L622" s="192"/>
      <c r="M622" s="192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9"/>
      <c r="AB622" s="586"/>
    </row>
    <row r="623" spans="1:28" ht="15.75" customHeight="1">
      <c r="A623" s="860" t="str">
        <f>IF(B623&lt;&gt;"",IF(AND(B623&gt;=_TM1,B623&lt;=_TM2,OR(TH!L623="1111",TH!M623="1111")),TH!D623,""),"")</f>
        <v/>
      </c>
      <c r="B623" s="36" t="str">
        <f t="shared" si="33"/>
        <v/>
      </c>
      <c r="C623" s="189"/>
      <c r="D623" s="189"/>
      <c r="E623" s="189"/>
      <c r="F623" s="187"/>
      <c r="G623" s="867"/>
      <c r="H623" s="191"/>
      <c r="I623" s="252"/>
      <c r="J623" s="252"/>
      <c r="K623" s="594"/>
      <c r="L623" s="192"/>
      <c r="M623" s="192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9"/>
      <c r="AB623" s="586"/>
    </row>
    <row r="624" spans="1:28" ht="15.75" customHeight="1">
      <c r="A624" s="860" t="str">
        <f>IF(B624&lt;&gt;"",IF(AND(B624&gt;=_TM1,B624&lt;=_TM2,OR(TH!L624="1111",TH!M624="1111")),TH!D624,""),"")</f>
        <v/>
      </c>
      <c r="B624" s="36" t="str">
        <f t="shared" si="33"/>
        <v/>
      </c>
      <c r="C624" s="189"/>
      <c r="D624" s="189"/>
      <c r="E624" s="189"/>
      <c r="F624" s="187"/>
      <c r="G624" s="867"/>
      <c r="H624" s="191"/>
      <c r="I624" s="253"/>
      <c r="J624" s="253"/>
      <c r="K624" s="594"/>
      <c r="L624" s="192"/>
      <c r="M624" s="192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9"/>
      <c r="AB624" s="586"/>
    </row>
    <row r="625" spans="1:28" ht="15.75" customHeight="1">
      <c r="A625" s="860" t="str">
        <f>IF(B625&lt;&gt;"",IF(AND(B625&gt;=_TM1,B625&lt;=_TM2,OR(TH!L625="1111",TH!M625="1111")),TH!D625,""),"")</f>
        <v/>
      </c>
      <c r="B625" s="36" t="str">
        <f t="shared" si="33"/>
        <v/>
      </c>
      <c r="C625" s="189"/>
      <c r="D625" s="189"/>
      <c r="E625" s="189"/>
      <c r="F625" s="187"/>
      <c r="G625" s="867"/>
      <c r="H625" s="191"/>
      <c r="I625" s="253"/>
      <c r="J625" s="253"/>
      <c r="K625" s="594"/>
      <c r="L625" s="192"/>
      <c r="M625" s="192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9"/>
      <c r="AB625" s="586"/>
    </row>
    <row r="626" spans="1:28" ht="15.75" customHeight="1">
      <c r="A626" s="860" t="str">
        <f>IF(B626&lt;&gt;"",IF(AND(B626&gt;=_TM1,B626&lt;=_TM2,OR(TH!L626="1111",TH!M626="1111")),TH!D626,""),"")</f>
        <v/>
      </c>
      <c r="B626" s="36" t="str">
        <f t="shared" si="33"/>
        <v/>
      </c>
      <c r="C626" s="189"/>
      <c r="D626" s="189"/>
      <c r="E626" s="189"/>
      <c r="F626" s="187"/>
      <c r="G626" s="867"/>
      <c r="H626" s="191"/>
      <c r="I626" s="252"/>
      <c r="J626" s="252"/>
      <c r="K626" s="594"/>
      <c r="L626" s="192"/>
      <c r="M626" s="192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9"/>
      <c r="AB626" s="586"/>
    </row>
    <row r="627" spans="1:28" ht="15.75" customHeight="1">
      <c r="A627" s="860" t="str">
        <f>IF(B627&lt;&gt;"",IF(AND(B627&gt;=_TM1,B627&lt;=_TM2,OR(TH!L627="1111",TH!M627="1111")),TH!D627,""),"")</f>
        <v/>
      </c>
      <c r="B627" s="36" t="str">
        <f t="shared" si="33"/>
        <v/>
      </c>
      <c r="C627" s="189"/>
      <c r="D627" s="189"/>
      <c r="E627" s="189"/>
      <c r="F627" s="187"/>
      <c r="G627" s="867"/>
      <c r="H627" s="191"/>
      <c r="I627" s="253"/>
      <c r="J627" s="253"/>
      <c r="K627" s="594"/>
      <c r="L627" s="192"/>
      <c r="M627" s="192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9"/>
      <c r="AB627" s="586"/>
    </row>
    <row r="628" spans="1:28" ht="15.75" customHeight="1">
      <c r="A628" s="860" t="str">
        <f>IF(B628&lt;&gt;"",IF(AND(B628&gt;=_TM1,B628&lt;=_TM2,OR(TH!L628="1111",TH!M628="1111")),TH!D628,""),"")</f>
        <v/>
      </c>
      <c r="B628" s="36" t="str">
        <f t="shared" si="33"/>
        <v/>
      </c>
      <c r="C628" s="189"/>
      <c r="D628" s="189"/>
      <c r="E628" s="189"/>
      <c r="F628" s="187"/>
      <c r="G628" s="867"/>
      <c r="H628" s="191"/>
      <c r="I628" s="252"/>
      <c r="J628" s="252"/>
      <c r="K628" s="594"/>
      <c r="L628" s="192"/>
      <c r="M628" s="192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9"/>
      <c r="AB628" s="586"/>
    </row>
    <row r="629" spans="1:28" ht="15.75" customHeight="1">
      <c r="A629" s="860" t="str">
        <f>IF(B629&lt;&gt;"",IF(AND(B629&gt;=_TM1,B629&lt;=_TM2,OR(TH!L629="1111",TH!M629="1111")),TH!D629,""),"")</f>
        <v/>
      </c>
      <c r="B629" s="36" t="str">
        <f t="shared" ref="B629:B660" si="34">IF(C629&lt;&gt;"",MONTH(C629),"")</f>
        <v/>
      </c>
      <c r="C629" s="189"/>
      <c r="D629" s="189"/>
      <c r="E629" s="189"/>
      <c r="F629" s="187"/>
      <c r="G629" s="867"/>
      <c r="H629" s="191"/>
      <c r="I629" s="252"/>
      <c r="J629" s="252"/>
      <c r="K629" s="594"/>
      <c r="L629" s="192"/>
      <c r="M629" s="192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9"/>
      <c r="AB629" s="586"/>
    </row>
    <row r="630" spans="1:28" ht="15.75" customHeight="1">
      <c r="A630" s="860" t="str">
        <f>IF(B630&lt;&gt;"",IF(AND(B630&gt;=_TM1,B630&lt;=_TM2,OR(TH!L630="1111",TH!M630="1111")),TH!D630,""),"")</f>
        <v/>
      </c>
      <c r="B630" s="36" t="str">
        <f t="shared" si="34"/>
        <v/>
      </c>
      <c r="C630" s="189"/>
      <c r="D630" s="189"/>
      <c r="E630" s="189"/>
      <c r="F630" s="187"/>
      <c r="G630" s="867"/>
      <c r="H630" s="191"/>
      <c r="I630" s="252"/>
      <c r="J630" s="252"/>
      <c r="K630" s="594"/>
      <c r="L630" s="192"/>
      <c r="M630" s="192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9"/>
      <c r="AB630" s="586"/>
    </row>
    <row r="631" spans="1:28" ht="15.75" customHeight="1">
      <c r="A631" s="860" t="str">
        <f>IF(B631&lt;&gt;"",IF(AND(B631&gt;=_TM1,B631&lt;=_TM2,OR(TH!L631="1111",TH!M631="1111")),TH!D631,""),"")</f>
        <v/>
      </c>
      <c r="B631" s="36" t="str">
        <f t="shared" si="34"/>
        <v/>
      </c>
      <c r="C631" s="189"/>
      <c r="D631" s="189"/>
      <c r="E631" s="189"/>
      <c r="F631" s="187"/>
      <c r="G631" s="867"/>
      <c r="H631" s="191"/>
      <c r="I631" s="252"/>
      <c r="J631" s="252"/>
      <c r="K631" s="594"/>
      <c r="L631" s="192"/>
      <c r="M631" s="192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9"/>
      <c r="AB631" s="586"/>
    </row>
    <row r="632" spans="1:28" ht="15.75" customHeight="1">
      <c r="A632" s="860" t="str">
        <f>IF(B632&lt;&gt;"",IF(AND(B632&gt;=_TM1,B632&lt;=_TM2,OR(TH!L632="1111",TH!M632="1111")),TH!D632,""),"")</f>
        <v/>
      </c>
      <c r="B632" s="36" t="str">
        <f t="shared" si="34"/>
        <v/>
      </c>
      <c r="C632" s="189"/>
      <c r="D632" s="189"/>
      <c r="E632" s="189"/>
      <c r="F632" s="187"/>
      <c r="G632" s="867"/>
      <c r="H632" s="191"/>
      <c r="I632" s="252"/>
      <c r="J632" s="252"/>
      <c r="K632" s="594"/>
      <c r="L632" s="192"/>
      <c r="M632" s="192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9"/>
      <c r="AB632" s="586"/>
    </row>
    <row r="633" spans="1:28" ht="15.75" customHeight="1">
      <c r="A633" s="860" t="str">
        <f>IF(B633&lt;&gt;"",IF(AND(B633&gt;=_TM1,B633&lt;=_TM2,OR(TH!L633="1111",TH!M633="1111")),TH!D633,""),"")</f>
        <v/>
      </c>
      <c r="B633" s="36" t="str">
        <f t="shared" si="34"/>
        <v/>
      </c>
      <c r="C633" s="189"/>
      <c r="D633" s="189"/>
      <c r="E633" s="189"/>
      <c r="F633" s="187"/>
      <c r="G633" s="867"/>
      <c r="H633" s="191"/>
      <c r="I633" s="252"/>
      <c r="J633" s="252"/>
      <c r="K633" s="594"/>
      <c r="L633" s="192"/>
      <c r="M633" s="192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9"/>
      <c r="AB633" s="586"/>
    </row>
    <row r="634" spans="1:28" ht="15.75" customHeight="1">
      <c r="A634" s="860" t="str">
        <f>IF(B634&lt;&gt;"",IF(AND(B634&gt;=_TM1,B634&lt;=_TM2,OR(TH!L634="1111",TH!M634="1111")),TH!D634,""),"")</f>
        <v/>
      </c>
      <c r="B634" s="36" t="str">
        <f t="shared" si="34"/>
        <v/>
      </c>
      <c r="C634" s="189"/>
      <c r="D634" s="189"/>
      <c r="E634" s="189"/>
      <c r="F634" s="187"/>
      <c r="G634" s="867"/>
      <c r="H634" s="191"/>
      <c r="I634" s="252"/>
      <c r="J634" s="252"/>
      <c r="K634" s="594"/>
      <c r="L634" s="192"/>
      <c r="M634" s="192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9"/>
      <c r="AB634" s="586"/>
    </row>
    <row r="635" spans="1:28" ht="15.75" customHeight="1">
      <c r="A635" s="860" t="str">
        <f>IF(B635&lt;&gt;"",IF(AND(B635&gt;=_TM1,B635&lt;=_TM2,OR(TH!L635="1111",TH!M635="1111")),TH!D635,""),"")</f>
        <v/>
      </c>
      <c r="B635" s="36" t="str">
        <f t="shared" si="34"/>
        <v/>
      </c>
      <c r="C635" s="189"/>
      <c r="D635" s="189"/>
      <c r="E635" s="189"/>
      <c r="F635" s="187"/>
      <c r="G635" s="867"/>
      <c r="H635" s="191"/>
      <c r="I635" s="252"/>
      <c r="J635" s="252"/>
      <c r="K635" s="594"/>
      <c r="L635" s="192"/>
      <c r="M635" s="192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9"/>
      <c r="AB635" s="586"/>
    </row>
    <row r="636" spans="1:28" ht="15.75" customHeight="1">
      <c r="A636" s="860" t="str">
        <f>IF(B636&lt;&gt;"",IF(AND(B636&gt;=_TM1,B636&lt;=_TM2,OR(TH!L636="1111",TH!M636="1111")),TH!D636,""),"")</f>
        <v/>
      </c>
      <c r="B636" s="36" t="str">
        <f t="shared" si="34"/>
        <v/>
      </c>
      <c r="C636" s="189"/>
      <c r="D636" s="189"/>
      <c r="E636" s="189"/>
      <c r="F636" s="187"/>
      <c r="G636" s="867"/>
      <c r="H636" s="191"/>
      <c r="I636" s="252"/>
      <c r="J636" s="252"/>
      <c r="K636" s="594"/>
      <c r="L636" s="192"/>
      <c r="M636" s="192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9"/>
      <c r="AB636" s="586"/>
    </row>
    <row r="637" spans="1:28" ht="15.75" customHeight="1">
      <c r="A637" s="860" t="str">
        <f>IF(B637&lt;&gt;"",IF(AND(B637&gt;=_TM1,B637&lt;=_TM2,OR(TH!L637="1111",TH!M637="1111")),TH!D637,""),"")</f>
        <v/>
      </c>
      <c r="B637" s="36" t="str">
        <f t="shared" si="34"/>
        <v/>
      </c>
      <c r="C637" s="189"/>
      <c r="D637" s="189"/>
      <c r="E637" s="189"/>
      <c r="F637" s="187"/>
      <c r="G637" s="867"/>
      <c r="H637" s="191"/>
      <c r="I637" s="252"/>
      <c r="J637" s="252"/>
      <c r="K637" s="594"/>
      <c r="L637" s="192"/>
      <c r="M637" s="192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9"/>
      <c r="AB637" s="586"/>
    </row>
    <row r="638" spans="1:28" ht="15.75" customHeight="1">
      <c r="A638" s="860" t="str">
        <f>IF(B638&lt;&gt;"",IF(AND(B638&gt;=_TM1,B638&lt;=_TM2,OR(TH!L638="1111",TH!M638="1111")),TH!D638,""),"")</f>
        <v/>
      </c>
      <c r="B638" s="36" t="str">
        <f t="shared" si="34"/>
        <v/>
      </c>
      <c r="C638" s="189"/>
      <c r="D638" s="189"/>
      <c r="E638" s="189"/>
      <c r="F638" s="187"/>
      <c r="G638" s="867"/>
      <c r="H638" s="191"/>
      <c r="I638" s="252"/>
      <c r="J638" s="252"/>
      <c r="K638" s="594"/>
      <c r="L638" s="192"/>
      <c r="M638" s="192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9"/>
      <c r="AB638" s="586"/>
    </row>
    <row r="639" spans="1:28" ht="15.75" customHeight="1">
      <c r="A639" s="860" t="str">
        <f>IF(B639&lt;&gt;"",IF(AND(B639&gt;=_TM1,B639&lt;=_TM2,OR(TH!L639="1111",TH!M639="1111")),TH!D639,""),"")</f>
        <v/>
      </c>
      <c r="B639" s="36" t="str">
        <f t="shared" si="34"/>
        <v/>
      </c>
      <c r="C639" s="189"/>
      <c r="D639" s="189"/>
      <c r="E639" s="189"/>
      <c r="F639" s="190"/>
      <c r="G639" s="867"/>
      <c r="H639" s="191"/>
      <c r="I639" s="252"/>
      <c r="J639" s="252"/>
      <c r="K639" s="594"/>
      <c r="L639" s="192"/>
      <c r="M639" s="192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9"/>
      <c r="AB639" s="586"/>
    </row>
    <row r="640" spans="1:28" ht="15.75" customHeight="1">
      <c r="A640" s="860" t="str">
        <f>IF(B640&lt;&gt;"",IF(AND(B640&gt;=_TM1,B640&lt;=_TM2,OR(TH!L640="1111",TH!M640="1111")),TH!D640,""),"")</f>
        <v/>
      </c>
      <c r="B640" s="36" t="str">
        <f t="shared" si="34"/>
        <v/>
      </c>
      <c r="C640" s="189"/>
      <c r="D640" s="189"/>
      <c r="E640" s="189"/>
      <c r="F640" s="190"/>
      <c r="G640" s="867"/>
      <c r="H640" s="191"/>
      <c r="I640" s="252"/>
      <c r="J640" s="252"/>
      <c r="K640" s="594"/>
      <c r="L640" s="192"/>
      <c r="M640" s="192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9"/>
      <c r="AB640" s="586"/>
    </row>
    <row r="641" spans="1:28" ht="15.75" customHeight="1">
      <c r="A641" s="860" t="str">
        <f>IF(B641&lt;&gt;"",IF(AND(B641&gt;=_TM1,B641&lt;=_TM2,OR(TH!L641="1111",TH!M641="1111")),TH!D641,""),"")</f>
        <v/>
      </c>
      <c r="B641" s="36" t="str">
        <f t="shared" si="34"/>
        <v/>
      </c>
      <c r="C641" s="189"/>
      <c r="D641" s="189"/>
      <c r="E641" s="189"/>
      <c r="F641" s="190"/>
      <c r="G641" s="867"/>
      <c r="H641" s="191"/>
      <c r="I641" s="252"/>
      <c r="J641" s="252"/>
      <c r="K641" s="594"/>
      <c r="L641" s="192"/>
      <c r="M641" s="192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9"/>
      <c r="AB641" s="586"/>
    </row>
    <row r="642" spans="1:28" ht="15.75" customHeight="1">
      <c r="A642" s="860" t="str">
        <f>IF(B642&lt;&gt;"",IF(AND(B642&gt;=_TM1,B642&lt;=_TM2,OR(TH!L642="1111",TH!M642="1111")),TH!D642,""),"")</f>
        <v/>
      </c>
      <c r="B642" s="36" t="str">
        <f t="shared" si="34"/>
        <v/>
      </c>
      <c r="C642" s="189"/>
      <c r="D642" s="189"/>
      <c r="E642" s="189"/>
      <c r="F642" s="190"/>
      <c r="G642" s="867"/>
      <c r="H642" s="191"/>
      <c r="I642" s="252"/>
      <c r="J642" s="252"/>
      <c r="K642" s="594"/>
      <c r="L642" s="192"/>
      <c r="M642" s="192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9"/>
      <c r="AB642" s="586"/>
    </row>
    <row r="643" spans="1:28" ht="15.75" customHeight="1">
      <c r="A643" s="860" t="str">
        <f>IF(B643&lt;&gt;"",IF(AND(B643&gt;=_TM1,B643&lt;=_TM2,OR(TH!L643="1111",TH!M643="1111")),TH!D643,""),"")</f>
        <v/>
      </c>
      <c r="B643" s="36" t="str">
        <f t="shared" si="34"/>
        <v/>
      </c>
      <c r="C643" s="189"/>
      <c r="D643" s="189"/>
      <c r="E643" s="189"/>
      <c r="F643" s="190"/>
      <c r="G643" s="867"/>
      <c r="H643" s="191"/>
      <c r="I643" s="252"/>
      <c r="J643" s="252"/>
      <c r="K643" s="594"/>
      <c r="L643" s="192"/>
      <c r="M643" s="192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9"/>
      <c r="AB643" s="586"/>
    </row>
    <row r="644" spans="1:28" ht="15.75" customHeight="1">
      <c r="A644" s="860" t="str">
        <f>IF(B644&lt;&gt;"",IF(AND(B644&gt;=_TM1,B644&lt;=_TM2,OR(TH!L644="1111",TH!M644="1111")),TH!D644,""),"")</f>
        <v/>
      </c>
      <c r="B644" s="36" t="str">
        <f t="shared" si="34"/>
        <v/>
      </c>
      <c r="C644" s="189"/>
      <c r="D644" s="189"/>
      <c r="E644" s="189"/>
      <c r="F644" s="190"/>
      <c r="G644" s="867"/>
      <c r="H644" s="191"/>
      <c r="I644" s="252"/>
      <c r="J644" s="252"/>
      <c r="K644" s="594"/>
      <c r="L644" s="192"/>
      <c r="M644" s="192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9"/>
      <c r="AB644" s="586"/>
    </row>
    <row r="645" spans="1:28" ht="15.75" customHeight="1">
      <c r="A645" s="860" t="str">
        <f>IF(B645&lt;&gt;"",IF(AND(B645&gt;=_TM1,B645&lt;=_TM2,OR(TH!L645="1111",TH!M645="1111")),TH!D645,""),"")</f>
        <v/>
      </c>
      <c r="B645" s="36" t="str">
        <f t="shared" si="34"/>
        <v/>
      </c>
      <c r="C645" s="189"/>
      <c r="D645" s="189"/>
      <c r="E645" s="189"/>
      <c r="F645" s="190"/>
      <c r="G645" s="867"/>
      <c r="H645" s="191"/>
      <c r="I645" s="252"/>
      <c r="J645" s="252"/>
      <c r="K645" s="594"/>
      <c r="L645" s="192"/>
      <c r="M645" s="192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9"/>
      <c r="AB645" s="586"/>
    </row>
    <row r="646" spans="1:28" ht="15.75" customHeight="1">
      <c r="A646" s="860" t="str">
        <f>IF(B646&lt;&gt;"",IF(AND(B646&gt;=_TM1,B646&lt;=_TM2,OR(TH!L646="1111",TH!M646="1111")),TH!D646,""),"")</f>
        <v/>
      </c>
      <c r="B646" s="36" t="str">
        <f t="shared" si="34"/>
        <v/>
      </c>
      <c r="C646" s="189"/>
      <c r="D646" s="189"/>
      <c r="E646" s="189"/>
      <c r="F646" s="190"/>
      <c r="G646" s="867"/>
      <c r="H646" s="191"/>
      <c r="I646" s="252"/>
      <c r="J646" s="252"/>
      <c r="K646" s="594"/>
      <c r="L646" s="192"/>
      <c r="M646" s="192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9"/>
      <c r="AB646" s="586"/>
    </row>
    <row r="647" spans="1:28" ht="15.75" customHeight="1">
      <c r="A647" s="860" t="str">
        <f>IF(B647&lt;&gt;"",IF(AND(B647&gt;=_TM1,B647&lt;=_TM2,OR(TH!L647="1111",TH!M647="1111")),TH!D647,""),"")</f>
        <v/>
      </c>
      <c r="B647" s="36" t="str">
        <f t="shared" si="34"/>
        <v/>
      </c>
      <c r="C647" s="189"/>
      <c r="D647" s="189"/>
      <c r="E647" s="189"/>
      <c r="F647" s="190"/>
      <c r="G647" s="867"/>
      <c r="H647" s="191"/>
      <c r="I647" s="252"/>
      <c r="J647" s="252"/>
      <c r="K647" s="594"/>
      <c r="L647" s="192"/>
      <c r="M647" s="192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9"/>
      <c r="AB647" s="586"/>
    </row>
    <row r="648" spans="1:28" ht="15.75" customHeight="1">
      <c r="A648" s="860" t="str">
        <f>IF(B648&lt;&gt;"",IF(AND(B648&gt;=_TM1,B648&lt;=_TM2,OR(TH!L648="1111",TH!M648="1111")),TH!D648,""),"")</f>
        <v/>
      </c>
      <c r="B648" s="36" t="str">
        <f t="shared" si="34"/>
        <v/>
      </c>
      <c r="C648" s="189"/>
      <c r="D648" s="189"/>
      <c r="E648" s="189"/>
      <c r="F648" s="190"/>
      <c r="G648" s="867"/>
      <c r="H648" s="191"/>
      <c r="I648" s="252"/>
      <c r="J648" s="252"/>
      <c r="K648" s="594"/>
      <c r="L648" s="192"/>
      <c r="M648" s="192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9"/>
      <c r="AB648" s="586"/>
    </row>
    <row r="649" spans="1:28" ht="15.75" customHeight="1">
      <c r="A649" s="860" t="str">
        <f>IF(B649&lt;&gt;"",IF(AND(B649&gt;=_TM1,B649&lt;=_TM2,OR(TH!L649="1111",TH!M649="1111")),TH!D649,""),"")</f>
        <v/>
      </c>
      <c r="B649" s="36" t="str">
        <f t="shared" si="34"/>
        <v/>
      </c>
      <c r="C649" s="189"/>
      <c r="D649" s="189"/>
      <c r="E649" s="189"/>
      <c r="F649" s="190"/>
      <c r="G649" s="867"/>
      <c r="H649" s="191"/>
      <c r="I649" s="252"/>
      <c r="J649" s="252"/>
      <c r="K649" s="594"/>
      <c r="L649" s="192"/>
      <c r="M649" s="192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9"/>
      <c r="AB649" s="586"/>
    </row>
    <row r="650" spans="1:28" ht="15.75" customHeight="1">
      <c r="A650" s="860" t="str">
        <f>IF(B650&lt;&gt;"",IF(AND(B650&gt;=_TM1,B650&lt;=_TM2,OR(TH!L650="1111",TH!M650="1111")),TH!D650,""),"")</f>
        <v/>
      </c>
      <c r="B650" s="36" t="str">
        <f t="shared" si="34"/>
        <v/>
      </c>
      <c r="C650" s="189"/>
      <c r="D650" s="189"/>
      <c r="E650" s="189"/>
      <c r="F650" s="187"/>
      <c r="G650" s="867"/>
      <c r="H650" s="191"/>
      <c r="I650" s="252"/>
      <c r="J650" s="252"/>
      <c r="K650" s="594"/>
      <c r="L650" s="192"/>
      <c r="M650" s="192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9"/>
      <c r="AB650" s="586"/>
    </row>
    <row r="651" spans="1:28" ht="15.75" customHeight="1">
      <c r="A651" s="860" t="str">
        <f>IF(B651&lt;&gt;"",IF(AND(B651&gt;=_TM1,B651&lt;=_TM2,OR(TH!L651="1111",TH!M651="1111")),TH!D651,""),"")</f>
        <v/>
      </c>
      <c r="B651" s="36" t="str">
        <f t="shared" si="34"/>
        <v/>
      </c>
      <c r="C651" s="189"/>
      <c r="D651" s="189"/>
      <c r="E651" s="189"/>
      <c r="F651" s="187"/>
      <c r="G651" s="867"/>
      <c r="H651" s="191"/>
      <c r="I651" s="252"/>
      <c r="J651" s="252"/>
      <c r="K651" s="594"/>
      <c r="L651" s="192"/>
      <c r="M651" s="192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9"/>
      <c r="AB651" s="586"/>
    </row>
    <row r="652" spans="1:28" ht="15.75" customHeight="1">
      <c r="A652" s="860" t="str">
        <f>IF(B652&lt;&gt;"",IF(AND(B652&gt;=_TM1,B652&lt;=_TM2,OR(TH!L652="1111",TH!M652="1111")),TH!D652,""),"")</f>
        <v/>
      </c>
      <c r="B652" s="36" t="str">
        <f t="shared" si="34"/>
        <v/>
      </c>
      <c r="C652" s="189"/>
      <c r="D652" s="189"/>
      <c r="E652" s="189"/>
      <c r="F652" s="190"/>
      <c r="G652" s="867"/>
      <c r="H652" s="191"/>
      <c r="I652" s="252"/>
      <c r="J652" s="252"/>
      <c r="K652" s="594"/>
      <c r="L652" s="192"/>
      <c r="M652" s="192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9"/>
      <c r="AB652" s="586"/>
    </row>
    <row r="653" spans="1:28" ht="15.75" customHeight="1">
      <c r="A653" s="860" t="str">
        <f>IF(B653&lt;&gt;"",IF(AND(B653&gt;=_TM1,B653&lt;=_TM2,OR(TH!L653="1111",TH!M653="1111")),TH!D653,""),"")</f>
        <v/>
      </c>
      <c r="B653" s="36" t="str">
        <f t="shared" si="34"/>
        <v/>
      </c>
      <c r="C653" s="189"/>
      <c r="D653" s="189"/>
      <c r="E653" s="189"/>
      <c r="F653" s="190"/>
      <c r="G653" s="867"/>
      <c r="H653" s="191"/>
      <c r="I653" s="252"/>
      <c r="J653" s="252"/>
      <c r="K653" s="594"/>
      <c r="L653" s="192"/>
      <c r="M653" s="192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9"/>
      <c r="AB653" s="586"/>
    </row>
    <row r="654" spans="1:28" ht="15.75" customHeight="1">
      <c r="A654" s="860" t="str">
        <f>IF(B654&lt;&gt;"",IF(AND(B654&gt;=_TM1,B654&lt;=_TM2,OR(TH!L654="1111",TH!M654="1111")),TH!D654,""),"")</f>
        <v/>
      </c>
      <c r="B654" s="36" t="str">
        <f t="shared" si="34"/>
        <v/>
      </c>
      <c r="C654" s="189"/>
      <c r="D654" s="189"/>
      <c r="E654" s="189"/>
      <c r="F654" s="190"/>
      <c r="G654" s="867"/>
      <c r="H654" s="191"/>
      <c r="I654" s="252"/>
      <c r="J654" s="252"/>
      <c r="K654" s="594"/>
      <c r="L654" s="192"/>
      <c r="M654" s="192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9"/>
      <c r="AB654" s="586"/>
    </row>
    <row r="655" spans="1:28" ht="15.75" customHeight="1">
      <c r="A655" s="860" t="str">
        <f>IF(B655&lt;&gt;"",IF(AND(B655&gt;=_TM1,B655&lt;=_TM2,OR(TH!L655="1111",TH!M655="1111")),TH!D655,""),"")</f>
        <v/>
      </c>
      <c r="B655" s="36" t="str">
        <f t="shared" si="34"/>
        <v/>
      </c>
      <c r="C655" s="189"/>
      <c r="D655" s="189"/>
      <c r="E655" s="189"/>
      <c r="F655" s="190"/>
      <c r="G655" s="867"/>
      <c r="H655" s="858"/>
      <c r="I655" s="252"/>
      <c r="J655" s="252"/>
      <c r="K655" s="594"/>
      <c r="L655" s="192"/>
      <c r="M655" s="192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9"/>
      <c r="AB655" s="586"/>
    </row>
    <row r="656" spans="1:28" ht="15.75" customHeight="1">
      <c r="A656" s="860" t="str">
        <f>IF(B656&lt;&gt;"",IF(AND(B656&gt;=_TM1,B656&lt;=_TM2,OR(TH!L656="1111",TH!M656="1111")),TH!D656,""),"")</f>
        <v/>
      </c>
      <c r="B656" s="36" t="str">
        <f t="shared" si="34"/>
        <v/>
      </c>
      <c r="C656" s="189"/>
      <c r="D656" s="189"/>
      <c r="E656" s="189"/>
      <c r="F656" s="190"/>
      <c r="G656" s="867"/>
      <c r="H656" s="858"/>
      <c r="I656" s="252"/>
      <c r="J656" s="252"/>
      <c r="K656" s="594"/>
      <c r="L656" s="192"/>
      <c r="M656" s="192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9"/>
      <c r="AB656" s="586"/>
    </row>
    <row r="657" spans="1:30" ht="15.75" customHeight="1">
      <c r="A657" s="860" t="str">
        <f>IF(B657&lt;&gt;"",IF(AND(B657&gt;=_TM1,B657&lt;=_TM2,OR(TH!L657="1111",TH!M657="1111")),TH!D657,""),"")</f>
        <v/>
      </c>
      <c r="B657" s="36" t="str">
        <f t="shared" si="34"/>
        <v/>
      </c>
      <c r="C657" s="189"/>
      <c r="D657" s="189"/>
      <c r="E657" s="189"/>
      <c r="F657" s="190"/>
      <c r="G657" s="867"/>
      <c r="H657" s="191"/>
      <c r="I657" s="252"/>
      <c r="J657" s="252"/>
      <c r="K657" s="594"/>
      <c r="L657" s="192"/>
      <c r="M657" s="192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9"/>
      <c r="AB657" s="586"/>
    </row>
    <row r="658" spans="1:30" ht="15.75" customHeight="1">
      <c r="A658" s="860" t="str">
        <f>IF(B658&lt;&gt;"",IF(AND(B658&gt;=_TM1,B658&lt;=_TM2,OR(TH!L658="1111",TH!M658="1111")),TH!D658,""),"")</f>
        <v/>
      </c>
      <c r="B658" s="36" t="str">
        <f t="shared" si="34"/>
        <v/>
      </c>
      <c r="C658" s="189"/>
      <c r="D658" s="189"/>
      <c r="E658" s="189"/>
      <c r="F658" s="190"/>
      <c r="G658" s="867"/>
      <c r="H658" s="191"/>
      <c r="I658" s="252"/>
      <c r="J658" s="252"/>
      <c r="K658" s="594"/>
      <c r="L658" s="192"/>
      <c r="M658" s="192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9"/>
      <c r="AB658" s="586"/>
    </row>
    <row r="659" spans="1:30" ht="15.75" customHeight="1">
      <c r="A659" s="860" t="str">
        <f>IF(B659&lt;&gt;"",IF(AND(B659&gt;=_TM1,B659&lt;=_TM2,OR(TH!L659="1111",TH!M659="1111")),TH!D659,""),"")</f>
        <v/>
      </c>
      <c r="B659" s="36" t="str">
        <f t="shared" si="34"/>
        <v/>
      </c>
      <c r="C659" s="189"/>
      <c r="D659" s="189"/>
      <c r="E659" s="189"/>
      <c r="F659" s="190"/>
      <c r="G659" s="867"/>
      <c r="H659" s="191"/>
      <c r="I659" s="252"/>
      <c r="J659" s="252"/>
      <c r="K659" s="594"/>
      <c r="L659" s="192"/>
      <c r="M659" s="192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9"/>
      <c r="AB659" s="586"/>
    </row>
    <row r="660" spans="1:30" ht="15.75" customHeight="1">
      <c r="A660" s="860" t="str">
        <f>IF(B660&lt;&gt;"",IF(AND(B660&gt;=_TM1,B660&lt;=_TM2,OR(TH!L660="1111",TH!M660="1111")),TH!D660,""),"")</f>
        <v/>
      </c>
      <c r="B660" s="36" t="str">
        <f t="shared" si="34"/>
        <v/>
      </c>
      <c r="C660" s="189"/>
      <c r="D660" s="189"/>
      <c r="E660" s="189"/>
      <c r="F660" s="190"/>
      <c r="G660" s="867"/>
      <c r="H660" s="191"/>
      <c r="I660" s="252"/>
      <c r="J660" s="252"/>
      <c r="K660" s="594"/>
      <c r="L660" s="192"/>
      <c r="M660" s="192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9"/>
      <c r="AB660" s="586"/>
    </row>
    <row r="661" spans="1:30" ht="15.75" customHeight="1">
      <c r="A661" s="860" t="str">
        <f>IF(B661&lt;&gt;"",IF(AND(B661&gt;=_TM1,B661&lt;=_TM2,OR(TH!L661="1111",TH!M661="1111")),TH!D661,""),"")</f>
        <v/>
      </c>
      <c r="B661" s="36" t="str">
        <f t="shared" ref="B661:B665" si="35">IF(C661&lt;&gt;"",MONTH(C661),"")</f>
        <v/>
      </c>
      <c r="C661" s="189"/>
      <c r="D661" s="189"/>
      <c r="E661" s="189"/>
      <c r="F661" s="190"/>
      <c r="G661" s="867"/>
      <c r="H661" s="191"/>
      <c r="I661" s="252"/>
      <c r="J661" s="252"/>
      <c r="K661" s="594"/>
      <c r="L661" s="192"/>
      <c r="M661" s="192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9"/>
      <c r="AB661" s="586"/>
    </row>
    <row r="662" spans="1:30" ht="15.75" customHeight="1">
      <c r="A662" s="860" t="str">
        <f>IF(B662&lt;&gt;"",IF(AND(B662&gt;=_TM1,B662&lt;=_TM2,OR(TH!L662="1111",TH!M662="1111")),TH!D662,""),"")</f>
        <v/>
      </c>
      <c r="B662" s="36" t="str">
        <f t="shared" si="35"/>
        <v/>
      </c>
      <c r="C662" s="189"/>
      <c r="D662" s="189"/>
      <c r="E662" s="189"/>
      <c r="F662" s="190"/>
      <c r="G662" s="867"/>
      <c r="H662" s="191"/>
      <c r="I662" s="252"/>
      <c r="J662" s="252"/>
      <c r="K662" s="594"/>
      <c r="L662" s="192"/>
      <c r="M662" s="192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9"/>
      <c r="AB662" s="586"/>
    </row>
    <row r="663" spans="1:30" ht="15.75" customHeight="1">
      <c r="A663" s="860" t="str">
        <f>IF(B663&lt;&gt;"",IF(AND(B663&gt;=_TM1,B663&lt;=_TM2,OR(TH!L663="1111",TH!M663="1111")),TH!D663,""),"")</f>
        <v/>
      </c>
      <c r="B663" s="36" t="str">
        <f t="shared" si="35"/>
        <v/>
      </c>
      <c r="C663" s="189"/>
      <c r="D663" s="189"/>
      <c r="E663" s="189"/>
      <c r="F663" s="190"/>
      <c r="G663" s="867"/>
      <c r="H663" s="191"/>
      <c r="I663" s="252"/>
      <c r="J663" s="252"/>
      <c r="K663" s="594"/>
      <c r="L663" s="192"/>
      <c r="M663" s="192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9"/>
      <c r="AB663" s="586"/>
    </row>
    <row r="664" spans="1:30" ht="15.75" customHeight="1">
      <c r="A664" s="860" t="str">
        <f>IF(B664&lt;&gt;"",IF(AND(B664&gt;=_TM1,B664&lt;=_TM2,OR(TH!L664="1111",TH!M664="1111")),TH!D664,""),"")</f>
        <v/>
      </c>
      <c r="B664" s="36" t="str">
        <f t="shared" si="35"/>
        <v/>
      </c>
      <c r="C664" s="189"/>
      <c r="D664" s="189"/>
      <c r="E664" s="189"/>
      <c r="F664" s="190"/>
      <c r="G664" s="867"/>
      <c r="H664" s="191"/>
      <c r="I664" s="252"/>
      <c r="J664" s="252"/>
      <c r="K664" s="594"/>
      <c r="L664" s="192"/>
      <c r="M664" s="192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9"/>
      <c r="AB664" s="586"/>
    </row>
    <row r="665" spans="1:30" ht="15.75" customHeight="1">
      <c r="A665" s="860" t="str">
        <f>IF(B665&lt;&gt;"",IF(AND(B665&gt;=_TM1,B665&lt;=_TM2,OR(TH!L665="1111",TH!M665="1111")),TH!D665,""),"")</f>
        <v/>
      </c>
      <c r="B665" s="36" t="str">
        <f t="shared" si="35"/>
        <v/>
      </c>
      <c r="C665" s="189"/>
      <c r="D665" s="189"/>
      <c r="E665" s="189"/>
      <c r="F665" s="190"/>
      <c r="G665" s="867"/>
      <c r="H665" s="191"/>
      <c r="I665" s="252"/>
      <c r="J665" s="252"/>
      <c r="K665" s="594"/>
      <c r="L665" s="192"/>
      <c r="M665" s="192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9"/>
      <c r="AB665" s="586"/>
    </row>
    <row r="666" spans="1:30" ht="15.75" customHeight="1">
      <c r="A666" s="860" t="str">
        <f>IF(B666&lt;&gt;"",IF(AND(B666&gt;=_TM1,B666&lt;=_TM2,OR(TH!L666="1111",TH!M666="1111")),TH!D666,""),"")</f>
        <v/>
      </c>
      <c r="B666" s="36" t="str">
        <f t="shared" ref="B666:B697" si="36">IF(C666&lt;&gt;"",MONTH(C666),"")</f>
        <v/>
      </c>
      <c r="C666" s="189"/>
      <c r="D666" s="189"/>
      <c r="E666" s="189"/>
      <c r="F666" s="190"/>
      <c r="G666" s="867"/>
      <c r="H666" s="191"/>
      <c r="I666" s="252"/>
      <c r="J666" s="252"/>
      <c r="K666" s="594"/>
      <c r="L666" s="192"/>
      <c r="M666" s="192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9"/>
      <c r="AB666" s="586"/>
    </row>
    <row r="667" spans="1:30" ht="15.75" customHeight="1">
      <c r="A667" s="860" t="str">
        <f>IF(B667&lt;&gt;"",IF(AND(B667&gt;=_TM1,B667&lt;=_TM2,OR(TH!L667="1111",TH!M667="1111")),TH!D667,""),"")</f>
        <v/>
      </c>
      <c r="B667" s="36" t="str">
        <f t="shared" si="36"/>
        <v/>
      </c>
      <c r="C667" s="189"/>
      <c r="D667" s="189"/>
      <c r="E667" s="189"/>
      <c r="F667" s="190"/>
      <c r="G667" s="867"/>
      <c r="H667" s="191"/>
      <c r="I667" s="252"/>
      <c r="J667" s="252"/>
      <c r="K667" s="594"/>
      <c r="L667" s="192"/>
      <c r="M667" s="192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9"/>
      <c r="AB667" s="586"/>
    </row>
    <row r="668" spans="1:30" ht="15.75" customHeight="1">
      <c r="A668" s="860" t="str">
        <f>IF(B668&lt;&gt;"",IF(AND(B668&gt;=_TM1,B668&lt;=_TM2,OR(TH!L668="1111",TH!M668="1111")),TH!D668,""),"")</f>
        <v/>
      </c>
      <c r="B668" s="36" t="str">
        <f t="shared" si="36"/>
        <v/>
      </c>
      <c r="C668" s="189"/>
      <c r="D668" s="189"/>
      <c r="E668" s="189"/>
      <c r="F668" s="190"/>
      <c r="G668" s="867"/>
      <c r="H668" s="191"/>
      <c r="I668" s="252"/>
      <c r="J668" s="252"/>
      <c r="K668" s="594"/>
      <c r="L668" s="192"/>
      <c r="M668" s="192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9"/>
      <c r="AB668" s="586"/>
    </row>
    <row r="669" spans="1:30" s="586" customFormat="1" ht="15.75" customHeight="1">
      <c r="A669" s="860" t="str">
        <f>IF(B669&lt;&gt;"",IF(AND(B669&gt;=_TM1,B669&lt;=_TM2,OR(TH!L669="1111",TH!M669="1111")),TH!D669,""),"")</f>
        <v/>
      </c>
      <c r="B669" s="36" t="str">
        <f t="shared" si="36"/>
        <v/>
      </c>
      <c r="C669" s="189"/>
      <c r="D669" s="189"/>
      <c r="E669" s="189"/>
      <c r="F669" s="190"/>
      <c r="G669" s="867"/>
      <c r="H669" s="191"/>
      <c r="I669" s="252"/>
      <c r="J669" s="252"/>
      <c r="K669" s="594"/>
      <c r="L669" s="192"/>
      <c r="M669" s="192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9"/>
      <c r="AC669" s="204"/>
      <c r="AD669" s="204"/>
    </row>
    <row r="670" spans="1:30" s="586" customFormat="1" ht="15.75" customHeight="1">
      <c r="A670" s="860" t="str">
        <f>IF(B670&lt;&gt;"",IF(AND(B670&gt;=_TM1,B670&lt;=_TM2,OR(TH!L670="1111",TH!M670="1111")),TH!D670,""),"")</f>
        <v/>
      </c>
      <c r="B670" s="36" t="str">
        <f t="shared" si="36"/>
        <v/>
      </c>
      <c r="C670" s="189"/>
      <c r="D670" s="189"/>
      <c r="E670" s="189"/>
      <c r="F670" s="190"/>
      <c r="G670" s="867"/>
      <c r="H670" s="191"/>
      <c r="I670" s="252"/>
      <c r="J670" s="252"/>
      <c r="K670" s="594"/>
      <c r="L670" s="192"/>
      <c r="M670" s="192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9"/>
      <c r="AC670" s="204"/>
      <c r="AD670" s="204"/>
    </row>
    <row r="671" spans="1:30" s="586" customFormat="1" ht="15.75" customHeight="1">
      <c r="A671" s="860" t="str">
        <f>IF(B671&lt;&gt;"",IF(AND(B671&gt;=_TM1,B671&lt;=_TM2,OR(TH!L671="1111",TH!M671="1111")),TH!D671,""),"")</f>
        <v/>
      </c>
      <c r="B671" s="36" t="str">
        <f t="shared" si="36"/>
        <v/>
      </c>
      <c r="C671" s="189"/>
      <c r="D671" s="189"/>
      <c r="E671" s="189"/>
      <c r="F671" s="190"/>
      <c r="G671" s="867"/>
      <c r="H671" s="191"/>
      <c r="I671" s="252"/>
      <c r="J671" s="252"/>
      <c r="K671" s="594"/>
      <c r="L671" s="192"/>
      <c r="M671" s="192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9"/>
      <c r="AC671" s="204"/>
      <c r="AD671" s="204"/>
    </row>
    <row r="672" spans="1:30" s="586" customFormat="1" ht="15.75" customHeight="1">
      <c r="A672" s="860" t="str">
        <f>IF(B672&lt;&gt;"",IF(AND(B672&gt;=_TM1,B672&lt;=_TM2,OR(TH!L672="1111",TH!M672="1111")),TH!D672,""),"")</f>
        <v/>
      </c>
      <c r="B672" s="36" t="str">
        <f t="shared" si="36"/>
        <v/>
      </c>
      <c r="C672" s="189"/>
      <c r="D672" s="189"/>
      <c r="E672" s="189"/>
      <c r="F672" s="190"/>
      <c r="G672" s="867"/>
      <c r="H672" s="191"/>
      <c r="I672" s="252"/>
      <c r="J672" s="252"/>
      <c r="K672" s="594"/>
      <c r="L672" s="192"/>
      <c r="M672" s="192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9"/>
      <c r="AC672" s="204"/>
      <c r="AD672" s="204"/>
    </row>
    <row r="673" spans="1:30" s="586" customFormat="1" ht="15.75" customHeight="1">
      <c r="A673" s="860" t="str">
        <f>IF(B673&lt;&gt;"",IF(AND(B673&gt;=_TM1,B673&lt;=_TM2,OR(TH!L673="1111",TH!M673="1111")),TH!D673,""),"")</f>
        <v/>
      </c>
      <c r="B673" s="36" t="str">
        <f t="shared" si="36"/>
        <v/>
      </c>
      <c r="C673" s="189"/>
      <c r="D673" s="189"/>
      <c r="E673" s="189"/>
      <c r="F673" s="190"/>
      <c r="G673" s="867"/>
      <c r="H673" s="191"/>
      <c r="I673" s="252"/>
      <c r="J673" s="252"/>
      <c r="K673" s="594"/>
      <c r="L673" s="192"/>
      <c r="M673" s="192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9"/>
      <c r="AC673" s="204"/>
      <c r="AD673" s="204"/>
    </row>
    <row r="674" spans="1:30" s="586" customFormat="1" ht="15.75" customHeight="1">
      <c r="A674" s="860" t="str">
        <f>IF(B674&lt;&gt;"",IF(AND(B674&gt;=_TM1,B674&lt;=_TM2,OR(TH!L674="1111",TH!M674="1111")),TH!D674,""),"")</f>
        <v/>
      </c>
      <c r="B674" s="36" t="str">
        <f t="shared" si="36"/>
        <v/>
      </c>
      <c r="C674" s="189"/>
      <c r="D674" s="189"/>
      <c r="E674" s="189"/>
      <c r="F674" s="190"/>
      <c r="G674" s="867"/>
      <c r="H674" s="191"/>
      <c r="I674" s="252"/>
      <c r="J674" s="252"/>
      <c r="K674" s="594"/>
      <c r="L674" s="192"/>
      <c r="M674" s="192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9"/>
      <c r="AC674" s="204"/>
      <c r="AD674" s="204"/>
    </row>
    <row r="675" spans="1:30" s="586" customFormat="1" ht="15.75" customHeight="1">
      <c r="A675" s="860" t="str">
        <f>IF(B675&lt;&gt;"",IF(AND(B675&gt;=_TM1,B675&lt;=_TM2,OR(TH!L675="1111",TH!M675="1111")),TH!D675,""),"")</f>
        <v/>
      </c>
      <c r="B675" s="36" t="str">
        <f t="shared" si="36"/>
        <v/>
      </c>
      <c r="C675" s="189"/>
      <c r="D675" s="189"/>
      <c r="E675" s="189"/>
      <c r="F675" s="190"/>
      <c r="G675" s="867"/>
      <c r="H675" s="191"/>
      <c r="I675" s="252"/>
      <c r="J675" s="252"/>
      <c r="K675" s="594"/>
      <c r="L675" s="192"/>
      <c r="M675" s="192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9"/>
      <c r="AC675" s="204"/>
      <c r="AD675" s="204"/>
    </row>
    <row r="676" spans="1:30" s="586" customFormat="1" ht="15.75" customHeight="1">
      <c r="A676" s="860" t="str">
        <f>IF(B676&lt;&gt;"",IF(AND(B676&gt;=_TM1,B676&lt;=_TM2,OR(TH!L676="1111",TH!M676="1111")),TH!D676,""),"")</f>
        <v/>
      </c>
      <c r="B676" s="36" t="str">
        <f t="shared" si="36"/>
        <v/>
      </c>
      <c r="C676" s="189"/>
      <c r="D676" s="189"/>
      <c r="E676" s="189"/>
      <c r="F676" s="190"/>
      <c r="G676" s="867"/>
      <c r="H676" s="191"/>
      <c r="I676" s="252"/>
      <c r="J676" s="252"/>
      <c r="K676" s="594"/>
      <c r="L676" s="192"/>
      <c r="M676" s="192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9"/>
      <c r="AC676" s="204"/>
      <c r="AD676" s="204"/>
    </row>
    <row r="677" spans="1:30" s="586" customFormat="1" ht="15.75" customHeight="1">
      <c r="A677" s="860" t="str">
        <f>IF(B677&lt;&gt;"",IF(AND(B677&gt;=_TM1,B677&lt;=_TM2,OR(TH!L677="1111",TH!M677="1111")),TH!D677,""),"")</f>
        <v/>
      </c>
      <c r="B677" s="36" t="str">
        <f t="shared" si="36"/>
        <v/>
      </c>
      <c r="C677" s="189"/>
      <c r="D677" s="189"/>
      <c r="E677" s="189"/>
      <c r="F677" s="190"/>
      <c r="G677" s="867"/>
      <c r="H677" s="191"/>
      <c r="I677" s="252"/>
      <c r="J677" s="252"/>
      <c r="K677" s="594"/>
      <c r="L677" s="192"/>
      <c r="M677" s="192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9"/>
      <c r="AC677" s="204"/>
      <c r="AD677" s="204"/>
    </row>
    <row r="678" spans="1:30" s="586" customFormat="1" ht="15.75" customHeight="1">
      <c r="A678" s="860" t="str">
        <f>IF(B678&lt;&gt;"",IF(AND(B678&gt;=_TM1,B678&lt;=_TM2,OR(TH!L678="1111",TH!M678="1111")),TH!D678,""),"")</f>
        <v/>
      </c>
      <c r="B678" s="36" t="str">
        <f t="shared" si="36"/>
        <v/>
      </c>
      <c r="C678" s="189"/>
      <c r="D678" s="189"/>
      <c r="E678" s="189"/>
      <c r="F678" s="190"/>
      <c r="G678" s="867"/>
      <c r="H678" s="191"/>
      <c r="I678" s="252"/>
      <c r="J678" s="252"/>
      <c r="K678" s="594"/>
      <c r="L678" s="192"/>
      <c r="M678" s="192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9"/>
      <c r="AC678" s="204"/>
      <c r="AD678" s="204"/>
    </row>
    <row r="679" spans="1:30" s="586" customFormat="1" ht="15.75" customHeight="1">
      <c r="A679" s="860" t="str">
        <f>IF(B679&lt;&gt;"",IF(AND(B679&gt;=_TM1,B679&lt;=_TM2,OR(TH!L679="1111",TH!M679="1111")),TH!D679,""),"")</f>
        <v/>
      </c>
      <c r="B679" s="36" t="str">
        <f t="shared" si="36"/>
        <v/>
      </c>
      <c r="C679" s="189"/>
      <c r="D679" s="189"/>
      <c r="E679" s="189"/>
      <c r="F679" s="190"/>
      <c r="G679" s="867"/>
      <c r="H679" s="191"/>
      <c r="I679" s="252"/>
      <c r="J679" s="252"/>
      <c r="K679" s="594"/>
      <c r="L679" s="192"/>
      <c r="M679" s="192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9"/>
      <c r="AC679" s="204"/>
      <c r="AD679" s="204"/>
    </row>
    <row r="680" spans="1:30" s="586" customFormat="1" ht="15.75" customHeight="1">
      <c r="A680" s="860" t="str">
        <f>IF(B680&lt;&gt;"",IF(AND(B680&gt;=_TM1,B680&lt;=_TM2,OR(TH!L680="1111",TH!M680="1111")),TH!D680,""),"")</f>
        <v/>
      </c>
      <c r="B680" s="36" t="str">
        <f t="shared" si="36"/>
        <v/>
      </c>
      <c r="C680" s="189"/>
      <c r="D680" s="189"/>
      <c r="E680" s="189"/>
      <c r="F680" s="190"/>
      <c r="G680" s="867"/>
      <c r="H680" s="191"/>
      <c r="I680" s="252"/>
      <c r="J680" s="252"/>
      <c r="K680" s="594"/>
      <c r="L680" s="192"/>
      <c r="M680" s="192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9"/>
      <c r="AC680" s="204"/>
      <c r="AD680" s="204"/>
    </row>
    <row r="681" spans="1:30" s="586" customFormat="1" ht="15.75" customHeight="1">
      <c r="A681" s="860" t="str">
        <f>IF(B681&lt;&gt;"",IF(AND(B681&gt;=_TM1,B681&lt;=_TM2,OR(TH!L681="1111",TH!M681="1111")),TH!D681,""),"")</f>
        <v/>
      </c>
      <c r="B681" s="36" t="str">
        <f t="shared" si="36"/>
        <v/>
      </c>
      <c r="C681" s="189"/>
      <c r="D681" s="189"/>
      <c r="E681" s="189"/>
      <c r="F681" s="190"/>
      <c r="G681" s="867"/>
      <c r="H681" s="191"/>
      <c r="I681" s="252"/>
      <c r="J681" s="252"/>
      <c r="K681" s="594"/>
      <c r="L681" s="192"/>
      <c r="M681" s="192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9"/>
      <c r="AC681" s="204"/>
      <c r="AD681" s="204"/>
    </row>
    <row r="682" spans="1:30" ht="15.75" customHeight="1">
      <c r="A682" s="860" t="str">
        <f>IF(B682&lt;&gt;"",IF(AND(B682&gt;=_TM1,B682&lt;=_TM2,OR(TH!L682="1111",TH!M682="1111")),TH!D682,""),"")</f>
        <v/>
      </c>
      <c r="B682" s="36" t="str">
        <f t="shared" si="36"/>
        <v/>
      </c>
      <c r="C682" s="189"/>
      <c r="D682" s="189"/>
      <c r="E682" s="189"/>
      <c r="F682" s="190"/>
      <c r="G682" s="867"/>
      <c r="H682" s="191"/>
      <c r="I682" s="252"/>
      <c r="J682" s="252"/>
      <c r="K682" s="594"/>
      <c r="L682" s="192"/>
      <c r="M682" s="192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9"/>
      <c r="AB682" s="586"/>
    </row>
    <row r="683" spans="1:30" ht="15.75" customHeight="1">
      <c r="A683" s="860" t="str">
        <f>IF(B683&lt;&gt;"",IF(AND(B683&gt;=_TM1,B683&lt;=_TM2,OR(TH!L683="1111",TH!M683="1111")),TH!D683,""),"")</f>
        <v/>
      </c>
      <c r="B683" s="36" t="str">
        <f t="shared" si="36"/>
        <v/>
      </c>
      <c r="C683" s="189"/>
      <c r="D683" s="189"/>
      <c r="E683" s="189"/>
      <c r="F683" s="190"/>
      <c r="G683" s="867"/>
      <c r="H683" s="191"/>
      <c r="I683" s="252"/>
      <c r="J683" s="252"/>
      <c r="K683" s="594"/>
      <c r="L683" s="192"/>
      <c r="M683" s="192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9"/>
      <c r="AB683" s="586"/>
    </row>
    <row r="684" spans="1:30" s="586" customFormat="1" ht="15.75" customHeight="1">
      <c r="A684" s="860" t="str">
        <f>IF(B684&lt;&gt;"",IF(AND(B684&gt;=_TM1,B684&lt;=_TM2,OR(TH!L684="1111",TH!M684="1111")),TH!D684,""),"")</f>
        <v/>
      </c>
      <c r="B684" s="36" t="str">
        <f t="shared" si="36"/>
        <v/>
      </c>
      <c r="C684" s="189"/>
      <c r="D684" s="189"/>
      <c r="E684" s="189"/>
      <c r="F684" s="190"/>
      <c r="G684" s="867"/>
      <c r="H684" s="191"/>
      <c r="I684" s="252"/>
      <c r="J684" s="252"/>
      <c r="K684" s="594"/>
      <c r="L684" s="192"/>
      <c r="M684" s="192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9"/>
      <c r="AC684" s="204"/>
      <c r="AD684" s="204"/>
    </row>
    <row r="685" spans="1:30" s="586" customFormat="1" ht="15.75" customHeight="1">
      <c r="A685" s="860" t="str">
        <f>IF(B685&lt;&gt;"",IF(AND(B685&gt;=_TM1,B685&lt;=_TM2,OR(TH!L685="1111",TH!M685="1111")),TH!D685,""),"")</f>
        <v/>
      </c>
      <c r="B685" s="36" t="str">
        <f t="shared" si="36"/>
        <v/>
      </c>
      <c r="C685" s="189"/>
      <c r="D685" s="189"/>
      <c r="E685" s="189"/>
      <c r="F685" s="190"/>
      <c r="G685" s="867"/>
      <c r="H685" s="191"/>
      <c r="I685" s="252"/>
      <c r="J685" s="252"/>
      <c r="K685" s="594"/>
      <c r="L685" s="192"/>
      <c r="M685" s="192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9"/>
      <c r="AC685" s="204"/>
      <c r="AD685" s="204"/>
    </row>
    <row r="686" spans="1:30" s="586" customFormat="1" ht="15.75" customHeight="1">
      <c r="A686" s="860" t="str">
        <f>IF(B686&lt;&gt;"",IF(AND(B686&gt;=_TM1,B686&lt;=_TM2,OR(TH!L686="1111",TH!M686="1111")),TH!D686,""),"")</f>
        <v/>
      </c>
      <c r="B686" s="36" t="str">
        <f t="shared" si="36"/>
        <v/>
      </c>
      <c r="C686" s="189"/>
      <c r="D686" s="189"/>
      <c r="E686" s="189"/>
      <c r="F686" s="190"/>
      <c r="G686" s="867"/>
      <c r="H686" s="191"/>
      <c r="I686" s="252"/>
      <c r="J686" s="252"/>
      <c r="K686" s="594"/>
      <c r="L686" s="192"/>
      <c r="M686" s="192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9"/>
      <c r="AC686" s="204"/>
      <c r="AD686" s="204"/>
    </row>
    <row r="687" spans="1:30" s="586" customFormat="1" ht="15.75" customHeight="1">
      <c r="A687" s="860" t="str">
        <f>IF(B687&lt;&gt;"",IF(AND(B687&gt;=_TM1,B687&lt;=_TM2,OR(TH!L687="1111",TH!M687="1111")),TH!D687,""),"")</f>
        <v/>
      </c>
      <c r="B687" s="36" t="str">
        <f t="shared" si="36"/>
        <v/>
      </c>
      <c r="C687" s="189"/>
      <c r="D687" s="189"/>
      <c r="E687" s="189"/>
      <c r="F687" s="190"/>
      <c r="G687" s="867"/>
      <c r="H687" s="191"/>
      <c r="I687" s="252"/>
      <c r="J687" s="252"/>
      <c r="K687" s="594"/>
      <c r="L687" s="192"/>
      <c r="M687" s="192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9"/>
      <c r="AC687" s="204"/>
      <c r="AD687" s="204"/>
    </row>
    <row r="688" spans="1:30" s="586" customFormat="1" ht="15.75" customHeight="1">
      <c r="A688" s="860" t="str">
        <f>IF(B688&lt;&gt;"",IF(AND(B688&gt;=_TM1,B688&lt;=_TM2,OR(TH!L688="1111",TH!M688="1111")),TH!D688,""),"")</f>
        <v/>
      </c>
      <c r="B688" s="36" t="str">
        <f t="shared" si="36"/>
        <v/>
      </c>
      <c r="C688" s="189"/>
      <c r="D688" s="189"/>
      <c r="E688" s="189"/>
      <c r="F688" s="190"/>
      <c r="G688" s="867"/>
      <c r="H688" s="191"/>
      <c r="I688" s="252"/>
      <c r="J688" s="252"/>
      <c r="K688" s="594"/>
      <c r="L688" s="192"/>
      <c r="M688" s="192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9"/>
      <c r="AC688" s="204"/>
      <c r="AD688" s="204"/>
    </row>
    <row r="689" spans="1:30" ht="15.75" customHeight="1">
      <c r="A689" s="860" t="str">
        <f>IF(B689&lt;&gt;"",IF(AND(B689&gt;=_TM1,B689&lt;=_TM2,OR(TH!L689="1111",TH!M689="1111")),TH!D689,""),"")</f>
        <v/>
      </c>
      <c r="B689" s="36" t="str">
        <f t="shared" si="36"/>
        <v/>
      </c>
      <c r="C689" s="189"/>
      <c r="D689" s="189"/>
      <c r="E689" s="189"/>
      <c r="F689" s="190"/>
      <c r="G689" s="867"/>
      <c r="H689" s="191"/>
      <c r="I689" s="252"/>
      <c r="J689" s="252"/>
      <c r="K689" s="594"/>
      <c r="L689" s="192"/>
      <c r="M689" s="192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9"/>
      <c r="AB689" s="586"/>
    </row>
    <row r="690" spans="1:30" ht="15.75" customHeight="1">
      <c r="A690" s="860" t="str">
        <f>IF(B690&lt;&gt;"",IF(AND(B690&gt;=_TM1,B690&lt;=_TM2,OR(TH!L690="1111",TH!M690="1111")),TH!D690,""),"")</f>
        <v/>
      </c>
      <c r="B690" s="36" t="str">
        <f t="shared" si="36"/>
        <v/>
      </c>
      <c r="C690" s="189"/>
      <c r="D690" s="189"/>
      <c r="E690" s="189"/>
      <c r="F690" s="190"/>
      <c r="G690" s="867"/>
      <c r="H690" s="191"/>
      <c r="I690" s="252"/>
      <c r="J690" s="252"/>
      <c r="K690" s="594"/>
      <c r="L690" s="192"/>
      <c r="M690" s="192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9"/>
      <c r="AB690" s="586"/>
    </row>
    <row r="691" spans="1:30" ht="15.75" customHeight="1">
      <c r="A691" s="860" t="str">
        <f>IF(B691&lt;&gt;"",IF(AND(B691&gt;=_TM1,B691&lt;=_TM2,OR(TH!L691="1111",TH!M691="1111")),TH!D691,""),"")</f>
        <v/>
      </c>
      <c r="B691" s="36" t="str">
        <f t="shared" si="36"/>
        <v/>
      </c>
      <c r="C691" s="189"/>
      <c r="D691" s="189"/>
      <c r="E691" s="189"/>
      <c r="F691" s="190"/>
      <c r="G691" s="867"/>
      <c r="H691" s="191"/>
      <c r="I691" s="252"/>
      <c r="J691" s="252"/>
      <c r="K691" s="594"/>
      <c r="L691" s="192"/>
      <c r="M691" s="192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9"/>
      <c r="AB691" s="586"/>
    </row>
    <row r="692" spans="1:30" ht="15.75" customHeight="1">
      <c r="A692" s="860" t="str">
        <f>IF(B692&lt;&gt;"",IF(AND(B692&gt;=_TM1,B692&lt;=_TM2,OR(TH!L692="1111",TH!M692="1111")),TH!D692,""),"")</f>
        <v/>
      </c>
      <c r="B692" s="36" t="str">
        <f t="shared" si="36"/>
        <v/>
      </c>
      <c r="C692" s="189"/>
      <c r="D692" s="189"/>
      <c r="E692" s="189"/>
      <c r="F692" s="190"/>
      <c r="G692" s="867"/>
      <c r="H692" s="191"/>
      <c r="I692" s="252"/>
      <c r="J692" s="252"/>
      <c r="K692" s="594"/>
      <c r="L692" s="192"/>
      <c r="M692" s="192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9"/>
      <c r="AB692" s="586"/>
    </row>
    <row r="693" spans="1:30" s="586" customFormat="1" ht="15.75" customHeight="1">
      <c r="A693" s="860" t="str">
        <f>IF(B693&lt;&gt;"",IF(AND(B693&gt;=_TM1,B693&lt;=_TM2,OR(TH!L693="1111",TH!M693="1111")),TH!D693,""),"")</f>
        <v/>
      </c>
      <c r="B693" s="36" t="str">
        <f t="shared" si="36"/>
        <v/>
      </c>
      <c r="C693" s="189"/>
      <c r="D693" s="189"/>
      <c r="E693" s="189"/>
      <c r="F693" s="190"/>
      <c r="G693" s="867"/>
      <c r="H693" s="191"/>
      <c r="I693" s="252"/>
      <c r="J693" s="252"/>
      <c r="K693" s="594"/>
      <c r="L693" s="192"/>
      <c r="M693" s="192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9"/>
      <c r="AC693" s="204"/>
      <c r="AD693" s="204"/>
    </row>
    <row r="694" spans="1:30" s="586" customFormat="1" ht="15.75" customHeight="1">
      <c r="A694" s="860" t="str">
        <f>IF(B694&lt;&gt;"",IF(AND(B694&gt;=_TM1,B694&lt;=_TM2,OR(TH!L694="1111",TH!M694="1111")),TH!D694,""),"")</f>
        <v/>
      </c>
      <c r="B694" s="36" t="str">
        <f t="shared" si="36"/>
        <v/>
      </c>
      <c r="C694" s="189"/>
      <c r="D694" s="189"/>
      <c r="E694" s="189"/>
      <c r="F694" s="190"/>
      <c r="G694" s="867"/>
      <c r="H694" s="191"/>
      <c r="I694" s="252"/>
      <c r="J694" s="252"/>
      <c r="K694" s="594"/>
      <c r="L694" s="192"/>
      <c r="M694" s="192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9"/>
      <c r="AC694" s="204"/>
      <c r="AD694" s="204"/>
    </row>
    <row r="695" spans="1:30" s="586" customFormat="1" ht="15.75" customHeight="1">
      <c r="A695" s="860" t="str">
        <f>IF(B695&lt;&gt;"",IF(AND(B695&gt;=_TM1,B695&lt;=_TM2,OR(TH!L695="1111",TH!M695="1111")),TH!D695,""),"")</f>
        <v/>
      </c>
      <c r="B695" s="36" t="str">
        <f t="shared" si="36"/>
        <v/>
      </c>
      <c r="C695" s="189"/>
      <c r="D695" s="189"/>
      <c r="E695" s="189"/>
      <c r="F695" s="190"/>
      <c r="G695" s="867"/>
      <c r="H695" s="191"/>
      <c r="I695" s="252"/>
      <c r="J695" s="252"/>
      <c r="K695" s="594"/>
      <c r="L695" s="192"/>
      <c r="M695" s="192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9"/>
      <c r="AC695" s="204"/>
      <c r="AD695" s="204"/>
    </row>
    <row r="696" spans="1:30" s="586" customFormat="1" ht="15.75" customHeight="1">
      <c r="A696" s="860" t="str">
        <f>IF(B696&lt;&gt;"",IF(AND(B696&gt;=_TM1,B696&lt;=_TM2,OR(TH!L696="1111",TH!M696="1111")),TH!D696,""),"")</f>
        <v/>
      </c>
      <c r="B696" s="36" t="str">
        <f t="shared" si="36"/>
        <v/>
      </c>
      <c r="C696" s="189"/>
      <c r="D696" s="189"/>
      <c r="E696" s="189"/>
      <c r="F696" s="190"/>
      <c r="G696" s="867"/>
      <c r="H696" s="191"/>
      <c r="I696" s="252"/>
      <c r="J696" s="252"/>
      <c r="K696" s="594"/>
      <c r="L696" s="192"/>
      <c r="M696" s="192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9"/>
      <c r="AC696" s="204"/>
      <c r="AD696" s="204"/>
    </row>
    <row r="697" spans="1:30" s="586" customFormat="1" ht="15.75" customHeight="1">
      <c r="A697" s="860" t="str">
        <f>IF(B697&lt;&gt;"",IF(AND(B697&gt;=_TM1,B697&lt;=_TM2,OR(TH!L697="1111",TH!M697="1111")),TH!D697,""),"")</f>
        <v/>
      </c>
      <c r="B697" s="36" t="str">
        <f t="shared" si="36"/>
        <v/>
      </c>
      <c r="C697" s="189"/>
      <c r="D697" s="189"/>
      <c r="E697" s="189"/>
      <c r="F697" s="190"/>
      <c r="G697" s="867"/>
      <c r="H697" s="191"/>
      <c r="I697" s="252"/>
      <c r="J697" s="252"/>
      <c r="K697" s="594"/>
      <c r="L697" s="192"/>
      <c r="M697" s="192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9"/>
      <c r="AC697" s="204"/>
      <c r="AD697" s="204"/>
    </row>
    <row r="698" spans="1:30" s="586" customFormat="1" ht="15.75" customHeight="1">
      <c r="A698" s="860" t="str">
        <f>IF(B698&lt;&gt;"",IF(AND(B698&gt;=_TM1,B698&lt;=_TM2,OR(TH!L698="1111",TH!M698="1111")),TH!D698,""),"")</f>
        <v/>
      </c>
      <c r="B698" s="36" t="str">
        <f t="shared" ref="B698:B729" si="37">IF(C698&lt;&gt;"",MONTH(C698),"")</f>
        <v/>
      </c>
      <c r="C698" s="189"/>
      <c r="D698" s="189"/>
      <c r="E698" s="189"/>
      <c r="F698" s="190"/>
      <c r="G698" s="867"/>
      <c r="H698" s="191"/>
      <c r="I698" s="252"/>
      <c r="J698" s="252"/>
      <c r="K698" s="594"/>
      <c r="L698" s="192"/>
      <c r="M698" s="192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9"/>
      <c r="AC698" s="204"/>
      <c r="AD698" s="204"/>
    </row>
    <row r="699" spans="1:30" s="586" customFormat="1" ht="15.75" customHeight="1">
      <c r="A699" s="860" t="str">
        <f>IF(B699&lt;&gt;"",IF(AND(B699&gt;=_TM1,B699&lt;=_TM2,OR(TH!L699="1111",TH!M699="1111")),TH!D699,""),"")</f>
        <v/>
      </c>
      <c r="B699" s="36" t="str">
        <f t="shared" si="37"/>
        <v/>
      </c>
      <c r="C699" s="189"/>
      <c r="D699" s="189"/>
      <c r="E699" s="189"/>
      <c r="F699" s="190"/>
      <c r="G699" s="867"/>
      <c r="H699" s="191"/>
      <c r="I699" s="252"/>
      <c r="J699" s="252"/>
      <c r="K699" s="594"/>
      <c r="L699" s="192"/>
      <c r="M699" s="192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9"/>
      <c r="AC699" s="204"/>
      <c r="AD699" s="204"/>
    </row>
    <row r="700" spans="1:30" s="586" customFormat="1" ht="15.75" customHeight="1">
      <c r="A700" s="860" t="str">
        <f>IF(B700&lt;&gt;"",IF(AND(B700&gt;=_TM1,B700&lt;=_TM2,OR(TH!L700="1111",TH!M700="1111")),TH!D700,""),"")</f>
        <v/>
      </c>
      <c r="B700" s="36" t="str">
        <f t="shared" si="37"/>
        <v/>
      </c>
      <c r="C700" s="189"/>
      <c r="D700" s="189"/>
      <c r="E700" s="189"/>
      <c r="F700" s="190"/>
      <c r="G700" s="867"/>
      <c r="H700" s="191"/>
      <c r="I700" s="252"/>
      <c r="J700" s="252"/>
      <c r="K700" s="594"/>
      <c r="L700" s="192"/>
      <c r="M700" s="192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9"/>
      <c r="AC700" s="204"/>
      <c r="AD700" s="204"/>
    </row>
    <row r="701" spans="1:30" s="586" customFormat="1" ht="15.75" customHeight="1">
      <c r="A701" s="860" t="str">
        <f>IF(B701&lt;&gt;"",IF(AND(B701&gt;=_TM1,B701&lt;=_TM2,OR(TH!L701="1111",TH!M701="1111")),TH!D701,""),"")</f>
        <v/>
      </c>
      <c r="B701" s="36" t="str">
        <f t="shared" si="37"/>
        <v/>
      </c>
      <c r="C701" s="189"/>
      <c r="D701" s="189"/>
      <c r="E701" s="189"/>
      <c r="F701" s="190"/>
      <c r="G701" s="867"/>
      <c r="H701" s="191"/>
      <c r="I701" s="252"/>
      <c r="J701" s="252"/>
      <c r="K701" s="594"/>
      <c r="L701" s="192"/>
      <c r="M701" s="192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9"/>
      <c r="AC701" s="204"/>
      <c r="AD701" s="204"/>
    </row>
    <row r="702" spans="1:30" s="586" customFormat="1" ht="15.75" customHeight="1">
      <c r="A702" s="860" t="str">
        <f>IF(B702&lt;&gt;"",IF(AND(B702&gt;=_TM1,B702&lt;=_TM2,OR(TH!L702="1111",TH!M702="1111")),TH!D702,""),"")</f>
        <v/>
      </c>
      <c r="B702" s="36" t="str">
        <f t="shared" si="37"/>
        <v/>
      </c>
      <c r="C702" s="189"/>
      <c r="D702" s="189"/>
      <c r="E702" s="189"/>
      <c r="F702" s="190"/>
      <c r="G702" s="867"/>
      <c r="H702" s="191"/>
      <c r="I702" s="252"/>
      <c r="J702" s="252"/>
      <c r="K702" s="594"/>
      <c r="L702" s="192"/>
      <c r="M702" s="192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9"/>
      <c r="AC702" s="204"/>
      <c r="AD702" s="204"/>
    </row>
    <row r="703" spans="1:30" s="586" customFormat="1" ht="15.75" customHeight="1">
      <c r="A703" s="860" t="str">
        <f>IF(B703&lt;&gt;"",IF(AND(B703&gt;=_TM1,B703&lt;=_TM2,OR(TH!L703="1111",TH!M703="1111")),TH!D703,""),"")</f>
        <v/>
      </c>
      <c r="B703" s="36" t="str">
        <f t="shared" si="37"/>
        <v/>
      </c>
      <c r="C703" s="189"/>
      <c r="D703" s="189"/>
      <c r="E703" s="189"/>
      <c r="F703" s="190"/>
      <c r="G703" s="867"/>
      <c r="H703" s="191"/>
      <c r="I703" s="252"/>
      <c r="J703" s="252"/>
      <c r="K703" s="594"/>
      <c r="L703" s="192"/>
      <c r="M703" s="192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9"/>
      <c r="AC703" s="204"/>
      <c r="AD703" s="204"/>
    </row>
    <row r="704" spans="1:30" s="586" customFormat="1" ht="15.75" customHeight="1">
      <c r="A704" s="860" t="str">
        <f>IF(B704&lt;&gt;"",IF(AND(B704&gt;=_TM1,B704&lt;=_TM2,OR(TH!L704="1111",TH!M704="1111")),TH!D704,""),"")</f>
        <v/>
      </c>
      <c r="B704" s="36" t="str">
        <f t="shared" si="37"/>
        <v/>
      </c>
      <c r="C704" s="189"/>
      <c r="D704" s="189"/>
      <c r="E704" s="189"/>
      <c r="F704" s="190"/>
      <c r="G704" s="867"/>
      <c r="H704" s="191"/>
      <c r="I704" s="252"/>
      <c r="J704" s="252"/>
      <c r="K704" s="594"/>
      <c r="L704" s="192"/>
      <c r="M704" s="192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9"/>
      <c r="AC704" s="204"/>
      <c r="AD704" s="204"/>
    </row>
    <row r="705" spans="1:30" s="586" customFormat="1" ht="15.75" customHeight="1">
      <c r="A705" s="860" t="str">
        <f>IF(B705&lt;&gt;"",IF(AND(B705&gt;=_TM1,B705&lt;=_TM2,OR(TH!L705="1111",TH!M705="1111")),TH!D705,""),"")</f>
        <v/>
      </c>
      <c r="B705" s="36" t="str">
        <f t="shared" si="37"/>
        <v/>
      </c>
      <c r="C705" s="189"/>
      <c r="D705" s="189"/>
      <c r="E705" s="189"/>
      <c r="F705" s="190"/>
      <c r="G705" s="867"/>
      <c r="H705" s="191"/>
      <c r="I705" s="252"/>
      <c r="J705" s="252"/>
      <c r="K705" s="594"/>
      <c r="L705" s="192"/>
      <c r="M705" s="192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9"/>
      <c r="AC705" s="204"/>
      <c r="AD705" s="204"/>
    </row>
    <row r="706" spans="1:30" s="586" customFormat="1" ht="15.75" customHeight="1">
      <c r="A706" s="860" t="str">
        <f>IF(B706&lt;&gt;"",IF(AND(B706&gt;=_TM1,B706&lt;=_TM2,OR(TH!L706="1111",TH!M706="1111")),TH!D706,""),"")</f>
        <v/>
      </c>
      <c r="B706" s="36" t="str">
        <f t="shared" si="37"/>
        <v/>
      </c>
      <c r="C706" s="189"/>
      <c r="D706" s="189"/>
      <c r="E706" s="189"/>
      <c r="F706" s="190"/>
      <c r="G706" s="867"/>
      <c r="H706" s="191"/>
      <c r="I706" s="252"/>
      <c r="J706" s="252"/>
      <c r="K706" s="594"/>
      <c r="L706" s="192"/>
      <c r="M706" s="192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9"/>
      <c r="AC706" s="204"/>
      <c r="AD706" s="204"/>
    </row>
    <row r="707" spans="1:30" s="586" customFormat="1" ht="15.75" customHeight="1">
      <c r="A707" s="860" t="str">
        <f>IF(B707&lt;&gt;"",IF(AND(B707&gt;=_TM1,B707&lt;=_TM2,OR(TH!L707="1111",TH!M707="1111")),TH!D707,""),"")</f>
        <v/>
      </c>
      <c r="B707" s="36" t="str">
        <f t="shared" si="37"/>
        <v/>
      </c>
      <c r="C707" s="189"/>
      <c r="D707" s="189"/>
      <c r="E707" s="189"/>
      <c r="F707" s="190"/>
      <c r="G707" s="867"/>
      <c r="H707" s="191"/>
      <c r="I707" s="252"/>
      <c r="J707" s="252"/>
      <c r="K707" s="594"/>
      <c r="L707" s="192"/>
      <c r="M707" s="192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9"/>
      <c r="AC707" s="204"/>
      <c r="AD707" s="204"/>
    </row>
    <row r="708" spans="1:30" s="586" customFormat="1" ht="15.75" customHeight="1">
      <c r="A708" s="860" t="str">
        <f>IF(B708&lt;&gt;"",IF(AND(B708&gt;=_TM1,B708&lt;=_TM2,OR(TH!L708="1111",TH!M708="1111")),TH!D708,""),"")</f>
        <v/>
      </c>
      <c r="B708" s="36" t="str">
        <f t="shared" si="37"/>
        <v/>
      </c>
      <c r="C708" s="189"/>
      <c r="D708" s="189"/>
      <c r="E708" s="189"/>
      <c r="F708" s="190"/>
      <c r="G708" s="867"/>
      <c r="H708" s="191"/>
      <c r="I708" s="252"/>
      <c r="J708" s="252"/>
      <c r="K708" s="594"/>
      <c r="L708" s="192"/>
      <c r="M708" s="192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9"/>
      <c r="AC708" s="204"/>
      <c r="AD708" s="204"/>
    </row>
    <row r="709" spans="1:30" s="586" customFormat="1" ht="15.75" customHeight="1">
      <c r="A709" s="860" t="str">
        <f>IF(B709&lt;&gt;"",IF(AND(B709&gt;=_TM1,B709&lt;=_TM2,OR(TH!L709="1111",TH!M709="1111")),TH!D709,""),"")</f>
        <v/>
      </c>
      <c r="B709" s="36" t="str">
        <f t="shared" si="37"/>
        <v/>
      </c>
      <c r="C709" s="189"/>
      <c r="D709" s="189"/>
      <c r="E709" s="189"/>
      <c r="F709" s="190"/>
      <c r="G709" s="867"/>
      <c r="H709" s="191"/>
      <c r="I709" s="252"/>
      <c r="J709" s="252"/>
      <c r="K709" s="594"/>
      <c r="L709" s="192"/>
      <c r="M709" s="192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9"/>
      <c r="AC709" s="204"/>
      <c r="AD709" s="204"/>
    </row>
    <row r="710" spans="1:30" s="586" customFormat="1" ht="15.75" customHeight="1">
      <c r="A710" s="860" t="str">
        <f>IF(B710&lt;&gt;"",IF(AND(B710&gt;=_TM1,B710&lt;=_TM2,OR(TH!L710="1111",TH!M710="1111")),TH!D710,""),"")</f>
        <v/>
      </c>
      <c r="B710" s="36" t="str">
        <f t="shared" si="37"/>
        <v/>
      </c>
      <c r="C710" s="189"/>
      <c r="D710" s="189"/>
      <c r="E710" s="189"/>
      <c r="F710" s="190"/>
      <c r="G710" s="867"/>
      <c r="H710" s="191"/>
      <c r="I710" s="252"/>
      <c r="J710" s="252"/>
      <c r="K710" s="594"/>
      <c r="L710" s="192"/>
      <c r="M710" s="192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9"/>
      <c r="AC710" s="204"/>
      <c r="AD710" s="204"/>
    </row>
    <row r="711" spans="1:30" s="586" customFormat="1" ht="15.75" customHeight="1">
      <c r="A711" s="860" t="str">
        <f>IF(B711&lt;&gt;"",IF(AND(B711&gt;=_TM1,B711&lt;=_TM2,OR(TH!L711="1111",TH!M711="1111")),TH!D711,""),"")</f>
        <v/>
      </c>
      <c r="B711" s="36" t="str">
        <f t="shared" si="37"/>
        <v/>
      </c>
      <c r="C711" s="189"/>
      <c r="D711" s="189"/>
      <c r="E711" s="189"/>
      <c r="F711" s="190"/>
      <c r="G711" s="867"/>
      <c r="H711" s="191"/>
      <c r="I711" s="252"/>
      <c r="J711" s="252"/>
      <c r="K711" s="594"/>
      <c r="L711" s="192"/>
      <c r="M711" s="192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9"/>
      <c r="AC711" s="204"/>
      <c r="AD711" s="204"/>
    </row>
    <row r="712" spans="1:30" s="586" customFormat="1" ht="15.75" customHeight="1">
      <c r="A712" s="860" t="str">
        <f>IF(B712&lt;&gt;"",IF(AND(B712&gt;=_TM1,B712&lt;=_TM2,OR(TH!L712="1111",TH!M712="1111")),TH!D712,""),"")</f>
        <v/>
      </c>
      <c r="B712" s="36" t="str">
        <f t="shared" si="37"/>
        <v/>
      </c>
      <c r="C712" s="189"/>
      <c r="D712" s="189"/>
      <c r="E712" s="189"/>
      <c r="F712" s="190"/>
      <c r="G712" s="867"/>
      <c r="H712" s="191"/>
      <c r="I712" s="252"/>
      <c r="J712" s="252"/>
      <c r="K712" s="594"/>
      <c r="L712" s="192"/>
      <c r="M712" s="192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9"/>
      <c r="AC712" s="204"/>
      <c r="AD712" s="204"/>
    </row>
    <row r="713" spans="1:30" s="586" customFormat="1" ht="15.75" customHeight="1">
      <c r="A713" s="860" t="str">
        <f>IF(B713&lt;&gt;"",IF(AND(B713&gt;=_TM1,B713&lt;=_TM2,OR(TH!L713="1111",TH!M713="1111")),TH!D713,""),"")</f>
        <v/>
      </c>
      <c r="B713" s="36" t="str">
        <f t="shared" si="37"/>
        <v/>
      </c>
      <c r="C713" s="189"/>
      <c r="D713" s="189"/>
      <c r="E713" s="189"/>
      <c r="F713" s="190"/>
      <c r="G713" s="867"/>
      <c r="H713" s="191"/>
      <c r="I713" s="252"/>
      <c r="J713" s="252"/>
      <c r="K713" s="594"/>
      <c r="L713" s="192"/>
      <c r="M713" s="192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9"/>
      <c r="AC713" s="204"/>
      <c r="AD713" s="204"/>
    </row>
    <row r="714" spans="1:30" s="586" customFormat="1" ht="15.75" customHeight="1">
      <c r="A714" s="860" t="str">
        <f>IF(B714&lt;&gt;"",IF(AND(B714&gt;=_TM1,B714&lt;=_TM2,OR(TH!L714="1111",TH!M714="1111")),TH!D714,""),"")</f>
        <v/>
      </c>
      <c r="B714" s="36" t="str">
        <f t="shared" si="37"/>
        <v/>
      </c>
      <c r="C714" s="189"/>
      <c r="D714" s="189"/>
      <c r="E714" s="189"/>
      <c r="F714" s="190"/>
      <c r="G714" s="867"/>
      <c r="H714" s="191"/>
      <c r="I714" s="252"/>
      <c r="J714" s="252"/>
      <c r="K714" s="594"/>
      <c r="L714" s="192"/>
      <c r="M714" s="192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9"/>
      <c r="AC714" s="204"/>
      <c r="AD714" s="204"/>
    </row>
    <row r="715" spans="1:30" s="586" customFormat="1" ht="15.75" customHeight="1">
      <c r="A715" s="860" t="str">
        <f>IF(B715&lt;&gt;"",IF(AND(B715&gt;=_TM1,B715&lt;=_TM2,OR(TH!L715="1111",TH!M715="1111")),TH!D715,""),"")</f>
        <v/>
      </c>
      <c r="B715" s="36" t="str">
        <f t="shared" si="37"/>
        <v/>
      </c>
      <c r="C715" s="189"/>
      <c r="D715" s="189"/>
      <c r="E715" s="189"/>
      <c r="F715" s="190"/>
      <c r="G715" s="867"/>
      <c r="H715" s="191"/>
      <c r="I715" s="252"/>
      <c r="J715" s="252"/>
      <c r="K715" s="594"/>
      <c r="L715" s="192"/>
      <c r="M715" s="192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9"/>
      <c r="AC715" s="204"/>
      <c r="AD715" s="204"/>
    </row>
    <row r="716" spans="1:30" s="586" customFormat="1" ht="15.75" customHeight="1">
      <c r="A716" s="860" t="str">
        <f>IF(B716&lt;&gt;"",IF(AND(B716&gt;=_TM1,B716&lt;=_TM2,OR(TH!L716="1111",TH!M716="1111")),TH!D716,""),"")</f>
        <v/>
      </c>
      <c r="B716" s="36" t="str">
        <f t="shared" si="37"/>
        <v/>
      </c>
      <c r="C716" s="189"/>
      <c r="D716" s="189"/>
      <c r="E716" s="189"/>
      <c r="F716" s="190"/>
      <c r="G716" s="867"/>
      <c r="H716" s="191"/>
      <c r="I716" s="252"/>
      <c r="J716" s="252"/>
      <c r="K716" s="594"/>
      <c r="L716" s="192"/>
      <c r="M716" s="192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9"/>
      <c r="AC716" s="204"/>
      <c r="AD716" s="204"/>
    </row>
    <row r="717" spans="1:30" s="586" customFormat="1" ht="15.75" customHeight="1">
      <c r="A717" s="860" t="str">
        <f>IF(B717&lt;&gt;"",IF(AND(B717&gt;=_TM1,B717&lt;=_TM2,OR(TH!L717="1111",TH!M717="1111")),TH!D717,""),"")</f>
        <v/>
      </c>
      <c r="B717" s="36" t="str">
        <f t="shared" si="37"/>
        <v/>
      </c>
      <c r="C717" s="189"/>
      <c r="D717" s="189"/>
      <c r="E717" s="189"/>
      <c r="F717" s="190"/>
      <c r="G717" s="867"/>
      <c r="H717" s="191"/>
      <c r="I717" s="252"/>
      <c r="J717" s="252"/>
      <c r="K717" s="594"/>
      <c r="L717" s="192"/>
      <c r="M717" s="192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9"/>
      <c r="AC717" s="204"/>
      <c r="AD717" s="204"/>
    </row>
    <row r="718" spans="1:30" ht="15.75" customHeight="1">
      <c r="A718" s="860" t="str">
        <f>IF(B718&lt;&gt;"",IF(AND(B718&gt;=_TM1,B718&lt;=_TM2,OR(TH!L718="1111",TH!M718="1111")),TH!D718,""),"")</f>
        <v/>
      </c>
      <c r="B718" s="36" t="str">
        <f t="shared" si="37"/>
        <v/>
      </c>
      <c r="C718" s="189"/>
      <c r="D718" s="189"/>
      <c r="E718" s="189"/>
      <c r="F718" s="190"/>
      <c r="G718" s="867"/>
      <c r="H718" s="191"/>
      <c r="I718" s="252"/>
      <c r="J718" s="252"/>
      <c r="K718" s="594"/>
      <c r="L718" s="192"/>
      <c r="M718" s="192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9"/>
      <c r="AB718" s="586"/>
    </row>
    <row r="719" spans="1:30" ht="15.75" customHeight="1">
      <c r="A719" s="860" t="str">
        <f>IF(B719&lt;&gt;"",IF(AND(B719&gt;=_TM1,B719&lt;=_TM2,OR(TH!L719="1111",TH!M719="1111")),TH!D719,""),"")</f>
        <v/>
      </c>
      <c r="B719" s="36" t="str">
        <f t="shared" si="37"/>
        <v/>
      </c>
      <c r="C719" s="189"/>
      <c r="D719" s="189"/>
      <c r="E719" s="189"/>
      <c r="F719" s="190"/>
      <c r="G719" s="867"/>
      <c r="H719" s="191"/>
      <c r="I719" s="252"/>
      <c r="J719" s="252"/>
      <c r="K719" s="594"/>
      <c r="L719" s="192"/>
      <c r="M719" s="192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9"/>
      <c r="AB719" s="586"/>
    </row>
    <row r="720" spans="1:30" s="586" customFormat="1" ht="15.75" customHeight="1">
      <c r="A720" s="860" t="str">
        <f>IF(B720&lt;&gt;"",IF(AND(B720&gt;=_TM1,B720&lt;=_TM2,OR(TH!L720="1111",TH!M720="1111")),TH!D720,""),"")</f>
        <v/>
      </c>
      <c r="B720" s="36" t="str">
        <f t="shared" si="37"/>
        <v/>
      </c>
      <c r="C720" s="189"/>
      <c r="D720" s="189"/>
      <c r="E720" s="189"/>
      <c r="F720" s="190"/>
      <c r="G720" s="867"/>
      <c r="H720" s="191"/>
      <c r="I720" s="252"/>
      <c r="J720" s="252"/>
      <c r="K720" s="594"/>
      <c r="L720" s="192"/>
      <c r="M720" s="192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9"/>
      <c r="AC720" s="204"/>
      <c r="AD720" s="204"/>
    </row>
    <row r="721" spans="1:30" s="586" customFormat="1" ht="15.75" customHeight="1">
      <c r="A721" s="860" t="str">
        <f>IF(B721&lt;&gt;"",IF(AND(B721&gt;=_TM1,B721&lt;=_TM2,OR(TH!L721="1111",TH!M721="1111")),TH!D721,""),"")</f>
        <v/>
      </c>
      <c r="B721" s="36" t="str">
        <f t="shared" si="37"/>
        <v/>
      </c>
      <c r="C721" s="189"/>
      <c r="D721" s="189"/>
      <c r="E721" s="189"/>
      <c r="F721" s="190"/>
      <c r="G721" s="867"/>
      <c r="H721" s="191"/>
      <c r="I721" s="252"/>
      <c r="J721" s="252"/>
      <c r="K721" s="594"/>
      <c r="L721" s="192"/>
      <c r="M721" s="192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9"/>
      <c r="AC721" s="204"/>
      <c r="AD721" s="204"/>
    </row>
    <row r="722" spans="1:30" s="586" customFormat="1" ht="15.75" customHeight="1">
      <c r="A722" s="860" t="str">
        <f>IF(B722&lt;&gt;"",IF(AND(B722&gt;=_TM1,B722&lt;=_TM2,OR(TH!L722="1111",TH!M722="1111")),TH!D722,""),"")</f>
        <v/>
      </c>
      <c r="B722" s="36" t="str">
        <f t="shared" si="37"/>
        <v/>
      </c>
      <c r="C722" s="189"/>
      <c r="D722" s="189"/>
      <c r="E722" s="189"/>
      <c r="F722" s="190"/>
      <c r="G722" s="867"/>
      <c r="H722" s="191"/>
      <c r="I722" s="252"/>
      <c r="J722" s="252"/>
      <c r="K722" s="594"/>
      <c r="L722" s="192"/>
      <c r="M722" s="192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9"/>
      <c r="AC722" s="204"/>
      <c r="AD722" s="204"/>
    </row>
    <row r="723" spans="1:30" s="586" customFormat="1" ht="15.75" customHeight="1">
      <c r="A723" s="860" t="str">
        <f>IF(B723&lt;&gt;"",IF(AND(B723&gt;=_TM1,B723&lt;=_TM2,OR(TH!L723="1111",TH!M723="1111")),TH!D723,""),"")</f>
        <v/>
      </c>
      <c r="B723" s="36" t="str">
        <f t="shared" si="37"/>
        <v/>
      </c>
      <c r="C723" s="189"/>
      <c r="D723" s="189"/>
      <c r="E723" s="189"/>
      <c r="F723" s="190"/>
      <c r="G723" s="867"/>
      <c r="H723" s="191"/>
      <c r="I723" s="252"/>
      <c r="J723" s="252"/>
      <c r="K723" s="594"/>
      <c r="L723" s="192"/>
      <c r="M723" s="192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9"/>
      <c r="AC723" s="204"/>
      <c r="AD723" s="204"/>
    </row>
    <row r="724" spans="1:30" s="586" customFormat="1" ht="15.75" customHeight="1">
      <c r="A724" s="860" t="str">
        <f>IF(B724&lt;&gt;"",IF(AND(B724&gt;=_TM1,B724&lt;=_TM2,OR(TH!L724="1111",TH!M724="1111")),TH!D724,""),"")</f>
        <v/>
      </c>
      <c r="B724" s="36" t="str">
        <f t="shared" si="37"/>
        <v/>
      </c>
      <c r="C724" s="189"/>
      <c r="D724" s="189"/>
      <c r="E724" s="189"/>
      <c r="F724" s="190"/>
      <c r="G724" s="867"/>
      <c r="H724" s="191"/>
      <c r="I724" s="252"/>
      <c r="J724" s="252"/>
      <c r="K724" s="594"/>
      <c r="L724" s="192"/>
      <c r="M724" s="192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9"/>
      <c r="AC724" s="204"/>
      <c r="AD724" s="204"/>
    </row>
    <row r="725" spans="1:30" ht="15.75" customHeight="1">
      <c r="A725" s="860" t="str">
        <f>IF(B725&lt;&gt;"",IF(AND(B725&gt;=_TM1,B725&lt;=_TM2,OR(TH!L725="1111",TH!M725="1111")),TH!D725,""),"")</f>
        <v/>
      </c>
      <c r="B725" s="36" t="str">
        <f t="shared" si="37"/>
        <v/>
      </c>
      <c r="C725" s="189"/>
      <c r="D725" s="189"/>
      <c r="E725" s="189"/>
      <c r="F725" s="190"/>
      <c r="G725" s="867"/>
      <c r="H725" s="191"/>
      <c r="I725" s="252"/>
      <c r="J725" s="252"/>
      <c r="K725" s="594"/>
      <c r="L725" s="192"/>
      <c r="M725" s="192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9"/>
      <c r="AB725" s="586"/>
    </row>
    <row r="726" spans="1:30" ht="15.75" customHeight="1">
      <c r="A726" s="860" t="str">
        <f>IF(B726&lt;&gt;"",IF(AND(B726&gt;=_TM1,B726&lt;=_TM2,OR(TH!L726="1111",TH!M726="1111")),TH!D726,""),"")</f>
        <v/>
      </c>
      <c r="B726" s="36" t="str">
        <f t="shared" si="37"/>
        <v/>
      </c>
      <c r="C726" s="189"/>
      <c r="D726" s="189"/>
      <c r="E726" s="189"/>
      <c r="F726" s="190"/>
      <c r="G726" s="867"/>
      <c r="H726" s="191"/>
      <c r="I726" s="252"/>
      <c r="J726" s="252"/>
      <c r="K726" s="594"/>
      <c r="L726" s="192"/>
      <c r="M726" s="192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9"/>
      <c r="AB726" s="586"/>
    </row>
    <row r="727" spans="1:30" ht="15.75" customHeight="1">
      <c r="A727" s="860" t="str">
        <f>IF(B727&lt;&gt;"",IF(AND(B727&gt;=_TM1,B727&lt;=_TM2,OR(TH!L727="1111",TH!M727="1111")),TH!D727,""),"")</f>
        <v/>
      </c>
      <c r="B727" s="36" t="str">
        <f t="shared" si="37"/>
        <v/>
      </c>
      <c r="C727" s="189"/>
      <c r="D727" s="189"/>
      <c r="E727" s="189"/>
      <c r="F727" s="190"/>
      <c r="G727" s="867"/>
      <c r="H727" s="191"/>
      <c r="I727" s="252"/>
      <c r="J727" s="252"/>
      <c r="K727" s="594"/>
      <c r="L727" s="192"/>
      <c r="M727" s="192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9"/>
      <c r="AB727" s="586"/>
    </row>
    <row r="728" spans="1:30" s="586" customFormat="1" ht="15.75" customHeight="1">
      <c r="A728" s="860" t="str">
        <f>IF(B728&lt;&gt;"",IF(AND(B728&gt;=_TM1,B728&lt;=_TM2,OR(TH!L728="1111",TH!M728="1111")),TH!D728,""),"")</f>
        <v/>
      </c>
      <c r="B728" s="36" t="str">
        <f t="shared" si="37"/>
        <v/>
      </c>
      <c r="C728" s="189"/>
      <c r="D728" s="189"/>
      <c r="E728" s="189"/>
      <c r="F728" s="190"/>
      <c r="G728" s="867"/>
      <c r="H728" s="191"/>
      <c r="I728" s="252"/>
      <c r="J728" s="252"/>
      <c r="K728" s="594"/>
      <c r="L728" s="192"/>
      <c r="M728" s="192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9"/>
      <c r="AC728" s="204"/>
      <c r="AD728" s="204"/>
    </row>
    <row r="729" spans="1:30" s="586" customFormat="1" ht="15.75" customHeight="1">
      <c r="A729" s="860" t="str">
        <f>IF(B729&lt;&gt;"",IF(AND(B729&gt;=_TM1,B729&lt;=_TM2,OR(TH!L729="1111",TH!M729="1111")),TH!D729,""),"")</f>
        <v/>
      </c>
      <c r="B729" s="36" t="str">
        <f t="shared" si="37"/>
        <v/>
      </c>
      <c r="C729" s="189"/>
      <c r="D729" s="189"/>
      <c r="E729" s="189"/>
      <c r="F729" s="190"/>
      <c r="G729" s="867"/>
      <c r="H729" s="191"/>
      <c r="I729" s="252"/>
      <c r="J729" s="252"/>
      <c r="K729" s="594"/>
      <c r="L729" s="192"/>
      <c r="M729" s="192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9"/>
      <c r="AC729" s="204"/>
      <c r="AD729" s="204"/>
    </row>
    <row r="730" spans="1:30" s="586" customFormat="1" ht="15.75" customHeight="1">
      <c r="A730" s="860" t="str">
        <f>IF(B730&lt;&gt;"",IF(AND(B730&gt;=_TM1,B730&lt;=_TM2,OR(TH!L730="1111",TH!M730="1111")),TH!D730,""),"")</f>
        <v/>
      </c>
      <c r="B730" s="36" t="str">
        <f t="shared" ref="B730:B736" si="38">IF(C730&lt;&gt;"",MONTH(C730),"")</f>
        <v/>
      </c>
      <c r="C730" s="189"/>
      <c r="D730" s="189"/>
      <c r="E730" s="189"/>
      <c r="F730" s="190"/>
      <c r="G730" s="867"/>
      <c r="H730" s="191"/>
      <c r="I730" s="252"/>
      <c r="J730" s="252"/>
      <c r="K730" s="594"/>
      <c r="L730" s="192"/>
      <c r="M730" s="192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9"/>
      <c r="AC730" s="204"/>
      <c r="AD730" s="204"/>
    </row>
    <row r="731" spans="1:30" s="586" customFormat="1" ht="15.75" customHeight="1">
      <c r="A731" s="860" t="str">
        <f>IF(B731&lt;&gt;"",IF(AND(B731&gt;=_TM1,B731&lt;=_TM2,OR(TH!L731="1111",TH!M731="1111")),TH!D731,""),"")</f>
        <v/>
      </c>
      <c r="B731" s="36" t="str">
        <f t="shared" si="38"/>
        <v/>
      </c>
      <c r="C731" s="189"/>
      <c r="D731" s="189"/>
      <c r="E731" s="189"/>
      <c r="F731" s="190"/>
      <c r="G731" s="867"/>
      <c r="H731" s="191"/>
      <c r="I731" s="252"/>
      <c r="J731" s="252"/>
      <c r="K731" s="594"/>
      <c r="L731" s="192"/>
      <c r="M731" s="192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9"/>
      <c r="AC731" s="204"/>
      <c r="AD731" s="204"/>
    </row>
    <row r="732" spans="1:30" s="586" customFormat="1" ht="15.75" customHeight="1">
      <c r="A732" s="860" t="str">
        <f>IF(B732&lt;&gt;"",IF(AND(B732&gt;=_TM1,B732&lt;=_TM2,OR(TH!L732="1111",TH!M732="1111")),TH!D732,""),"")</f>
        <v/>
      </c>
      <c r="B732" s="36" t="str">
        <f t="shared" si="38"/>
        <v/>
      </c>
      <c r="C732" s="189"/>
      <c r="D732" s="189"/>
      <c r="E732" s="189"/>
      <c r="F732" s="190"/>
      <c r="G732" s="867"/>
      <c r="H732" s="191"/>
      <c r="I732" s="252"/>
      <c r="J732" s="252"/>
      <c r="K732" s="594"/>
      <c r="L732" s="192"/>
      <c r="M732" s="192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9"/>
      <c r="AC732" s="204"/>
      <c r="AD732" s="204"/>
    </row>
    <row r="733" spans="1:30" s="586" customFormat="1" ht="15.75" customHeight="1">
      <c r="A733" s="860" t="str">
        <f>IF(B733&lt;&gt;"",IF(AND(B733&gt;=_TM1,B733&lt;=_TM2,OR(TH!L733="1111",TH!M733="1111")),TH!D733,""),"")</f>
        <v/>
      </c>
      <c r="B733" s="36" t="str">
        <f t="shared" si="38"/>
        <v/>
      </c>
      <c r="C733" s="189"/>
      <c r="D733" s="189"/>
      <c r="E733" s="189"/>
      <c r="F733" s="190"/>
      <c r="G733" s="867"/>
      <c r="H733" s="191"/>
      <c r="I733" s="252"/>
      <c r="J733" s="252"/>
      <c r="K733" s="594"/>
      <c r="L733" s="192"/>
      <c r="M733" s="192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9"/>
      <c r="AC733" s="204"/>
      <c r="AD733" s="204"/>
    </row>
    <row r="734" spans="1:30" s="586" customFormat="1" ht="15.75" customHeight="1">
      <c r="A734" s="860" t="str">
        <f>IF(B734&lt;&gt;"",IF(AND(B734&gt;=_TM1,B734&lt;=_TM2,OR(TH!L734="1111",TH!M734="1111")),TH!D734,""),"")</f>
        <v/>
      </c>
      <c r="B734" s="36" t="str">
        <f t="shared" si="38"/>
        <v/>
      </c>
      <c r="C734" s="189"/>
      <c r="D734" s="189"/>
      <c r="E734" s="189"/>
      <c r="F734" s="190"/>
      <c r="G734" s="867"/>
      <c r="H734" s="191"/>
      <c r="I734" s="252"/>
      <c r="J734" s="252"/>
      <c r="K734" s="594"/>
      <c r="L734" s="192"/>
      <c r="M734" s="192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9"/>
      <c r="AC734" s="204"/>
      <c r="AD734" s="204"/>
    </row>
    <row r="735" spans="1:30" s="586" customFormat="1" ht="15.75" customHeight="1">
      <c r="A735" s="860" t="str">
        <f>IF(B735&lt;&gt;"",IF(AND(B735&gt;=_TM1,B735&lt;=_TM2,OR(TH!L735="1111",TH!M735="1111")),TH!D735,""),"")</f>
        <v/>
      </c>
      <c r="B735" s="36" t="str">
        <f t="shared" si="38"/>
        <v/>
      </c>
      <c r="C735" s="189"/>
      <c r="D735" s="189"/>
      <c r="E735" s="189"/>
      <c r="F735" s="190"/>
      <c r="G735" s="867"/>
      <c r="H735" s="191"/>
      <c r="I735" s="252"/>
      <c r="J735" s="252"/>
      <c r="K735" s="594"/>
      <c r="L735" s="192"/>
      <c r="M735" s="192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9"/>
      <c r="AC735" s="204"/>
      <c r="AD735" s="204"/>
    </row>
    <row r="736" spans="1:30" s="586" customFormat="1" ht="15.75" customHeight="1">
      <c r="A736" s="860" t="str">
        <f>IF(B736&lt;&gt;"",IF(AND(B736&gt;=_TM1,B736&lt;=_TM2,OR(TH!L736="1111",TH!M736="1111")),TH!D736,""),"")</f>
        <v/>
      </c>
      <c r="B736" s="36" t="str">
        <f t="shared" si="38"/>
        <v/>
      </c>
      <c r="C736" s="189"/>
      <c r="D736" s="189"/>
      <c r="E736" s="189"/>
      <c r="F736" s="190"/>
      <c r="G736" s="867"/>
      <c r="H736" s="191"/>
      <c r="I736" s="252"/>
      <c r="J736" s="252"/>
      <c r="K736" s="594"/>
      <c r="L736" s="192"/>
      <c r="M736" s="192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9"/>
      <c r="AC736" s="204"/>
      <c r="AD736" s="204"/>
    </row>
    <row r="737" spans="1:30" s="586" customFormat="1" ht="15.75" customHeight="1">
      <c r="A737" s="860" t="str">
        <f>IF(B737&lt;&gt;"",IF(AND(B737&gt;=_TM1,B737&lt;=_TM2,OR(TH!L737="1111",TH!M737="1111")),TH!D737,""),"")</f>
        <v/>
      </c>
      <c r="B737" s="36" t="str">
        <f t="shared" ref="B737" si="39">IF(C737&lt;&gt;"",MONTH(C737),"")</f>
        <v/>
      </c>
      <c r="C737" s="189"/>
      <c r="D737" s="189"/>
      <c r="E737" s="189"/>
      <c r="F737" s="190"/>
      <c r="G737" s="867"/>
      <c r="H737" s="191"/>
      <c r="I737" s="252"/>
      <c r="J737" s="252"/>
      <c r="K737" s="594"/>
      <c r="L737" s="192"/>
      <c r="M737" s="192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9"/>
      <c r="AC737" s="204"/>
      <c r="AD737" s="204"/>
    </row>
    <row r="738" spans="1:30" s="586" customFormat="1" ht="15.75" customHeight="1">
      <c r="A738" s="860" t="str">
        <f>IF(B738&lt;&gt;"",IF(AND(B738&gt;=_TM1,B738&lt;=_TM2,OR(TH!L738="1111",TH!M738="1111")),TH!D738,""),"")</f>
        <v/>
      </c>
      <c r="B738" s="36" t="str">
        <f t="shared" ref="B738:B746" si="40">IF(C738&lt;&gt;"",MONTH(C738),"")</f>
        <v/>
      </c>
      <c r="C738" s="189"/>
      <c r="D738" s="189"/>
      <c r="E738" s="189"/>
      <c r="F738" s="190"/>
      <c r="G738" s="867"/>
      <c r="H738" s="191"/>
      <c r="I738" s="252"/>
      <c r="J738" s="252"/>
      <c r="K738" s="594"/>
      <c r="L738" s="192"/>
      <c r="M738" s="192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9"/>
      <c r="AC738" s="204"/>
      <c r="AD738" s="204"/>
    </row>
    <row r="739" spans="1:30" s="586" customFormat="1" ht="15.75" customHeight="1">
      <c r="A739" s="860" t="str">
        <f>IF(B739&lt;&gt;"",IF(AND(B739&gt;=_TM1,B739&lt;=_TM2,OR(TH!L739="1111",TH!M739="1111")),TH!D739,""),"")</f>
        <v/>
      </c>
      <c r="B739" s="36" t="str">
        <f t="shared" si="40"/>
        <v/>
      </c>
      <c r="C739" s="189"/>
      <c r="D739" s="189"/>
      <c r="E739" s="189"/>
      <c r="F739" s="190"/>
      <c r="G739" s="867"/>
      <c r="H739" s="191"/>
      <c r="I739" s="252"/>
      <c r="J739" s="252"/>
      <c r="K739" s="594"/>
      <c r="L739" s="192"/>
      <c r="M739" s="192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9"/>
      <c r="AC739" s="204"/>
      <c r="AD739" s="204"/>
    </row>
    <row r="740" spans="1:30" s="586" customFormat="1" ht="15.75" customHeight="1">
      <c r="A740" s="860" t="str">
        <f>IF(B740&lt;&gt;"",IF(AND(B740&gt;=_TM1,B740&lt;=_TM2,OR(TH!L740="1111",TH!M740="1111")),TH!D740,""),"")</f>
        <v/>
      </c>
      <c r="B740" s="36" t="str">
        <f t="shared" si="40"/>
        <v/>
      </c>
      <c r="C740" s="189"/>
      <c r="D740" s="189"/>
      <c r="E740" s="189"/>
      <c r="F740" s="190"/>
      <c r="G740" s="867"/>
      <c r="H740" s="858"/>
      <c r="I740" s="252"/>
      <c r="J740" s="252"/>
      <c r="K740" s="594"/>
      <c r="L740" s="192"/>
      <c r="M740" s="192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9"/>
      <c r="AC740" s="204"/>
      <c r="AD740" s="204"/>
    </row>
    <row r="741" spans="1:30" s="586" customFormat="1" ht="15.75" customHeight="1">
      <c r="A741" s="860" t="str">
        <f>IF(B741&lt;&gt;"",IF(AND(B741&gt;=_TM1,B741&lt;=_TM2,OR(TH!L741="1111",TH!M741="1111")),TH!D741,""),"")</f>
        <v/>
      </c>
      <c r="B741" s="36" t="str">
        <f t="shared" si="40"/>
        <v/>
      </c>
      <c r="C741" s="189"/>
      <c r="D741" s="189"/>
      <c r="E741" s="189"/>
      <c r="F741" s="190"/>
      <c r="G741" s="867"/>
      <c r="H741" s="858"/>
      <c r="I741" s="252"/>
      <c r="J741" s="252"/>
      <c r="K741" s="594"/>
      <c r="L741" s="192"/>
      <c r="M741" s="192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9"/>
      <c r="AC741" s="204"/>
      <c r="AD741" s="204"/>
    </row>
    <row r="742" spans="1:30" s="586" customFormat="1" ht="15.75" customHeight="1">
      <c r="A742" s="860" t="str">
        <f>IF(B742&lt;&gt;"",IF(AND(B742&gt;=_TM1,B742&lt;=_TM2,OR(TH!L742="1111",TH!M742="1111")),TH!D742,""),"")</f>
        <v/>
      </c>
      <c r="B742" s="36" t="str">
        <f t="shared" si="40"/>
        <v/>
      </c>
      <c r="C742" s="189"/>
      <c r="D742" s="189"/>
      <c r="E742" s="189"/>
      <c r="F742" s="190"/>
      <c r="G742" s="867"/>
      <c r="H742" s="800"/>
      <c r="I742" s="252"/>
      <c r="J742" s="252"/>
      <c r="K742" s="594"/>
      <c r="L742" s="192"/>
      <c r="M742" s="192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9"/>
      <c r="AC742" s="204"/>
      <c r="AD742" s="204"/>
    </row>
    <row r="743" spans="1:30" s="586" customFormat="1" ht="15.75" customHeight="1">
      <c r="A743" s="860" t="str">
        <f>IF(B743&lt;&gt;"",IF(AND(B743&gt;=_TM1,B743&lt;=_TM2,OR(TH!L743="1111",TH!M743="1111")),TH!D743,""),"")</f>
        <v/>
      </c>
      <c r="B743" s="36" t="str">
        <f t="shared" si="40"/>
        <v/>
      </c>
      <c r="C743" s="189"/>
      <c r="D743" s="189"/>
      <c r="E743" s="189"/>
      <c r="F743" s="190"/>
      <c r="G743" s="867"/>
      <c r="H743" s="800"/>
      <c r="I743" s="252"/>
      <c r="J743" s="252"/>
      <c r="K743" s="594"/>
      <c r="L743" s="192"/>
      <c r="M743" s="192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9"/>
      <c r="AC743" s="204"/>
      <c r="AD743" s="204"/>
    </row>
    <row r="744" spans="1:30" s="586" customFormat="1" ht="15.75" customHeight="1">
      <c r="A744" s="860" t="str">
        <f>IF(B744&lt;&gt;"",IF(AND(B744&gt;=_TM1,B744&lt;=_TM2,OR(TH!L744="1111",TH!M744="1111")),TH!D744,""),"")</f>
        <v/>
      </c>
      <c r="B744" s="36" t="str">
        <f t="shared" si="40"/>
        <v/>
      </c>
      <c r="C744" s="189"/>
      <c r="D744" s="189"/>
      <c r="E744" s="189"/>
      <c r="F744" s="190"/>
      <c r="G744" s="867"/>
      <c r="H744" s="191"/>
      <c r="I744" s="252"/>
      <c r="J744" s="252"/>
      <c r="K744" s="594"/>
      <c r="L744" s="192"/>
      <c r="M744" s="192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9"/>
      <c r="AC744" s="204"/>
      <c r="AD744" s="204"/>
    </row>
    <row r="745" spans="1:30" s="586" customFormat="1" ht="15.75" customHeight="1">
      <c r="A745" s="860" t="str">
        <f>IF(B745&lt;&gt;"",IF(AND(B745&gt;=_TM1,B745&lt;=_TM2,OR(TH!L745="1111",TH!M745="1111")),TH!D745,""),"")</f>
        <v/>
      </c>
      <c r="B745" s="36" t="str">
        <f t="shared" si="40"/>
        <v/>
      </c>
      <c r="C745" s="189"/>
      <c r="D745" s="189"/>
      <c r="E745" s="189"/>
      <c r="F745" s="190"/>
      <c r="G745" s="867"/>
      <c r="H745" s="191"/>
      <c r="I745" s="252"/>
      <c r="J745" s="252"/>
      <c r="K745" s="594"/>
      <c r="L745" s="192"/>
      <c r="M745" s="192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9"/>
      <c r="AC745" s="204"/>
      <c r="AD745" s="204"/>
    </row>
    <row r="746" spans="1:30" s="586" customFormat="1" ht="15.75" customHeight="1">
      <c r="A746" s="860" t="str">
        <f>IF(B746&lt;&gt;"",IF(AND(B746&gt;=_TM1,B746&lt;=_TM2,OR(TH!L746="1111",TH!M746="1111")),TH!D746,""),"")</f>
        <v/>
      </c>
      <c r="B746" s="36" t="str">
        <f t="shared" si="40"/>
        <v/>
      </c>
      <c r="C746" s="189"/>
      <c r="D746" s="189"/>
      <c r="E746" s="189"/>
      <c r="F746" s="190"/>
      <c r="G746" s="867"/>
      <c r="H746" s="191"/>
      <c r="I746" s="252"/>
      <c r="J746" s="252"/>
      <c r="K746" s="594"/>
      <c r="L746" s="192"/>
      <c r="M746" s="192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9"/>
      <c r="AC746" s="204"/>
      <c r="AD746" s="204"/>
    </row>
    <row r="747" spans="1:30" s="586" customFormat="1" ht="15.75" customHeight="1">
      <c r="A747" s="860" t="str">
        <f>IF(B747&lt;&gt;"",IF(AND(B747&gt;=_TM1,B747&lt;=_TM2,OR(TH!L747="1111",TH!M747="1111")),TH!D747,""),"")</f>
        <v/>
      </c>
      <c r="B747" s="36" t="str">
        <f t="shared" ref="B747:B759" si="41">IF(C747&lt;&gt;"",MONTH(C747),"")</f>
        <v/>
      </c>
      <c r="C747" s="189"/>
      <c r="D747" s="189"/>
      <c r="E747" s="189"/>
      <c r="F747" s="190"/>
      <c r="G747" s="867"/>
      <c r="H747" s="191"/>
      <c r="I747" s="252"/>
      <c r="J747" s="252"/>
      <c r="K747" s="594"/>
      <c r="L747" s="192"/>
      <c r="M747" s="192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9"/>
      <c r="AC747" s="204"/>
      <c r="AD747" s="204"/>
    </row>
    <row r="748" spans="1:30" s="586" customFormat="1" ht="15.75" customHeight="1">
      <c r="A748" s="860" t="str">
        <f>IF(B748&lt;&gt;"",IF(AND(B748&gt;=_TM1,B748&lt;=_TM2,OR(TH!L748="1111",TH!M748="1111")),TH!D748,""),"")</f>
        <v/>
      </c>
      <c r="B748" s="36" t="str">
        <f t="shared" si="41"/>
        <v/>
      </c>
      <c r="C748" s="189"/>
      <c r="D748" s="189"/>
      <c r="E748" s="189"/>
      <c r="F748" s="190"/>
      <c r="G748" s="867"/>
      <c r="H748" s="191"/>
      <c r="I748" s="252"/>
      <c r="J748" s="252"/>
      <c r="K748" s="594"/>
      <c r="L748" s="192"/>
      <c r="M748" s="192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9"/>
      <c r="AC748" s="204"/>
      <c r="AD748" s="204"/>
    </row>
    <row r="749" spans="1:30" s="586" customFormat="1" ht="15.75" customHeight="1">
      <c r="A749" s="860" t="str">
        <f>IF(B749&lt;&gt;"",IF(AND(B749&gt;=_TM1,B749&lt;=_TM2,OR(TH!L749="1111",TH!M749="1111")),TH!D749,""),"")</f>
        <v/>
      </c>
      <c r="B749" s="36" t="str">
        <f t="shared" si="41"/>
        <v/>
      </c>
      <c r="C749" s="189"/>
      <c r="D749" s="189"/>
      <c r="E749" s="189"/>
      <c r="F749" s="190"/>
      <c r="G749" s="867"/>
      <c r="H749" s="191"/>
      <c r="I749" s="252"/>
      <c r="J749" s="252"/>
      <c r="K749" s="594"/>
      <c r="L749" s="192"/>
      <c r="M749" s="192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9"/>
      <c r="AC749" s="204"/>
      <c r="AD749" s="204"/>
    </row>
    <row r="750" spans="1:30" s="586" customFormat="1" ht="15.75" customHeight="1">
      <c r="A750" s="860" t="str">
        <f>IF(B750&lt;&gt;"",IF(AND(B750&gt;=_TM1,B750&lt;=_TM2,OR(TH!L750="1111",TH!M750="1111")),TH!D750,""),"")</f>
        <v/>
      </c>
      <c r="B750" s="36" t="str">
        <f t="shared" si="41"/>
        <v/>
      </c>
      <c r="C750" s="189"/>
      <c r="D750" s="189"/>
      <c r="E750" s="189"/>
      <c r="F750" s="190"/>
      <c r="G750" s="867"/>
      <c r="H750" s="191"/>
      <c r="I750" s="252"/>
      <c r="J750" s="252"/>
      <c r="K750" s="594"/>
      <c r="L750" s="192"/>
      <c r="M750" s="192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9"/>
      <c r="AC750" s="204"/>
      <c r="AD750" s="204"/>
    </row>
    <row r="751" spans="1:30" s="586" customFormat="1" ht="15.75" customHeight="1">
      <c r="A751" s="860" t="str">
        <f>IF(B751&lt;&gt;"",IF(AND(B751&gt;=_TM1,B751&lt;=_TM2,OR(TH!L751="1111",TH!M751="1111")),TH!D751,""),"")</f>
        <v/>
      </c>
      <c r="B751" s="36" t="str">
        <f t="shared" si="41"/>
        <v/>
      </c>
      <c r="C751" s="189"/>
      <c r="D751" s="189"/>
      <c r="E751" s="189"/>
      <c r="F751" s="190"/>
      <c r="G751" s="867"/>
      <c r="H751" s="191"/>
      <c r="I751" s="252"/>
      <c r="J751" s="252"/>
      <c r="K751" s="594"/>
      <c r="L751" s="192"/>
      <c r="M751" s="192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9"/>
      <c r="AC751" s="204"/>
      <c r="AD751" s="204"/>
    </row>
    <row r="752" spans="1:30" s="586" customFormat="1" ht="15.75" customHeight="1">
      <c r="A752" s="860" t="str">
        <f>IF(B752&lt;&gt;"",IF(AND(B752&gt;=_TM1,B752&lt;=_TM2,OR(TH!L752="1111",TH!M752="1111")),TH!D752,""),"")</f>
        <v/>
      </c>
      <c r="B752" s="36" t="str">
        <f t="shared" si="41"/>
        <v/>
      </c>
      <c r="C752" s="189"/>
      <c r="D752" s="189"/>
      <c r="E752" s="189"/>
      <c r="F752" s="190"/>
      <c r="G752" s="867"/>
      <c r="H752" s="191"/>
      <c r="I752" s="252"/>
      <c r="J752" s="252"/>
      <c r="K752" s="594"/>
      <c r="L752" s="192"/>
      <c r="M752" s="192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9"/>
      <c r="AC752" s="204"/>
      <c r="AD752" s="204"/>
    </row>
    <row r="753" spans="1:30" s="586" customFormat="1" ht="15.75" customHeight="1">
      <c r="A753" s="860" t="str">
        <f>IF(B753&lt;&gt;"",IF(AND(B753&gt;=_TM1,B753&lt;=_TM2,OR(TH!L753="1111",TH!M753="1111")),TH!D753,""),"")</f>
        <v/>
      </c>
      <c r="B753" s="36" t="str">
        <f t="shared" si="41"/>
        <v/>
      </c>
      <c r="C753" s="189"/>
      <c r="D753" s="189"/>
      <c r="E753" s="189"/>
      <c r="F753" s="190"/>
      <c r="G753" s="867"/>
      <c r="H753" s="191"/>
      <c r="I753" s="252"/>
      <c r="J753" s="252"/>
      <c r="K753" s="594"/>
      <c r="L753" s="192"/>
      <c r="M753" s="192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9"/>
      <c r="AC753" s="204"/>
      <c r="AD753" s="204"/>
    </row>
    <row r="754" spans="1:30" s="586" customFormat="1" ht="15.75" customHeight="1">
      <c r="A754" s="860" t="str">
        <f>IF(B754&lt;&gt;"",IF(AND(B754&gt;=_TM1,B754&lt;=_TM2,OR(TH!L754="1111",TH!M754="1111")),TH!D754,""),"")</f>
        <v/>
      </c>
      <c r="B754" s="36" t="str">
        <f t="shared" si="41"/>
        <v/>
      </c>
      <c r="C754" s="189"/>
      <c r="D754" s="189"/>
      <c r="E754" s="189"/>
      <c r="F754" s="190"/>
      <c r="G754" s="867"/>
      <c r="H754" s="191"/>
      <c r="I754" s="252"/>
      <c r="J754" s="252"/>
      <c r="K754" s="594"/>
      <c r="L754" s="192"/>
      <c r="M754" s="192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9"/>
      <c r="AC754" s="204"/>
      <c r="AD754" s="204"/>
    </row>
    <row r="755" spans="1:30" s="586" customFormat="1" ht="15.75" customHeight="1">
      <c r="A755" s="860" t="str">
        <f>IF(B755&lt;&gt;"",IF(AND(B755&gt;=_TM1,B755&lt;=_TM2,OR(TH!L755="1111",TH!M755="1111")),TH!D755,""),"")</f>
        <v/>
      </c>
      <c r="B755" s="36" t="str">
        <f t="shared" si="41"/>
        <v/>
      </c>
      <c r="C755" s="189"/>
      <c r="D755" s="189"/>
      <c r="E755" s="189"/>
      <c r="F755" s="190"/>
      <c r="G755" s="867"/>
      <c r="H755" s="191"/>
      <c r="I755" s="252"/>
      <c r="J755" s="252"/>
      <c r="K755" s="594"/>
      <c r="L755" s="192"/>
      <c r="M755" s="192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9"/>
      <c r="AC755" s="204"/>
      <c r="AD755" s="204"/>
    </row>
    <row r="756" spans="1:30" s="586" customFormat="1" ht="15.75" customHeight="1">
      <c r="A756" s="860" t="str">
        <f>IF(B756&lt;&gt;"",IF(AND(B756&gt;=_TM1,B756&lt;=_TM2,OR(TH!L756="1111",TH!M756="1111")),TH!D756,""),"")</f>
        <v/>
      </c>
      <c r="B756" s="36" t="str">
        <f t="shared" si="41"/>
        <v/>
      </c>
      <c r="C756" s="189"/>
      <c r="D756" s="189"/>
      <c r="E756" s="189"/>
      <c r="F756" s="190"/>
      <c r="G756" s="867"/>
      <c r="H756" s="191"/>
      <c r="I756" s="252"/>
      <c r="J756" s="252"/>
      <c r="K756" s="594"/>
      <c r="L756" s="192"/>
      <c r="M756" s="192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9"/>
      <c r="AC756" s="204"/>
      <c r="AD756" s="204"/>
    </row>
    <row r="757" spans="1:30" s="586" customFormat="1" ht="15.75" customHeight="1">
      <c r="A757" s="860" t="str">
        <f>IF(B757&lt;&gt;"",IF(AND(B757&gt;=_TM1,B757&lt;=_TM2,OR(TH!L757="1111",TH!M757="1111")),TH!D757,""),"")</f>
        <v/>
      </c>
      <c r="B757" s="36" t="str">
        <f t="shared" si="41"/>
        <v/>
      </c>
      <c r="C757" s="189"/>
      <c r="D757" s="189"/>
      <c r="E757" s="189"/>
      <c r="F757" s="187"/>
      <c r="G757" s="867"/>
      <c r="H757" s="191"/>
      <c r="I757" s="252"/>
      <c r="J757" s="252"/>
      <c r="K757" s="594"/>
      <c r="L757" s="192"/>
      <c r="M757" s="192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9"/>
      <c r="AC757" s="204"/>
      <c r="AD757" s="204"/>
    </row>
    <row r="758" spans="1:30" s="586" customFormat="1" ht="15.75" customHeight="1">
      <c r="A758" s="860" t="str">
        <f>IF(B758&lt;&gt;"",IF(AND(B758&gt;=_TM1,B758&lt;=_TM2,OR(TH!L758="1111",TH!M758="1111")),TH!D758,""),"")</f>
        <v/>
      </c>
      <c r="B758" s="36" t="str">
        <f t="shared" si="41"/>
        <v/>
      </c>
      <c r="C758" s="189"/>
      <c r="D758" s="189"/>
      <c r="E758" s="189"/>
      <c r="F758" s="187"/>
      <c r="G758" s="867"/>
      <c r="H758" s="191"/>
      <c r="I758" s="252"/>
      <c r="J758" s="252"/>
      <c r="K758" s="594"/>
      <c r="L758" s="192"/>
      <c r="M758" s="192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9"/>
      <c r="AC758" s="204"/>
      <c r="AD758" s="204"/>
    </row>
    <row r="759" spans="1:30" ht="15.75" customHeight="1">
      <c r="A759" s="860" t="str">
        <f>IF(B759&lt;&gt;"",IF(AND(B759&gt;=_TM1,B759&lt;=_TM2,OR(TH!L759="1111",TH!M759="1111")),TH!D759,""),"")</f>
        <v/>
      </c>
      <c r="B759" s="36" t="str">
        <f t="shared" si="41"/>
        <v/>
      </c>
      <c r="C759" s="189"/>
      <c r="D759" s="189"/>
      <c r="E759" s="189"/>
      <c r="F759" s="190"/>
      <c r="G759" s="867"/>
      <c r="H759" s="191"/>
      <c r="I759" s="252"/>
      <c r="J759" s="252"/>
      <c r="K759" s="594"/>
      <c r="L759" s="192"/>
      <c r="M759" s="192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9"/>
      <c r="AB759" s="586"/>
    </row>
    <row r="760" spans="1:30" ht="15.75" customHeight="1">
      <c r="A760" s="860" t="str">
        <f>IF(B760&lt;&gt;"",IF(AND(B760&gt;=_TM1,B760&lt;=_TM2,OR(TH!L760="1111",TH!M760="1111")),TH!D760,""),"")</f>
        <v/>
      </c>
      <c r="B760" s="36" t="str">
        <f t="shared" ref="B760:B761" si="42">IF(C760&lt;&gt;"",MONTH(C760),"")</f>
        <v/>
      </c>
      <c r="C760" s="189"/>
      <c r="D760" s="189"/>
      <c r="E760" s="189"/>
      <c r="F760" s="190"/>
      <c r="G760" s="867"/>
      <c r="H760" s="191"/>
      <c r="I760" s="252"/>
      <c r="J760" s="252"/>
      <c r="K760" s="594"/>
      <c r="L760" s="192"/>
      <c r="M760" s="192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9"/>
      <c r="AB760" s="586"/>
    </row>
    <row r="761" spans="1:30" s="586" customFormat="1" ht="15.75" customHeight="1">
      <c r="A761" s="860" t="str">
        <f>IF(B761&lt;&gt;"",IF(AND(B761&gt;=_TM1,B761&lt;=_TM2,OR(TH!L761="1111",TH!M761="1111")),TH!D761,""),"")</f>
        <v/>
      </c>
      <c r="B761" s="36" t="str">
        <f t="shared" si="42"/>
        <v/>
      </c>
      <c r="C761" s="189"/>
      <c r="D761" s="189"/>
      <c r="E761" s="189"/>
      <c r="F761" s="190"/>
      <c r="G761" s="867"/>
      <c r="H761" s="191"/>
      <c r="I761" s="252"/>
      <c r="J761" s="252"/>
      <c r="K761" s="594"/>
      <c r="L761" s="192"/>
      <c r="M761" s="192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9"/>
      <c r="AC761" s="204"/>
      <c r="AD761" s="204"/>
    </row>
    <row r="762" spans="1:30" s="586" customFormat="1" ht="15.75" customHeight="1">
      <c r="A762" s="860" t="str">
        <f>IF(B762&lt;&gt;"",IF(AND(B762&gt;=_TM1,B762&lt;=_TM2,OR(TH!L762="1111",TH!M762="1111")),TH!D762,""),"")</f>
        <v/>
      </c>
      <c r="B762" s="36" t="str">
        <f t="shared" ref="B762:B793" si="43">IF(C762&lt;&gt;"",MONTH(C762),"")</f>
        <v/>
      </c>
      <c r="C762" s="189"/>
      <c r="D762" s="189"/>
      <c r="E762" s="189"/>
      <c r="F762" s="190"/>
      <c r="G762" s="867"/>
      <c r="H762" s="191"/>
      <c r="I762" s="252"/>
      <c r="J762" s="252"/>
      <c r="K762" s="594"/>
      <c r="L762" s="192"/>
      <c r="M762" s="192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9"/>
      <c r="AC762" s="204"/>
      <c r="AD762" s="204"/>
    </row>
    <row r="763" spans="1:30" s="586" customFormat="1" ht="15.75" customHeight="1">
      <c r="A763" s="860" t="str">
        <f>IF(B763&lt;&gt;"",IF(AND(B763&gt;=_TM1,B763&lt;=_TM2,OR(TH!L763="1111",TH!M763="1111")),TH!D763,""),"")</f>
        <v/>
      </c>
      <c r="B763" s="36" t="str">
        <f t="shared" si="43"/>
        <v/>
      </c>
      <c r="C763" s="189"/>
      <c r="D763" s="189"/>
      <c r="E763" s="189"/>
      <c r="F763" s="190"/>
      <c r="G763" s="867"/>
      <c r="H763" s="191"/>
      <c r="I763" s="252"/>
      <c r="J763" s="252"/>
      <c r="K763" s="594"/>
      <c r="L763" s="192"/>
      <c r="M763" s="192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9"/>
      <c r="AC763" s="204"/>
      <c r="AD763" s="204"/>
    </row>
    <row r="764" spans="1:30" s="586" customFormat="1" ht="15.75" customHeight="1">
      <c r="A764" s="860" t="str">
        <f>IF(B764&lt;&gt;"",IF(AND(B764&gt;=_TM1,B764&lt;=_TM2,OR(TH!L764="1111",TH!M764="1111")),TH!D764,""),"")</f>
        <v/>
      </c>
      <c r="B764" s="36" t="str">
        <f t="shared" si="43"/>
        <v/>
      </c>
      <c r="C764" s="189"/>
      <c r="D764" s="182"/>
      <c r="E764" s="189"/>
      <c r="F764" s="187"/>
      <c r="G764" s="867"/>
      <c r="H764" s="191"/>
      <c r="I764" s="252"/>
      <c r="J764" s="252"/>
      <c r="K764" s="594"/>
      <c r="L764" s="192"/>
      <c r="M764" s="192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9"/>
      <c r="AC764" s="204"/>
      <c r="AD764" s="204"/>
    </row>
    <row r="765" spans="1:30" ht="15.75" customHeight="1">
      <c r="A765" s="860" t="str">
        <f>IF(B765&lt;&gt;"",IF(AND(B765&gt;=_TM1,B765&lt;=_TM2,OR(TH!L765="1111",TH!M765="1111")),TH!D765,""),"")</f>
        <v/>
      </c>
      <c r="B765" s="36" t="str">
        <f t="shared" si="43"/>
        <v/>
      </c>
      <c r="C765" s="189"/>
      <c r="D765" s="189"/>
      <c r="E765" s="189"/>
      <c r="F765" s="190"/>
      <c r="G765" s="867"/>
      <c r="H765" s="191"/>
      <c r="I765" s="252"/>
      <c r="J765" s="252"/>
      <c r="K765" s="594"/>
      <c r="L765" s="192"/>
      <c r="M765" s="192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9"/>
      <c r="AB765" s="586"/>
    </row>
    <row r="766" spans="1:30" ht="15.75" customHeight="1">
      <c r="A766" s="860" t="str">
        <f>IF(B766&lt;&gt;"",IF(AND(B766&gt;=_TM1,B766&lt;=_TM2,OR(TH!L766="1111",TH!M766="1111")),TH!D766,""),"")</f>
        <v/>
      </c>
      <c r="B766" s="36" t="str">
        <f t="shared" si="43"/>
        <v/>
      </c>
      <c r="C766" s="189"/>
      <c r="D766" s="189"/>
      <c r="E766" s="189"/>
      <c r="F766" s="190"/>
      <c r="G766" s="867"/>
      <c r="H766" s="191"/>
      <c r="I766" s="252"/>
      <c r="J766" s="252"/>
      <c r="K766" s="594"/>
      <c r="L766" s="192"/>
      <c r="M766" s="192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9"/>
      <c r="AB766" s="586"/>
    </row>
    <row r="767" spans="1:30" ht="15.75" customHeight="1">
      <c r="A767" s="860" t="str">
        <f>IF(B767&lt;&gt;"",IF(AND(B767&gt;=_TM1,B767&lt;=_TM2,OR(TH!L767="1111",TH!M767="1111")),TH!D767,""),"")</f>
        <v/>
      </c>
      <c r="B767" s="36" t="str">
        <f t="shared" si="43"/>
        <v/>
      </c>
      <c r="C767" s="189"/>
      <c r="D767" s="189"/>
      <c r="E767" s="189"/>
      <c r="F767" s="190"/>
      <c r="G767" s="867"/>
      <c r="H767" s="191"/>
      <c r="I767" s="252"/>
      <c r="J767" s="252"/>
      <c r="K767" s="594"/>
      <c r="L767" s="192"/>
      <c r="M767" s="192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9"/>
      <c r="AB767" s="586"/>
    </row>
    <row r="768" spans="1:30" s="586" customFormat="1" ht="15.75" customHeight="1">
      <c r="A768" s="860" t="str">
        <f>IF(B768&lt;&gt;"",IF(AND(B768&gt;=_TM1,B768&lt;=_TM2,OR(TH!L768="1111",TH!M768="1111")),TH!D768,""),"")</f>
        <v/>
      </c>
      <c r="B768" s="36" t="str">
        <f t="shared" si="43"/>
        <v/>
      </c>
      <c r="C768" s="189"/>
      <c r="D768" s="189"/>
      <c r="E768" s="189"/>
      <c r="F768" s="190"/>
      <c r="G768" s="867"/>
      <c r="H768" s="191"/>
      <c r="I768" s="252"/>
      <c r="J768" s="252"/>
      <c r="K768" s="594"/>
      <c r="L768" s="192"/>
      <c r="M768" s="192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9"/>
      <c r="AC768" s="204"/>
      <c r="AD768" s="204"/>
    </row>
    <row r="769" spans="1:30" s="586" customFormat="1" ht="15.75" customHeight="1">
      <c r="A769" s="860" t="str">
        <f>IF(B769&lt;&gt;"",IF(AND(B769&gt;=_TM1,B769&lt;=_TM2,OR(TH!L769="1111",TH!M769="1111")),TH!D769,""),"")</f>
        <v/>
      </c>
      <c r="B769" s="36" t="str">
        <f t="shared" si="43"/>
        <v/>
      </c>
      <c r="C769" s="189"/>
      <c r="D769" s="182"/>
      <c r="E769" s="189"/>
      <c r="F769" s="40"/>
      <c r="G769" s="867"/>
      <c r="H769" s="191"/>
      <c r="I769" s="252"/>
      <c r="J769" s="252"/>
      <c r="K769" s="594"/>
      <c r="L769" s="192"/>
      <c r="M769" s="192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9"/>
      <c r="AC769" s="204"/>
      <c r="AD769" s="204"/>
    </row>
    <row r="770" spans="1:30" s="586" customFormat="1" ht="15.75" customHeight="1">
      <c r="A770" s="860" t="str">
        <f>IF(B770&lt;&gt;"",IF(AND(B770&gt;=_TM1,B770&lt;=_TM2,OR(TH!L770="1111",TH!M770="1111")),TH!D770,""),"")</f>
        <v/>
      </c>
      <c r="B770" s="36" t="str">
        <f t="shared" si="43"/>
        <v/>
      </c>
      <c r="C770" s="189"/>
      <c r="D770" s="189"/>
      <c r="E770" s="189"/>
      <c r="F770" s="190"/>
      <c r="G770" s="867"/>
      <c r="H770" s="191"/>
      <c r="I770" s="252"/>
      <c r="J770" s="252"/>
      <c r="K770" s="594"/>
      <c r="L770" s="192"/>
      <c r="M770" s="192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9"/>
      <c r="AC770" s="204"/>
      <c r="AD770" s="204"/>
    </row>
    <row r="771" spans="1:30" s="586" customFormat="1" ht="15.75" customHeight="1">
      <c r="A771" s="860" t="str">
        <f>IF(B771&lt;&gt;"",IF(AND(B771&gt;=_TM1,B771&lt;=_TM2,OR(TH!L771="1111",TH!M771="1111")),TH!D771,""),"")</f>
        <v/>
      </c>
      <c r="B771" s="36" t="str">
        <f t="shared" si="43"/>
        <v/>
      </c>
      <c r="C771" s="189"/>
      <c r="D771" s="182"/>
      <c r="E771" s="189"/>
      <c r="F771" s="187"/>
      <c r="G771" s="867"/>
      <c r="H771" s="191"/>
      <c r="I771" s="255"/>
      <c r="J771" s="255"/>
      <c r="K771" s="594"/>
      <c r="L771" s="192"/>
      <c r="M771" s="192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9"/>
      <c r="AC771" s="204"/>
      <c r="AD771" s="204"/>
    </row>
    <row r="772" spans="1:30" s="586" customFormat="1" ht="15.75" customHeight="1">
      <c r="A772" s="860" t="str">
        <f>IF(B772&lt;&gt;"",IF(AND(B772&gt;=_TM1,B772&lt;=_TM2,OR(TH!L772="1111",TH!M772="1111")),TH!D772,""),"")</f>
        <v/>
      </c>
      <c r="B772" s="36" t="str">
        <f t="shared" si="43"/>
        <v/>
      </c>
      <c r="C772" s="189"/>
      <c r="D772" s="189"/>
      <c r="E772" s="189"/>
      <c r="F772" s="190"/>
      <c r="G772" s="867"/>
      <c r="H772" s="191"/>
      <c r="I772" s="252"/>
      <c r="J772" s="252"/>
      <c r="K772" s="594"/>
      <c r="L772" s="192"/>
      <c r="M772" s="192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9"/>
      <c r="AC772" s="204"/>
      <c r="AD772" s="204"/>
    </row>
    <row r="773" spans="1:30" s="586" customFormat="1" ht="15.75" customHeight="1">
      <c r="A773" s="860" t="str">
        <f>IF(B773&lt;&gt;"",IF(AND(B773&gt;=_TM1,B773&lt;=_TM2,OR(TH!L773="1111",TH!M773="1111")),TH!D773,""),"")</f>
        <v/>
      </c>
      <c r="B773" s="36" t="str">
        <f t="shared" si="43"/>
        <v/>
      </c>
      <c r="C773" s="189"/>
      <c r="D773" s="189"/>
      <c r="E773" s="189"/>
      <c r="F773" s="190"/>
      <c r="G773" s="867"/>
      <c r="H773" s="191"/>
      <c r="I773" s="252"/>
      <c r="J773" s="252"/>
      <c r="K773" s="594"/>
      <c r="L773" s="192"/>
      <c r="M773" s="192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9"/>
      <c r="AC773" s="204"/>
      <c r="AD773" s="204"/>
    </row>
    <row r="774" spans="1:30" s="586" customFormat="1" ht="15.75" customHeight="1">
      <c r="A774" s="860" t="str">
        <f>IF(B774&lt;&gt;"",IF(AND(B774&gt;=_TM1,B774&lt;=_TM2,OR(TH!L774="1111",TH!M774="1111")),TH!D774,""),"")</f>
        <v/>
      </c>
      <c r="B774" s="36" t="str">
        <f t="shared" si="43"/>
        <v/>
      </c>
      <c r="C774" s="189"/>
      <c r="D774" s="182"/>
      <c r="E774" s="189"/>
      <c r="F774" s="187"/>
      <c r="G774" s="867"/>
      <c r="H774" s="191"/>
      <c r="I774" s="252"/>
      <c r="J774" s="252"/>
      <c r="K774" s="594"/>
      <c r="L774" s="192"/>
      <c r="M774" s="192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9"/>
    </row>
    <row r="775" spans="1:30" s="586" customFormat="1" ht="15.75" customHeight="1">
      <c r="A775" s="860" t="str">
        <f>IF(B775&lt;&gt;"",IF(AND(B775&gt;=_TM1,B775&lt;=_TM2,OR(TH!L775="1111",TH!M775="1111")),TH!D775,""),"")</f>
        <v/>
      </c>
      <c r="B775" s="36" t="str">
        <f t="shared" si="43"/>
        <v/>
      </c>
      <c r="C775" s="189"/>
      <c r="D775" s="189"/>
      <c r="E775" s="189"/>
      <c r="F775" s="190"/>
      <c r="G775" s="867"/>
      <c r="H775" s="191"/>
      <c r="I775" s="252"/>
      <c r="J775" s="252"/>
      <c r="K775" s="594"/>
      <c r="L775" s="192"/>
      <c r="M775" s="192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9"/>
      <c r="AC775" s="204"/>
      <c r="AD775" s="204"/>
    </row>
    <row r="776" spans="1:30" s="586" customFormat="1" ht="15.75" customHeight="1">
      <c r="A776" s="860" t="str">
        <f>IF(B776&lt;&gt;"",IF(AND(B776&gt;=_TM1,B776&lt;=_TM2,OR(TH!L776="1111",TH!M776="1111")),TH!D776,""),"")</f>
        <v/>
      </c>
      <c r="B776" s="36" t="str">
        <f t="shared" si="43"/>
        <v/>
      </c>
      <c r="C776" s="189"/>
      <c r="D776" s="182"/>
      <c r="E776" s="189"/>
      <c r="F776" s="190"/>
      <c r="G776" s="867"/>
      <c r="H776" s="191"/>
      <c r="I776" s="252"/>
      <c r="J776" s="252"/>
      <c r="K776" s="594"/>
      <c r="L776" s="192"/>
      <c r="M776" s="192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9"/>
      <c r="AC776" s="204"/>
    </row>
    <row r="777" spans="1:30" s="586" customFormat="1" ht="15.75" customHeight="1">
      <c r="A777" s="860" t="str">
        <f>IF(B777&lt;&gt;"",IF(AND(B777&gt;=_TM1,B777&lt;=_TM2,OR(TH!L777="1111",TH!M777="1111")),TH!D777,""),"")</f>
        <v/>
      </c>
      <c r="B777" s="36" t="str">
        <f t="shared" si="43"/>
        <v/>
      </c>
      <c r="C777" s="189"/>
      <c r="D777" s="189"/>
      <c r="E777" s="189"/>
      <c r="F777" s="190"/>
      <c r="G777" s="867"/>
      <c r="H777" s="191"/>
      <c r="I777" s="252"/>
      <c r="J777" s="252"/>
      <c r="K777" s="594"/>
      <c r="L777" s="192"/>
      <c r="M777" s="192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9"/>
      <c r="AC777" s="204"/>
      <c r="AD777" s="204"/>
    </row>
    <row r="778" spans="1:30" s="586" customFormat="1" ht="15.75" customHeight="1">
      <c r="A778" s="860" t="str">
        <f>IF(B778&lt;&gt;"",IF(AND(B778&gt;=_TM1,B778&lt;=_TM2,OR(TH!L778="1111",TH!M778="1111")),TH!D778,""),"")</f>
        <v/>
      </c>
      <c r="B778" s="36" t="str">
        <f t="shared" si="43"/>
        <v/>
      </c>
      <c r="C778" s="189"/>
      <c r="D778" s="189"/>
      <c r="E778" s="189"/>
      <c r="F778" s="190"/>
      <c r="G778" s="867"/>
      <c r="H778" s="191"/>
      <c r="I778" s="252"/>
      <c r="J778" s="252"/>
      <c r="K778" s="594"/>
      <c r="L778" s="192"/>
      <c r="M778" s="192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9"/>
      <c r="AC778" s="204"/>
      <c r="AD778" s="204"/>
    </row>
    <row r="779" spans="1:30" s="586" customFormat="1" ht="15.75" customHeight="1">
      <c r="A779" s="860" t="str">
        <f>IF(B779&lt;&gt;"",IF(AND(B779&gt;=_TM1,B779&lt;=_TM2,OR(TH!L779="1111",TH!M779="1111")),TH!D779,""),"")</f>
        <v/>
      </c>
      <c r="B779" s="36" t="str">
        <f t="shared" si="43"/>
        <v/>
      </c>
      <c r="C779" s="189"/>
      <c r="D779" s="189"/>
      <c r="E779" s="189"/>
      <c r="F779" s="190"/>
      <c r="G779" s="867"/>
      <c r="H779" s="191"/>
      <c r="I779" s="252"/>
      <c r="J779" s="252"/>
      <c r="K779" s="594"/>
      <c r="L779" s="192"/>
      <c r="M779" s="192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9"/>
      <c r="AC779" s="204"/>
      <c r="AD779" s="204"/>
    </row>
    <row r="780" spans="1:30" s="586" customFormat="1" ht="15.75" customHeight="1">
      <c r="A780" s="860" t="str">
        <f>IF(B780&lt;&gt;"",IF(AND(B780&gt;=_TM1,B780&lt;=_TM2,OR(TH!L780="1111",TH!M780="1111")),TH!D780,""),"")</f>
        <v/>
      </c>
      <c r="B780" s="36" t="str">
        <f t="shared" si="43"/>
        <v/>
      </c>
      <c r="C780" s="189"/>
      <c r="D780" s="189"/>
      <c r="E780" s="189"/>
      <c r="F780" s="190"/>
      <c r="G780" s="867"/>
      <c r="H780" s="191"/>
      <c r="I780" s="252"/>
      <c r="J780" s="252"/>
      <c r="K780" s="594"/>
      <c r="L780" s="192"/>
      <c r="M780" s="192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9"/>
      <c r="AC780" s="204"/>
      <c r="AD780" s="204"/>
    </row>
    <row r="781" spans="1:30" s="586" customFormat="1" ht="15.75" customHeight="1">
      <c r="A781" s="860" t="str">
        <f>IF(B781&lt;&gt;"",IF(AND(B781&gt;=_TM1,B781&lt;=_TM2,OR(TH!L781="1111",TH!M781="1111")),TH!D781,""),"")</f>
        <v/>
      </c>
      <c r="B781" s="36" t="str">
        <f t="shared" si="43"/>
        <v/>
      </c>
      <c r="C781" s="189"/>
      <c r="D781" s="189"/>
      <c r="E781" s="189"/>
      <c r="F781" s="190"/>
      <c r="G781" s="867"/>
      <c r="H781" s="191"/>
      <c r="I781" s="252"/>
      <c r="J781" s="252"/>
      <c r="K781" s="594"/>
      <c r="L781" s="192"/>
      <c r="M781" s="192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9"/>
      <c r="AC781" s="204"/>
      <c r="AD781" s="204"/>
    </row>
    <row r="782" spans="1:30" s="586" customFormat="1" ht="15.75" customHeight="1">
      <c r="A782" s="860" t="str">
        <f>IF(B782&lt;&gt;"",IF(AND(B782&gt;=_TM1,B782&lt;=_TM2,OR(TH!L782="1111",TH!M782="1111")),TH!D782,""),"")</f>
        <v/>
      </c>
      <c r="B782" s="36" t="str">
        <f t="shared" si="43"/>
        <v/>
      </c>
      <c r="C782" s="189"/>
      <c r="D782" s="182"/>
      <c r="E782" s="189"/>
      <c r="F782" s="187"/>
      <c r="G782" s="867"/>
      <c r="H782" s="191"/>
      <c r="I782" s="252"/>
      <c r="J782" s="252"/>
      <c r="K782" s="594"/>
      <c r="L782" s="192"/>
      <c r="M782" s="192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9"/>
      <c r="AC782" s="204"/>
      <c r="AD782" s="204"/>
    </row>
    <row r="783" spans="1:30" s="586" customFormat="1" ht="15.75" customHeight="1">
      <c r="A783" s="860" t="str">
        <f>IF(B783&lt;&gt;"",IF(AND(B783&gt;=_TM1,B783&lt;=_TM2,OR(TH!L783="1111",TH!M783="1111")),TH!D783,""),"")</f>
        <v/>
      </c>
      <c r="B783" s="36" t="str">
        <f t="shared" si="43"/>
        <v/>
      </c>
      <c r="C783" s="189"/>
      <c r="D783" s="182"/>
      <c r="E783" s="189"/>
      <c r="F783" s="190"/>
      <c r="G783" s="867"/>
      <c r="H783" s="191"/>
      <c r="I783" s="253"/>
      <c r="J783" s="253"/>
      <c r="K783" s="594"/>
      <c r="L783" s="192"/>
      <c r="M783" s="192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9"/>
    </row>
    <row r="784" spans="1:30" s="586" customFormat="1" ht="15.75" customHeight="1">
      <c r="A784" s="860" t="str">
        <f>IF(B784&lt;&gt;"",IF(AND(B784&gt;=_TM1,B784&lt;=_TM2,OR(TH!L784="1111",TH!M784="1111")),TH!D784,""),"")</f>
        <v/>
      </c>
      <c r="B784" s="36" t="str">
        <f t="shared" si="43"/>
        <v/>
      </c>
      <c r="C784" s="189"/>
      <c r="D784" s="182"/>
      <c r="E784" s="189"/>
      <c r="F784" s="187"/>
      <c r="G784" s="867"/>
      <c r="H784" s="191"/>
      <c r="I784" s="253"/>
      <c r="J784" s="253"/>
      <c r="K784" s="594"/>
      <c r="L784" s="192"/>
      <c r="M784" s="192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9"/>
    </row>
    <row r="785" spans="1:30" s="586" customFormat="1" ht="15.75" customHeight="1">
      <c r="A785" s="860" t="str">
        <f>IF(B785&lt;&gt;"",IF(AND(B785&gt;=_TM1,B785&lt;=_TM2,OR(TH!L785="1111",TH!M785="1111")),TH!D785,""),"")</f>
        <v/>
      </c>
      <c r="B785" s="36" t="str">
        <f t="shared" si="43"/>
        <v/>
      </c>
      <c r="C785" s="189"/>
      <c r="D785" s="189"/>
      <c r="E785" s="189"/>
      <c r="F785" s="190"/>
      <c r="G785" s="867"/>
      <c r="H785" s="191"/>
      <c r="I785" s="252"/>
      <c r="J785" s="252"/>
      <c r="K785" s="594"/>
      <c r="L785" s="192"/>
      <c r="M785" s="192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9"/>
      <c r="AC785" s="204"/>
      <c r="AD785" s="204"/>
    </row>
    <row r="786" spans="1:30" s="586" customFormat="1" ht="15.75" customHeight="1">
      <c r="A786" s="860" t="str">
        <f>IF(B786&lt;&gt;"",IF(AND(B786&gt;=_TM1,B786&lt;=_TM2,OR(TH!L786="1111",TH!M786="1111")),TH!D786,""),"")</f>
        <v/>
      </c>
      <c r="B786" s="36" t="str">
        <f t="shared" si="43"/>
        <v/>
      </c>
      <c r="C786" s="189"/>
      <c r="D786" s="189"/>
      <c r="E786" s="189"/>
      <c r="F786" s="190"/>
      <c r="G786" s="867"/>
      <c r="H786" s="191"/>
      <c r="I786" s="252"/>
      <c r="J786" s="252"/>
      <c r="K786" s="594"/>
      <c r="L786" s="192"/>
      <c r="M786" s="192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9"/>
      <c r="AC786" s="204"/>
      <c r="AD786" s="204"/>
    </row>
    <row r="787" spans="1:30" s="586" customFormat="1" ht="15.75" customHeight="1">
      <c r="A787" s="860" t="str">
        <f>IF(B787&lt;&gt;"",IF(AND(B787&gt;=_TM1,B787&lt;=_TM2,OR(TH!L787="1111",TH!M787="1111")),TH!D787,""),"")</f>
        <v/>
      </c>
      <c r="B787" s="36" t="str">
        <f t="shared" si="43"/>
        <v/>
      </c>
      <c r="C787" s="189"/>
      <c r="D787" s="189"/>
      <c r="E787" s="189"/>
      <c r="F787" s="190"/>
      <c r="G787" s="867"/>
      <c r="H787" s="191"/>
      <c r="I787" s="252"/>
      <c r="J787" s="252"/>
      <c r="K787" s="594"/>
      <c r="L787" s="192"/>
      <c r="M787" s="192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9"/>
      <c r="AC787" s="204"/>
      <c r="AD787" s="204"/>
    </row>
    <row r="788" spans="1:30" s="586" customFormat="1" ht="15.75" customHeight="1">
      <c r="A788" s="860" t="str">
        <f>IF(B788&lt;&gt;"",IF(AND(B788&gt;=_TM1,B788&lt;=_TM2,OR(TH!L788="1111",TH!M788="1111")),TH!D788,""),"")</f>
        <v/>
      </c>
      <c r="B788" s="36" t="str">
        <f t="shared" si="43"/>
        <v/>
      </c>
      <c r="C788" s="189"/>
      <c r="D788" s="189"/>
      <c r="E788" s="189"/>
      <c r="F788" s="190"/>
      <c r="G788" s="867"/>
      <c r="H788" s="191"/>
      <c r="I788" s="252"/>
      <c r="J788" s="252"/>
      <c r="K788" s="594"/>
      <c r="L788" s="192"/>
      <c r="M788" s="192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9"/>
      <c r="AC788" s="204"/>
      <c r="AD788" s="204"/>
    </row>
    <row r="789" spans="1:30" s="586" customFormat="1" ht="15.75" customHeight="1">
      <c r="A789" s="860" t="str">
        <f>IF(B789&lt;&gt;"",IF(AND(B789&gt;=_TM1,B789&lt;=_TM2,OR(TH!L789="1111",TH!M789="1111")),TH!D789,""),"")</f>
        <v/>
      </c>
      <c r="B789" s="36" t="str">
        <f t="shared" si="43"/>
        <v/>
      </c>
      <c r="C789" s="189"/>
      <c r="D789" s="189"/>
      <c r="E789" s="189"/>
      <c r="F789" s="190"/>
      <c r="G789" s="867"/>
      <c r="H789" s="191"/>
      <c r="I789" s="252"/>
      <c r="J789" s="252"/>
      <c r="K789" s="594"/>
      <c r="L789" s="192"/>
      <c r="M789" s="192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9"/>
      <c r="AC789" s="204"/>
      <c r="AD789" s="204"/>
    </row>
    <row r="790" spans="1:30" s="586" customFormat="1" ht="15.75" customHeight="1">
      <c r="A790" s="860" t="str">
        <f>IF(B790&lt;&gt;"",IF(AND(B790&gt;=_TM1,B790&lt;=_TM2,OR(TH!L790="1111",TH!M790="1111")),TH!D790,""),"")</f>
        <v/>
      </c>
      <c r="B790" s="36" t="str">
        <f t="shared" si="43"/>
        <v/>
      </c>
      <c r="C790" s="189"/>
      <c r="D790" s="189"/>
      <c r="E790" s="189"/>
      <c r="F790" s="190"/>
      <c r="G790" s="867"/>
      <c r="H790" s="191"/>
      <c r="I790" s="252"/>
      <c r="J790" s="252"/>
      <c r="K790" s="594"/>
      <c r="L790" s="192"/>
      <c r="M790" s="192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9"/>
      <c r="AC790" s="204"/>
      <c r="AD790" s="204"/>
    </row>
    <row r="791" spans="1:30" s="586" customFormat="1" ht="15.75" customHeight="1">
      <c r="A791" s="860" t="str">
        <f>IF(B791&lt;&gt;"",IF(AND(B791&gt;=_TM1,B791&lt;=_TM2,OR(TH!L791="1111",TH!M791="1111")),TH!D791,""),"")</f>
        <v/>
      </c>
      <c r="B791" s="36" t="str">
        <f t="shared" si="43"/>
        <v/>
      </c>
      <c r="C791" s="189"/>
      <c r="D791" s="189"/>
      <c r="E791" s="189"/>
      <c r="F791" s="190"/>
      <c r="G791" s="867"/>
      <c r="H791" s="191"/>
      <c r="I791" s="252"/>
      <c r="J791" s="252"/>
      <c r="K791" s="594"/>
      <c r="L791" s="192"/>
      <c r="M791" s="192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9"/>
      <c r="AC791" s="204"/>
      <c r="AD791" s="204"/>
    </row>
    <row r="792" spans="1:30" s="586" customFormat="1" ht="15.75" customHeight="1">
      <c r="A792" s="860" t="str">
        <f>IF(B792&lt;&gt;"",IF(AND(B792&gt;=_TM1,B792&lt;=_TM2,OR(TH!L792="1111",TH!M792="1111")),TH!D792,""),"")</f>
        <v/>
      </c>
      <c r="B792" s="36" t="str">
        <f t="shared" si="43"/>
        <v/>
      </c>
      <c r="C792" s="189"/>
      <c r="D792" s="189"/>
      <c r="E792" s="189"/>
      <c r="F792" s="190"/>
      <c r="G792" s="867"/>
      <c r="H792" s="191"/>
      <c r="I792" s="252"/>
      <c r="J792" s="252"/>
      <c r="K792" s="594"/>
      <c r="L792" s="192"/>
      <c r="M792" s="192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9"/>
      <c r="AC792" s="204"/>
      <c r="AD792" s="204"/>
    </row>
    <row r="793" spans="1:30" s="586" customFormat="1" ht="15.75" customHeight="1">
      <c r="A793" s="860" t="str">
        <f>IF(B793&lt;&gt;"",IF(AND(B793&gt;=_TM1,B793&lt;=_TM2,OR(TH!L793="1111",TH!M793="1111")),TH!D793,""),"")</f>
        <v/>
      </c>
      <c r="B793" s="36" t="str">
        <f t="shared" si="43"/>
        <v/>
      </c>
      <c r="C793" s="189"/>
      <c r="D793" s="189"/>
      <c r="E793" s="189"/>
      <c r="F793" s="190"/>
      <c r="G793" s="867"/>
      <c r="H793" s="191"/>
      <c r="I793" s="252"/>
      <c r="J793" s="252"/>
      <c r="K793" s="594"/>
      <c r="L793" s="192"/>
      <c r="M793" s="192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9"/>
      <c r="AC793" s="204"/>
      <c r="AD793" s="204"/>
    </row>
    <row r="794" spans="1:30" s="586" customFormat="1" ht="15.75" customHeight="1">
      <c r="A794" s="860" t="str">
        <f>IF(B794&lt;&gt;"",IF(AND(B794&gt;=_TM1,B794&lt;=_TM2,OR(TH!L794="1111",TH!M794="1111")),TH!D794,""),"")</f>
        <v/>
      </c>
      <c r="B794" s="36" t="str">
        <f t="shared" ref="B794:B825" si="44">IF(C794&lt;&gt;"",MONTH(C794),"")</f>
        <v/>
      </c>
      <c r="C794" s="189"/>
      <c r="D794" s="189"/>
      <c r="E794" s="189"/>
      <c r="F794" s="190"/>
      <c r="G794" s="867"/>
      <c r="H794" s="191"/>
      <c r="I794" s="252"/>
      <c r="J794" s="252"/>
      <c r="K794" s="594"/>
      <c r="L794" s="192"/>
      <c r="M794" s="192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9"/>
      <c r="AC794" s="204"/>
      <c r="AD794" s="204"/>
    </row>
    <row r="795" spans="1:30" s="586" customFormat="1" ht="15.75" customHeight="1">
      <c r="A795" s="860" t="str">
        <f>IF(B795&lt;&gt;"",IF(AND(B795&gt;=_TM1,B795&lt;=_TM2,OR(TH!L795="1111",TH!M795="1111")),TH!D795,""),"")</f>
        <v/>
      </c>
      <c r="B795" s="36" t="str">
        <f t="shared" si="44"/>
        <v/>
      </c>
      <c r="C795" s="189"/>
      <c r="D795" s="189"/>
      <c r="E795" s="189"/>
      <c r="F795" s="190"/>
      <c r="G795" s="867"/>
      <c r="H795" s="191"/>
      <c r="I795" s="252"/>
      <c r="J795" s="252"/>
      <c r="K795" s="594"/>
      <c r="L795" s="192"/>
      <c r="M795" s="192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9"/>
      <c r="AC795" s="204"/>
      <c r="AD795" s="204"/>
    </row>
    <row r="796" spans="1:30" s="586" customFormat="1" ht="15.75" customHeight="1">
      <c r="A796" s="860" t="str">
        <f>IF(B796&lt;&gt;"",IF(AND(B796&gt;=_TM1,B796&lt;=_TM2,OR(TH!L796="1111",TH!M796="1111")),TH!D796,""),"")</f>
        <v/>
      </c>
      <c r="B796" s="36" t="str">
        <f t="shared" si="44"/>
        <v/>
      </c>
      <c r="C796" s="189"/>
      <c r="D796" s="189"/>
      <c r="E796" s="189"/>
      <c r="F796" s="190"/>
      <c r="G796" s="867"/>
      <c r="H796" s="191"/>
      <c r="I796" s="252"/>
      <c r="J796" s="252"/>
      <c r="K796" s="594"/>
      <c r="L796" s="192"/>
      <c r="M796" s="192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9"/>
      <c r="AC796" s="204"/>
      <c r="AD796" s="204"/>
    </row>
    <row r="797" spans="1:30" s="586" customFormat="1" ht="15.75" customHeight="1">
      <c r="A797" s="860" t="str">
        <f>IF(B797&lt;&gt;"",IF(AND(B797&gt;=_TM1,B797&lt;=_TM2,OR(TH!L797="1111",TH!M797="1111")),TH!D797,""),"")</f>
        <v/>
      </c>
      <c r="B797" s="36" t="str">
        <f t="shared" si="44"/>
        <v/>
      </c>
      <c r="C797" s="189"/>
      <c r="D797" s="189"/>
      <c r="E797" s="189"/>
      <c r="F797" s="190"/>
      <c r="G797" s="867"/>
      <c r="H797" s="191"/>
      <c r="I797" s="252"/>
      <c r="J797" s="252"/>
      <c r="K797" s="594"/>
      <c r="L797" s="192"/>
      <c r="M797" s="192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9"/>
      <c r="AC797" s="204"/>
      <c r="AD797" s="204"/>
    </row>
    <row r="798" spans="1:30" s="586" customFormat="1" ht="15.75" customHeight="1">
      <c r="A798" s="860" t="str">
        <f>IF(B798&lt;&gt;"",IF(AND(B798&gt;=_TM1,B798&lt;=_TM2,OR(TH!L798="1111",TH!M798="1111")),TH!D798,""),"")</f>
        <v/>
      </c>
      <c r="B798" s="36" t="str">
        <f t="shared" si="44"/>
        <v/>
      </c>
      <c r="C798" s="189"/>
      <c r="D798" s="189"/>
      <c r="E798" s="189"/>
      <c r="F798" s="190"/>
      <c r="G798" s="867"/>
      <c r="H798" s="191"/>
      <c r="I798" s="253"/>
      <c r="J798" s="253"/>
      <c r="K798" s="594"/>
      <c r="L798" s="192"/>
      <c r="M798" s="192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9"/>
      <c r="AC798" s="204"/>
      <c r="AD798" s="204"/>
    </row>
    <row r="799" spans="1:30" ht="15.75" customHeight="1">
      <c r="A799" s="860" t="str">
        <f>IF(B799&lt;&gt;"",IF(AND(B799&gt;=_TM1,B799&lt;=_TM2,OR(TH!L799="1111",TH!M799="1111")),TH!D799,""),"")</f>
        <v/>
      </c>
      <c r="B799" s="36" t="str">
        <f t="shared" si="44"/>
        <v/>
      </c>
      <c r="C799" s="189"/>
      <c r="D799" s="189"/>
      <c r="E799" s="189"/>
      <c r="F799" s="190"/>
      <c r="G799" s="867"/>
      <c r="H799" s="191"/>
      <c r="I799" s="252"/>
      <c r="J799" s="252"/>
      <c r="K799" s="594"/>
      <c r="L799" s="192"/>
      <c r="M799" s="192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9"/>
      <c r="AB799" s="586"/>
    </row>
    <row r="800" spans="1:30" ht="15.75" customHeight="1">
      <c r="A800" s="860" t="str">
        <f>IF(B800&lt;&gt;"",IF(AND(B800&gt;=_TM1,B800&lt;=_TM2,OR(TH!L800="1111",TH!M800="1111")),TH!D800,""),"")</f>
        <v/>
      </c>
      <c r="B800" s="36" t="str">
        <f t="shared" si="44"/>
        <v/>
      </c>
      <c r="C800" s="189"/>
      <c r="D800" s="189"/>
      <c r="E800" s="189"/>
      <c r="F800" s="190"/>
      <c r="G800" s="867"/>
      <c r="H800" s="191"/>
      <c r="I800" s="252"/>
      <c r="J800" s="252"/>
      <c r="K800" s="594"/>
      <c r="L800" s="192"/>
      <c r="M800" s="192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9"/>
      <c r="AB800" s="586"/>
    </row>
    <row r="801" spans="1:30" ht="15.75" customHeight="1">
      <c r="A801" s="860" t="str">
        <f>IF(B801&lt;&gt;"",IF(AND(B801&gt;=_TM1,B801&lt;=_TM2,OR(TH!L801="1111",TH!M801="1111")),TH!D801,""),"")</f>
        <v/>
      </c>
      <c r="B801" s="36" t="str">
        <f t="shared" si="44"/>
        <v/>
      </c>
      <c r="C801" s="189"/>
      <c r="D801" s="189"/>
      <c r="E801" s="189"/>
      <c r="F801" s="190"/>
      <c r="G801" s="867"/>
      <c r="H801" s="191"/>
      <c r="I801" s="252"/>
      <c r="J801" s="252"/>
      <c r="K801" s="594"/>
      <c r="L801" s="192"/>
      <c r="M801" s="192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9"/>
      <c r="AB801" s="586"/>
    </row>
    <row r="802" spans="1:30" s="586" customFormat="1" ht="15.75" customHeight="1">
      <c r="A802" s="860" t="str">
        <f>IF(B802&lt;&gt;"",IF(AND(B802&gt;=_TM1,B802&lt;=_TM2,OR(TH!L802="1111",TH!M802="1111")),TH!D802,""),"")</f>
        <v/>
      </c>
      <c r="B802" s="36" t="str">
        <f t="shared" si="44"/>
        <v/>
      </c>
      <c r="C802" s="189"/>
      <c r="D802" s="189"/>
      <c r="E802" s="189"/>
      <c r="F802" s="190"/>
      <c r="G802" s="867"/>
      <c r="H802" s="191"/>
      <c r="I802" s="252"/>
      <c r="J802" s="252"/>
      <c r="K802" s="594"/>
      <c r="L802" s="192"/>
      <c r="M802" s="192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9"/>
      <c r="AC802" s="204"/>
      <c r="AD802" s="204"/>
    </row>
    <row r="803" spans="1:30" s="586" customFormat="1" ht="15.75" customHeight="1">
      <c r="A803" s="860" t="str">
        <f>IF(B803&lt;&gt;"",IF(AND(B803&gt;=_TM1,B803&lt;=_TM2,OR(TH!L803="1111",TH!M803="1111")),TH!D803,""),"")</f>
        <v/>
      </c>
      <c r="B803" s="36" t="str">
        <f t="shared" si="44"/>
        <v/>
      </c>
      <c r="C803" s="189"/>
      <c r="D803" s="189"/>
      <c r="E803" s="189"/>
      <c r="F803" s="190"/>
      <c r="G803" s="867"/>
      <c r="H803" s="191"/>
      <c r="I803" s="252"/>
      <c r="J803" s="252"/>
      <c r="K803" s="594"/>
      <c r="L803" s="192"/>
      <c r="M803" s="192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9"/>
      <c r="AC803" s="204"/>
      <c r="AD803" s="204"/>
    </row>
    <row r="804" spans="1:30" s="586" customFormat="1" ht="15.75" customHeight="1">
      <c r="A804" s="860" t="str">
        <f>IF(B804&lt;&gt;"",IF(AND(B804&gt;=_TM1,B804&lt;=_TM2,OR(TH!L804="1111",TH!M804="1111")),TH!D804,""),"")</f>
        <v/>
      </c>
      <c r="B804" s="36" t="str">
        <f t="shared" si="44"/>
        <v/>
      </c>
      <c r="C804" s="189"/>
      <c r="D804" s="182"/>
      <c r="E804" s="189"/>
      <c r="F804" s="187"/>
      <c r="G804" s="867"/>
      <c r="H804" s="191"/>
      <c r="I804" s="253"/>
      <c r="J804" s="253"/>
      <c r="K804" s="594"/>
      <c r="L804" s="192"/>
      <c r="M804" s="192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9"/>
    </row>
    <row r="805" spans="1:30" s="586" customFormat="1" ht="15.75" customHeight="1">
      <c r="A805" s="860" t="str">
        <f>IF(B805&lt;&gt;"",IF(AND(B805&gt;=_TM1,B805&lt;=_TM2,OR(TH!L805="1111",TH!M805="1111")),TH!D805,""),"")</f>
        <v/>
      </c>
      <c r="B805" s="36" t="str">
        <f t="shared" si="44"/>
        <v/>
      </c>
      <c r="C805" s="189"/>
      <c r="D805" s="189"/>
      <c r="E805" s="189"/>
      <c r="F805" s="190"/>
      <c r="G805" s="867"/>
      <c r="H805" s="191"/>
      <c r="I805" s="252"/>
      <c r="J805" s="252"/>
      <c r="K805" s="594"/>
      <c r="L805" s="192"/>
      <c r="M805" s="192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9"/>
      <c r="AC805" s="204"/>
      <c r="AD805" s="204"/>
    </row>
    <row r="806" spans="1:30" s="586" customFormat="1" ht="15.75" customHeight="1">
      <c r="A806" s="860" t="str">
        <f>IF(B806&lt;&gt;"",IF(AND(B806&gt;=_TM1,B806&lt;=_TM2,OR(TH!L806="1111",TH!M806="1111")),TH!D806,""),"")</f>
        <v/>
      </c>
      <c r="B806" s="36" t="str">
        <f t="shared" si="44"/>
        <v/>
      </c>
      <c r="C806" s="189"/>
      <c r="D806" s="189"/>
      <c r="E806" s="189"/>
      <c r="F806" s="190"/>
      <c r="G806" s="867"/>
      <c r="H806" s="191"/>
      <c r="I806" s="252"/>
      <c r="J806" s="252"/>
      <c r="K806" s="594"/>
      <c r="L806" s="192"/>
      <c r="M806" s="192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9"/>
      <c r="AC806" s="204"/>
      <c r="AD806" s="204"/>
    </row>
    <row r="807" spans="1:30" s="586" customFormat="1" ht="15.75" customHeight="1">
      <c r="A807" s="860" t="str">
        <f>IF(B807&lt;&gt;"",IF(AND(B807&gt;=_TM1,B807&lt;=_TM2,OR(TH!L807="1111",TH!M807="1111")),TH!D807,""),"")</f>
        <v/>
      </c>
      <c r="B807" s="36" t="str">
        <f t="shared" si="44"/>
        <v/>
      </c>
      <c r="C807" s="189"/>
      <c r="D807" s="182"/>
      <c r="E807" s="189"/>
      <c r="F807" s="187"/>
      <c r="G807" s="867"/>
      <c r="H807" s="191"/>
      <c r="I807" s="253"/>
      <c r="J807" s="253"/>
      <c r="K807" s="594"/>
      <c r="L807" s="192"/>
      <c r="M807" s="192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9"/>
    </row>
    <row r="808" spans="1:30" s="586" customFormat="1" ht="15.75" customHeight="1">
      <c r="A808" s="860" t="str">
        <f>IF(B808&lt;&gt;"",IF(AND(B808&gt;=_TM1,B808&lt;=_TM2,OR(TH!L808="1111",TH!M808="1111")),TH!D808,""),"")</f>
        <v/>
      </c>
      <c r="B808" s="36" t="str">
        <f t="shared" si="44"/>
        <v/>
      </c>
      <c r="C808" s="189"/>
      <c r="D808" s="189"/>
      <c r="E808" s="189"/>
      <c r="F808" s="190"/>
      <c r="G808" s="867"/>
      <c r="H808" s="191"/>
      <c r="I808" s="252"/>
      <c r="J808" s="252"/>
      <c r="K808" s="594"/>
      <c r="L808" s="192"/>
      <c r="M808" s="192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9"/>
      <c r="AC808" s="204"/>
      <c r="AD808" s="204"/>
    </row>
    <row r="809" spans="1:30" s="586" customFormat="1" ht="15.75" customHeight="1">
      <c r="A809" s="860" t="str">
        <f>IF(B809&lt;&gt;"",IF(AND(B809&gt;=_TM1,B809&lt;=_TM2,OR(TH!L809="1111",TH!M809="1111")),TH!D809,""),"")</f>
        <v/>
      </c>
      <c r="B809" s="36" t="str">
        <f t="shared" si="44"/>
        <v/>
      </c>
      <c r="C809" s="189"/>
      <c r="D809" s="189"/>
      <c r="E809" s="189"/>
      <c r="F809" s="190"/>
      <c r="G809" s="867"/>
      <c r="H809" s="191"/>
      <c r="I809" s="252"/>
      <c r="J809" s="252"/>
      <c r="K809" s="594"/>
      <c r="L809" s="192"/>
      <c r="M809" s="192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9"/>
      <c r="AC809" s="204"/>
      <c r="AD809" s="204"/>
    </row>
    <row r="810" spans="1:30" s="586" customFormat="1" ht="15.75" customHeight="1">
      <c r="A810" s="860" t="str">
        <f>IF(B810&lt;&gt;"",IF(AND(B810&gt;=_TM1,B810&lt;=_TM2,OR(TH!L810="1111",TH!M810="1111")),TH!D810,""),"")</f>
        <v/>
      </c>
      <c r="B810" s="36" t="str">
        <f t="shared" si="44"/>
        <v/>
      </c>
      <c r="C810" s="189"/>
      <c r="D810" s="182"/>
      <c r="E810" s="189"/>
      <c r="F810" s="190"/>
      <c r="G810" s="867"/>
      <c r="H810" s="191"/>
      <c r="I810" s="252"/>
      <c r="J810" s="252"/>
      <c r="K810" s="594"/>
      <c r="L810" s="192"/>
      <c r="M810" s="192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9"/>
    </row>
    <row r="811" spans="1:30" s="586" customFormat="1" ht="15.75" customHeight="1">
      <c r="A811" s="860" t="str">
        <f>IF(B811&lt;&gt;"",IF(AND(B811&gt;=_TM1,B811&lt;=_TM2,OR(TH!L811="1111",TH!M811="1111")),TH!D811,""),"")</f>
        <v/>
      </c>
      <c r="B811" s="36" t="str">
        <f t="shared" si="44"/>
        <v/>
      </c>
      <c r="C811" s="189"/>
      <c r="D811" s="189"/>
      <c r="E811" s="189"/>
      <c r="F811" s="190"/>
      <c r="G811" s="867"/>
      <c r="H811" s="191"/>
      <c r="I811" s="252"/>
      <c r="J811" s="252"/>
      <c r="K811" s="594"/>
      <c r="L811" s="192"/>
      <c r="M811" s="192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9"/>
      <c r="AC811" s="204"/>
      <c r="AD811" s="204"/>
    </row>
    <row r="812" spans="1:30" s="586" customFormat="1" ht="15.75" customHeight="1">
      <c r="A812" s="860" t="str">
        <f>IF(B812&lt;&gt;"",IF(AND(B812&gt;=_TM1,B812&lt;=_TM2,OR(TH!L812="1111",TH!M812="1111")),TH!D812,""),"")</f>
        <v/>
      </c>
      <c r="B812" s="36" t="str">
        <f t="shared" si="44"/>
        <v/>
      </c>
      <c r="C812" s="189"/>
      <c r="D812" s="189"/>
      <c r="E812" s="189"/>
      <c r="F812" s="190"/>
      <c r="G812" s="867"/>
      <c r="H812" s="191"/>
      <c r="I812" s="252"/>
      <c r="J812" s="252"/>
      <c r="K812" s="594"/>
      <c r="L812" s="192"/>
      <c r="M812" s="192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9"/>
      <c r="AC812" s="204"/>
      <c r="AD812" s="204"/>
    </row>
    <row r="813" spans="1:30" s="586" customFormat="1" ht="15.75" customHeight="1">
      <c r="A813" s="860" t="str">
        <f>IF(B813&lt;&gt;"",IF(AND(B813&gt;=_TM1,B813&lt;=_TM2,OR(TH!L813="1111",TH!M813="1111")),TH!D813,""),"")</f>
        <v/>
      </c>
      <c r="B813" s="36" t="str">
        <f t="shared" si="44"/>
        <v/>
      </c>
      <c r="C813" s="189"/>
      <c r="D813" s="182"/>
      <c r="E813" s="189"/>
      <c r="F813" s="40"/>
      <c r="G813" s="867"/>
      <c r="H813" s="191"/>
      <c r="I813" s="252"/>
      <c r="J813" s="252"/>
      <c r="K813" s="594"/>
      <c r="L813" s="192"/>
      <c r="M813" s="192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9"/>
      <c r="AC813" s="204"/>
      <c r="AD813" s="204"/>
    </row>
    <row r="814" spans="1:30" s="586" customFormat="1" ht="15.75" customHeight="1">
      <c r="A814" s="860" t="str">
        <f>IF(B814&lt;&gt;"",IF(AND(B814&gt;=_TM1,B814&lt;=_TM2,OR(TH!L814="1111",TH!M814="1111")),TH!D814,""),"")</f>
        <v/>
      </c>
      <c r="B814" s="36" t="str">
        <f t="shared" si="44"/>
        <v/>
      </c>
      <c r="C814" s="189"/>
      <c r="D814" s="189"/>
      <c r="E814" s="189"/>
      <c r="F814" s="190"/>
      <c r="G814" s="867"/>
      <c r="H814" s="191"/>
      <c r="I814" s="252"/>
      <c r="J814" s="252"/>
      <c r="K814" s="594"/>
      <c r="L814" s="192"/>
      <c r="M814" s="192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9"/>
      <c r="AC814" s="204"/>
      <c r="AD814" s="204"/>
    </row>
    <row r="815" spans="1:30" s="586" customFormat="1" ht="15.75" customHeight="1">
      <c r="A815" s="860" t="str">
        <f>IF(B815&lt;&gt;"",IF(AND(B815&gt;=_TM1,B815&lt;=_TM2,OR(TH!L815="1111",TH!M815="1111")),TH!D815,""),"")</f>
        <v/>
      </c>
      <c r="B815" s="36" t="str">
        <f t="shared" si="44"/>
        <v/>
      </c>
      <c r="C815" s="189"/>
      <c r="D815" s="182"/>
      <c r="E815" s="189"/>
      <c r="F815" s="40"/>
      <c r="G815" s="867"/>
      <c r="H815" s="191"/>
      <c r="I815" s="252"/>
      <c r="J815" s="252"/>
      <c r="K815" s="594"/>
      <c r="L815" s="192"/>
      <c r="M815" s="192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9"/>
      <c r="AC815" s="204"/>
      <c r="AD815" s="204"/>
    </row>
    <row r="816" spans="1:30" s="586" customFormat="1" ht="15.75" customHeight="1">
      <c r="A816" s="860" t="str">
        <f>IF(B816&lt;&gt;"",IF(AND(B816&gt;=_TM1,B816&lt;=_TM2,OR(TH!L816="1111",TH!M816="1111")),TH!D816,""),"")</f>
        <v/>
      </c>
      <c r="B816" s="36" t="str">
        <f t="shared" si="44"/>
        <v/>
      </c>
      <c r="C816" s="189"/>
      <c r="D816" s="189"/>
      <c r="E816" s="189"/>
      <c r="F816" s="190"/>
      <c r="G816" s="867"/>
      <c r="H816" s="191"/>
      <c r="I816" s="252"/>
      <c r="J816" s="252"/>
      <c r="K816" s="594"/>
      <c r="L816" s="192"/>
      <c r="M816" s="192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9"/>
      <c r="AC816" s="204"/>
      <c r="AD816" s="204"/>
    </row>
    <row r="817" spans="1:30" s="586" customFormat="1" ht="15.75" customHeight="1">
      <c r="A817" s="860" t="str">
        <f>IF(B817&lt;&gt;"",IF(AND(B817&gt;=_TM1,B817&lt;=_TM2,OR(TH!L817="1111",TH!M817="1111")),TH!D817,""),"")</f>
        <v/>
      </c>
      <c r="B817" s="36" t="str">
        <f t="shared" si="44"/>
        <v/>
      </c>
      <c r="C817" s="189"/>
      <c r="D817" s="189"/>
      <c r="E817" s="189"/>
      <c r="F817" s="190"/>
      <c r="G817" s="867"/>
      <c r="H817" s="191"/>
      <c r="I817" s="252"/>
      <c r="J817" s="252"/>
      <c r="K817" s="594"/>
      <c r="L817" s="192"/>
      <c r="M817" s="192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9"/>
      <c r="AC817" s="204"/>
      <c r="AD817" s="204"/>
    </row>
    <row r="818" spans="1:30" s="586" customFormat="1" ht="15.75" customHeight="1">
      <c r="A818" s="860" t="str">
        <f>IF(B818&lt;&gt;"",IF(AND(B818&gt;=_TM1,B818&lt;=_TM2,OR(TH!L818="1111",TH!M818="1111")),TH!D818,""),"")</f>
        <v/>
      </c>
      <c r="B818" s="36" t="str">
        <f t="shared" si="44"/>
        <v/>
      </c>
      <c r="C818" s="189"/>
      <c r="D818" s="189"/>
      <c r="E818" s="189"/>
      <c r="F818" s="190"/>
      <c r="G818" s="867"/>
      <c r="H818" s="191"/>
      <c r="I818" s="252"/>
      <c r="J818" s="252"/>
      <c r="K818" s="594"/>
      <c r="L818" s="192"/>
      <c r="M818" s="192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9"/>
      <c r="AC818" s="204"/>
      <c r="AD818" s="204"/>
    </row>
    <row r="819" spans="1:30" s="586" customFormat="1" ht="15.75" customHeight="1">
      <c r="A819" s="860" t="str">
        <f>IF(B819&lt;&gt;"",IF(AND(B819&gt;=_TM1,B819&lt;=_TM2,OR(TH!L819="1111",TH!M819="1111")),TH!D819,""),"")</f>
        <v/>
      </c>
      <c r="B819" s="36" t="str">
        <f t="shared" si="44"/>
        <v/>
      </c>
      <c r="C819" s="189"/>
      <c r="D819" s="189"/>
      <c r="E819" s="189"/>
      <c r="F819" s="190"/>
      <c r="G819" s="867"/>
      <c r="H819" s="191"/>
      <c r="I819" s="252"/>
      <c r="J819" s="252"/>
      <c r="K819" s="594"/>
      <c r="L819" s="192"/>
      <c r="M819" s="192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9"/>
      <c r="AC819" s="204"/>
      <c r="AD819" s="204"/>
    </row>
    <row r="820" spans="1:30" s="586" customFormat="1" ht="15.75" customHeight="1">
      <c r="A820" s="860" t="str">
        <f>IF(B820&lt;&gt;"",IF(AND(B820&gt;=_TM1,B820&lt;=_TM2,OR(TH!L820="1111",TH!M820="1111")),TH!D820,""),"")</f>
        <v/>
      </c>
      <c r="B820" s="36" t="str">
        <f t="shared" si="44"/>
        <v/>
      </c>
      <c r="C820" s="189"/>
      <c r="D820" s="189"/>
      <c r="E820" s="189"/>
      <c r="F820" s="190"/>
      <c r="G820" s="867"/>
      <c r="H820" s="191"/>
      <c r="I820" s="252"/>
      <c r="J820" s="252"/>
      <c r="K820" s="594"/>
      <c r="L820" s="192"/>
      <c r="M820" s="192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9"/>
      <c r="AC820" s="204"/>
      <c r="AD820" s="204"/>
    </row>
    <row r="821" spans="1:30" s="586" customFormat="1" ht="15.75" customHeight="1">
      <c r="A821" s="860" t="str">
        <f>IF(B821&lt;&gt;"",IF(AND(B821&gt;=_TM1,B821&lt;=_TM2,OR(TH!L821="1111",TH!M821="1111")),TH!D821,""),"")</f>
        <v/>
      </c>
      <c r="B821" s="36" t="str">
        <f t="shared" si="44"/>
        <v/>
      </c>
      <c r="C821" s="189"/>
      <c r="D821" s="189"/>
      <c r="E821" s="189"/>
      <c r="F821" s="190"/>
      <c r="G821" s="867"/>
      <c r="H821" s="191"/>
      <c r="I821" s="252"/>
      <c r="J821" s="252"/>
      <c r="K821" s="594"/>
      <c r="L821" s="192"/>
      <c r="M821" s="192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9"/>
      <c r="AC821" s="204"/>
      <c r="AD821" s="204"/>
    </row>
    <row r="822" spans="1:30" s="586" customFormat="1" ht="15.75" customHeight="1">
      <c r="A822" s="860" t="str">
        <f>IF(B822&lt;&gt;"",IF(AND(B822&gt;=_TM1,B822&lt;=_TM2,OR(TH!L822="1111",TH!M822="1111")),TH!D822,""),"")</f>
        <v/>
      </c>
      <c r="B822" s="36" t="str">
        <f t="shared" si="44"/>
        <v/>
      </c>
      <c r="C822" s="189"/>
      <c r="D822" s="189"/>
      <c r="E822" s="189"/>
      <c r="F822" s="190"/>
      <c r="G822" s="867"/>
      <c r="H822" s="191"/>
      <c r="I822" s="252"/>
      <c r="J822" s="252"/>
      <c r="K822" s="594"/>
      <c r="L822" s="192"/>
      <c r="M822" s="192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9"/>
      <c r="AC822" s="204"/>
      <c r="AD822" s="204"/>
    </row>
    <row r="823" spans="1:30" s="586" customFormat="1" ht="15.75" customHeight="1">
      <c r="A823" s="860" t="str">
        <f>IF(B823&lt;&gt;"",IF(AND(B823&gt;=_TM1,B823&lt;=_TM2,OR(TH!L823="1111",TH!M823="1111")),TH!D823,""),"")</f>
        <v/>
      </c>
      <c r="B823" s="36" t="str">
        <f t="shared" si="44"/>
        <v/>
      </c>
      <c r="C823" s="189"/>
      <c r="D823" s="189"/>
      <c r="E823" s="189"/>
      <c r="F823" s="190"/>
      <c r="G823" s="867"/>
      <c r="H823" s="191"/>
      <c r="I823" s="252"/>
      <c r="J823" s="252"/>
      <c r="K823" s="594"/>
      <c r="L823" s="192"/>
      <c r="M823" s="192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9"/>
      <c r="AC823" s="204"/>
      <c r="AD823" s="204"/>
    </row>
    <row r="824" spans="1:30" s="586" customFormat="1" ht="15.75" customHeight="1">
      <c r="A824" s="860" t="str">
        <f>IF(B824&lt;&gt;"",IF(AND(B824&gt;=_TM1,B824&lt;=_TM2,OR(TH!L824="1111",TH!M824="1111")),TH!D824,""),"")</f>
        <v/>
      </c>
      <c r="B824" s="36" t="str">
        <f t="shared" si="44"/>
        <v/>
      </c>
      <c r="C824" s="189"/>
      <c r="D824" s="189"/>
      <c r="E824" s="189"/>
      <c r="F824" s="190"/>
      <c r="G824" s="867"/>
      <c r="H824" s="191"/>
      <c r="I824" s="252"/>
      <c r="J824" s="252"/>
      <c r="K824" s="594"/>
      <c r="L824" s="192"/>
      <c r="M824" s="192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9"/>
      <c r="AC824" s="204"/>
      <c r="AD824" s="204"/>
    </row>
    <row r="825" spans="1:30" s="586" customFormat="1" ht="15.75" customHeight="1">
      <c r="A825" s="860" t="str">
        <f>IF(B825&lt;&gt;"",IF(AND(B825&gt;=_TM1,B825&lt;=_TM2,OR(TH!L825="1111",TH!M825="1111")),TH!D825,""),"")</f>
        <v/>
      </c>
      <c r="B825" s="36" t="str">
        <f t="shared" si="44"/>
        <v/>
      </c>
      <c r="C825" s="189"/>
      <c r="D825" s="182"/>
      <c r="E825" s="189"/>
      <c r="F825" s="187"/>
      <c r="G825" s="867"/>
      <c r="H825" s="191"/>
      <c r="I825" s="252"/>
      <c r="J825" s="252"/>
      <c r="K825" s="594"/>
      <c r="L825" s="192"/>
      <c r="M825" s="192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9"/>
    </row>
    <row r="826" spans="1:30" s="586" customFormat="1" ht="15.75" customHeight="1">
      <c r="A826" s="860" t="str">
        <f>IF(B826&lt;&gt;"",IF(AND(B826&gt;=_TM1,B826&lt;=_TM2,OR(TH!L826="1111",TH!M826="1111")),TH!D826,""),"")</f>
        <v/>
      </c>
      <c r="B826" s="36" t="str">
        <f t="shared" ref="B826:B857" si="45">IF(C826&lt;&gt;"",MONTH(C826),"")</f>
        <v/>
      </c>
      <c r="C826" s="189"/>
      <c r="D826" s="182"/>
      <c r="E826" s="189"/>
      <c r="F826" s="40"/>
      <c r="G826" s="867"/>
      <c r="H826" s="191"/>
      <c r="I826" s="252"/>
      <c r="J826" s="252"/>
      <c r="K826" s="594"/>
      <c r="L826" s="192"/>
      <c r="M826" s="192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9"/>
      <c r="AC826" s="204"/>
      <c r="AD826" s="204"/>
    </row>
    <row r="827" spans="1:30" s="586" customFormat="1" ht="15.75" customHeight="1">
      <c r="A827" s="860" t="str">
        <f>IF(B827&lt;&gt;"",IF(AND(B827&gt;=_TM1,B827&lt;=_TM2,OR(TH!L827="1111",TH!M827="1111")),TH!D827,""),"")</f>
        <v/>
      </c>
      <c r="B827" s="36" t="str">
        <f t="shared" si="45"/>
        <v/>
      </c>
      <c r="C827" s="189"/>
      <c r="D827" s="182"/>
      <c r="E827" s="189"/>
      <c r="F827" s="187"/>
      <c r="G827" s="867"/>
      <c r="H827" s="191"/>
      <c r="I827" s="252"/>
      <c r="J827" s="252"/>
      <c r="K827" s="594"/>
      <c r="L827" s="192"/>
      <c r="M827" s="192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9"/>
    </row>
    <row r="828" spans="1:30" s="586" customFormat="1" ht="15.75" customHeight="1">
      <c r="A828" s="860" t="str">
        <f>IF(B828&lt;&gt;"",IF(AND(B828&gt;=_TM1,B828&lt;=_TM2,OR(TH!L828="1111",TH!M828="1111")),TH!D828,""),"")</f>
        <v/>
      </c>
      <c r="B828" s="36" t="str">
        <f t="shared" si="45"/>
        <v/>
      </c>
      <c r="C828" s="189"/>
      <c r="D828" s="182"/>
      <c r="E828" s="189"/>
      <c r="F828" s="40"/>
      <c r="G828" s="867"/>
      <c r="H828" s="191"/>
      <c r="I828" s="252"/>
      <c r="J828" s="252"/>
      <c r="K828" s="594"/>
      <c r="L828" s="192"/>
      <c r="M828" s="192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9"/>
      <c r="AC828" s="204"/>
      <c r="AD828" s="204"/>
    </row>
    <row r="829" spans="1:30" s="586" customFormat="1" ht="15.75" customHeight="1">
      <c r="A829" s="860" t="str">
        <f>IF(B829&lt;&gt;"",IF(AND(B829&gt;=_TM1,B829&lt;=_TM2,OR(TH!L829="1111",TH!M829="1111")),TH!D829,""),"")</f>
        <v/>
      </c>
      <c r="B829" s="36" t="str">
        <f t="shared" si="45"/>
        <v/>
      </c>
      <c r="C829" s="189"/>
      <c r="D829" s="189"/>
      <c r="E829" s="189"/>
      <c r="F829" s="190"/>
      <c r="G829" s="867"/>
      <c r="H829" s="191"/>
      <c r="I829" s="252"/>
      <c r="J829" s="252"/>
      <c r="K829" s="594"/>
      <c r="L829" s="192"/>
      <c r="M829" s="192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9"/>
      <c r="AC829" s="204"/>
      <c r="AD829" s="204"/>
    </row>
    <row r="830" spans="1:30" s="586" customFormat="1" ht="15.75" customHeight="1">
      <c r="A830" s="860" t="str">
        <f>IF(B830&lt;&gt;"",IF(AND(B830&gt;=_TM1,B830&lt;=_TM2,OR(TH!L830="1111",TH!M830="1111")),TH!D830,""),"")</f>
        <v/>
      </c>
      <c r="B830" s="36" t="str">
        <f t="shared" si="45"/>
        <v/>
      </c>
      <c r="C830" s="189"/>
      <c r="D830" s="189"/>
      <c r="E830" s="189"/>
      <c r="F830" s="190"/>
      <c r="G830" s="867"/>
      <c r="H830" s="191"/>
      <c r="I830" s="252"/>
      <c r="J830" s="252"/>
      <c r="K830" s="594"/>
      <c r="L830" s="192"/>
      <c r="M830" s="192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9"/>
      <c r="AC830" s="204"/>
      <c r="AD830" s="204"/>
    </row>
    <row r="831" spans="1:30" s="586" customFormat="1" ht="15.75" customHeight="1">
      <c r="A831" s="860" t="str">
        <f>IF(B831&lt;&gt;"",IF(AND(B831&gt;=_TM1,B831&lt;=_TM2,OR(TH!L831="1111",TH!M831="1111")),TH!D831,""),"")</f>
        <v/>
      </c>
      <c r="B831" s="36" t="str">
        <f t="shared" si="45"/>
        <v/>
      </c>
      <c r="C831" s="189"/>
      <c r="D831" s="189"/>
      <c r="E831" s="189"/>
      <c r="F831" s="190"/>
      <c r="G831" s="867"/>
      <c r="H831" s="191"/>
      <c r="I831" s="252"/>
      <c r="J831" s="252"/>
      <c r="K831" s="594"/>
      <c r="L831" s="192"/>
      <c r="M831" s="192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9"/>
      <c r="AC831" s="204"/>
      <c r="AD831" s="204"/>
    </row>
    <row r="832" spans="1:30" ht="15.75" customHeight="1">
      <c r="A832" s="860" t="str">
        <f>IF(B832&lt;&gt;"",IF(AND(B832&gt;=_TM1,B832&lt;=_TM2,OR(TH!L832="1111",TH!M832="1111")),TH!D832,""),"")</f>
        <v/>
      </c>
      <c r="B832" s="36" t="str">
        <f t="shared" si="45"/>
        <v/>
      </c>
      <c r="C832" s="189"/>
      <c r="D832" s="182"/>
      <c r="E832" s="189"/>
      <c r="F832" s="187"/>
      <c r="G832" s="867"/>
      <c r="H832" s="191"/>
      <c r="I832" s="253"/>
      <c r="J832" s="253"/>
      <c r="K832" s="594"/>
      <c r="L832" s="192"/>
      <c r="M832" s="192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9"/>
      <c r="AB832" s="586"/>
      <c r="AC832" s="586"/>
      <c r="AD832" s="586"/>
    </row>
    <row r="833" spans="1:30" ht="15.75" customHeight="1">
      <c r="A833" s="860" t="str">
        <f>IF(B833&lt;&gt;"",IF(AND(B833&gt;=_TM1,B833&lt;=_TM2,OR(TH!L833="1111",TH!M833="1111")),TH!D833,""),"")</f>
        <v/>
      </c>
      <c r="B833" s="36" t="str">
        <f t="shared" si="45"/>
        <v/>
      </c>
      <c r="C833" s="189"/>
      <c r="D833" s="189"/>
      <c r="E833" s="189"/>
      <c r="F833" s="190"/>
      <c r="G833" s="867"/>
      <c r="H833" s="191"/>
      <c r="I833" s="252"/>
      <c r="J833" s="252"/>
      <c r="K833" s="594"/>
      <c r="L833" s="192"/>
      <c r="M833" s="192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9"/>
      <c r="AB833" s="586"/>
    </row>
    <row r="834" spans="1:30" ht="15.75" customHeight="1">
      <c r="A834" s="860" t="str">
        <f>IF(B834&lt;&gt;"",IF(AND(B834&gt;=_TM1,B834&lt;=_TM2,OR(TH!L834="1111",TH!M834="1111")),TH!D834,""),"")</f>
        <v/>
      </c>
      <c r="B834" s="36" t="str">
        <f t="shared" si="45"/>
        <v/>
      </c>
      <c r="C834" s="189"/>
      <c r="D834" s="189"/>
      <c r="E834" s="189"/>
      <c r="F834" s="190"/>
      <c r="G834" s="867"/>
      <c r="H834" s="191"/>
      <c r="I834" s="252"/>
      <c r="J834" s="252"/>
      <c r="K834" s="594"/>
      <c r="L834" s="192"/>
      <c r="M834" s="192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9"/>
      <c r="AB834" s="586"/>
    </row>
    <row r="835" spans="1:30" ht="15.75" customHeight="1">
      <c r="A835" s="860" t="str">
        <f>IF(B835&lt;&gt;"",IF(AND(B835&gt;=_TM1,B835&lt;=_TM2,OR(TH!L835="1111",TH!M835="1111")),TH!D835,""),"")</f>
        <v/>
      </c>
      <c r="B835" s="36" t="str">
        <f t="shared" si="45"/>
        <v/>
      </c>
      <c r="C835" s="189"/>
      <c r="D835" s="189"/>
      <c r="E835" s="189"/>
      <c r="F835" s="190"/>
      <c r="G835" s="867"/>
      <c r="H835" s="191"/>
      <c r="I835" s="252"/>
      <c r="J835" s="252"/>
      <c r="K835" s="594"/>
      <c r="L835" s="192"/>
      <c r="M835" s="192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9"/>
      <c r="AB835" s="586"/>
    </row>
    <row r="836" spans="1:30" ht="15.75" customHeight="1">
      <c r="A836" s="860" t="str">
        <f>IF(B836&lt;&gt;"",IF(AND(B836&gt;=_TM1,B836&lt;=_TM2,OR(TH!L836="1111",TH!M836="1111")),TH!D836,""),"")</f>
        <v/>
      </c>
      <c r="B836" s="36" t="str">
        <f t="shared" si="45"/>
        <v/>
      </c>
      <c r="C836" s="189"/>
      <c r="D836" s="189"/>
      <c r="E836" s="189"/>
      <c r="F836" s="190"/>
      <c r="G836" s="867"/>
      <c r="H836" s="191"/>
      <c r="I836" s="252"/>
      <c r="J836" s="252"/>
      <c r="K836" s="594"/>
      <c r="L836" s="192"/>
      <c r="M836" s="192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9"/>
      <c r="AB836" s="586"/>
    </row>
    <row r="837" spans="1:30" ht="15.75" customHeight="1">
      <c r="A837" s="860" t="str">
        <f>IF(B837&lt;&gt;"",IF(AND(B837&gt;=_TM1,B837&lt;=_TM2,OR(TH!L837="1111",TH!M837="1111")),TH!D837,""),"")</f>
        <v/>
      </c>
      <c r="B837" s="36" t="str">
        <f t="shared" si="45"/>
        <v/>
      </c>
      <c r="C837" s="189"/>
      <c r="D837" s="189"/>
      <c r="E837" s="189"/>
      <c r="F837" s="190"/>
      <c r="G837" s="867"/>
      <c r="H837" s="191"/>
      <c r="I837" s="252"/>
      <c r="J837" s="252"/>
      <c r="K837" s="594"/>
      <c r="L837" s="192"/>
      <c r="M837" s="192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9"/>
      <c r="AB837" s="586"/>
    </row>
    <row r="838" spans="1:30" ht="15.75" customHeight="1">
      <c r="A838" s="860" t="str">
        <f>IF(B838&lt;&gt;"",IF(AND(B838&gt;=_TM1,B838&lt;=_TM2,OR(TH!L838="1111",TH!M838="1111")),TH!D838,""),"")</f>
        <v/>
      </c>
      <c r="B838" s="36" t="str">
        <f t="shared" si="45"/>
        <v/>
      </c>
      <c r="C838" s="189"/>
      <c r="D838" s="182"/>
      <c r="E838" s="189"/>
      <c r="F838" s="187"/>
      <c r="G838" s="867"/>
      <c r="H838" s="191"/>
      <c r="I838" s="253"/>
      <c r="J838" s="253"/>
      <c r="K838" s="594"/>
      <c r="L838" s="192"/>
      <c r="M838" s="192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9"/>
      <c r="AB838" s="586"/>
      <c r="AC838" s="586"/>
      <c r="AD838" s="586"/>
    </row>
    <row r="839" spans="1:30" ht="15.75" customHeight="1">
      <c r="A839" s="860" t="str">
        <f>IF(B839&lt;&gt;"",IF(AND(B839&gt;=_TM1,B839&lt;=_TM2,OR(TH!L839="1111",TH!M839="1111")),TH!D839,""),"")</f>
        <v/>
      </c>
      <c r="B839" s="36" t="str">
        <f t="shared" si="45"/>
        <v/>
      </c>
      <c r="C839" s="189"/>
      <c r="D839" s="189"/>
      <c r="E839" s="189"/>
      <c r="F839" s="190"/>
      <c r="G839" s="867"/>
      <c r="H839" s="191"/>
      <c r="I839" s="252"/>
      <c r="J839" s="252"/>
      <c r="K839" s="594"/>
      <c r="L839" s="192"/>
      <c r="M839" s="192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9"/>
      <c r="AB839" s="586"/>
    </row>
    <row r="840" spans="1:30" ht="15.75" customHeight="1">
      <c r="A840" s="860" t="str">
        <f>IF(B840&lt;&gt;"",IF(AND(B840&gt;=_TM1,B840&lt;=_TM2,OR(TH!L840="1111",TH!M840="1111")),TH!D840,""),"")</f>
        <v/>
      </c>
      <c r="B840" s="36" t="str">
        <f t="shared" si="45"/>
        <v/>
      </c>
      <c r="C840" s="189"/>
      <c r="D840" s="189"/>
      <c r="E840" s="189"/>
      <c r="F840" s="190"/>
      <c r="G840" s="867"/>
      <c r="H840" s="191"/>
      <c r="I840" s="252"/>
      <c r="J840" s="252"/>
      <c r="K840" s="594"/>
      <c r="L840" s="192"/>
      <c r="M840" s="192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9"/>
      <c r="AB840" s="586"/>
    </row>
    <row r="841" spans="1:30" ht="15.75" customHeight="1">
      <c r="A841" s="860" t="str">
        <f>IF(B841&lt;&gt;"",IF(AND(B841&gt;=_TM1,B841&lt;=_TM2,OR(TH!L841="1111",TH!M841="1111")),TH!D841,""),"")</f>
        <v/>
      </c>
      <c r="B841" s="36" t="str">
        <f t="shared" si="45"/>
        <v/>
      </c>
      <c r="C841" s="189"/>
      <c r="D841" s="182"/>
      <c r="E841" s="189"/>
      <c r="F841" s="187"/>
      <c r="G841" s="867"/>
      <c r="H841" s="191"/>
      <c r="I841" s="255"/>
      <c r="J841" s="255"/>
      <c r="K841" s="594"/>
      <c r="L841" s="192"/>
      <c r="M841" s="192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9"/>
      <c r="AB841" s="586"/>
    </row>
    <row r="842" spans="1:30" ht="15.75" customHeight="1">
      <c r="A842" s="860" t="str">
        <f>IF(B842&lt;&gt;"",IF(AND(B842&gt;=_TM1,B842&lt;=_TM2,OR(TH!L842="1111",TH!M842="1111")),TH!D842,""),"")</f>
        <v/>
      </c>
      <c r="B842" s="36" t="str">
        <f t="shared" si="45"/>
        <v/>
      </c>
      <c r="C842" s="189"/>
      <c r="D842" s="182"/>
      <c r="E842" s="189"/>
      <c r="F842" s="40"/>
      <c r="G842" s="867"/>
      <c r="H842" s="191"/>
      <c r="I842" s="252"/>
      <c r="J842" s="252"/>
      <c r="K842" s="594"/>
      <c r="L842" s="192"/>
      <c r="M842" s="192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9"/>
      <c r="AB842" s="586"/>
    </row>
    <row r="843" spans="1:30" ht="15.75" customHeight="1">
      <c r="A843" s="860" t="str">
        <f>IF(B843&lt;&gt;"",IF(AND(B843&gt;=_TM1,B843&lt;=_TM2,OR(TH!L843="1111",TH!M843="1111")),TH!D843,""),"")</f>
        <v/>
      </c>
      <c r="B843" s="36" t="str">
        <f t="shared" si="45"/>
        <v/>
      </c>
      <c r="C843" s="189"/>
      <c r="D843" s="189"/>
      <c r="E843" s="189"/>
      <c r="F843" s="190"/>
      <c r="G843" s="867"/>
      <c r="H843" s="191"/>
      <c r="I843" s="252"/>
      <c r="J843" s="252"/>
      <c r="K843" s="594"/>
      <c r="L843" s="192"/>
      <c r="M843" s="192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9"/>
      <c r="AB843" s="586"/>
    </row>
    <row r="844" spans="1:30" ht="15.75" customHeight="1">
      <c r="A844" s="860" t="str">
        <f>IF(B844&lt;&gt;"",IF(AND(B844&gt;=_TM1,B844&lt;=_TM2,OR(TH!L844="1111",TH!M844="1111")),TH!D844,""),"")</f>
        <v/>
      </c>
      <c r="B844" s="36" t="str">
        <f t="shared" si="45"/>
        <v/>
      </c>
      <c r="C844" s="189"/>
      <c r="D844" s="189"/>
      <c r="E844" s="189"/>
      <c r="F844" s="190"/>
      <c r="G844" s="867"/>
      <c r="H844" s="191"/>
      <c r="I844" s="252"/>
      <c r="J844" s="252"/>
      <c r="K844" s="594"/>
      <c r="L844" s="192"/>
      <c r="M844" s="192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9"/>
      <c r="AB844" s="586"/>
    </row>
    <row r="845" spans="1:30" ht="15.75" customHeight="1">
      <c r="A845" s="860" t="str">
        <f>IF(B845&lt;&gt;"",IF(AND(B845&gt;=_TM1,B845&lt;=_TM2,OR(TH!L845="1111",TH!M845="1111")),TH!D845,""),"")</f>
        <v/>
      </c>
      <c r="B845" s="36" t="str">
        <f t="shared" si="45"/>
        <v/>
      </c>
      <c r="C845" s="189"/>
      <c r="D845" s="189"/>
      <c r="E845" s="189"/>
      <c r="F845" s="190"/>
      <c r="G845" s="867"/>
      <c r="H845" s="191"/>
      <c r="I845" s="252"/>
      <c r="J845" s="252"/>
      <c r="K845" s="594"/>
      <c r="L845" s="192"/>
      <c r="M845" s="192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9"/>
      <c r="AB845" s="586"/>
    </row>
    <row r="846" spans="1:30" ht="15.75" customHeight="1">
      <c r="A846" s="860" t="str">
        <f>IF(B846&lt;&gt;"",IF(AND(B846&gt;=_TM1,B846&lt;=_TM2,OR(TH!L846="1111",TH!M846="1111")),TH!D846,""),"")</f>
        <v/>
      </c>
      <c r="B846" s="36" t="str">
        <f t="shared" si="45"/>
        <v/>
      </c>
      <c r="C846" s="189"/>
      <c r="D846" s="189"/>
      <c r="E846" s="189"/>
      <c r="F846" s="190"/>
      <c r="G846" s="867"/>
      <c r="H846" s="191"/>
      <c r="I846" s="252"/>
      <c r="J846" s="252"/>
      <c r="K846" s="594"/>
      <c r="L846" s="192"/>
      <c r="M846" s="192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9"/>
      <c r="AB846" s="586"/>
    </row>
    <row r="847" spans="1:30" ht="15.75" customHeight="1">
      <c r="A847" s="860" t="str">
        <f>IF(B847&lt;&gt;"",IF(AND(B847&gt;=_TM1,B847&lt;=_TM2,OR(TH!L847="1111",TH!M847="1111")),TH!D847,""),"")</f>
        <v/>
      </c>
      <c r="B847" s="36" t="str">
        <f t="shared" si="45"/>
        <v/>
      </c>
      <c r="C847" s="189"/>
      <c r="D847" s="189"/>
      <c r="E847" s="189"/>
      <c r="F847" s="190"/>
      <c r="G847" s="867"/>
      <c r="H847" s="191"/>
      <c r="I847" s="252"/>
      <c r="J847" s="252"/>
      <c r="K847" s="594"/>
      <c r="L847" s="192"/>
      <c r="M847" s="192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9"/>
      <c r="AB847" s="586"/>
    </row>
    <row r="848" spans="1:30" ht="15.75" customHeight="1">
      <c r="A848" s="860" t="str">
        <f>IF(B848&lt;&gt;"",IF(AND(B848&gt;=_TM1,B848&lt;=_TM2,OR(TH!L848="1111",TH!M848="1111")),TH!D848,""),"")</f>
        <v/>
      </c>
      <c r="B848" s="36" t="str">
        <f t="shared" si="45"/>
        <v/>
      </c>
      <c r="C848" s="189"/>
      <c r="D848" s="189"/>
      <c r="E848" s="189"/>
      <c r="F848" s="190"/>
      <c r="G848" s="867"/>
      <c r="H848" s="191"/>
      <c r="I848" s="252"/>
      <c r="J848" s="252"/>
      <c r="K848" s="594"/>
      <c r="L848" s="192"/>
      <c r="M848" s="192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9"/>
      <c r="AB848" s="586"/>
    </row>
    <row r="849" spans="1:30" ht="15.75" customHeight="1">
      <c r="A849" s="860" t="str">
        <f>IF(B849&lt;&gt;"",IF(AND(B849&gt;=_TM1,B849&lt;=_TM2,OR(TH!L849="1111",TH!M849="1111")),TH!D849,""),"")</f>
        <v/>
      </c>
      <c r="B849" s="36" t="str">
        <f t="shared" si="45"/>
        <v/>
      </c>
      <c r="C849" s="189"/>
      <c r="D849" s="189"/>
      <c r="E849" s="189"/>
      <c r="F849" s="190"/>
      <c r="G849" s="867"/>
      <c r="H849" s="191"/>
      <c r="I849" s="252"/>
      <c r="J849" s="252"/>
      <c r="K849" s="594"/>
      <c r="L849" s="192"/>
      <c r="M849" s="192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9"/>
      <c r="AB849" s="586"/>
    </row>
    <row r="850" spans="1:30" ht="15.75" customHeight="1">
      <c r="A850" s="860" t="str">
        <f>IF(B850&lt;&gt;"",IF(AND(B850&gt;=_TM1,B850&lt;=_TM2,OR(TH!L850="1111",TH!M850="1111")),TH!D850,""),"")</f>
        <v/>
      </c>
      <c r="B850" s="36" t="str">
        <f t="shared" si="45"/>
        <v/>
      </c>
      <c r="C850" s="189"/>
      <c r="D850" s="189"/>
      <c r="E850" s="189"/>
      <c r="F850" s="190"/>
      <c r="G850" s="867"/>
      <c r="H850" s="191"/>
      <c r="I850" s="252"/>
      <c r="J850" s="252"/>
      <c r="K850" s="594"/>
      <c r="L850" s="192"/>
      <c r="M850" s="192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9"/>
      <c r="AB850" s="586"/>
    </row>
    <row r="851" spans="1:30" ht="15.75" customHeight="1">
      <c r="A851" s="860" t="str">
        <f>IF(B851&lt;&gt;"",IF(AND(B851&gt;=_TM1,B851&lt;=_TM2,OR(TH!L851="1111",TH!M851="1111")),TH!D851,""),"")</f>
        <v/>
      </c>
      <c r="B851" s="36" t="str">
        <f t="shared" si="45"/>
        <v/>
      </c>
      <c r="C851" s="189"/>
      <c r="D851" s="189"/>
      <c r="E851" s="189"/>
      <c r="F851" s="190"/>
      <c r="G851" s="867"/>
      <c r="H851" s="191"/>
      <c r="I851" s="252"/>
      <c r="J851" s="252"/>
      <c r="K851" s="594"/>
      <c r="L851" s="192"/>
      <c r="M851" s="192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9"/>
      <c r="AB851" s="586"/>
    </row>
    <row r="852" spans="1:30" ht="15.75" customHeight="1">
      <c r="A852" s="860" t="str">
        <f>IF(B852&lt;&gt;"",IF(AND(B852&gt;=_TM1,B852&lt;=_TM2,OR(TH!L852="1111",TH!M852="1111")),TH!D852,""),"")</f>
        <v/>
      </c>
      <c r="B852" s="36" t="str">
        <f t="shared" si="45"/>
        <v/>
      </c>
      <c r="C852" s="189"/>
      <c r="D852" s="182"/>
      <c r="E852" s="189"/>
      <c r="F852" s="291"/>
      <c r="G852" s="867"/>
      <c r="H852" s="191"/>
      <c r="I852" s="252"/>
      <c r="J852" s="252"/>
      <c r="K852" s="594"/>
      <c r="L852" s="192"/>
      <c r="M852" s="192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9"/>
      <c r="AB852" s="586"/>
    </row>
    <row r="853" spans="1:30" ht="15.75" customHeight="1">
      <c r="A853" s="860" t="str">
        <f>IF(B853&lt;&gt;"",IF(AND(B853&gt;=_TM1,B853&lt;=_TM2,OR(TH!L853="1111",TH!M853="1111")),TH!D853,""),"")</f>
        <v/>
      </c>
      <c r="B853" s="36" t="str">
        <f t="shared" si="45"/>
        <v/>
      </c>
      <c r="C853" s="189"/>
      <c r="D853" s="182"/>
      <c r="E853" s="189"/>
      <c r="F853" s="187"/>
      <c r="G853" s="867"/>
      <c r="H853" s="191"/>
      <c r="I853" s="252"/>
      <c r="J853" s="252"/>
      <c r="K853" s="594"/>
      <c r="L853" s="192"/>
      <c r="M853" s="192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9"/>
      <c r="AB853" s="586"/>
      <c r="AC853" s="586"/>
      <c r="AD853" s="586"/>
    </row>
    <row r="854" spans="1:30" ht="15.75" customHeight="1">
      <c r="A854" s="860" t="str">
        <f>IF(B854&lt;&gt;"",IF(AND(B854&gt;=_TM1,B854&lt;=_TM2,OR(TH!L854="1111",TH!M854="1111")),TH!D854,""),"")</f>
        <v/>
      </c>
      <c r="B854" s="36" t="str">
        <f t="shared" si="45"/>
        <v/>
      </c>
      <c r="C854" s="189"/>
      <c r="D854" s="182"/>
      <c r="E854" s="189"/>
      <c r="F854" s="187"/>
      <c r="G854" s="867"/>
      <c r="H854" s="191"/>
      <c r="I854" s="252"/>
      <c r="J854" s="252"/>
      <c r="K854" s="594"/>
      <c r="L854" s="192"/>
      <c r="M854" s="192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9"/>
      <c r="AB854" s="586"/>
    </row>
    <row r="855" spans="1:30" ht="15.75" customHeight="1">
      <c r="A855" s="860" t="str">
        <f>IF(B855&lt;&gt;"",IF(AND(B855&gt;=_TM1,B855&lt;=_TM2,OR(TH!L855="1111",TH!M855="1111")),TH!D855,""),"")</f>
        <v/>
      </c>
      <c r="B855" s="36" t="str">
        <f t="shared" si="45"/>
        <v/>
      </c>
      <c r="C855" s="189"/>
      <c r="D855" s="189"/>
      <c r="E855" s="189"/>
      <c r="F855" s="190"/>
      <c r="G855" s="867"/>
      <c r="H855" s="191"/>
      <c r="I855" s="252"/>
      <c r="J855" s="252"/>
      <c r="K855" s="594"/>
      <c r="L855" s="192"/>
      <c r="M855" s="192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9"/>
      <c r="AB855" s="586"/>
    </row>
    <row r="856" spans="1:30" ht="15.75" customHeight="1">
      <c r="A856" s="860" t="str">
        <f>IF(B856&lt;&gt;"",IF(AND(B856&gt;=_TM1,B856&lt;=_TM2,OR(TH!L856="1111",TH!M856="1111")),TH!D856,""),"")</f>
        <v/>
      </c>
      <c r="B856" s="36" t="str">
        <f t="shared" si="45"/>
        <v/>
      </c>
      <c r="C856" s="189"/>
      <c r="D856" s="189"/>
      <c r="E856" s="189"/>
      <c r="F856" s="190"/>
      <c r="G856" s="867"/>
      <c r="H856" s="191"/>
      <c r="I856" s="252"/>
      <c r="J856" s="252"/>
      <c r="K856" s="594"/>
      <c r="L856" s="192"/>
      <c r="M856" s="192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9"/>
      <c r="AB856" s="586"/>
    </row>
    <row r="857" spans="1:30" ht="15.75" customHeight="1">
      <c r="A857" s="860" t="str">
        <f>IF(B857&lt;&gt;"",IF(AND(B857&gt;=_TM1,B857&lt;=_TM2,OR(TH!L857="1111",TH!M857="1111")),TH!D857,""),"")</f>
        <v/>
      </c>
      <c r="B857" s="36" t="str">
        <f t="shared" si="45"/>
        <v/>
      </c>
      <c r="C857" s="189"/>
      <c r="D857" s="182"/>
      <c r="E857" s="189"/>
      <c r="F857" s="187"/>
      <c r="G857" s="867"/>
      <c r="H857" s="191"/>
      <c r="I857" s="252"/>
      <c r="J857" s="252"/>
      <c r="K857" s="594"/>
      <c r="L857" s="192"/>
      <c r="M857" s="192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9"/>
      <c r="AB857" s="586"/>
    </row>
    <row r="858" spans="1:30" ht="15.75" customHeight="1">
      <c r="A858" s="860" t="str">
        <f>IF(B858&lt;&gt;"",IF(AND(B858&gt;=_TM1,B858&lt;=_TM2,OR(TH!L858="1111",TH!M858="1111")),TH!D858,""),"")</f>
        <v/>
      </c>
      <c r="B858" s="36" t="str">
        <f t="shared" ref="B858:B870" si="46">IF(C858&lt;&gt;"",MONTH(C858),"")</f>
        <v/>
      </c>
      <c r="C858" s="189"/>
      <c r="D858" s="189"/>
      <c r="E858" s="189"/>
      <c r="F858" s="190"/>
      <c r="G858" s="867"/>
      <c r="H858" s="191"/>
      <c r="I858" s="252"/>
      <c r="J858" s="252"/>
      <c r="K858" s="594"/>
      <c r="L858" s="192"/>
      <c r="M858" s="192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9"/>
      <c r="AB858" s="586"/>
    </row>
    <row r="859" spans="1:30" ht="15.75" customHeight="1">
      <c r="A859" s="860" t="str">
        <f>IF(B859&lt;&gt;"",IF(AND(B859&gt;=_TM1,B859&lt;=_TM2,OR(TH!L859="1111",TH!M859="1111")),TH!D859,""),"")</f>
        <v/>
      </c>
      <c r="B859" s="36" t="str">
        <f t="shared" si="46"/>
        <v/>
      </c>
      <c r="C859" s="189"/>
      <c r="D859" s="189"/>
      <c r="E859" s="189"/>
      <c r="F859" s="190"/>
      <c r="G859" s="867"/>
      <c r="H859" s="191"/>
      <c r="I859" s="252"/>
      <c r="J859" s="252"/>
      <c r="K859" s="594"/>
      <c r="L859" s="192"/>
      <c r="M859" s="192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9"/>
      <c r="AB859" s="586"/>
    </row>
    <row r="860" spans="1:30" ht="15.75" customHeight="1">
      <c r="A860" s="860" t="str">
        <f>IF(B860&lt;&gt;"",IF(AND(B860&gt;=_TM1,B860&lt;=_TM2,OR(TH!L860="1111",TH!M860="1111")),TH!D860,""),"")</f>
        <v/>
      </c>
      <c r="B860" s="36" t="str">
        <f t="shared" si="46"/>
        <v/>
      </c>
      <c r="C860" s="189"/>
      <c r="D860" s="189"/>
      <c r="E860" s="189"/>
      <c r="F860" s="802"/>
      <c r="G860" s="867"/>
      <c r="H860" s="191"/>
      <c r="I860" s="252"/>
      <c r="J860" s="252"/>
      <c r="K860" s="594"/>
      <c r="L860" s="192"/>
      <c r="M860" s="192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9"/>
      <c r="AB860" s="586"/>
    </row>
    <row r="861" spans="1:30" ht="15.75" customHeight="1">
      <c r="A861" s="860" t="str">
        <f>IF(B861&lt;&gt;"",IF(AND(B861&gt;=_TM1,B861&lt;=_TM2,OR(TH!L861="1111",TH!M861="1111")),TH!D861,""),"")</f>
        <v/>
      </c>
      <c r="B861" s="36" t="str">
        <f t="shared" si="46"/>
        <v/>
      </c>
      <c r="C861" s="189"/>
      <c r="D861" s="189"/>
      <c r="E861" s="189"/>
      <c r="F861" s="190"/>
      <c r="G861" s="867"/>
      <c r="H861" s="191"/>
      <c r="I861" s="252"/>
      <c r="J861" s="252"/>
      <c r="K861" s="594"/>
      <c r="L861" s="192"/>
      <c r="M861" s="192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9"/>
      <c r="AB861" s="586"/>
    </row>
    <row r="862" spans="1:30" ht="15.75" customHeight="1">
      <c r="A862" s="860" t="str">
        <f>IF(B862&lt;&gt;"",IF(AND(B862&gt;=_TM1,B862&lt;=_TM2,OR(TH!L862="1111",TH!M862="1111")),TH!D862,""),"")</f>
        <v/>
      </c>
      <c r="B862" s="36" t="str">
        <f t="shared" si="46"/>
        <v/>
      </c>
      <c r="C862" s="189"/>
      <c r="D862" s="189"/>
      <c r="E862" s="189"/>
      <c r="F862" s="190"/>
      <c r="G862" s="867"/>
      <c r="H862" s="191"/>
      <c r="I862" s="252"/>
      <c r="J862" s="252"/>
      <c r="K862" s="594"/>
      <c r="L862" s="192"/>
      <c r="M862" s="192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9"/>
      <c r="AB862" s="586"/>
    </row>
    <row r="863" spans="1:30" ht="15.75" customHeight="1">
      <c r="A863" s="860" t="str">
        <f>IF(B863&lt;&gt;"",IF(AND(B863&gt;=_TM1,B863&lt;=_TM2,OR(TH!L863="1111",TH!M863="1111")),TH!D863,""),"")</f>
        <v/>
      </c>
      <c r="B863" s="36" t="str">
        <f t="shared" si="46"/>
        <v/>
      </c>
      <c r="C863" s="189"/>
      <c r="D863" s="189"/>
      <c r="E863" s="189"/>
      <c r="F863" s="190"/>
      <c r="G863" s="867"/>
      <c r="H863" s="191"/>
      <c r="I863" s="252"/>
      <c r="J863" s="252"/>
      <c r="K863" s="594"/>
      <c r="L863" s="192"/>
      <c r="M863" s="192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9"/>
      <c r="AB863" s="586"/>
    </row>
    <row r="864" spans="1:30" ht="15.75" customHeight="1">
      <c r="A864" s="860" t="str">
        <f>IF(B864&lt;&gt;"",IF(AND(B864&gt;=_TM1,B864&lt;=_TM2,OR(TH!L864="1111",TH!M864="1111")),TH!D864,""),"")</f>
        <v/>
      </c>
      <c r="B864" s="36" t="str">
        <f t="shared" si="46"/>
        <v/>
      </c>
      <c r="C864" s="189"/>
      <c r="D864" s="189"/>
      <c r="E864" s="189"/>
      <c r="F864" s="190"/>
      <c r="G864" s="867"/>
      <c r="H864" s="191"/>
      <c r="I864" s="252"/>
      <c r="J864" s="252"/>
      <c r="K864" s="594"/>
      <c r="L864" s="192"/>
      <c r="M864" s="192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9"/>
      <c r="AB864" s="586"/>
    </row>
    <row r="865" spans="1:30" ht="15.75" customHeight="1">
      <c r="A865" s="860" t="str">
        <f>IF(B865&lt;&gt;"",IF(AND(B865&gt;=_TM1,B865&lt;=_TM2,OR(TH!L865="1111",TH!M865="1111")),TH!D865,""),"")</f>
        <v/>
      </c>
      <c r="B865" s="36" t="str">
        <f t="shared" si="46"/>
        <v/>
      </c>
      <c r="C865" s="189"/>
      <c r="D865" s="189"/>
      <c r="E865" s="189"/>
      <c r="F865" s="802"/>
      <c r="G865" s="867"/>
      <c r="H865" s="191"/>
      <c r="I865" s="252"/>
      <c r="J865" s="252"/>
      <c r="K865" s="594"/>
      <c r="L865" s="192"/>
      <c r="M865" s="192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9"/>
      <c r="AB865" s="586"/>
    </row>
    <row r="866" spans="1:30" ht="15.75" customHeight="1">
      <c r="A866" s="860" t="str">
        <f>IF(B866&lt;&gt;"",IF(AND(B866&gt;=_TM1,B866&lt;=_TM2,OR(TH!L866="1111",TH!M866="1111")),TH!D866,""),"")</f>
        <v/>
      </c>
      <c r="B866" s="36" t="str">
        <f t="shared" si="46"/>
        <v/>
      </c>
      <c r="C866" s="189"/>
      <c r="D866" s="189"/>
      <c r="E866" s="189"/>
      <c r="F866" s="190"/>
      <c r="G866" s="867"/>
      <c r="H866" s="191"/>
      <c r="I866" s="252"/>
      <c r="J866" s="252"/>
      <c r="K866" s="594"/>
      <c r="L866" s="192"/>
      <c r="M866" s="192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9"/>
      <c r="AB866" s="586"/>
    </row>
    <row r="867" spans="1:30" ht="15.75" customHeight="1">
      <c r="A867" s="860" t="str">
        <f>IF(B867&lt;&gt;"",IF(AND(B867&gt;=_TM1,B867&lt;=_TM2,OR(TH!L867="1111",TH!M867="1111")),TH!D867,""),"")</f>
        <v/>
      </c>
      <c r="B867" s="36" t="str">
        <f t="shared" si="46"/>
        <v/>
      </c>
      <c r="C867" s="189"/>
      <c r="D867" s="189"/>
      <c r="E867" s="189"/>
      <c r="F867" s="190"/>
      <c r="G867" s="867"/>
      <c r="H867" s="191"/>
      <c r="I867" s="252"/>
      <c r="J867" s="252"/>
      <c r="K867" s="594"/>
      <c r="L867" s="192"/>
      <c r="M867" s="192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9"/>
      <c r="AB867" s="586"/>
    </row>
    <row r="868" spans="1:30" ht="15.75" customHeight="1">
      <c r="A868" s="860" t="str">
        <f>IF(B868&lt;&gt;"",IF(AND(B868&gt;=_TM1,B868&lt;=_TM2,OR(TH!L868="1111",TH!M868="1111")),TH!D868,""),"")</f>
        <v/>
      </c>
      <c r="B868" s="36" t="str">
        <f t="shared" si="46"/>
        <v/>
      </c>
      <c r="C868" s="189"/>
      <c r="D868" s="189"/>
      <c r="E868" s="189"/>
      <c r="F868" s="190"/>
      <c r="G868" s="867"/>
      <c r="H868" s="191"/>
      <c r="I868" s="252"/>
      <c r="J868" s="252"/>
      <c r="K868" s="594"/>
      <c r="L868" s="192"/>
      <c r="M868" s="192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9"/>
      <c r="AB868" s="586"/>
    </row>
    <row r="869" spans="1:30" ht="15.75" customHeight="1">
      <c r="A869" s="860" t="str">
        <f>IF(B869&lt;&gt;"",IF(AND(B869&gt;=_TM1,B869&lt;=_TM2,OR(TH!L869="1111",TH!M869="1111")),TH!D869,""),"")</f>
        <v/>
      </c>
      <c r="B869" s="36" t="str">
        <f t="shared" si="46"/>
        <v/>
      </c>
      <c r="C869" s="189"/>
      <c r="D869" s="182"/>
      <c r="E869" s="189"/>
      <c r="F869" s="291"/>
      <c r="G869" s="867"/>
      <c r="H869" s="191"/>
      <c r="I869" s="803"/>
      <c r="J869" s="252"/>
      <c r="K869" s="594"/>
      <c r="L869" s="192"/>
      <c r="M869" s="192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9"/>
      <c r="AB869" s="586"/>
    </row>
    <row r="870" spans="1:30" ht="15.75" customHeight="1">
      <c r="A870" s="860" t="str">
        <f>IF(B870&lt;&gt;"",IF(AND(B870&gt;=_TM1,B870&lt;=_TM2,OR(TH!L870="1111",TH!M870="1111")),TH!D870,""),"")</f>
        <v/>
      </c>
      <c r="B870" s="36" t="str">
        <f t="shared" si="46"/>
        <v/>
      </c>
      <c r="C870" s="189"/>
      <c r="D870" s="189"/>
      <c r="E870" s="189"/>
      <c r="F870" s="190"/>
      <c r="G870" s="867"/>
      <c r="H870" s="191"/>
      <c r="I870" s="252"/>
      <c r="J870" s="252"/>
      <c r="K870" s="594"/>
      <c r="L870" s="192"/>
      <c r="M870" s="192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9"/>
      <c r="AB870" s="586"/>
    </row>
    <row r="871" spans="1:30" ht="15.75" customHeight="1">
      <c r="A871" s="860" t="str">
        <f>IF(B871&lt;&gt;"",IF(AND(B871&gt;=_TM1,B871&lt;=_TM2,OR(TH!L871="1111",TH!M871="1111")),TH!D871,""),"")</f>
        <v/>
      </c>
      <c r="B871" s="36" t="str">
        <f t="shared" ref="B871:B897" si="47">IF(C871&lt;&gt;"",MONTH(C871),"")</f>
        <v/>
      </c>
      <c r="C871" s="189"/>
      <c r="D871" s="182"/>
      <c r="E871" s="189"/>
      <c r="F871" s="187"/>
      <c r="G871" s="867"/>
      <c r="H871" s="191"/>
      <c r="I871" s="252"/>
      <c r="J871" s="252"/>
      <c r="K871" s="38"/>
      <c r="L871" s="192"/>
      <c r="M871" s="192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9"/>
      <c r="AB871" s="586"/>
      <c r="AC871" s="586"/>
      <c r="AD871" s="586"/>
    </row>
    <row r="872" spans="1:30" ht="15.75" customHeight="1">
      <c r="A872" s="860" t="str">
        <f>IF(B872&lt;&gt;"",IF(AND(B872&gt;=_TM1,B872&lt;=_TM2,OR(TH!L872="1111",TH!M872="1111")),TH!D872,""),"")</f>
        <v/>
      </c>
      <c r="B872" s="36" t="str">
        <f t="shared" si="47"/>
        <v/>
      </c>
      <c r="C872" s="189"/>
      <c r="D872" s="182"/>
      <c r="E872" s="189"/>
      <c r="F872" s="187"/>
      <c r="G872" s="867"/>
      <c r="H872" s="7"/>
      <c r="I872" s="252"/>
      <c r="J872" s="252"/>
      <c r="K872" s="594"/>
      <c r="L872" s="192"/>
      <c r="M872" s="192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9"/>
      <c r="AB872" s="586"/>
      <c r="AC872" s="586"/>
      <c r="AD872" s="586"/>
    </row>
    <row r="873" spans="1:30" ht="15.75" customHeight="1">
      <c r="A873" s="860" t="str">
        <f>IF(B873&lt;&gt;"",IF(AND(B873&gt;=_TM1,B873&lt;=_TM2,OR(TH!L873="1111",TH!M873="1111")),TH!D873,""),"")</f>
        <v/>
      </c>
      <c r="B873" s="36" t="str">
        <f t="shared" si="47"/>
        <v/>
      </c>
      <c r="C873" s="189"/>
      <c r="D873" s="182"/>
      <c r="E873" s="189"/>
      <c r="F873" s="187"/>
      <c r="G873" s="867"/>
      <c r="H873" s="7"/>
      <c r="I873" s="252"/>
      <c r="J873" s="252"/>
      <c r="K873" s="594"/>
      <c r="L873" s="192"/>
      <c r="M873" s="192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9"/>
      <c r="AB873" s="586"/>
      <c r="AC873" s="586"/>
      <c r="AD873" s="586"/>
    </row>
    <row r="874" spans="1:30" ht="15.75" customHeight="1">
      <c r="A874" s="860" t="str">
        <f>IF(B874&lt;&gt;"",IF(AND(B874&gt;=_TM1,B874&lt;=_TM2,OR(TH!L874="1111",TH!M874="1111")),TH!D874,""),"")</f>
        <v/>
      </c>
      <c r="B874" s="36" t="str">
        <f t="shared" si="47"/>
        <v/>
      </c>
      <c r="C874" s="189"/>
      <c r="D874" s="182"/>
      <c r="E874" s="189"/>
      <c r="F874" s="187"/>
      <c r="G874" s="867"/>
      <c r="H874" s="7"/>
      <c r="I874" s="252"/>
      <c r="J874" s="252"/>
      <c r="K874" s="594"/>
      <c r="L874" s="192"/>
      <c r="M874" s="192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9"/>
      <c r="AB874" s="586"/>
      <c r="AC874" s="586"/>
      <c r="AD874" s="586"/>
    </row>
    <row r="875" spans="1:30" ht="15.75" customHeight="1">
      <c r="A875" s="860" t="str">
        <f>IF(B875&lt;&gt;"",IF(AND(B875&gt;=_TM1,B875&lt;=_TM2,OR(TH!L875="1111",TH!M875="1111")),TH!D875,""),"")</f>
        <v/>
      </c>
      <c r="B875" s="36" t="str">
        <f t="shared" si="47"/>
        <v/>
      </c>
      <c r="C875" s="189"/>
      <c r="D875" s="182"/>
      <c r="E875" s="189"/>
      <c r="F875" s="187"/>
      <c r="G875" s="867"/>
      <c r="H875" s="7"/>
      <c r="I875" s="252"/>
      <c r="J875" s="252"/>
      <c r="K875" s="594"/>
      <c r="L875" s="192"/>
      <c r="M875" s="192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9"/>
      <c r="AB875" s="586"/>
      <c r="AD875" s="586"/>
    </row>
    <row r="876" spans="1:30" ht="15.75" customHeight="1">
      <c r="A876" s="860" t="str">
        <f>IF(B876&lt;&gt;"",IF(AND(B876&gt;=_TM1,B876&lt;=_TM2,OR(TH!L876="1111",TH!M876="1111")),TH!D876,""),"")</f>
        <v/>
      </c>
      <c r="B876" s="36" t="str">
        <f t="shared" si="47"/>
        <v/>
      </c>
      <c r="C876" s="189"/>
      <c r="D876" s="182"/>
      <c r="E876" s="189"/>
      <c r="F876" s="187"/>
      <c r="G876" s="867"/>
      <c r="H876" s="7"/>
      <c r="I876" s="252"/>
      <c r="J876" s="252"/>
      <c r="K876" s="594"/>
      <c r="L876" s="192"/>
      <c r="M876" s="192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9"/>
      <c r="AB876" s="586"/>
      <c r="AC876" s="586"/>
      <c r="AD876" s="586"/>
    </row>
    <row r="877" spans="1:30" ht="15.75" customHeight="1">
      <c r="A877" s="860" t="str">
        <f>IF(B877&lt;&gt;"",IF(AND(B877&gt;=_TM1,B877&lt;=_TM2,OR(TH!L877="1111",TH!M877="1111")),TH!D877,""),"")</f>
        <v/>
      </c>
      <c r="B877" s="36" t="str">
        <f t="shared" si="47"/>
        <v/>
      </c>
      <c r="C877" s="189"/>
      <c r="D877" s="182"/>
      <c r="E877" s="189"/>
      <c r="F877" s="187"/>
      <c r="G877" s="867"/>
      <c r="H877" s="7"/>
      <c r="I877" s="252"/>
      <c r="J877" s="252"/>
      <c r="K877" s="594"/>
      <c r="L877" s="192"/>
      <c r="M877" s="192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9"/>
      <c r="AB877" s="586"/>
      <c r="AD877" s="586"/>
    </row>
    <row r="878" spans="1:30" ht="15.75" customHeight="1">
      <c r="A878" s="860" t="str">
        <f>IF(B878&lt;&gt;"",IF(AND(B878&gt;=_TM1,B878&lt;=_TM2,OR(TH!L878="1111",TH!M878="1111")),TH!D878,""),"")</f>
        <v/>
      </c>
      <c r="B878" s="36" t="str">
        <f t="shared" si="47"/>
        <v/>
      </c>
      <c r="C878" s="189"/>
      <c r="D878" s="182"/>
      <c r="E878" s="189"/>
      <c r="F878" s="187"/>
      <c r="G878" s="867"/>
      <c r="H878" s="7"/>
      <c r="I878" s="252"/>
      <c r="J878" s="252"/>
      <c r="K878" s="594"/>
      <c r="L878" s="192"/>
      <c r="M878" s="192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9"/>
      <c r="AB878" s="586"/>
      <c r="AC878" s="586"/>
      <c r="AD878" s="586"/>
    </row>
    <row r="879" spans="1:30" ht="15.75" customHeight="1">
      <c r="A879" s="860" t="str">
        <f>IF(B879&lt;&gt;"",IF(AND(B879&gt;=_TM1,B879&lt;=_TM2,OR(TH!L879="1111",TH!M879="1111")),TH!D879,""),"")</f>
        <v/>
      </c>
      <c r="B879" s="36" t="str">
        <f t="shared" si="47"/>
        <v/>
      </c>
      <c r="C879" s="189"/>
      <c r="D879" s="182"/>
      <c r="E879" s="189"/>
      <c r="F879" s="187"/>
      <c r="G879" s="867"/>
      <c r="H879" s="7"/>
      <c r="I879" s="252"/>
      <c r="J879" s="252"/>
      <c r="K879" s="594"/>
      <c r="L879" s="192"/>
      <c r="M879" s="192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9"/>
      <c r="AB879" s="586"/>
      <c r="AC879" s="586"/>
      <c r="AD879" s="586"/>
    </row>
    <row r="880" spans="1:30" ht="15.75" customHeight="1">
      <c r="A880" s="860" t="str">
        <f>IF(B880&lt;&gt;"",IF(AND(B880&gt;=_TM1,B880&lt;=_TM2,OR(TH!L880="1111",TH!M880="1111")),TH!D880,""),"")</f>
        <v/>
      </c>
      <c r="B880" s="36" t="str">
        <f t="shared" si="47"/>
        <v/>
      </c>
      <c r="C880" s="189"/>
      <c r="D880" s="182"/>
      <c r="E880" s="189"/>
      <c r="F880" s="187"/>
      <c r="G880" s="867"/>
      <c r="H880" s="7"/>
      <c r="I880" s="252"/>
      <c r="J880" s="252"/>
      <c r="K880" s="594"/>
      <c r="L880" s="192"/>
      <c r="M880" s="192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9"/>
      <c r="AB880" s="586"/>
      <c r="AC880" s="586"/>
      <c r="AD880" s="586"/>
    </row>
    <row r="881" spans="1:30" ht="15.75" customHeight="1">
      <c r="A881" s="860" t="str">
        <f>IF(B881&lt;&gt;"",IF(AND(B881&gt;=_TM1,B881&lt;=_TM2,OR(TH!L881="1111",TH!M881="1111")),TH!D881,""),"")</f>
        <v/>
      </c>
      <c r="B881" s="36" t="str">
        <f t="shared" si="47"/>
        <v/>
      </c>
      <c r="C881" s="189"/>
      <c r="D881" s="182"/>
      <c r="E881" s="189"/>
      <c r="F881" s="187"/>
      <c r="G881" s="867"/>
      <c r="H881" s="7"/>
      <c r="I881" s="252"/>
      <c r="J881" s="252"/>
      <c r="K881" s="594"/>
      <c r="L881" s="192"/>
      <c r="M881" s="192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9"/>
      <c r="AB881" s="586"/>
      <c r="AC881" s="586"/>
      <c r="AD881" s="586"/>
    </row>
    <row r="882" spans="1:30" ht="15.75" customHeight="1">
      <c r="A882" s="860" t="str">
        <f>IF(B882&lt;&gt;"",IF(AND(B882&gt;=_TM1,B882&lt;=_TM2,OR(TH!L882="1111",TH!M882="1111")),TH!D882,""),"")</f>
        <v/>
      </c>
      <c r="B882" s="36" t="str">
        <f t="shared" si="47"/>
        <v/>
      </c>
      <c r="C882" s="189"/>
      <c r="D882" s="182"/>
      <c r="E882" s="189"/>
      <c r="F882" s="187"/>
      <c r="G882" s="867"/>
      <c r="H882" s="7"/>
      <c r="I882" s="252"/>
      <c r="J882" s="252"/>
      <c r="K882" s="594"/>
      <c r="L882" s="192"/>
      <c r="M882" s="192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9"/>
      <c r="AB882" s="586"/>
      <c r="AC882" s="586"/>
      <c r="AD882" s="586"/>
    </row>
    <row r="883" spans="1:30" ht="15.75" customHeight="1">
      <c r="A883" s="860" t="str">
        <f>IF(B883&lt;&gt;"",IF(AND(B883&gt;=_TM1,B883&lt;=_TM2,OR(TH!L883="1111",TH!M883="1111")),TH!D883,""),"")</f>
        <v/>
      </c>
      <c r="B883" s="36" t="str">
        <f t="shared" si="47"/>
        <v/>
      </c>
      <c r="C883" s="189"/>
      <c r="D883" s="182"/>
      <c r="E883" s="189"/>
      <c r="F883" s="187"/>
      <c r="G883" s="867"/>
      <c r="H883" s="191"/>
      <c r="I883" s="252"/>
      <c r="J883" s="252"/>
      <c r="K883" s="594"/>
      <c r="L883" s="192"/>
      <c r="M883" s="192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9"/>
      <c r="AB883" s="586"/>
      <c r="AC883" s="586"/>
      <c r="AD883" s="586"/>
    </row>
    <row r="884" spans="1:30" ht="15.75" customHeight="1">
      <c r="A884" s="860" t="str">
        <f>IF(B884&lt;&gt;"",IF(AND(B884&gt;=_TM1,B884&lt;=_TM2,OR(TH!L884="1111",TH!M884="1111")),TH!D884,""),"")</f>
        <v/>
      </c>
      <c r="B884" s="36" t="str">
        <f t="shared" si="47"/>
        <v/>
      </c>
      <c r="C884" s="189"/>
      <c r="D884" s="182"/>
      <c r="E884" s="189"/>
      <c r="F884" s="187"/>
      <c r="G884" s="867"/>
      <c r="H884" s="191"/>
      <c r="I884" s="252"/>
      <c r="J884" s="252"/>
      <c r="K884" s="594"/>
      <c r="L884" s="192"/>
      <c r="M884" s="192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9"/>
      <c r="AB884" s="586"/>
    </row>
    <row r="885" spans="1:30" ht="15.75" customHeight="1">
      <c r="A885" s="860" t="str">
        <f>IF(B885&lt;&gt;"",IF(AND(B885&gt;=_TM1,B885&lt;=_TM2,OR(TH!L885="1111",TH!M885="1111")),TH!D885,""),"")</f>
        <v/>
      </c>
      <c r="B885" s="36" t="str">
        <f t="shared" si="47"/>
        <v/>
      </c>
      <c r="C885" s="189"/>
      <c r="D885" s="182"/>
      <c r="E885" s="189"/>
      <c r="F885" s="187"/>
      <c r="G885" s="867"/>
      <c r="H885" s="191"/>
      <c r="I885" s="252"/>
      <c r="J885" s="252"/>
      <c r="K885" s="594"/>
      <c r="L885" s="192"/>
      <c r="M885" s="192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9"/>
      <c r="AB885" s="586"/>
    </row>
    <row r="886" spans="1:30" ht="15.75" customHeight="1">
      <c r="A886" s="860" t="str">
        <f>IF(B886&lt;&gt;"",IF(AND(B886&gt;=_TM1,B886&lt;=_TM2,OR(TH!L886="1111",TH!M886="1111")),TH!D886,""),"")</f>
        <v/>
      </c>
      <c r="B886" s="36" t="str">
        <f t="shared" si="47"/>
        <v/>
      </c>
      <c r="C886" s="189"/>
      <c r="D886" s="182"/>
      <c r="E886" s="189"/>
      <c r="F886" s="187"/>
      <c r="G886" s="867"/>
      <c r="H886" s="191"/>
      <c r="I886" s="252"/>
      <c r="J886" s="252"/>
      <c r="K886" s="594"/>
      <c r="L886" s="192"/>
      <c r="M886" s="192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9"/>
      <c r="AB886" s="586"/>
    </row>
    <row r="887" spans="1:30" ht="15.75" customHeight="1">
      <c r="A887" s="860" t="str">
        <f>IF(B887&lt;&gt;"",IF(AND(B887&gt;=_TM1,B887&lt;=_TM2,OR(TH!L887="1111",TH!M887="1111")),TH!D887,""),"")</f>
        <v/>
      </c>
      <c r="B887" s="36" t="str">
        <f t="shared" si="47"/>
        <v/>
      </c>
      <c r="C887" s="189"/>
      <c r="D887" s="182"/>
      <c r="E887" s="189"/>
      <c r="F887" s="187"/>
      <c r="G887" s="867"/>
      <c r="H887" s="7"/>
      <c r="I887" s="252"/>
      <c r="J887" s="252"/>
      <c r="K887" s="594"/>
      <c r="L887" s="192"/>
      <c r="M887" s="192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9"/>
      <c r="AB887" s="586"/>
    </row>
    <row r="888" spans="1:30" ht="15.75" customHeight="1">
      <c r="A888" s="860" t="str">
        <f>IF(B888&lt;&gt;"",IF(AND(B888&gt;=_TM1,B888&lt;=_TM2,OR(TH!L888="1111",TH!M888="1111")),TH!D888,""),"")</f>
        <v/>
      </c>
      <c r="B888" s="36" t="str">
        <f t="shared" si="47"/>
        <v/>
      </c>
      <c r="C888" s="189"/>
      <c r="D888" s="182"/>
      <c r="E888" s="189"/>
      <c r="F888" s="187"/>
      <c r="G888" s="867"/>
      <c r="H888" s="7"/>
      <c r="I888" s="252"/>
      <c r="J888" s="252"/>
      <c r="K888" s="594"/>
      <c r="L888" s="192"/>
      <c r="M888" s="192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9"/>
      <c r="AB888" s="586"/>
    </row>
    <row r="889" spans="1:30" ht="15.75" customHeight="1">
      <c r="A889" s="860" t="str">
        <f>IF(B889&lt;&gt;"",IF(AND(B889&gt;=_TM1,B889&lt;=_TM2,OR(TH!L889="1111",TH!M889="1111")),TH!D889,""),"")</f>
        <v/>
      </c>
      <c r="B889" s="36" t="str">
        <f t="shared" si="47"/>
        <v/>
      </c>
      <c r="C889" s="189"/>
      <c r="D889" s="182"/>
      <c r="E889" s="189"/>
      <c r="F889" s="187"/>
      <c r="G889" s="867"/>
      <c r="H889" s="7"/>
      <c r="I889" s="252"/>
      <c r="J889" s="252"/>
      <c r="K889" s="594"/>
      <c r="L889" s="192"/>
      <c r="M889" s="192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9"/>
      <c r="AB889" s="586"/>
    </row>
    <row r="890" spans="1:30" ht="15.75" customHeight="1">
      <c r="A890" s="860" t="str">
        <f>IF(B890&lt;&gt;"",IF(AND(B890&gt;=_TM1,B890&lt;=_TM2,OR(TH!L890="1111",TH!M890="1111")),TH!D890,""),"")</f>
        <v/>
      </c>
      <c r="B890" s="36" t="str">
        <f t="shared" si="47"/>
        <v/>
      </c>
      <c r="C890" s="189"/>
      <c r="D890" s="182"/>
      <c r="E890" s="189"/>
      <c r="F890" s="187"/>
      <c r="G890" s="867"/>
      <c r="H890" s="7"/>
      <c r="I890" s="252"/>
      <c r="J890" s="252"/>
      <c r="K890" s="594"/>
      <c r="L890" s="192"/>
      <c r="M890" s="192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9"/>
      <c r="AB890" s="586"/>
    </row>
    <row r="891" spans="1:30" ht="15.75" customHeight="1">
      <c r="A891" s="860" t="str">
        <f>IF(B891&lt;&gt;"",IF(AND(B891&gt;=_TM1,B891&lt;=_TM2,OR(TH!L891="1111",TH!M891="1111")),TH!D891,""),"")</f>
        <v/>
      </c>
      <c r="B891" s="36" t="str">
        <f t="shared" si="47"/>
        <v/>
      </c>
      <c r="C891" s="189"/>
      <c r="D891" s="182"/>
      <c r="E891" s="189"/>
      <c r="F891" s="187"/>
      <c r="G891" s="867"/>
      <c r="H891" s="7"/>
      <c r="I891" s="252"/>
      <c r="J891" s="252"/>
      <c r="K891" s="594"/>
      <c r="L891" s="192"/>
      <c r="M891" s="192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9"/>
      <c r="AB891" s="586"/>
    </row>
    <row r="892" spans="1:30" ht="15.75" customHeight="1">
      <c r="A892" s="860" t="str">
        <f>IF(B892&lt;&gt;"",IF(AND(B892&gt;=_TM1,B892&lt;=_TM2,OR(TH!L892="1111",TH!M892="1111")),TH!D892,""),"")</f>
        <v/>
      </c>
      <c r="B892" s="36" t="str">
        <f t="shared" si="47"/>
        <v/>
      </c>
      <c r="C892" s="189"/>
      <c r="D892" s="182"/>
      <c r="E892" s="189"/>
      <c r="F892" s="187"/>
      <c r="G892" s="867"/>
      <c r="H892" s="7"/>
      <c r="I892" s="252"/>
      <c r="J892" s="252"/>
      <c r="K892" s="594"/>
      <c r="L892" s="192"/>
      <c r="M892" s="192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9"/>
      <c r="AB892" s="586"/>
    </row>
    <row r="893" spans="1:30" ht="15.75" customHeight="1">
      <c r="A893" s="860" t="str">
        <f>IF(B893&lt;&gt;"",IF(AND(B893&gt;=_TM1,B893&lt;=_TM2,OR(TH!L893="1111",TH!M893="1111")),TH!D893,""),"")</f>
        <v/>
      </c>
      <c r="B893" s="36" t="str">
        <f t="shared" si="47"/>
        <v/>
      </c>
      <c r="C893" s="189"/>
      <c r="D893" s="182"/>
      <c r="E893" s="189"/>
      <c r="F893" s="187"/>
      <c r="G893" s="867"/>
      <c r="H893" s="7"/>
      <c r="I893" s="252"/>
      <c r="J893" s="252"/>
      <c r="K893" s="594"/>
      <c r="L893" s="192"/>
      <c r="M893" s="192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9"/>
      <c r="AB893" s="586"/>
      <c r="AD893" s="586"/>
    </row>
    <row r="894" spans="1:30" ht="15.75" customHeight="1">
      <c r="A894" s="860" t="str">
        <f>IF(B894&lt;&gt;"",IF(AND(B894&gt;=_TM1,B894&lt;=_TM2,OR(TH!L894="1111",TH!M894="1111")),TH!D894,""),"")</f>
        <v/>
      </c>
      <c r="B894" s="36" t="str">
        <f t="shared" si="47"/>
        <v/>
      </c>
      <c r="C894" s="189"/>
      <c r="D894" s="182"/>
      <c r="E894" s="189"/>
      <c r="F894" s="187"/>
      <c r="G894" s="867"/>
      <c r="H894" s="7"/>
      <c r="I894" s="252"/>
      <c r="J894" s="252"/>
      <c r="K894" s="594"/>
      <c r="L894" s="192"/>
      <c r="M894" s="192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9"/>
      <c r="AB894" s="586"/>
      <c r="AC894" s="586"/>
      <c r="AD894" s="586"/>
    </row>
    <row r="895" spans="1:30" ht="15.75" customHeight="1">
      <c r="A895" s="860" t="str">
        <f>IF(B895&lt;&gt;"",IF(AND(B895&gt;=_TM1,B895&lt;=_TM2,OR(TH!L895="1111",TH!M895="1111")),TH!D895,""),"")</f>
        <v/>
      </c>
      <c r="B895" s="36" t="str">
        <f t="shared" si="47"/>
        <v/>
      </c>
      <c r="C895" s="189"/>
      <c r="D895" s="182"/>
      <c r="E895" s="189"/>
      <c r="F895" s="187"/>
      <c r="G895" s="867"/>
      <c r="H895" s="7"/>
      <c r="I895" s="253"/>
      <c r="J895" s="253"/>
      <c r="K895" s="594"/>
      <c r="L895" s="192"/>
      <c r="M895" s="192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9"/>
      <c r="AB895" s="586"/>
      <c r="AC895" s="586"/>
      <c r="AD895" s="586"/>
    </row>
    <row r="896" spans="1:30" ht="15.75" customHeight="1">
      <c r="A896" s="860" t="str">
        <f>IF(B896&lt;&gt;"",IF(AND(B896&gt;=_TM1,B896&lt;=_TM2,OR(TH!L896="1111",TH!M896="1111")),TH!D896,""),"")</f>
        <v/>
      </c>
      <c r="B896" s="36" t="str">
        <f t="shared" si="47"/>
        <v/>
      </c>
      <c r="C896" s="189"/>
      <c r="D896" s="182"/>
      <c r="E896" s="189"/>
      <c r="F896" s="187"/>
      <c r="G896" s="867"/>
      <c r="H896" s="7"/>
      <c r="I896" s="252"/>
      <c r="J896" s="252"/>
      <c r="K896" s="594"/>
      <c r="L896" s="192"/>
      <c r="M896" s="192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9"/>
      <c r="AB896" s="586"/>
      <c r="AC896" s="586"/>
      <c r="AD896" s="586"/>
    </row>
    <row r="897" spans="1:30" ht="15.75" customHeight="1">
      <c r="A897" s="860" t="str">
        <f>IF(B897&lt;&gt;"",IF(AND(B897&gt;=_TM1,B897&lt;=_TM2,OR(TH!L897="1111",TH!M897="1111")),TH!D897,""),"")</f>
        <v/>
      </c>
      <c r="B897" s="36" t="str">
        <f t="shared" si="47"/>
        <v/>
      </c>
      <c r="C897" s="189"/>
      <c r="D897" s="182"/>
      <c r="E897" s="189"/>
      <c r="F897" s="187"/>
      <c r="G897" s="867"/>
      <c r="H897" s="7"/>
      <c r="I897" s="252"/>
      <c r="J897" s="252"/>
      <c r="K897" s="594"/>
      <c r="L897" s="192"/>
      <c r="M897" s="192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9"/>
      <c r="AB897" s="586"/>
      <c r="AD897" s="586"/>
    </row>
    <row r="898" spans="1:30" ht="15.75" customHeight="1">
      <c r="A898" s="860" t="str">
        <f>IF(B898&lt;&gt;"",IF(AND(B898&gt;=_TM1,B898&lt;=_TM2,OR(TH!L898="1111",TH!M898="1111")),TH!D898,""),"")</f>
        <v/>
      </c>
      <c r="B898" s="36" t="str">
        <f t="shared" ref="B898:B935" si="48">IF(C898&lt;&gt;"",MONTH(C898),"")</f>
        <v/>
      </c>
      <c r="C898" s="189"/>
      <c r="D898" s="182"/>
      <c r="E898" s="189"/>
      <c r="F898" s="187"/>
      <c r="G898" s="867"/>
      <c r="H898" s="7"/>
      <c r="I898" s="252"/>
      <c r="J898" s="252"/>
      <c r="K898" s="594"/>
      <c r="L898" s="192"/>
      <c r="M898" s="192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9"/>
      <c r="AB898" s="586"/>
      <c r="AC898" s="586"/>
      <c r="AD898" s="586"/>
    </row>
    <row r="899" spans="1:30" ht="15.75" customHeight="1">
      <c r="A899" s="860" t="str">
        <f>IF(B899&lt;&gt;"",IF(AND(B899&gt;=_TM1,B899&lt;=_TM2,OR(TH!L899="1111",TH!M899="1111")),TH!D899,""),"")</f>
        <v/>
      </c>
      <c r="B899" s="36" t="str">
        <f t="shared" si="48"/>
        <v/>
      </c>
      <c r="C899" s="189"/>
      <c r="D899" s="182"/>
      <c r="E899" s="189"/>
      <c r="F899" s="187"/>
      <c r="G899" s="867"/>
      <c r="H899" s="7"/>
      <c r="I899" s="252"/>
      <c r="J899" s="252"/>
      <c r="K899" s="594"/>
      <c r="L899" s="192"/>
      <c r="M899" s="192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9"/>
      <c r="AB899" s="586"/>
      <c r="AD899" s="586"/>
    </row>
    <row r="900" spans="1:30" ht="15.75" customHeight="1">
      <c r="A900" s="860" t="str">
        <f>IF(B900&lt;&gt;"",IF(AND(B900&gt;=_TM1,B900&lt;=_TM2,OR(TH!L900="1111",TH!M900="1111")),TH!D900,""),"")</f>
        <v/>
      </c>
      <c r="B900" s="36" t="str">
        <f t="shared" si="48"/>
        <v/>
      </c>
      <c r="C900" s="189"/>
      <c r="D900" s="182"/>
      <c r="E900" s="189"/>
      <c r="F900" s="187"/>
      <c r="G900" s="867"/>
      <c r="H900" s="7"/>
      <c r="I900" s="252"/>
      <c r="J900" s="252"/>
      <c r="K900" s="594"/>
      <c r="L900" s="192"/>
      <c r="M900" s="192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9"/>
      <c r="AB900" s="586"/>
      <c r="AC900" s="586"/>
      <c r="AD900" s="586"/>
    </row>
    <row r="901" spans="1:30" ht="15.75" customHeight="1">
      <c r="A901" s="860" t="str">
        <f>IF(B901&lt;&gt;"",IF(AND(B901&gt;=_TM1,B901&lt;=_TM2,OR(TH!L901="1111",TH!M901="1111")),TH!D901,""),"")</f>
        <v/>
      </c>
      <c r="B901" s="36" t="str">
        <f t="shared" si="48"/>
        <v/>
      </c>
      <c r="C901" s="189"/>
      <c r="D901" s="182"/>
      <c r="E901" s="189"/>
      <c r="F901" s="187"/>
      <c r="G901" s="867"/>
      <c r="H901" s="7"/>
      <c r="I901" s="252"/>
      <c r="J901" s="252"/>
      <c r="K901" s="594"/>
      <c r="L901" s="192"/>
      <c r="M901" s="192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9"/>
      <c r="AB901" s="586"/>
      <c r="AC901" s="586"/>
      <c r="AD901" s="586"/>
    </row>
    <row r="902" spans="1:30" ht="15.75" customHeight="1">
      <c r="A902" s="860" t="str">
        <f>IF(B902&lt;&gt;"",IF(AND(B902&gt;=_TM1,B902&lt;=_TM2,OR(TH!L902="1111",TH!M902="1111")),TH!D902,""),"")</f>
        <v/>
      </c>
      <c r="B902" s="36" t="str">
        <f t="shared" si="48"/>
        <v/>
      </c>
      <c r="C902" s="189"/>
      <c r="D902" s="182"/>
      <c r="E902" s="189"/>
      <c r="F902" s="187"/>
      <c r="G902" s="867"/>
      <c r="H902" s="7"/>
      <c r="I902" s="252"/>
      <c r="J902" s="252"/>
      <c r="K902" s="594"/>
      <c r="L902" s="192"/>
      <c r="M902" s="192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9"/>
      <c r="AB902" s="586"/>
      <c r="AC902" s="586"/>
      <c r="AD902" s="586"/>
    </row>
    <row r="903" spans="1:30" ht="15.75" customHeight="1">
      <c r="A903" s="860" t="str">
        <f>IF(B903&lt;&gt;"",IF(AND(B903&gt;=_TM1,B903&lt;=_TM2,OR(TH!L903="1111",TH!M903="1111")),TH!D903,""),"")</f>
        <v/>
      </c>
      <c r="B903" s="36" t="str">
        <f t="shared" si="48"/>
        <v/>
      </c>
      <c r="C903" s="189"/>
      <c r="D903" s="182"/>
      <c r="E903" s="189"/>
      <c r="F903" s="187"/>
      <c r="G903" s="867"/>
      <c r="H903" s="7"/>
      <c r="I903" s="252"/>
      <c r="J903" s="252"/>
      <c r="K903" s="594"/>
      <c r="L903" s="192"/>
      <c r="M903" s="192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9"/>
      <c r="AB903" s="586"/>
      <c r="AC903" s="586"/>
    </row>
    <row r="904" spans="1:30" ht="15.75" customHeight="1">
      <c r="A904" s="860" t="str">
        <f>IF(B904&lt;&gt;"",IF(AND(B904&gt;=_TM1,B904&lt;=_TM2,OR(TH!L904="1111",TH!M904="1111")),TH!D904,""),"")</f>
        <v/>
      </c>
      <c r="B904" s="36" t="str">
        <f t="shared" si="48"/>
        <v/>
      </c>
      <c r="C904" s="189"/>
      <c r="D904" s="182"/>
      <c r="E904" s="189"/>
      <c r="F904" s="187"/>
      <c r="G904" s="867"/>
      <c r="H904" s="7"/>
      <c r="I904" s="252"/>
      <c r="J904" s="252"/>
      <c r="K904" s="594"/>
      <c r="L904" s="192"/>
      <c r="M904" s="192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9"/>
      <c r="AB904" s="586"/>
      <c r="AC904" s="586"/>
      <c r="AD904" s="586"/>
    </row>
    <row r="905" spans="1:30" ht="15.75" customHeight="1">
      <c r="A905" s="860" t="str">
        <f>IF(B905&lt;&gt;"",IF(AND(B905&gt;=_TM1,B905&lt;=_TM2,OR(TH!L905="1111",TH!M905="1111")),TH!D905,""),"")</f>
        <v/>
      </c>
      <c r="B905" s="36" t="str">
        <f t="shared" si="48"/>
        <v/>
      </c>
      <c r="C905" s="189"/>
      <c r="D905" s="182"/>
      <c r="E905" s="189"/>
      <c r="F905" s="187"/>
      <c r="G905" s="867"/>
      <c r="H905" s="7"/>
      <c r="I905" s="252"/>
      <c r="J905" s="252"/>
      <c r="K905" s="594"/>
      <c r="L905" s="192"/>
      <c r="M905" s="192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9"/>
      <c r="AB905" s="586"/>
      <c r="AD905" s="586"/>
    </row>
    <row r="906" spans="1:30" ht="15.75" customHeight="1">
      <c r="A906" s="860" t="str">
        <f>IF(B906&lt;&gt;"",IF(AND(B906&gt;=_TM1,B906&lt;=_TM2,OR(TH!L906="1111",TH!M906="1111")),TH!D906,""),"")</f>
        <v/>
      </c>
      <c r="B906" s="36" t="str">
        <f t="shared" si="48"/>
        <v/>
      </c>
      <c r="C906" s="189"/>
      <c r="D906" s="182"/>
      <c r="E906" s="189"/>
      <c r="F906" s="187"/>
      <c r="G906" s="867"/>
      <c r="H906" s="7"/>
      <c r="I906" s="252"/>
      <c r="J906" s="252"/>
      <c r="K906" s="594"/>
      <c r="L906" s="192"/>
      <c r="M906" s="192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9"/>
      <c r="AB906" s="586"/>
      <c r="AC906" s="586"/>
      <c r="AD906" s="586"/>
    </row>
    <row r="907" spans="1:30" ht="15.75" customHeight="1">
      <c r="A907" s="860" t="str">
        <f>IF(B907&lt;&gt;"",IF(AND(B907&gt;=_TM1,B907&lt;=_TM2,OR(TH!L907="1111",TH!M907="1111")),TH!D907,""),"")</f>
        <v/>
      </c>
      <c r="B907" s="36" t="str">
        <f t="shared" si="48"/>
        <v/>
      </c>
      <c r="C907" s="189"/>
      <c r="D907" s="182"/>
      <c r="E907" s="189"/>
      <c r="F907" s="187"/>
      <c r="G907" s="867"/>
      <c r="H907" s="7"/>
      <c r="I907" s="252"/>
      <c r="J907" s="252"/>
      <c r="K907" s="594"/>
      <c r="L907" s="192"/>
      <c r="M907" s="192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9"/>
      <c r="AB907" s="586"/>
      <c r="AD907" s="586"/>
    </row>
    <row r="908" spans="1:30" ht="15.75" customHeight="1">
      <c r="A908" s="860" t="str">
        <f>IF(B908&lt;&gt;"",IF(AND(B908&gt;=_TM1,B908&lt;=_TM2,OR(TH!L908="1111",TH!M908="1111")),TH!D908,""),"")</f>
        <v/>
      </c>
      <c r="B908" s="36" t="str">
        <f t="shared" si="48"/>
        <v/>
      </c>
      <c r="C908" s="189"/>
      <c r="D908" s="182"/>
      <c r="E908" s="189"/>
      <c r="F908" s="187"/>
      <c r="G908" s="867"/>
      <c r="H908" s="7"/>
      <c r="I908" s="252"/>
      <c r="J908" s="252"/>
      <c r="K908" s="594"/>
      <c r="L908" s="192"/>
      <c r="M908" s="192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9"/>
      <c r="AB908" s="586"/>
      <c r="AC908" s="586"/>
    </row>
    <row r="909" spans="1:30" ht="15.75" customHeight="1">
      <c r="A909" s="860" t="str">
        <f>IF(B909&lt;&gt;"",IF(AND(B909&gt;=_TM1,B909&lt;=_TM2,OR(TH!L909="1111",TH!M909="1111")),TH!D909,""),"")</f>
        <v/>
      </c>
      <c r="B909" s="36" t="str">
        <f t="shared" si="48"/>
        <v/>
      </c>
      <c r="C909" s="189"/>
      <c r="D909" s="182"/>
      <c r="E909" s="189"/>
      <c r="F909" s="187"/>
      <c r="G909" s="867"/>
      <c r="H909" s="7"/>
      <c r="I909" s="252"/>
      <c r="J909" s="252"/>
      <c r="K909" s="594"/>
      <c r="L909" s="192"/>
      <c r="M909" s="192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9"/>
      <c r="AB909" s="586"/>
      <c r="AC909" s="586"/>
    </row>
    <row r="910" spans="1:30" ht="15.75" customHeight="1">
      <c r="A910" s="860" t="str">
        <f>IF(B910&lt;&gt;"",IF(AND(B910&gt;=_TM1,B910&lt;=_TM2,OR(TH!L910="1111",TH!M910="1111")),TH!D910,""),"")</f>
        <v/>
      </c>
      <c r="B910" s="36" t="str">
        <f t="shared" si="48"/>
        <v/>
      </c>
      <c r="C910" s="189"/>
      <c r="D910" s="182"/>
      <c r="E910" s="189"/>
      <c r="F910" s="187"/>
      <c r="G910" s="867"/>
      <c r="H910" s="7"/>
      <c r="I910" s="252"/>
      <c r="J910" s="252"/>
      <c r="K910" s="594"/>
      <c r="L910" s="192"/>
      <c r="M910" s="192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9"/>
      <c r="AB910" s="586"/>
      <c r="AC910" s="586"/>
    </row>
    <row r="911" spans="1:30" ht="15.75" customHeight="1">
      <c r="A911" s="860" t="str">
        <f>IF(B911&lt;&gt;"",IF(AND(B911&gt;=_TM1,B911&lt;=_TM2,OR(TH!L911="1111",TH!M911="1111")),TH!D911,""),"")</f>
        <v/>
      </c>
      <c r="B911" s="36" t="str">
        <f t="shared" si="48"/>
        <v/>
      </c>
      <c r="C911" s="189"/>
      <c r="D911" s="182"/>
      <c r="E911" s="189"/>
      <c r="F911" s="187"/>
      <c r="G911" s="867"/>
      <c r="H911" s="7"/>
      <c r="I911" s="252"/>
      <c r="J911" s="252"/>
      <c r="K911" s="594"/>
      <c r="L911" s="192"/>
      <c r="M911" s="192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9"/>
      <c r="AB911" s="586"/>
      <c r="AC911" s="586"/>
      <c r="AD911" s="586"/>
    </row>
    <row r="912" spans="1:30" ht="15.75" customHeight="1">
      <c r="A912" s="860" t="str">
        <f>IF(B912&lt;&gt;"",IF(AND(B912&gt;=_TM1,B912&lt;=_TM2,OR(TH!L912="1111",TH!M912="1111")),TH!D912,""),"")</f>
        <v/>
      </c>
      <c r="B912" s="36" t="str">
        <f t="shared" si="48"/>
        <v/>
      </c>
      <c r="C912" s="189"/>
      <c r="D912" s="182"/>
      <c r="E912" s="189"/>
      <c r="F912" s="187"/>
      <c r="G912" s="867"/>
      <c r="H912" s="7"/>
      <c r="I912" s="252"/>
      <c r="J912" s="252"/>
      <c r="K912" s="594"/>
      <c r="L912" s="192"/>
      <c r="M912" s="192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9"/>
      <c r="AB912" s="586"/>
      <c r="AC912" s="586"/>
      <c r="AD912" s="586"/>
    </row>
    <row r="913" spans="1:30" ht="15.75" customHeight="1">
      <c r="A913" s="860" t="str">
        <f>IF(B913&lt;&gt;"",IF(AND(B913&gt;=_TM1,B913&lt;=_TM2,OR(TH!L913="1111",TH!M913="1111")),TH!D913,""),"")</f>
        <v/>
      </c>
      <c r="B913" s="36" t="str">
        <f t="shared" si="48"/>
        <v/>
      </c>
      <c r="C913" s="189"/>
      <c r="D913" s="182"/>
      <c r="E913" s="189"/>
      <c r="F913" s="187"/>
      <c r="G913" s="867"/>
      <c r="H913" s="7"/>
      <c r="I913" s="252"/>
      <c r="J913" s="252"/>
      <c r="K913" s="594"/>
      <c r="L913" s="192"/>
      <c r="M913" s="192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9"/>
      <c r="AB913" s="586"/>
    </row>
    <row r="914" spans="1:30" ht="15.75" customHeight="1">
      <c r="A914" s="860" t="str">
        <f>IF(B914&lt;&gt;"",IF(AND(B914&gt;=_TM1,B914&lt;=_TM2,OR(TH!L914="1111",TH!M914="1111")),TH!D914,""),"")</f>
        <v/>
      </c>
      <c r="B914" s="36" t="str">
        <f t="shared" si="48"/>
        <v/>
      </c>
      <c r="C914" s="189"/>
      <c r="D914" s="182"/>
      <c r="E914" s="189"/>
      <c r="F914" s="187"/>
      <c r="G914" s="867"/>
      <c r="H914" s="7"/>
      <c r="I914" s="252"/>
      <c r="J914" s="252"/>
      <c r="K914" s="594"/>
      <c r="L914" s="192"/>
      <c r="M914" s="192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9"/>
      <c r="AB914" s="586"/>
      <c r="AC914" s="586"/>
    </row>
    <row r="915" spans="1:30" ht="15.75" customHeight="1">
      <c r="A915" s="860" t="str">
        <f>IF(B915&lt;&gt;"",IF(AND(B915&gt;=_TM1,B915&lt;=_TM2,OR(TH!L915="1111",TH!M915="1111")),TH!D915,""),"")</f>
        <v/>
      </c>
      <c r="B915" s="36" t="str">
        <f t="shared" si="48"/>
        <v/>
      </c>
      <c r="C915" s="189"/>
      <c r="D915" s="182"/>
      <c r="E915" s="189"/>
      <c r="F915" s="187"/>
      <c r="G915" s="867"/>
      <c r="H915" s="7"/>
      <c r="I915" s="252"/>
      <c r="J915" s="252"/>
      <c r="K915" s="594"/>
      <c r="L915" s="192"/>
      <c r="M915" s="192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9"/>
      <c r="AB915" s="586"/>
    </row>
    <row r="916" spans="1:30" ht="15.75" customHeight="1">
      <c r="A916" s="860" t="str">
        <f>IF(B916&lt;&gt;"",IF(AND(B916&gt;=_TM1,B916&lt;=_TM2,OR(TH!L916="1111",TH!M916="1111")),TH!D916,""),"")</f>
        <v/>
      </c>
      <c r="B916" s="36" t="str">
        <f t="shared" si="48"/>
        <v/>
      </c>
      <c r="C916" s="189"/>
      <c r="D916" s="182"/>
      <c r="E916" s="189"/>
      <c r="F916" s="187"/>
      <c r="G916" s="867"/>
      <c r="H916" s="7"/>
      <c r="I916" s="252"/>
      <c r="J916" s="252"/>
      <c r="K916" s="594"/>
      <c r="L916" s="192"/>
      <c r="M916" s="192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9"/>
      <c r="AB916" s="586"/>
      <c r="AC916" s="586"/>
    </row>
    <row r="917" spans="1:30" ht="15.75" customHeight="1">
      <c r="A917" s="860" t="str">
        <f>IF(B917&lt;&gt;"",IF(AND(B917&gt;=_TM1,B917&lt;=_TM2,OR(TH!L917="1111",TH!M917="1111")),TH!D917,""),"")</f>
        <v/>
      </c>
      <c r="B917" s="36" t="str">
        <f t="shared" si="48"/>
        <v/>
      </c>
      <c r="C917" s="189"/>
      <c r="D917" s="182"/>
      <c r="E917" s="189"/>
      <c r="F917" s="187"/>
      <c r="G917" s="867"/>
      <c r="H917" s="7"/>
      <c r="I917" s="252"/>
      <c r="J917" s="252"/>
      <c r="K917" s="594"/>
      <c r="L917" s="192"/>
      <c r="M917" s="192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9"/>
      <c r="AB917" s="586"/>
    </row>
    <row r="918" spans="1:30" ht="15.75" customHeight="1">
      <c r="A918" s="860" t="str">
        <f>IF(B918&lt;&gt;"",IF(AND(B918&gt;=_TM1,B918&lt;=_TM2,OR(TH!L918="1111",TH!M918="1111")),TH!D918,""),"")</f>
        <v/>
      </c>
      <c r="B918" s="36" t="str">
        <f t="shared" si="48"/>
        <v/>
      </c>
      <c r="C918" s="189"/>
      <c r="D918" s="182"/>
      <c r="E918" s="189"/>
      <c r="F918" s="187"/>
      <c r="G918" s="867"/>
      <c r="H918" s="7"/>
      <c r="I918" s="252"/>
      <c r="J918" s="252"/>
      <c r="K918" s="594"/>
      <c r="L918" s="192"/>
      <c r="M918" s="192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9"/>
      <c r="AB918" s="586"/>
    </row>
    <row r="919" spans="1:30" ht="15.75" customHeight="1">
      <c r="A919" s="860" t="str">
        <f>IF(B919&lt;&gt;"",IF(AND(B919&gt;=_TM1,B919&lt;=_TM2,OR(TH!L919="1111",TH!M919="1111")),TH!D919,""),"")</f>
        <v/>
      </c>
      <c r="B919" s="36" t="str">
        <f t="shared" si="48"/>
        <v/>
      </c>
      <c r="C919" s="189"/>
      <c r="D919" s="182"/>
      <c r="E919" s="189"/>
      <c r="F919" s="187"/>
      <c r="G919" s="867"/>
      <c r="H919" s="7"/>
      <c r="I919" s="252"/>
      <c r="J919" s="252"/>
      <c r="K919" s="594"/>
      <c r="L919" s="192"/>
      <c r="M919" s="192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9"/>
      <c r="AB919" s="586"/>
    </row>
    <row r="920" spans="1:30" ht="15.75" customHeight="1">
      <c r="A920" s="860" t="str">
        <f>IF(B920&lt;&gt;"",IF(AND(B920&gt;=_TM1,B920&lt;=_TM2,OR(TH!L920="1111",TH!M920="1111")),TH!D920,""),"")</f>
        <v/>
      </c>
      <c r="B920" s="36" t="str">
        <f t="shared" si="48"/>
        <v/>
      </c>
      <c r="C920" s="189"/>
      <c r="D920" s="182"/>
      <c r="E920" s="189"/>
      <c r="F920" s="187"/>
      <c r="G920" s="867"/>
      <c r="H920" s="7"/>
      <c r="I920" s="252"/>
      <c r="J920" s="252"/>
      <c r="K920" s="594"/>
      <c r="L920" s="192"/>
      <c r="M920" s="192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9"/>
      <c r="AB920" s="586"/>
    </row>
    <row r="921" spans="1:30" ht="15.75" customHeight="1">
      <c r="A921" s="860" t="str">
        <f>IF(B921&lt;&gt;"",IF(AND(B921&gt;=_TM1,B921&lt;=_TM2,OR(TH!L921="1111",TH!M921="1111")),TH!D921,""),"")</f>
        <v/>
      </c>
      <c r="B921" s="36" t="str">
        <f t="shared" si="48"/>
        <v/>
      </c>
      <c r="C921" s="189"/>
      <c r="D921" s="182"/>
      <c r="E921" s="189"/>
      <c r="F921" s="187"/>
      <c r="G921" s="867"/>
      <c r="H921" s="7"/>
      <c r="I921" s="252"/>
      <c r="J921" s="252"/>
      <c r="K921" s="594"/>
      <c r="L921" s="192"/>
      <c r="M921" s="192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9"/>
      <c r="AB921" s="586"/>
    </row>
    <row r="922" spans="1:30" ht="15.75" customHeight="1">
      <c r="A922" s="860" t="str">
        <f>IF(B922&lt;&gt;"",IF(AND(B922&gt;=_TM1,B922&lt;=_TM2,OR(TH!L922="1111",TH!M922="1111")),TH!D922,""),"")</f>
        <v/>
      </c>
      <c r="B922" s="36" t="str">
        <f t="shared" si="48"/>
        <v/>
      </c>
      <c r="C922" s="189"/>
      <c r="D922" s="182"/>
      <c r="E922" s="189"/>
      <c r="F922" s="187"/>
      <c r="G922" s="867"/>
      <c r="H922" s="7"/>
      <c r="I922" s="252"/>
      <c r="J922" s="252"/>
      <c r="K922" s="594"/>
      <c r="L922" s="192"/>
      <c r="M922" s="192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9"/>
      <c r="AB922" s="586"/>
    </row>
    <row r="923" spans="1:30" ht="15.75" customHeight="1">
      <c r="A923" s="860" t="str">
        <f>IF(B923&lt;&gt;"",IF(AND(B923&gt;=_TM1,B923&lt;=_TM2,OR(TH!L923="1111",TH!M923="1111")),TH!D923,""),"")</f>
        <v/>
      </c>
      <c r="B923" s="36" t="str">
        <f t="shared" si="48"/>
        <v/>
      </c>
      <c r="C923" s="189"/>
      <c r="D923" s="182"/>
      <c r="E923" s="189"/>
      <c r="F923" s="187"/>
      <c r="G923" s="867"/>
      <c r="H923" s="7"/>
      <c r="I923" s="252"/>
      <c r="J923" s="252"/>
      <c r="K923" s="594"/>
      <c r="L923" s="192"/>
      <c r="M923" s="192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9"/>
      <c r="AB923" s="586"/>
    </row>
    <row r="924" spans="1:30" ht="15.75" customHeight="1">
      <c r="A924" s="860" t="str">
        <f>IF(B924&lt;&gt;"",IF(AND(B924&gt;=_TM1,B924&lt;=_TM2,OR(TH!L924="1111",TH!M924="1111")),TH!D924,""),"")</f>
        <v/>
      </c>
      <c r="B924" s="36" t="str">
        <f t="shared" si="48"/>
        <v/>
      </c>
      <c r="C924" s="189"/>
      <c r="D924" s="182"/>
      <c r="E924" s="189"/>
      <c r="F924" s="187"/>
      <c r="G924" s="867"/>
      <c r="H924" s="7"/>
      <c r="I924" s="252"/>
      <c r="J924" s="252"/>
      <c r="K924" s="594"/>
      <c r="L924" s="192"/>
      <c r="M924" s="192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9"/>
      <c r="AB924" s="586"/>
    </row>
    <row r="925" spans="1:30" ht="15.75" customHeight="1">
      <c r="A925" s="860" t="str">
        <f>IF(B925&lt;&gt;"",IF(AND(B925&gt;=_TM1,B925&lt;=_TM2,OR(TH!L925="1111",TH!M925="1111")),TH!D925,""),"")</f>
        <v/>
      </c>
      <c r="B925" s="36" t="str">
        <f t="shared" si="48"/>
        <v/>
      </c>
      <c r="C925" s="189"/>
      <c r="D925" s="182"/>
      <c r="E925" s="189"/>
      <c r="F925" s="187"/>
      <c r="G925" s="867"/>
      <c r="H925" s="7"/>
      <c r="I925" s="252"/>
      <c r="J925" s="252"/>
      <c r="K925" s="594"/>
      <c r="L925" s="192"/>
      <c r="M925" s="192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9"/>
      <c r="AB925" s="586"/>
    </row>
    <row r="926" spans="1:30" ht="15.75" customHeight="1">
      <c r="A926" s="860" t="str">
        <f>IF(B926&lt;&gt;"",IF(AND(B926&gt;=_TM1,B926&lt;=_TM2,OR(TH!L926="1111",TH!M926="1111")),TH!D926,""),"")</f>
        <v/>
      </c>
      <c r="B926" s="36" t="str">
        <f t="shared" si="48"/>
        <v/>
      </c>
      <c r="C926" s="189"/>
      <c r="D926" s="182"/>
      <c r="E926" s="189"/>
      <c r="F926" s="187"/>
      <c r="G926" s="867"/>
      <c r="H926" s="7"/>
      <c r="I926" s="252"/>
      <c r="J926" s="252"/>
      <c r="K926" s="594"/>
      <c r="L926" s="192"/>
      <c r="M926" s="192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9"/>
      <c r="AB926" s="586"/>
    </row>
    <row r="927" spans="1:30" ht="15.75" customHeight="1">
      <c r="A927" s="860" t="str">
        <f>IF(B927&lt;&gt;"",IF(AND(B927&gt;=_TM1,B927&lt;=_TM2,OR(TH!L927="1111",TH!M927="1111")),TH!D927,""),"")</f>
        <v/>
      </c>
      <c r="B927" s="36" t="str">
        <f t="shared" si="48"/>
        <v/>
      </c>
      <c r="C927" s="189"/>
      <c r="D927" s="182"/>
      <c r="E927" s="189"/>
      <c r="F927" s="187"/>
      <c r="G927" s="867"/>
      <c r="H927" s="7"/>
      <c r="I927" s="252"/>
      <c r="J927" s="252"/>
      <c r="K927" s="594"/>
      <c r="L927" s="192"/>
      <c r="M927" s="192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9"/>
      <c r="AB927" s="586"/>
      <c r="AC927" s="586"/>
      <c r="AD927" s="586"/>
    </row>
    <row r="928" spans="1:30" ht="15.75" customHeight="1">
      <c r="A928" s="860" t="str">
        <f>IF(B928&lt;&gt;"",IF(AND(B928&gt;=_TM1,B928&lt;=_TM2,OR(TH!L928="1111",TH!M928="1111")),TH!D928,""),"")</f>
        <v/>
      </c>
      <c r="B928" s="36" t="str">
        <f t="shared" si="48"/>
        <v/>
      </c>
      <c r="C928" s="189"/>
      <c r="D928" s="182"/>
      <c r="E928" s="189"/>
      <c r="F928" s="187"/>
      <c r="G928" s="867"/>
      <c r="H928" s="7"/>
      <c r="I928" s="252"/>
      <c r="J928" s="252"/>
      <c r="K928" s="594"/>
      <c r="L928" s="192"/>
      <c r="M928" s="192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9"/>
      <c r="AB928" s="586"/>
      <c r="AC928" s="586"/>
      <c r="AD928" s="586"/>
    </row>
    <row r="929" spans="1:30" ht="15.75" customHeight="1">
      <c r="A929" s="860" t="str">
        <f>IF(B929&lt;&gt;"",IF(AND(B929&gt;=_TM1,B929&lt;=_TM2,OR(TH!L929="1111",TH!M929="1111")),TH!D929,""),"")</f>
        <v/>
      </c>
      <c r="B929" s="36" t="str">
        <f t="shared" si="48"/>
        <v/>
      </c>
      <c r="C929" s="189"/>
      <c r="D929" s="182"/>
      <c r="E929" s="189"/>
      <c r="F929" s="187"/>
      <c r="G929" s="867"/>
      <c r="H929" s="7"/>
      <c r="I929" s="252"/>
      <c r="J929" s="252"/>
      <c r="K929" s="594"/>
      <c r="L929" s="192"/>
      <c r="M929" s="192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9"/>
      <c r="AB929" s="586"/>
      <c r="AC929" s="586"/>
      <c r="AD929" s="586"/>
    </row>
    <row r="930" spans="1:30" ht="15.75" customHeight="1">
      <c r="A930" s="860" t="str">
        <f>IF(B930&lt;&gt;"",IF(AND(B930&gt;=_TM1,B930&lt;=_TM2,OR(TH!L930="1111",TH!M930="1111")),TH!D930,""),"")</f>
        <v/>
      </c>
      <c r="B930" s="36" t="str">
        <f t="shared" si="48"/>
        <v/>
      </c>
      <c r="C930" s="189"/>
      <c r="D930" s="182"/>
      <c r="E930" s="189"/>
      <c r="F930" s="187"/>
      <c r="G930" s="867"/>
      <c r="H930" s="7"/>
      <c r="I930" s="252"/>
      <c r="J930" s="252"/>
      <c r="K930" s="594"/>
      <c r="L930" s="192"/>
      <c r="M930" s="192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9"/>
      <c r="AB930" s="586"/>
      <c r="AC930" s="586"/>
      <c r="AD930" s="586"/>
    </row>
    <row r="931" spans="1:30" ht="15.75" customHeight="1">
      <c r="A931" s="860" t="str">
        <f>IF(B931&lt;&gt;"",IF(AND(B931&gt;=_TM1,B931&lt;=_TM2,OR(TH!L931="1111",TH!M931="1111")),TH!D931,""),"")</f>
        <v/>
      </c>
      <c r="B931" s="36" t="str">
        <f t="shared" si="48"/>
        <v/>
      </c>
      <c r="C931" s="189"/>
      <c r="D931" s="182"/>
      <c r="E931" s="189"/>
      <c r="F931" s="187"/>
      <c r="G931" s="867"/>
      <c r="H931" s="7"/>
      <c r="I931" s="252"/>
      <c r="J931" s="252"/>
      <c r="K931" s="594"/>
      <c r="L931" s="192"/>
      <c r="M931" s="192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9"/>
      <c r="AB931" s="586"/>
      <c r="AC931" s="586"/>
      <c r="AD931" s="586"/>
    </row>
    <row r="932" spans="1:30" ht="15.75" customHeight="1">
      <c r="A932" s="860" t="str">
        <f>IF(B932&lt;&gt;"",IF(AND(B932&gt;=_TM1,B932&lt;=_TM2,OR(TH!L932="1111",TH!M932="1111")),TH!D932,""),"")</f>
        <v/>
      </c>
      <c r="B932" s="36" t="str">
        <f t="shared" si="48"/>
        <v/>
      </c>
      <c r="C932" s="189"/>
      <c r="D932" s="182"/>
      <c r="E932" s="189"/>
      <c r="F932" s="187"/>
      <c r="G932" s="867"/>
      <c r="H932" s="7"/>
      <c r="I932" s="252"/>
      <c r="J932" s="252"/>
      <c r="K932" s="594"/>
      <c r="L932" s="192"/>
      <c r="M932" s="192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9"/>
      <c r="AB932" s="586"/>
      <c r="AC932" s="586"/>
      <c r="AD932" s="586"/>
    </row>
    <row r="933" spans="1:30" ht="15.75" customHeight="1">
      <c r="A933" s="860" t="str">
        <f>IF(B933&lt;&gt;"",IF(AND(B933&gt;=_TM1,B933&lt;=_TM2,OR(TH!L933="1111",TH!M933="1111")),TH!D933,""),"")</f>
        <v/>
      </c>
      <c r="B933" s="36" t="str">
        <f t="shared" si="48"/>
        <v/>
      </c>
      <c r="C933" s="189"/>
      <c r="D933" s="182"/>
      <c r="E933" s="189"/>
      <c r="F933" s="187"/>
      <c r="G933" s="867"/>
      <c r="H933" s="7"/>
      <c r="I933" s="252"/>
      <c r="J933" s="252"/>
      <c r="K933" s="594"/>
      <c r="L933" s="192"/>
      <c r="M933" s="192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9"/>
      <c r="AB933" s="586"/>
      <c r="AC933" s="586"/>
    </row>
    <row r="934" spans="1:30" ht="15.75" customHeight="1">
      <c r="A934" s="860" t="str">
        <f>IF(B934&lt;&gt;"",IF(AND(B934&gt;=_TM1,B934&lt;=_TM2,OR(TH!L934="1111",TH!M934="1111")),TH!D934,""),"")</f>
        <v/>
      </c>
      <c r="B934" s="36" t="str">
        <f t="shared" si="48"/>
        <v/>
      </c>
      <c r="C934" s="189"/>
      <c r="D934" s="182"/>
      <c r="E934" s="189"/>
      <c r="F934" s="187"/>
      <c r="G934" s="867"/>
      <c r="H934" s="7"/>
      <c r="I934" s="252"/>
      <c r="J934" s="252"/>
      <c r="K934" s="594"/>
      <c r="L934" s="192"/>
      <c r="M934" s="192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9"/>
      <c r="AB934" s="586"/>
    </row>
    <row r="935" spans="1:30" ht="15.75" customHeight="1">
      <c r="A935" s="860" t="str">
        <f>IF(B935&lt;&gt;"",IF(AND(B935&gt;=_TM1,B935&lt;=_TM2,OR(TH!L935="1111",TH!M935="1111")),TH!D935,""),"")</f>
        <v/>
      </c>
      <c r="B935" s="36" t="str">
        <f t="shared" si="48"/>
        <v/>
      </c>
      <c r="C935" s="189"/>
      <c r="D935" s="182"/>
      <c r="E935" s="189"/>
      <c r="F935" s="187"/>
      <c r="G935" s="867"/>
      <c r="H935" s="7"/>
      <c r="I935" s="252"/>
      <c r="J935" s="252"/>
      <c r="K935" s="594"/>
      <c r="L935" s="192"/>
      <c r="M935" s="192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9"/>
      <c r="AB935" s="586"/>
      <c r="AC935" s="586"/>
    </row>
    <row r="936" spans="1:30" ht="15.75" customHeight="1">
      <c r="A936" s="860" t="str">
        <f>IF(B936&lt;&gt;"",IF(AND(B936&gt;=_TM1,B936&lt;=_TM2,OR(TH!L936="1111",TH!M936="1111")),TH!D936,""),"")</f>
        <v/>
      </c>
      <c r="B936" s="36" t="str">
        <f t="shared" ref="B936:B982" si="49">IF(C936&lt;&gt;"",MONTH(C936),"")</f>
        <v/>
      </c>
      <c r="C936" s="189"/>
      <c r="D936" s="182"/>
      <c r="E936" s="189"/>
      <c r="F936" s="190"/>
      <c r="G936" s="867"/>
      <c r="H936" s="858"/>
      <c r="I936" s="252"/>
      <c r="J936" s="252"/>
      <c r="K936" s="594"/>
      <c r="L936" s="192"/>
      <c r="M936" s="192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9"/>
      <c r="AB936" s="586"/>
    </row>
    <row r="937" spans="1:30" ht="15.75" customHeight="1">
      <c r="A937" s="860" t="str">
        <f>IF(B937&lt;&gt;"",IF(AND(B937&gt;=_TM1,B937&lt;=_TM2,OR(TH!L937="1111",TH!M937="1111")),TH!D937,""),"")</f>
        <v/>
      </c>
      <c r="B937" s="36" t="str">
        <f t="shared" si="49"/>
        <v/>
      </c>
      <c r="C937" s="189"/>
      <c r="D937" s="182"/>
      <c r="E937" s="189"/>
      <c r="F937" s="190"/>
      <c r="G937" s="867"/>
      <c r="H937" s="858"/>
      <c r="I937" s="252"/>
      <c r="J937" s="252"/>
      <c r="K937" s="594"/>
      <c r="L937" s="192"/>
      <c r="M937" s="192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9"/>
      <c r="AB937" s="586"/>
      <c r="AC937" s="586"/>
      <c r="AD937" s="586"/>
    </row>
    <row r="938" spans="1:30" ht="15.75" customHeight="1">
      <c r="A938" s="860" t="str">
        <f>IF(B938&lt;&gt;"",IF(AND(B938&gt;=_TM1,B938&lt;=_TM2,OR(TH!L938="1111",TH!M938="1111")),TH!D938,""),"")</f>
        <v/>
      </c>
      <c r="B938" s="36" t="str">
        <f t="shared" si="49"/>
        <v/>
      </c>
      <c r="C938" s="189"/>
      <c r="D938" s="182"/>
      <c r="E938" s="189"/>
      <c r="F938" s="190"/>
      <c r="G938" s="867"/>
      <c r="H938" s="191"/>
      <c r="I938" s="252"/>
      <c r="J938" s="252"/>
      <c r="K938" s="594"/>
      <c r="L938" s="192"/>
      <c r="M938" s="192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9"/>
      <c r="AB938" s="586"/>
      <c r="AD938" s="586"/>
    </row>
    <row r="939" spans="1:30" ht="15.75" customHeight="1">
      <c r="A939" s="860" t="str">
        <f>IF(B939&lt;&gt;"",IF(AND(B939&gt;=_TM1,B939&lt;=_TM2,OR(TH!L939="1111",TH!M939="1111")),TH!D939,""),"")</f>
        <v/>
      </c>
      <c r="B939" s="36" t="str">
        <f t="shared" si="49"/>
        <v/>
      </c>
      <c r="C939" s="189"/>
      <c r="D939" s="182"/>
      <c r="E939" s="189"/>
      <c r="F939" s="190"/>
      <c r="G939" s="867"/>
      <c r="H939" s="191"/>
      <c r="I939" s="252"/>
      <c r="J939" s="252"/>
      <c r="K939" s="594"/>
      <c r="L939" s="192"/>
      <c r="M939" s="192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9"/>
      <c r="AB939" s="586"/>
      <c r="AC939" s="586"/>
      <c r="AD939" s="586"/>
    </row>
    <row r="940" spans="1:30" ht="15.75" customHeight="1">
      <c r="A940" s="860" t="str">
        <f>IF(B940&lt;&gt;"",IF(AND(B940&gt;=_TM1,B940&lt;=_TM2,OR(TH!L940="1111",TH!M940="1111")),TH!D940,""),"")</f>
        <v/>
      </c>
      <c r="B940" s="36" t="str">
        <f t="shared" si="49"/>
        <v/>
      </c>
      <c r="C940" s="189"/>
      <c r="D940" s="182"/>
      <c r="E940" s="189"/>
      <c r="F940" s="187"/>
      <c r="G940" s="867"/>
      <c r="H940" s="191"/>
      <c r="I940" s="252"/>
      <c r="J940" s="252"/>
      <c r="K940" s="594"/>
      <c r="L940" s="192"/>
      <c r="M940" s="192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9"/>
      <c r="AB940" s="586"/>
      <c r="AD940" s="586"/>
    </row>
    <row r="941" spans="1:30" ht="15.75" customHeight="1">
      <c r="A941" s="860" t="str">
        <f>IF(B941&lt;&gt;"",IF(AND(B941&gt;=_TM1,B941&lt;=_TM2,OR(TH!L941="1111",TH!M941="1111")),TH!D941,""),"")</f>
        <v/>
      </c>
      <c r="B941" s="36" t="str">
        <f t="shared" si="49"/>
        <v/>
      </c>
      <c r="C941" s="189"/>
      <c r="D941" s="182"/>
      <c r="E941" s="189"/>
      <c r="F941" s="187"/>
      <c r="G941" s="867"/>
      <c r="H941" s="191"/>
      <c r="I941" s="252"/>
      <c r="J941" s="252"/>
      <c r="K941" s="594"/>
      <c r="L941" s="192"/>
      <c r="M941" s="192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9"/>
      <c r="AB941" s="586"/>
      <c r="AC941" s="586"/>
      <c r="AD941" s="586"/>
    </row>
    <row r="942" spans="1:30" ht="15.75" customHeight="1">
      <c r="A942" s="860" t="str">
        <f>IF(B942&lt;&gt;"",IF(AND(B942&gt;=_TM1,B942&lt;=_TM2,OR(TH!L942="1111",TH!M942="1111")),TH!D942,""),"")</f>
        <v/>
      </c>
      <c r="B942" s="36" t="str">
        <f t="shared" si="49"/>
        <v/>
      </c>
      <c r="C942" s="189"/>
      <c r="D942" s="189"/>
      <c r="E942" s="189"/>
      <c r="F942" s="190"/>
      <c r="G942" s="867"/>
      <c r="H942" s="191"/>
      <c r="I942" s="252"/>
      <c r="J942" s="252"/>
      <c r="K942" s="594"/>
      <c r="L942" s="192"/>
      <c r="M942" s="192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9"/>
      <c r="AB942" s="586"/>
      <c r="AC942" s="586"/>
      <c r="AD942" s="586"/>
    </row>
    <row r="943" spans="1:30" ht="15.75" customHeight="1">
      <c r="A943" s="860" t="str">
        <f>IF(B943&lt;&gt;"",IF(AND(B943&gt;=_TM1,B943&lt;=_TM2,OR(TH!L943="1111",TH!M943="1111")),TH!D943,""),"")</f>
        <v/>
      </c>
      <c r="B943" s="36" t="str">
        <f t="shared" si="49"/>
        <v/>
      </c>
      <c r="C943" s="189"/>
      <c r="D943" s="189"/>
      <c r="E943" s="189"/>
      <c r="F943" s="190"/>
      <c r="G943" s="867"/>
      <c r="H943" s="858"/>
      <c r="I943" s="252"/>
      <c r="J943" s="252"/>
      <c r="K943" s="594"/>
      <c r="L943" s="192"/>
      <c r="M943" s="192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9"/>
      <c r="AB943" s="586"/>
      <c r="AC943" s="586"/>
      <c r="AD943" s="586"/>
    </row>
    <row r="944" spans="1:30" ht="15.75" customHeight="1">
      <c r="A944" s="860" t="str">
        <f>IF(B944&lt;&gt;"",IF(AND(B944&gt;=_TM1,B944&lt;=_TM2,OR(TH!L944="1111",TH!M944="1111")),TH!D944,""),"")</f>
        <v/>
      </c>
      <c r="B944" s="36" t="str">
        <f t="shared" si="49"/>
        <v/>
      </c>
      <c r="C944" s="189"/>
      <c r="D944" s="182"/>
      <c r="E944" s="189"/>
      <c r="F944" s="190"/>
      <c r="G944" s="867"/>
      <c r="H944" s="858"/>
      <c r="I944" s="252"/>
      <c r="J944" s="252"/>
      <c r="K944" s="594"/>
      <c r="L944" s="192"/>
      <c r="M944" s="192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9"/>
      <c r="AB944" s="586"/>
    </row>
    <row r="945" spans="1:30" ht="15.75" customHeight="1">
      <c r="A945" s="860" t="str">
        <f>IF(B945&lt;&gt;"",IF(AND(B945&gt;=_TM1,B945&lt;=_TM2,OR(TH!L945="1111",TH!M945="1111")),TH!D945,""),"")</f>
        <v/>
      </c>
      <c r="B945" s="36" t="str">
        <f t="shared" si="49"/>
        <v/>
      </c>
      <c r="C945" s="189"/>
      <c r="D945" s="182"/>
      <c r="E945" s="189"/>
      <c r="F945" s="187"/>
      <c r="G945" s="867"/>
      <c r="H945" s="7"/>
      <c r="I945" s="252"/>
      <c r="J945" s="252"/>
      <c r="K945" s="594"/>
      <c r="L945" s="192"/>
      <c r="M945" s="192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9"/>
      <c r="AB945" s="586"/>
    </row>
    <row r="946" spans="1:30" ht="15.75" customHeight="1">
      <c r="A946" s="860" t="str">
        <f>IF(B946&lt;&gt;"",IF(AND(B946&gt;=_TM1,B946&lt;=_TM2,OR(TH!L946="1111",TH!M946="1111")),TH!D946,""),"")</f>
        <v/>
      </c>
      <c r="B946" s="36" t="str">
        <f t="shared" si="49"/>
        <v/>
      </c>
      <c r="C946" s="189"/>
      <c r="D946" s="182"/>
      <c r="E946" s="189"/>
      <c r="F946" s="190"/>
      <c r="G946" s="867"/>
      <c r="H946" s="7"/>
      <c r="I946" s="252"/>
      <c r="J946" s="252"/>
      <c r="K946" s="594"/>
      <c r="L946" s="192"/>
      <c r="M946" s="192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9"/>
      <c r="AB946" s="586"/>
    </row>
    <row r="947" spans="1:30" ht="15.75" customHeight="1">
      <c r="A947" s="860" t="str">
        <f>IF(B947&lt;&gt;"",IF(AND(B947&gt;=_TM1,B947&lt;=_TM2,OR(TH!L947="1111",TH!M947="1111")),TH!D947,""),"")</f>
        <v/>
      </c>
      <c r="B947" s="36" t="str">
        <f t="shared" si="49"/>
        <v/>
      </c>
      <c r="C947" s="189"/>
      <c r="D947" s="182"/>
      <c r="E947" s="189"/>
      <c r="F947" s="187"/>
      <c r="G947" s="867"/>
      <c r="H947" s="191"/>
      <c r="I947" s="252"/>
      <c r="J947" s="252"/>
      <c r="K947" s="594"/>
      <c r="L947" s="192"/>
      <c r="M947" s="192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9"/>
      <c r="AB947" s="586"/>
    </row>
    <row r="948" spans="1:30" ht="15.75" customHeight="1">
      <c r="A948" s="860" t="str">
        <f>IF(B948&lt;&gt;"",IF(AND(B948&gt;=_TM1,B948&lt;=_TM2,OR(TH!L948="1111",TH!M948="1111")),TH!D948,""),"")</f>
        <v/>
      </c>
      <c r="B948" s="36" t="str">
        <f t="shared" si="49"/>
        <v/>
      </c>
      <c r="C948" s="189"/>
      <c r="D948" s="182"/>
      <c r="E948" s="189"/>
      <c r="F948" s="187"/>
      <c r="G948" s="867"/>
      <c r="H948" s="191"/>
      <c r="I948" s="252"/>
      <c r="J948" s="252"/>
      <c r="K948" s="594"/>
      <c r="L948" s="192"/>
      <c r="M948" s="192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9"/>
      <c r="AB948" s="586"/>
    </row>
    <row r="949" spans="1:30" ht="15.75" customHeight="1">
      <c r="A949" s="860" t="str">
        <f>IF(B949&lt;&gt;"",IF(AND(B949&gt;=_TM1,B949&lt;=_TM2,OR(TH!L949="1111",TH!M949="1111")),TH!D949,""),"")</f>
        <v/>
      </c>
      <c r="B949" s="36" t="str">
        <f t="shared" si="49"/>
        <v/>
      </c>
      <c r="C949" s="189"/>
      <c r="D949" s="182"/>
      <c r="E949" s="189"/>
      <c r="F949" s="190"/>
      <c r="G949" s="867"/>
      <c r="H949" s="191"/>
      <c r="I949" s="252"/>
      <c r="J949" s="252"/>
      <c r="K949" s="594"/>
      <c r="L949" s="192"/>
      <c r="M949" s="192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9"/>
      <c r="AB949" s="586"/>
    </row>
    <row r="950" spans="1:30" ht="15.75" customHeight="1">
      <c r="A950" s="860" t="str">
        <f>IF(B950&lt;&gt;"",IF(AND(B950&gt;=_TM1,B950&lt;=_TM2,OR(TH!L950="1111",TH!M950="1111")),TH!D950,""),"")</f>
        <v/>
      </c>
      <c r="B950" s="36" t="str">
        <f t="shared" si="49"/>
        <v/>
      </c>
      <c r="C950" s="189"/>
      <c r="D950" s="182"/>
      <c r="E950" s="189"/>
      <c r="F950" s="187"/>
      <c r="G950" s="867"/>
      <c r="H950" s="7"/>
      <c r="I950" s="252"/>
      <c r="J950" s="252"/>
      <c r="K950" s="594"/>
      <c r="L950" s="192"/>
      <c r="M950" s="192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9"/>
      <c r="AB950" s="586"/>
    </row>
    <row r="951" spans="1:30" ht="15.75" customHeight="1">
      <c r="A951" s="860" t="str">
        <f>IF(B951&lt;&gt;"",IF(AND(B951&gt;=_TM1,B951&lt;=_TM2,OR(TH!L951="1111",TH!M951="1111")),TH!D951,""),"")</f>
        <v/>
      </c>
      <c r="B951" s="36" t="str">
        <f t="shared" si="49"/>
        <v/>
      </c>
      <c r="C951" s="189"/>
      <c r="D951" s="182"/>
      <c r="E951" s="189"/>
      <c r="F951" s="187"/>
      <c r="G951" s="867"/>
      <c r="H951" s="7"/>
      <c r="I951" s="252"/>
      <c r="J951" s="252"/>
      <c r="K951" s="594"/>
      <c r="L951" s="192"/>
      <c r="M951" s="192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9"/>
      <c r="AB951" s="586"/>
    </row>
    <row r="952" spans="1:30" ht="15.75" customHeight="1">
      <c r="A952" s="860" t="str">
        <f>IF(B952&lt;&gt;"",IF(AND(B952&gt;=_TM1,B952&lt;=_TM2,OR(TH!L952="1111",TH!M952="1111")),TH!D952,""),"")</f>
        <v/>
      </c>
      <c r="B952" s="36" t="str">
        <f t="shared" si="49"/>
        <v/>
      </c>
      <c r="C952" s="189"/>
      <c r="D952" s="182"/>
      <c r="E952" s="189"/>
      <c r="F952" s="187"/>
      <c r="G952" s="867"/>
      <c r="H952" s="7"/>
      <c r="I952" s="252"/>
      <c r="J952" s="252"/>
      <c r="K952" s="594"/>
      <c r="L952" s="192"/>
      <c r="M952" s="192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9"/>
      <c r="AB952" s="586"/>
    </row>
    <row r="953" spans="1:30" ht="15.75" customHeight="1">
      <c r="A953" s="860" t="str">
        <f>IF(B953&lt;&gt;"",IF(AND(B953&gt;=_TM1,B953&lt;=_TM2,OR(TH!L953="1111",TH!M953="1111")),TH!D953,""),"")</f>
        <v/>
      </c>
      <c r="B953" s="36" t="str">
        <f t="shared" si="49"/>
        <v/>
      </c>
      <c r="C953" s="189"/>
      <c r="D953" s="182"/>
      <c r="E953" s="189"/>
      <c r="F953" s="187"/>
      <c r="G953" s="867"/>
      <c r="H953" s="7"/>
      <c r="I953" s="252"/>
      <c r="J953" s="252"/>
      <c r="K953" s="594"/>
      <c r="L953" s="192"/>
      <c r="M953" s="192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9"/>
      <c r="AB953" s="586"/>
      <c r="AC953" s="586"/>
      <c r="AD953" s="586"/>
    </row>
    <row r="954" spans="1:30" ht="15.75" customHeight="1">
      <c r="A954" s="860" t="str">
        <f>IF(B954&lt;&gt;"",IF(AND(B954&gt;=_TM1,B954&lt;=_TM2,OR(TH!L954="1111",TH!M954="1111")),TH!D954,""),"")</f>
        <v/>
      </c>
      <c r="B954" s="36" t="str">
        <f t="shared" si="49"/>
        <v/>
      </c>
      <c r="C954" s="189"/>
      <c r="D954" s="182"/>
      <c r="E954" s="189"/>
      <c r="F954" s="187"/>
      <c r="G954" s="867"/>
      <c r="H954" s="7"/>
      <c r="I954" s="252"/>
      <c r="J954" s="252"/>
      <c r="K954" s="594"/>
      <c r="L954" s="192"/>
      <c r="M954" s="192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9"/>
      <c r="AB954" s="586"/>
      <c r="AD954" s="586"/>
    </row>
    <row r="955" spans="1:30" ht="15.75" customHeight="1">
      <c r="A955" s="860" t="str">
        <f>IF(B955&lt;&gt;"",IF(AND(B955&gt;=_TM1,B955&lt;=_TM2,OR(TH!L955="1111",TH!M955="1111")),TH!D955,""),"")</f>
        <v/>
      </c>
      <c r="B955" s="36" t="str">
        <f t="shared" si="49"/>
        <v/>
      </c>
      <c r="C955" s="189"/>
      <c r="D955" s="182"/>
      <c r="E955" s="189"/>
      <c r="F955" s="187"/>
      <c r="G955" s="867"/>
      <c r="H955" s="7"/>
      <c r="I955" s="252"/>
      <c r="J955" s="252"/>
      <c r="K955" s="594"/>
      <c r="L955" s="192"/>
      <c r="M955" s="192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9"/>
      <c r="AB955" s="586"/>
      <c r="AD955" s="586"/>
    </row>
    <row r="956" spans="1:30" ht="15.75" customHeight="1">
      <c r="A956" s="860" t="str">
        <f>IF(B956&lt;&gt;"",IF(AND(B956&gt;=_TM1,B956&lt;=_TM2,OR(TH!L956="1111",TH!M956="1111")),TH!D956,""),"")</f>
        <v/>
      </c>
      <c r="B956" s="36" t="str">
        <f t="shared" si="49"/>
        <v/>
      </c>
      <c r="C956" s="189"/>
      <c r="D956" s="182"/>
      <c r="E956" s="189"/>
      <c r="F956" s="190"/>
      <c r="G956" s="867"/>
      <c r="H956" s="7"/>
      <c r="I956" s="252"/>
      <c r="J956" s="252"/>
      <c r="K956" s="594"/>
      <c r="L956" s="192"/>
      <c r="M956" s="192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9"/>
      <c r="AB956" s="586"/>
      <c r="AC956" s="586"/>
      <c r="AD956" s="586"/>
    </row>
    <row r="957" spans="1:30" ht="15.75" customHeight="1">
      <c r="A957" s="860" t="str">
        <f>IF(B957&lt;&gt;"",IF(AND(B957&gt;=_TM1,B957&lt;=_TM2,OR(TH!L957="1111",TH!M957="1111")),TH!D957,""),"")</f>
        <v/>
      </c>
      <c r="B957" s="36" t="str">
        <f t="shared" si="49"/>
        <v/>
      </c>
      <c r="C957" s="189"/>
      <c r="D957" s="182"/>
      <c r="E957" s="189"/>
      <c r="F957" s="187"/>
      <c r="G957" s="867"/>
      <c r="H957" s="191"/>
      <c r="I957" s="252"/>
      <c r="J957" s="252"/>
      <c r="K957" s="594"/>
      <c r="L957" s="192"/>
      <c r="M957" s="192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9"/>
      <c r="AB957" s="586"/>
      <c r="AD957" s="586"/>
    </row>
    <row r="958" spans="1:30" ht="15.75" customHeight="1">
      <c r="A958" s="860" t="str">
        <f>IF(B958&lt;&gt;"",IF(AND(B958&gt;=_TM1,B958&lt;=_TM2,OR(TH!L958="1111",TH!M958="1111")),TH!D958,""),"")</f>
        <v/>
      </c>
      <c r="B958" s="36" t="str">
        <f t="shared" si="49"/>
        <v/>
      </c>
      <c r="C958" s="189"/>
      <c r="D958" s="182"/>
      <c r="E958" s="189"/>
      <c r="F958" s="190"/>
      <c r="G958" s="867"/>
      <c r="H958" s="191"/>
      <c r="I958" s="252"/>
      <c r="J958" s="252"/>
      <c r="K958" s="594"/>
      <c r="L958" s="192"/>
      <c r="M958" s="192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9"/>
      <c r="AB958" s="586"/>
      <c r="AD958" s="586"/>
    </row>
    <row r="959" spans="1:30" ht="15.75" customHeight="1">
      <c r="A959" s="860" t="str">
        <f>IF(B959&lt;&gt;"",IF(AND(B959&gt;=_TM1,B959&lt;=_TM2,OR(TH!L959="1111",TH!M959="1111")),TH!D959,""),"")</f>
        <v/>
      </c>
      <c r="B959" s="36" t="str">
        <f t="shared" si="49"/>
        <v/>
      </c>
      <c r="C959" s="189"/>
      <c r="D959" s="182"/>
      <c r="E959" s="189"/>
      <c r="F959" s="187"/>
      <c r="G959" s="867"/>
      <c r="H959" s="7"/>
      <c r="I959" s="252"/>
      <c r="J959" s="252"/>
      <c r="K959" s="594"/>
      <c r="L959" s="192"/>
      <c r="M959" s="192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9"/>
      <c r="AB959" s="586"/>
      <c r="AC959" s="586"/>
    </row>
    <row r="960" spans="1:30" ht="15.75" customHeight="1">
      <c r="A960" s="860" t="str">
        <f>IF(B960&lt;&gt;"",IF(AND(B960&gt;=_TM1,B960&lt;=_TM2,OR(TH!L960="1111",TH!M960="1111")),TH!D960,""),"")</f>
        <v/>
      </c>
      <c r="B960" s="36" t="str">
        <f t="shared" si="49"/>
        <v/>
      </c>
      <c r="C960" s="189"/>
      <c r="D960" s="182"/>
      <c r="E960" s="189"/>
      <c r="F960" s="190"/>
      <c r="G960" s="867"/>
      <c r="H960" s="7"/>
      <c r="I960" s="252"/>
      <c r="J960" s="252"/>
      <c r="K960" s="594"/>
      <c r="L960" s="192"/>
      <c r="M960" s="192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9"/>
      <c r="AB960" s="586"/>
    </row>
    <row r="961" spans="1:30" ht="15.75" customHeight="1">
      <c r="A961" s="860" t="str">
        <f>IF(B961&lt;&gt;"",IF(AND(B961&gt;=_TM1,B961&lt;=_TM2,OR(TH!L961="1111",TH!M961="1111")),TH!D961,""),"")</f>
        <v/>
      </c>
      <c r="B961" s="36" t="str">
        <f t="shared" si="49"/>
        <v/>
      </c>
      <c r="C961" s="189"/>
      <c r="D961" s="182"/>
      <c r="E961" s="189"/>
      <c r="F961" s="187"/>
      <c r="G961" s="867"/>
      <c r="H961" s="7"/>
      <c r="I961" s="252"/>
      <c r="J961" s="252"/>
      <c r="K961" s="594"/>
      <c r="L961" s="192"/>
      <c r="M961" s="192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9"/>
      <c r="AB961" s="586"/>
      <c r="AC961" s="586"/>
    </row>
    <row r="962" spans="1:30" ht="15.75" customHeight="1">
      <c r="A962" s="860" t="str">
        <f>IF(B962&lt;&gt;"",IF(AND(B962&gt;=_TM1,B962&lt;=_TM2,OR(TH!L962="1111",TH!M962="1111")),TH!D962,""),"")</f>
        <v/>
      </c>
      <c r="B962" s="36" t="str">
        <f t="shared" si="49"/>
        <v/>
      </c>
      <c r="C962" s="189"/>
      <c r="D962" s="182"/>
      <c r="E962" s="189"/>
      <c r="F962" s="187"/>
      <c r="G962" s="867"/>
      <c r="H962" s="7"/>
      <c r="I962" s="252"/>
      <c r="J962" s="252"/>
      <c r="K962" s="594"/>
      <c r="L962" s="192"/>
      <c r="M962" s="192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9"/>
      <c r="AB962" s="586"/>
    </row>
    <row r="963" spans="1:30" ht="15.75" customHeight="1">
      <c r="A963" s="860" t="str">
        <f>IF(B963&lt;&gt;"",IF(AND(B963&gt;=_TM1,B963&lt;=_TM2,OR(TH!L963="1111",TH!M963="1111")),TH!D963,""),"")</f>
        <v/>
      </c>
      <c r="B963" s="36" t="str">
        <f t="shared" si="49"/>
        <v/>
      </c>
      <c r="C963" s="189"/>
      <c r="D963" s="182"/>
      <c r="E963" s="189"/>
      <c r="F963" s="187"/>
      <c r="G963" s="867"/>
      <c r="H963" s="7"/>
      <c r="I963" s="252"/>
      <c r="J963" s="252"/>
      <c r="K963" s="594"/>
      <c r="L963" s="192"/>
      <c r="M963" s="192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9"/>
      <c r="AB963" s="586"/>
      <c r="AC963" s="586"/>
    </row>
    <row r="964" spans="1:30" ht="15.75" customHeight="1">
      <c r="A964" s="860" t="str">
        <f>IF(B964&lt;&gt;"",IF(AND(B964&gt;=_TM1,B964&lt;=_TM2,OR(TH!L964="1111",TH!M964="1111")),TH!D964,""),"")</f>
        <v/>
      </c>
      <c r="B964" s="36" t="str">
        <f t="shared" si="49"/>
        <v/>
      </c>
      <c r="C964" s="189"/>
      <c r="D964" s="182"/>
      <c r="E964" s="189"/>
      <c r="F964" s="187"/>
      <c r="G964" s="867"/>
      <c r="H964" s="7"/>
      <c r="I964" s="252"/>
      <c r="J964" s="252"/>
      <c r="K964" s="594"/>
      <c r="L964" s="192"/>
      <c r="M964" s="192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9"/>
      <c r="AB964" s="586"/>
    </row>
    <row r="965" spans="1:30" ht="15.75" customHeight="1">
      <c r="A965" s="860" t="str">
        <f>IF(B965&lt;&gt;"",IF(AND(B965&gt;=_TM1,B965&lt;=_TM2,OR(TH!L965="1111",TH!M965="1111")),TH!D965,""),"")</f>
        <v/>
      </c>
      <c r="B965" s="36" t="str">
        <f t="shared" si="49"/>
        <v/>
      </c>
      <c r="C965" s="189"/>
      <c r="D965" s="182"/>
      <c r="E965" s="189"/>
      <c r="F965" s="190"/>
      <c r="G965" s="867"/>
      <c r="H965" s="7"/>
      <c r="I965" s="252"/>
      <c r="J965" s="252"/>
      <c r="K965" s="594"/>
      <c r="L965" s="192"/>
      <c r="M965" s="192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9"/>
      <c r="AB965" s="586"/>
    </row>
    <row r="966" spans="1:30" ht="15.75" customHeight="1">
      <c r="A966" s="860" t="str">
        <f>IF(B966&lt;&gt;"",IF(AND(B966&gt;=_TM1,B966&lt;=_TM2,OR(TH!L966="1111",TH!M966="1111")),TH!D966,""),"")</f>
        <v/>
      </c>
      <c r="B966" s="36" t="str">
        <f t="shared" si="49"/>
        <v/>
      </c>
      <c r="C966" s="189"/>
      <c r="D966" s="182"/>
      <c r="E966" s="189"/>
      <c r="F966" s="187"/>
      <c r="G966" s="867"/>
      <c r="H966" s="191"/>
      <c r="I966" s="252"/>
      <c r="J966" s="252"/>
      <c r="K966" s="594"/>
      <c r="L966" s="192"/>
      <c r="M966" s="192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9"/>
      <c r="AB966" s="586"/>
    </row>
    <row r="967" spans="1:30" ht="15.75" customHeight="1">
      <c r="A967" s="860" t="str">
        <f>IF(B967&lt;&gt;"",IF(AND(B967&gt;=_TM1,B967&lt;=_TM2,OR(TH!L967="1111",TH!M967="1111")),TH!D967,""),"")</f>
        <v/>
      </c>
      <c r="B967" s="36" t="str">
        <f t="shared" si="49"/>
        <v/>
      </c>
      <c r="C967" s="189"/>
      <c r="D967" s="182"/>
      <c r="E967" s="189"/>
      <c r="F967" s="187"/>
      <c r="G967" s="867"/>
      <c r="H967" s="191"/>
      <c r="I967" s="252"/>
      <c r="J967" s="252"/>
      <c r="K967" s="594"/>
      <c r="L967" s="192"/>
      <c r="M967" s="192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9"/>
      <c r="AB967" s="586"/>
    </row>
    <row r="968" spans="1:30" ht="15.75" customHeight="1">
      <c r="A968" s="860" t="str">
        <f>IF(B968&lt;&gt;"",IF(AND(B968&gt;=_TM1,B968&lt;=_TM2,OR(TH!L968="1111",TH!M968="1111")),TH!D968,""),"")</f>
        <v/>
      </c>
      <c r="B968" s="36" t="str">
        <f t="shared" si="49"/>
        <v/>
      </c>
      <c r="C968" s="189"/>
      <c r="D968" s="182"/>
      <c r="E968" s="189"/>
      <c r="F968" s="187"/>
      <c r="G968" s="867"/>
      <c r="H968" s="7"/>
      <c r="I968" s="252"/>
      <c r="J968" s="252"/>
      <c r="K968" s="594"/>
      <c r="L968" s="192"/>
      <c r="M968" s="192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9"/>
      <c r="AB968" s="586"/>
    </row>
    <row r="969" spans="1:30" ht="15.75" customHeight="1">
      <c r="A969" s="860" t="str">
        <f>IF(B969&lt;&gt;"",IF(AND(B969&gt;=_TM1,B969&lt;=_TM2,OR(TH!L969="1111",TH!M969="1111")),TH!D969,""),"")</f>
        <v/>
      </c>
      <c r="B969" s="36" t="str">
        <f t="shared" si="49"/>
        <v/>
      </c>
      <c r="C969" s="189"/>
      <c r="D969" s="182"/>
      <c r="E969" s="189"/>
      <c r="F969" s="187"/>
      <c r="G969" s="867"/>
      <c r="H969" s="7"/>
      <c r="I969" s="252"/>
      <c r="J969" s="252"/>
      <c r="K969" s="594"/>
      <c r="L969" s="192"/>
      <c r="M969" s="192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9"/>
      <c r="AB969" s="586"/>
    </row>
    <row r="970" spans="1:30" ht="15.75" customHeight="1">
      <c r="A970" s="860" t="str">
        <f>IF(B970&lt;&gt;"",IF(AND(B970&gt;=_TM1,B970&lt;=_TM2,OR(TH!L970="1111",TH!M970="1111")),TH!D970,""),"")</f>
        <v/>
      </c>
      <c r="B970" s="36" t="str">
        <f t="shared" si="49"/>
        <v/>
      </c>
      <c r="C970" s="189"/>
      <c r="D970" s="182"/>
      <c r="E970" s="189"/>
      <c r="F970" s="190"/>
      <c r="G970" s="867"/>
      <c r="H970" s="191"/>
      <c r="I970" s="252"/>
      <c r="J970" s="252"/>
      <c r="K970" s="594"/>
      <c r="L970" s="192"/>
      <c r="M970" s="192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9"/>
      <c r="AB970" s="586"/>
    </row>
    <row r="971" spans="1:30" ht="15.75" customHeight="1">
      <c r="A971" s="860" t="str">
        <f>IF(B971&lt;&gt;"",IF(AND(B971&gt;=_TM1,B971&lt;=_TM2,OR(TH!L971="1111",TH!M971="1111")),TH!D971,""),"")</f>
        <v/>
      </c>
      <c r="B971" s="36" t="str">
        <f t="shared" si="49"/>
        <v/>
      </c>
      <c r="C971" s="189"/>
      <c r="D971" s="182"/>
      <c r="E971" s="189"/>
      <c r="F971" s="190"/>
      <c r="G971" s="867"/>
      <c r="H971" s="191"/>
      <c r="I971" s="252"/>
      <c r="J971" s="252"/>
      <c r="K971" s="594"/>
      <c r="L971" s="192"/>
      <c r="M971" s="192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9"/>
      <c r="AB971" s="586"/>
    </row>
    <row r="972" spans="1:30" ht="15.75" customHeight="1">
      <c r="A972" s="860" t="str">
        <f>IF(B972&lt;&gt;"",IF(AND(B972&gt;=_TM1,B972&lt;=_TM2,OR(TH!L972="1111",TH!M972="1111")),TH!D972,""),"")</f>
        <v/>
      </c>
      <c r="B972" s="36" t="str">
        <f t="shared" si="49"/>
        <v/>
      </c>
      <c r="C972" s="189"/>
      <c r="D972" s="182"/>
      <c r="E972" s="189"/>
      <c r="F972" s="187"/>
      <c r="G972" s="867"/>
      <c r="H972" s="191"/>
      <c r="I972" s="252"/>
      <c r="J972" s="252"/>
      <c r="K972" s="594"/>
      <c r="L972" s="192"/>
      <c r="M972" s="192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9"/>
      <c r="AB972" s="586"/>
    </row>
    <row r="973" spans="1:30" ht="15.75" customHeight="1">
      <c r="A973" s="860" t="str">
        <f>IF(B973&lt;&gt;"",IF(AND(B973&gt;=_TM1,B973&lt;=_TM2,OR(TH!L973="1111",TH!M973="1111")),TH!D973,""),"")</f>
        <v/>
      </c>
      <c r="B973" s="36" t="str">
        <f t="shared" si="49"/>
        <v/>
      </c>
      <c r="C973" s="189"/>
      <c r="D973" s="182"/>
      <c r="E973" s="189"/>
      <c r="F973" s="187"/>
      <c r="G973" s="867"/>
      <c r="H973" s="191"/>
      <c r="I973" s="252"/>
      <c r="J973" s="252"/>
      <c r="K973" s="594"/>
      <c r="L973" s="192"/>
      <c r="M973" s="192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9"/>
      <c r="AB973" s="586"/>
      <c r="AC973" s="586"/>
      <c r="AD973" s="586"/>
    </row>
    <row r="974" spans="1:30" ht="15.75" customHeight="1">
      <c r="A974" s="860" t="str">
        <f>IF(B974&lt;&gt;"",IF(AND(B974&gt;=_TM1,B974&lt;=_TM2,OR(TH!L974="1111",TH!M974="1111")),TH!D974,""),"")</f>
        <v/>
      </c>
      <c r="B974" s="36" t="str">
        <f t="shared" si="49"/>
        <v/>
      </c>
      <c r="C974" s="189"/>
      <c r="D974" s="182"/>
      <c r="E974" s="189"/>
      <c r="F974" s="187"/>
      <c r="G974" s="867"/>
      <c r="H974" s="191"/>
      <c r="I974" s="252"/>
      <c r="J974" s="252"/>
      <c r="K974" s="594"/>
      <c r="L974" s="192"/>
      <c r="M974" s="192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9"/>
      <c r="AB974" s="586"/>
      <c r="AC974" s="586"/>
      <c r="AD974" s="586"/>
    </row>
    <row r="975" spans="1:30" ht="15.75" customHeight="1">
      <c r="A975" s="860" t="str">
        <f>IF(B975&lt;&gt;"",IF(AND(B975&gt;=_TM1,B975&lt;=_TM2,OR(TH!L975="1111",TH!M975="1111")),TH!D975,""),"")</f>
        <v/>
      </c>
      <c r="B975" s="36" t="str">
        <f t="shared" si="49"/>
        <v/>
      </c>
      <c r="C975" s="189"/>
      <c r="D975" s="182"/>
      <c r="E975" s="189"/>
      <c r="F975" s="187"/>
      <c r="G975" s="867"/>
      <c r="H975" s="191"/>
      <c r="I975" s="252"/>
      <c r="J975" s="252"/>
      <c r="K975" s="594"/>
      <c r="L975" s="192"/>
      <c r="M975" s="192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9"/>
      <c r="AB975" s="586"/>
    </row>
    <row r="976" spans="1:30" ht="15.75" customHeight="1">
      <c r="A976" s="860" t="str">
        <f>IF(B976&lt;&gt;"",IF(AND(B976&gt;=_TM1,B976&lt;=_TM2,OR(TH!L976="1111",TH!M976="1111")),TH!D976,""),"")</f>
        <v/>
      </c>
      <c r="B976" s="36" t="str">
        <f t="shared" si="49"/>
        <v/>
      </c>
      <c r="C976" s="189"/>
      <c r="D976" s="182"/>
      <c r="E976" s="189"/>
      <c r="F976" s="187"/>
      <c r="G976" s="867"/>
      <c r="H976" s="191"/>
      <c r="I976" s="252"/>
      <c r="J976" s="252"/>
      <c r="K976" s="594"/>
      <c r="L976" s="192"/>
      <c r="M976" s="192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9"/>
      <c r="AB976" s="586"/>
    </row>
    <row r="977" spans="1:30" ht="15.75" customHeight="1">
      <c r="A977" s="860" t="str">
        <f>IF(B977&lt;&gt;"",IF(AND(B977&gt;=_TM1,B977&lt;=_TM2,OR(TH!L977="1111",TH!M977="1111")),TH!D977,""),"")</f>
        <v/>
      </c>
      <c r="B977" s="36" t="str">
        <f t="shared" si="49"/>
        <v/>
      </c>
      <c r="C977" s="189"/>
      <c r="D977" s="182"/>
      <c r="E977" s="189"/>
      <c r="F977" s="190"/>
      <c r="G977" s="867"/>
      <c r="H977" s="191"/>
      <c r="I977" s="252"/>
      <c r="J977" s="252"/>
      <c r="K977" s="594"/>
      <c r="L977" s="192"/>
      <c r="M977" s="192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9"/>
      <c r="AB977" s="586"/>
    </row>
    <row r="978" spans="1:30" ht="15.75" customHeight="1">
      <c r="A978" s="860" t="str">
        <f>IF(B978&lt;&gt;"",IF(AND(B978&gt;=_TM1,B978&lt;=_TM2,OR(TH!L978="1111",TH!M978="1111")),TH!D978,""),"")</f>
        <v/>
      </c>
      <c r="B978" s="36" t="str">
        <f t="shared" si="49"/>
        <v/>
      </c>
      <c r="C978" s="189"/>
      <c r="D978" s="182"/>
      <c r="E978" s="189"/>
      <c r="F978" s="187"/>
      <c r="G978" s="867"/>
      <c r="H978" s="7"/>
      <c r="I978" s="252"/>
      <c r="J978" s="252"/>
      <c r="K978" s="594"/>
      <c r="L978" s="192"/>
      <c r="M978" s="192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9"/>
      <c r="AB978" s="586"/>
    </row>
    <row r="979" spans="1:30" ht="15.75" customHeight="1">
      <c r="A979" s="860" t="str">
        <f>IF(B979&lt;&gt;"",IF(AND(B979&gt;=_TM1,B979&lt;=_TM2,OR(TH!L979="1111",TH!M979="1111")),TH!D979,""),"")</f>
        <v/>
      </c>
      <c r="B979" s="36" t="str">
        <f t="shared" si="49"/>
        <v/>
      </c>
      <c r="C979" s="189"/>
      <c r="D979" s="182"/>
      <c r="E979" s="189"/>
      <c r="F979" s="187"/>
      <c r="G979" s="867"/>
      <c r="H979" s="7"/>
      <c r="I979" s="252"/>
      <c r="J979" s="252"/>
      <c r="K979" s="594"/>
      <c r="L979" s="192"/>
      <c r="M979" s="192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9"/>
      <c r="AB979" s="586"/>
    </row>
    <row r="980" spans="1:30" ht="15.75" customHeight="1">
      <c r="A980" s="860" t="str">
        <f>IF(B980&lt;&gt;"",IF(AND(B980&gt;=_TM1,B980&lt;=_TM2,OR(TH!L980="1111",TH!M980="1111")),TH!D980,""),"")</f>
        <v/>
      </c>
      <c r="B980" s="36" t="str">
        <f t="shared" si="49"/>
        <v/>
      </c>
      <c r="C980" s="189"/>
      <c r="D980" s="182"/>
      <c r="E980" s="189"/>
      <c r="F980" s="187"/>
      <c r="G980" s="867"/>
      <c r="H980" s="7"/>
      <c r="I980" s="252"/>
      <c r="J980" s="252"/>
      <c r="K980" s="594"/>
      <c r="L980" s="192"/>
      <c r="M980" s="192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9"/>
      <c r="AB980" s="586"/>
    </row>
    <row r="981" spans="1:30" ht="15.75" customHeight="1">
      <c r="A981" s="860" t="str">
        <f>IF(B981&lt;&gt;"",IF(AND(B981&gt;=_TM1,B981&lt;=_TM2,OR(TH!L981="1111",TH!M981="1111")),TH!D981,""),"")</f>
        <v/>
      </c>
      <c r="B981" s="36" t="str">
        <f t="shared" si="49"/>
        <v/>
      </c>
      <c r="C981" s="189"/>
      <c r="D981" s="182"/>
      <c r="E981" s="189"/>
      <c r="F981" s="187"/>
      <c r="G981" s="867"/>
      <c r="H981" s="7"/>
      <c r="I981" s="252"/>
      <c r="J981" s="252"/>
      <c r="K981" s="594"/>
      <c r="L981" s="192"/>
      <c r="M981" s="192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9"/>
      <c r="AB981" s="586"/>
    </row>
    <row r="982" spans="1:30" ht="15.75" customHeight="1">
      <c r="A982" s="860" t="str">
        <f>IF(B982&lt;&gt;"",IF(AND(B982&gt;=_TM1,B982&lt;=_TM2,OR(TH!L982="1111",TH!M982="1111")),TH!D982,""),"")</f>
        <v/>
      </c>
      <c r="B982" s="36" t="str">
        <f t="shared" si="49"/>
        <v/>
      </c>
      <c r="C982" s="189"/>
      <c r="D982" s="182"/>
      <c r="E982" s="189"/>
      <c r="F982" s="190"/>
      <c r="G982" s="867"/>
      <c r="H982" s="7"/>
      <c r="I982" s="252"/>
      <c r="J982" s="252"/>
      <c r="K982" s="594"/>
      <c r="L982" s="192"/>
      <c r="M982" s="192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9"/>
      <c r="AB982" s="586"/>
    </row>
    <row r="983" spans="1:30" ht="15.75" customHeight="1">
      <c r="A983" s="860" t="str">
        <f>IF(B983&lt;&gt;"",IF(AND(B983&gt;=_TM1,B983&lt;=_TM2,OR(TH!L983="1111",TH!M983="1111")),TH!D983,""),"")</f>
        <v/>
      </c>
      <c r="B983" s="36" t="str">
        <f t="shared" ref="B983:B1014" si="50">IF(C983&lt;&gt;"",MONTH(C983),"")</f>
        <v/>
      </c>
      <c r="C983" s="189"/>
      <c r="D983" s="182"/>
      <c r="E983" s="189"/>
      <c r="F983" s="187"/>
      <c r="G983" s="867"/>
      <c r="H983" s="191"/>
      <c r="I983" s="252"/>
      <c r="J983" s="252"/>
      <c r="K983" s="594"/>
      <c r="L983" s="192"/>
      <c r="M983" s="192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9"/>
      <c r="AB983" s="586"/>
      <c r="AD983" s="586"/>
    </row>
    <row r="984" spans="1:30" ht="15.75" customHeight="1">
      <c r="A984" s="860" t="str">
        <f>IF(B984&lt;&gt;"",IF(AND(B984&gt;=_TM1,B984&lt;=_TM2,OR(TH!L984="1111",TH!M984="1111")),TH!D984,""),"")</f>
        <v/>
      </c>
      <c r="B984" s="36" t="str">
        <f t="shared" si="50"/>
        <v/>
      </c>
      <c r="C984" s="189"/>
      <c r="D984" s="182"/>
      <c r="E984" s="189"/>
      <c r="F984" s="187"/>
      <c r="G984" s="867"/>
      <c r="H984" s="191"/>
      <c r="I984" s="252"/>
      <c r="J984" s="252"/>
      <c r="K984" s="594"/>
      <c r="L984" s="192"/>
      <c r="M984" s="192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9"/>
      <c r="AB984" s="586"/>
    </row>
    <row r="985" spans="1:30" ht="15.75" customHeight="1">
      <c r="A985" s="860" t="str">
        <f>IF(B985&lt;&gt;"",IF(AND(B985&gt;=_TM1,B985&lt;=_TM2,OR(TH!L985="1111",TH!M985="1111")),TH!D985,""),"")</f>
        <v/>
      </c>
      <c r="B985" s="36" t="str">
        <f t="shared" si="50"/>
        <v/>
      </c>
      <c r="C985" s="189"/>
      <c r="D985" s="182"/>
      <c r="E985" s="189"/>
      <c r="F985" s="190"/>
      <c r="G985" s="867"/>
      <c r="H985" s="191"/>
      <c r="I985" s="252"/>
      <c r="J985" s="252"/>
      <c r="K985" s="594"/>
      <c r="L985" s="192"/>
      <c r="M985" s="192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9"/>
      <c r="AB985" s="586"/>
    </row>
    <row r="986" spans="1:30" ht="15.75" customHeight="1">
      <c r="A986" s="860" t="str">
        <f>IF(B986&lt;&gt;"",IF(AND(B986&gt;=_TM1,B986&lt;=_TM2,OR(TH!L986="1111",TH!M986="1111")),TH!D986,""),"")</f>
        <v/>
      </c>
      <c r="B986" s="36" t="str">
        <f t="shared" si="50"/>
        <v/>
      </c>
      <c r="C986" s="189"/>
      <c r="D986" s="182"/>
      <c r="E986" s="189"/>
      <c r="F986" s="187"/>
      <c r="G986" s="867"/>
      <c r="H986" s="191"/>
      <c r="I986" s="252"/>
      <c r="J986" s="252"/>
      <c r="K986" s="594"/>
      <c r="L986" s="192"/>
      <c r="M986" s="192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9"/>
      <c r="AB986" s="586"/>
    </row>
    <row r="987" spans="1:30" ht="15.75" customHeight="1">
      <c r="A987" s="860" t="str">
        <f>IF(B987&lt;&gt;"",IF(AND(B987&gt;=_TM1,B987&lt;=_TM2,OR(TH!L987="1111",TH!M987="1111")),TH!D987,""),"")</f>
        <v/>
      </c>
      <c r="B987" s="36" t="str">
        <f t="shared" si="50"/>
        <v/>
      </c>
      <c r="C987" s="189"/>
      <c r="D987" s="182"/>
      <c r="E987" s="189"/>
      <c r="F987" s="190"/>
      <c r="G987" s="867"/>
      <c r="H987" s="191"/>
      <c r="I987" s="252"/>
      <c r="J987" s="252"/>
      <c r="K987" s="594"/>
      <c r="L987" s="192"/>
      <c r="M987" s="192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9"/>
      <c r="AB987" s="586"/>
    </row>
    <row r="988" spans="1:30" ht="15.75" customHeight="1">
      <c r="A988" s="860" t="str">
        <f>IF(B988&lt;&gt;"",IF(AND(B988&gt;=_TM1,B988&lt;=_TM2,OR(TH!L988="1111",TH!M988="1111")),TH!D988,""),"")</f>
        <v/>
      </c>
      <c r="B988" s="36" t="str">
        <f t="shared" si="50"/>
        <v/>
      </c>
      <c r="C988" s="189"/>
      <c r="D988" s="182"/>
      <c r="E988" s="189"/>
      <c r="F988" s="190"/>
      <c r="G988" s="867"/>
      <c r="H988" s="191"/>
      <c r="I988" s="252"/>
      <c r="J988" s="252"/>
      <c r="K988" s="594"/>
      <c r="L988" s="192"/>
      <c r="M988" s="192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9"/>
      <c r="AB988" s="586"/>
    </row>
    <row r="989" spans="1:30" ht="15.75" customHeight="1">
      <c r="A989" s="860" t="str">
        <f>IF(B989&lt;&gt;"",IF(AND(B989&gt;=_TM1,B989&lt;=_TM2,OR(TH!L989="1111",TH!M989="1111")),TH!D989,""),"")</f>
        <v/>
      </c>
      <c r="B989" s="36" t="str">
        <f t="shared" si="50"/>
        <v/>
      </c>
      <c r="C989" s="189"/>
      <c r="D989" s="182"/>
      <c r="E989" s="189"/>
      <c r="F989" s="187"/>
      <c r="G989" s="867"/>
      <c r="H989" s="191"/>
      <c r="I989" s="252"/>
      <c r="J989" s="252"/>
      <c r="K989" s="594"/>
      <c r="L989" s="192"/>
      <c r="M989" s="192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9"/>
      <c r="AB989" s="586"/>
      <c r="AC989" s="586"/>
    </row>
    <row r="990" spans="1:30" ht="15.75" customHeight="1">
      <c r="A990" s="860" t="str">
        <f>IF(B990&lt;&gt;"",IF(AND(B990&gt;=_TM1,B990&lt;=_TM2,OR(TH!L990="1111",TH!M990="1111")),TH!D990,""),"")</f>
        <v/>
      </c>
      <c r="B990" s="36" t="str">
        <f t="shared" si="50"/>
        <v/>
      </c>
      <c r="C990" s="189"/>
      <c r="D990" s="182"/>
      <c r="E990" s="189"/>
      <c r="F990" s="190"/>
      <c r="G990" s="867"/>
      <c r="H990" s="191"/>
      <c r="I990" s="252"/>
      <c r="J990" s="252"/>
      <c r="K990" s="594"/>
      <c r="L990" s="192"/>
      <c r="M990" s="192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9"/>
      <c r="AB990" s="586"/>
    </row>
    <row r="991" spans="1:30" ht="15.75" customHeight="1">
      <c r="A991" s="860" t="str">
        <f>IF(B991&lt;&gt;"",IF(AND(B991&gt;=_TM1,B991&lt;=_TM2,OR(TH!L991="1111",TH!M991="1111")),TH!D991,""),"")</f>
        <v/>
      </c>
      <c r="B991" s="36" t="str">
        <f t="shared" si="50"/>
        <v/>
      </c>
      <c r="C991" s="189"/>
      <c r="D991" s="182"/>
      <c r="E991" s="189"/>
      <c r="F991" s="190"/>
      <c r="G991" s="867"/>
      <c r="H991" s="191"/>
      <c r="I991" s="252"/>
      <c r="J991" s="252"/>
      <c r="K991" s="594"/>
      <c r="L991" s="192"/>
      <c r="M991" s="192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9"/>
      <c r="AB991" s="586"/>
    </row>
    <row r="992" spans="1:30" ht="15.75" customHeight="1">
      <c r="A992" s="860" t="str">
        <f>IF(B992&lt;&gt;"",IF(AND(B992&gt;=_TM1,B992&lt;=_TM2,OR(TH!L992="1111",TH!M992="1111")),TH!D992,""),"")</f>
        <v/>
      </c>
      <c r="B992" s="36" t="str">
        <f t="shared" si="50"/>
        <v/>
      </c>
      <c r="C992" s="189"/>
      <c r="D992" s="182"/>
      <c r="E992" s="189"/>
      <c r="F992" s="187"/>
      <c r="G992" s="867"/>
      <c r="H992" s="191"/>
      <c r="I992" s="252"/>
      <c r="J992" s="252"/>
      <c r="K992" s="594"/>
      <c r="L992" s="192"/>
      <c r="M992" s="192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9"/>
      <c r="AB992" s="586"/>
    </row>
    <row r="993" spans="1:29" ht="15.75" customHeight="1">
      <c r="A993" s="860" t="str">
        <f>IF(B993&lt;&gt;"",IF(AND(B993&gt;=_TM1,B993&lt;=_TM2,OR(TH!L993="1111",TH!M993="1111")),TH!D993,""),"")</f>
        <v/>
      </c>
      <c r="B993" s="36" t="str">
        <f t="shared" si="50"/>
        <v/>
      </c>
      <c r="C993" s="189"/>
      <c r="D993" s="182"/>
      <c r="E993" s="189"/>
      <c r="F993" s="190"/>
      <c r="G993" s="867"/>
      <c r="H993" s="191"/>
      <c r="I993" s="254"/>
      <c r="J993" s="254"/>
      <c r="K993" s="594"/>
      <c r="L993" s="192"/>
      <c r="M993" s="192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9"/>
      <c r="AB993" s="586"/>
    </row>
    <row r="994" spans="1:29" ht="15.75" customHeight="1">
      <c r="A994" s="860" t="str">
        <f>IF(B994&lt;&gt;"",IF(AND(B994&gt;=_TM1,B994&lt;=_TM2,OR(TH!L994="1111",TH!M994="1111")),TH!D994,""),"")</f>
        <v/>
      </c>
      <c r="B994" s="36" t="str">
        <f t="shared" si="50"/>
        <v/>
      </c>
      <c r="C994" s="189"/>
      <c r="D994" s="182"/>
      <c r="E994" s="189"/>
      <c r="F994" s="187"/>
      <c r="G994" s="867"/>
      <c r="H994" s="191"/>
      <c r="I994" s="252"/>
      <c r="J994" s="252"/>
      <c r="K994" s="594"/>
      <c r="L994" s="192"/>
      <c r="M994" s="192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9"/>
      <c r="AB994" s="586"/>
    </row>
    <row r="995" spans="1:29" ht="15.75" customHeight="1">
      <c r="A995" s="860" t="str">
        <f>IF(B995&lt;&gt;"",IF(AND(B995&gt;=_TM1,B995&lt;=_TM2,OR(TH!L995="1111",TH!M995="1111")),TH!D995,""),"")</f>
        <v/>
      </c>
      <c r="B995" s="36" t="str">
        <f t="shared" si="50"/>
        <v/>
      </c>
      <c r="C995" s="189"/>
      <c r="D995" s="182"/>
      <c r="E995" s="189"/>
      <c r="F995" s="187"/>
      <c r="G995" s="867"/>
      <c r="H995" s="191"/>
      <c r="I995" s="252"/>
      <c r="J995" s="252"/>
      <c r="K995" s="594"/>
      <c r="L995" s="192"/>
      <c r="M995" s="192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9"/>
      <c r="AB995" s="586"/>
    </row>
    <row r="996" spans="1:29" ht="15.75" customHeight="1">
      <c r="A996" s="860" t="str">
        <f>IF(B996&lt;&gt;"",IF(AND(B996&gt;=_TM1,B996&lt;=_TM2,OR(TH!L996="1111",TH!M996="1111")),TH!D996,""),"")</f>
        <v/>
      </c>
      <c r="B996" s="36" t="str">
        <f t="shared" si="50"/>
        <v/>
      </c>
      <c r="C996" s="189"/>
      <c r="D996" s="182"/>
      <c r="E996" s="189"/>
      <c r="F996" s="190"/>
      <c r="G996" s="867"/>
      <c r="H996" s="191"/>
      <c r="I996" s="252"/>
      <c r="J996" s="252"/>
      <c r="K996" s="594"/>
      <c r="L996" s="192"/>
      <c r="M996" s="192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9"/>
      <c r="AB996" s="586"/>
      <c r="AC996" s="586"/>
    </row>
    <row r="997" spans="1:29" ht="15.75" customHeight="1">
      <c r="A997" s="860" t="str">
        <f>IF(B997&lt;&gt;"",IF(AND(B997&gt;=_TM1,B997&lt;=_TM2,OR(TH!L997="1111",TH!M997="1111")),TH!D997,""),"")</f>
        <v/>
      </c>
      <c r="B997" s="36" t="str">
        <f t="shared" si="50"/>
        <v/>
      </c>
      <c r="C997" s="189"/>
      <c r="D997" s="182"/>
      <c r="E997" s="189"/>
      <c r="F997" s="190"/>
      <c r="G997" s="867"/>
      <c r="H997" s="191"/>
      <c r="I997" s="813"/>
      <c r="J997" s="254"/>
      <c r="K997" s="594"/>
      <c r="L997" s="192"/>
      <c r="M997" s="192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9"/>
      <c r="AB997" s="586"/>
    </row>
    <row r="998" spans="1:29" ht="15.75" customHeight="1">
      <c r="A998" s="860" t="str">
        <f>IF(B998&lt;&gt;"",IF(AND(B998&gt;=_TM1,B998&lt;=_TM2,OR(TH!L998="1111",TH!M998="1111")),TH!D998,""),"")</f>
        <v/>
      </c>
      <c r="B998" s="36" t="str">
        <f t="shared" si="50"/>
        <v/>
      </c>
      <c r="C998" s="189"/>
      <c r="D998" s="182"/>
      <c r="E998" s="189"/>
      <c r="F998" s="187"/>
      <c r="G998" s="867"/>
      <c r="H998" s="191"/>
      <c r="I998" s="252"/>
      <c r="J998" s="252"/>
      <c r="K998" s="594"/>
      <c r="L998" s="192"/>
      <c r="M998" s="192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9"/>
      <c r="AB998" s="586"/>
    </row>
    <row r="999" spans="1:29" ht="15.75" customHeight="1">
      <c r="A999" s="860" t="str">
        <f>IF(B999&lt;&gt;"",IF(AND(B999&gt;=_TM1,B999&lt;=_TM2,OR(TH!L999="1111",TH!M999="1111")),TH!D999,""),"")</f>
        <v/>
      </c>
      <c r="B999" s="36" t="str">
        <f t="shared" si="50"/>
        <v/>
      </c>
      <c r="C999" s="189"/>
      <c r="D999" s="182"/>
      <c r="E999" s="189"/>
      <c r="F999" s="187"/>
      <c r="G999" s="867"/>
      <c r="H999" s="191"/>
      <c r="I999" s="252"/>
      <c r="J999" s="252"/>
      <c r="K999" s="594"/>
      <c r="L999" s="192"/>
      <c r="M999" s="192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9"/>
      <c r="AB999" s="586"/>
    </row>
    <row r="1000" spans="1:29" ht="15.75" customHeight="1">
      <c r="A1000" s="860" t="str">
        <f>IF(B1000&lt;&gt;"",IF(AND(B1000&gt;=_TM1,B1000&lt;=_TM2,OR(TH!L1000="1111",TH!M1000="1111")),TH!D1000,""),"")</f>
        <v/>
      </c>
      <c r="B1000" s="36" t="str">
        <f t="shared" si="50"/>
        <v/>
      </c>
      <c r="C1000" s="189"/>
      <c r="D1000" s="182"/>
      <c r="E1000" s="189"/>
      <c r="F1000" s="187"/>
      <c r="G1000" s="867"/>
      <c r="H1000" s="191"/>
      <c r="I1000" s="252"/>
      <c r="J1000" s="252"/>
      <c r="K1000" s="594"/>
      <c r="L1000" s="192"/>
      <c r="M1000" s="192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9"/>
      <c r="AB1000" s="586"/>
    </row>
    <row r="1001" spans="1:29" ht="15.75" customHeight="1">
      <c r="A1001" s="860" t="str">
        <f>IF(B1001&lt;&gt;"",IF(AND(B1001&gt;=_TM1,B1001&lt;=_TM2,OR(TH!L1001="1111",TH!M1001="1111")),TH!D1001,""),"")</f>
        <v/>
      </c>
      <c r="B1001" s="36" t="str">
        <f t="shared" si="50"/>
        <v/>
      </c>
      <c r="C1001" s="189"/>
      <c r="D1001" s="182"/>
      <c r="E1001" s="189"/>
      <c r="F1001" s="187"/>
      <c r="G1001" s="867"/>
      <c r="H1001" s="191"/>
      <c r="I1001" s="252"/>
      <c r="J1001" s="252"/>
      <c r="K1001" s="594"/>
      <c r="L1001" s="192"/>
      <c r="M1001" s="192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9"/>
      <c r="AB1001" s="586"/>
    </row>
    <row r="1002" spans="1:29" ht="15.75" customHeight="1">
      <c r="A1002" s="860" t="str">
        <f>IF(B1002&lt;&gt;"",IF(AND(B1002&gt;=_TM1,B1002&lt;=_TM2,OR(TH!L1002="1111",TH!M1002="1111")),TH!D1002,""),"")</f>
        <v/>
      </c>
      <c r="B1002" s="36" t="str">
        <f t="shared" si="50"/>
        <v/>
      </c>
      <c r="C1002" s="189"/>
      <c r="D1002" s="182"/>
      <c r="E1002" s="189"/>
      <c r="F1002" s="187"/>
      <c r="G1002" s="867"/>
      <c r="H1002" s="191"/>
      <c r="I1002" s="252"/>
      <c r="J1002" s="252"/>
      <c r="K1002" s="594"/>
      <c r="L1002" s="192"/>
      <c r="M1002" s="192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9"/>
      <c r="AB1002" s="586"/>
    </row>
    <row r="1003" spans="1:29" ht="15.75" customHeight="1">
      <c r="A1003" s="860" t="str">
        <f>IF(B1003&lt;&gt;"",IF(AND(B1003&gt;=_TM1,B1003&lt;=_TM2,OR(TH!L1003="1111",TH!M1003="1111")),TH!D1003,""),"")</f>
        <v/>
      </c>
      <c r="B1003" s="36" t="str">
        <f t="shared" si="50"/>
        <v/>
      </c>
      <c r="C1003" s="189"/>
      <c r="D1003" s="182"/>
      <c r="E1003" s="189"/>
      <c r="F1003" s="187"/>
      <c r="G1003" s="867"/>
      <c r="H1003" s="191"/>
      <c r="I1003" s="252"/>
      <c r="J1003" s="252"/>
      <c r="K1003" s="594"/>
      <c r="L1003" s="192"/>
      <c r="M1003" s="192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9"/>
      <c r="AB1003" s="586"/>
    </row>
    <row r="1004" spans="1:29" ht="15.75" customHeight="1">
      <c r="A1004" s="860" t="str">
        <f>IF(B1004&lt;&gt;"",IF(AND(B1004&gt;=_TM1,B1004&lt;=_TM2,OR(TH!L1004="1111",TH!M1004="1111")),TH!D1004,""),"")</f>
        <v/>
      </c>
      <c r="B1004" s="36" t="str">
        <f t="shared" si="50"/>
        <v/>
      </c>
      <c r="C1004" s="189"/>
      <c r="D1004" s="182"/>
      <c r="E1004" s="189"/>
      <c r="F1004" s="187"/>
      <c r="G1004" s="867"/>
      <c r="H1004" s="191"/>
      <c r="I1004" s="252"/>
      <c r="J1004" s="252"/>
      <c r="K1004" s="594"/>
      <c r="L1004" s="192"/>
      <c r="M1004" s="192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59"/>
      <c r="AB1004" s="586"/>
    </row>
    <row r="1005" spans="1:29" ht="15.75" customHeight="1">
      <c r="A1005" s="860" t="str">
        <f>IF(B1005&lt;&gt;"",IF(AND(B1005&gt;=_TM1,B1005&lt;=_TM2,OR(TH!L1005="1111",TH!M1005="1111")),TH!D1005,""),"")</f>
        <v/>
      </c>
      <c r="B1005" s="36" t="str">
        <f t="shared" si="50"/>
        <v/>
      </c>
      <c r="C1005" s="189"/>
      <c r="D1005" s="182"/>
      <c r="E1005" s="189"/>
      <c r="F1005" s="187"/>
      <c r="G1005" s="867"/>
      <c r="H1005" s="191"/>
      <c r="I1005" s="252"/>
      <c r="J1005" s="252"/>
      <c r="K1005" s="594"/>
      <c r="L1005" s="192"/>
      <c r="M1005" s="192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59"/>
      <c r="AB1005" s="586"/>
    </row>
    <row r="1006" spans="1:29" ht="15.75" customHeight="1">
      <c r="A1006" s="860" t="str">
        <f>IF(B1006&lt;&gt;"",IF(AND(B1006&gt;=_TM1,B1006&lt;=_TM2,OR(TH!L1006="1111",TH!M1006="1111")),TH!D1006,""),"")</f>
        <v/>
      </c>
      <c r="B1006" s="36" t="str">
        <f t="shared" si="50"/>
        <v/>
      </c>
      <c r="C1006" s="189"/>
      <c r="D1006" s="182"/>
      <c r="E1006" s="189"/>
      <c r="F1006" s="187"/>
      <c r="G1006" s="867"/>
      <c r="H1006" s="191"/>
      <c r="I1006" s="252"/>
      <c r="J1006" s="252"/>
      <c r="K1006" s="594"/>
      <c r="L1006" s="192"/>
      <c r="M1006" s="192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59"/>
      <c r="AB1006" s="586"/>
    </row>
    <row r="1007" spans="1:29" ht="15.75" customHeight="1">
      <c r="A1007" s="860" t="str">
        <f>IF(B1007&lt;&gt;"",IF(AND(B1007&gt;=_TM1,B1007&lt;=_TM2,OR(TH!L1007="1111",TH!M1007="1111")),TH!D1007,""),"")</f>
        <v/>
      </c>
      <c r="B1007" s="36" t="str">
        <f t="shared" si="50"/>
        <v/>
      </c>
      <c r="C1007" s="189"/>
      <c r="D1007" s="182"/>
      <c r="E1007" s="189"/>
      <c r="F1007" s="187"/>
      <c r="G1007" s="867"/>
      <c r="H1007" s="191"/>
      <c r="I1007" s="252"/>
      <c r="J1007" s="252"/>
      <c r="K1007" s="594"/>
      <c r="L1007" s="192"/>
      <c r="M1007" s="192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9"/>
      <c r="AB1007" s="586"/>
    </row>
    <row r="1008" spans="1:29" ht="15.75" customHeight="1">
      <c r="A1008" s="860" t="str">
        <f>IF(B1008&lt;&gt;"",IF(AND(B1008&gt;=_TM1,B1008&lt;=_TM2,OR(TH!L1008="1111",TH!M1008="1111")),TH!D1008,""),"")</f>
        <v/>
      </c>
      <c r="B1008" s="36" t="str">
        <f t="shared" si="50"/>
        <v/>
      </c>
      <c r="C1008" s="189"/>
      <c r="D1008" s="182"/>
      <c r="E1008" s="189"/>
      <c r="F1008" s="187"/>
      <c r="G1008" s="867"/>
      <c r="H1008" s="191"/>
      <c r="I1008" s="252"/>
      <c r="J1008" s="252"/>
      <c r="K1008" s="594"/>
      <c r="L1008" s="192"/>
      <c r="M1008" s="192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9"/>
      <c r="AB1008" s="586"/>
    </row>
    <row r="1009" spans="1:30" ht="15.75" customHeight="1">
      <c r="A1009" s="860" t="str">
        <f>IF(B1009&lt;&gt;"",IF(AND(B1009&gt;=_TM1,B1009&lt;=_TM2,OR(TH!L1009="1111",TH!M1009="1111")),TH!D1009,""),"")</f>
        <v/>
      </c>
      <c r="B1009" s="36" t="str">
        <f t="shared" si="50"/>
        <v/>
      </c>
      <c r="C1009" s="189"/>
      <c r="D1009" s="182"/>
      <c r="E1009" s="189"/>
      <c r="F1009" s="187"/>
      <c r="G1009" s="867"/>
      <c r="H1009" s="191"/>
      <c r="I1009" s="252"/>
      <c r="J1009" s="252"/>
      <c r="K1009" s="594"/>
      <c r="L1009" s="192"/>
      <c r="M1009" s="192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9"/>
      <c r="AB1009" s="586"/>
    </row>
    <row r="1010" spans="1:30" ht="15.75" customHeight="1">
      <c r="A1010" s="860" t="str">
        <f>IF(B1010&lt;&gt;"",IF(AND(B1010&gt;=_TM1,B1010&lt;=_TM2,OR(TH!L1010="1111",TH!M1010="1111")),TH!D1010,""),"")</f>
        <v/>
      </c>
      <c r="B1010" s="36" t="str">
        <f t="shared" si="50"/>
        <v/>
      </c>
      <c r="C1010" s="189"/>
      <c r="D1010" s="182"/>
      <c r="E1010" s="189"/>
      <c r="F1010" s="187"/>
      <c r="G1010" s="867"/>
      <c r="H1010" s="191"/>
      <c r="I1010" s="252"/>
      <c r="J1010" s="252"/>
      <c r="K1010" s="594"/>
      <c r="L1010" s="192"/>
      <c r="M1010" s="192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9"/>
      <c r="AB1010" s="586"/>
    </row>
    <row r="1011" spans="1:30" ht="15.75" customHeight="1">
      <c r="A1011" s="860" t="str">
        <f>IF(B1011&lt;&gt;"",IF(AND(B1011&gt;=_TM1,B1011&lt;=_TM2,OR(TH!L1011="1111",TH!M1011="1111")),TH!D1011,""),"")</f>
        <v/>
      </c>
      <c r="B1011" s="36" t="str">
        <f t="shared" si="50"/>
        <v/>
      </c>
      <c r="C1011" s="189"/>
      <c r="D1011" s="182"/>
      <c r="E1011" s="189"/>
      <c r="F1011" s="187"/>
      <c r="G1011" s="867"/>
      <c r="H1011" s="191"/>
      <c r="I1011" s="252"/>
      <c r="J1011" s="252"/>
      <c r="K1011" s="594"/>
      <c r="L1011" s="192"/>
      <c r="M1011" s="192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9"/>
      <c r="AB1011" s="586"/>
    </row>
    <row r="1012" spans="1:30" ht="15.75" customHeight="1">
      <c r="A1012" s="860" t="str">
        <f>IF(B1012&lt;&gt;"",IF(AND(B1012&gt;=_TM1,B1012&lt;=_TM2,OR(TH!L1012="1111",TH!M1012="1111")),TH!D1012,""),"")</f>
        <v/>
      </c>
      <c r="B1012" s="36" t="str">
        <f t="shared" si="50"/>
        <v/>
      </c>
      <c r="C1012" s="189"/>
      <c r="D1012" s="182"/>
      <c r="E1012" s="189"/>
      <c r="F1012" s="190"/>
      <c r="G1012" s="867"/>
      <c r="H1012" s="191"/>
      <c r="I1012" s="252"/>
      <c r="J1012" s="252"/>
      <c r="K1012" s="594"/>
      <c r="L1012" s="192"/>
      <c r="M1012" s="192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9"/>
      <c r="AB1012" s="586"/>
      <c r="AC1012" s="657"/>
      <c r="AD1012" s="657"/>
    </row>
    <row r="1013" spans="1:30" ht="15.75" customHeight="1">
      <c r="A1013" s="860" t="str">
        <f>IF(B1013&lt;&gt;"",IF(AND(B1013&gt;=_TM1,B1013&lt;=_TM2,OR(TH!L1013="1111",TH!M1013="1111")),TH!D1013,""),"")</f>
        <v/>
      </c>
      <c r="B1013" s="36" t="str">
        <f t="shared" si="50"/>
        <v/>
      </c>
      <c r="C1013" s="189"/>
      <c r="D1013" s="182"/>
      <c r="E1013" s="189"/>
      <c r="F1013" s="190"/>
      <c r="G1013" s="867"/>
      <c r="H1013" s="191"/>
      <c r="I1013" s="252"/>
      <c r="J1013" s="252"/>
      <c r="K1013" s="594"/>
      <c r="L1013" s="192"/>
      <c r="M1013" s="192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9"/>
      <c r="AB1013" s="586"/>
    </row>
    <row r="1014" spans="1:30" ht="15.75" customHeight="1">
      <c r="A1014" s="860" t="str">
        <f>IF(B1014&lt;&gt;"",IF(AND(B1014&gt;=_TM1,B1014&lt;=_TM2,OR(TH!L1014="1111",TH!M1014="1111")),TH!D1014,""),"")</f>
        <v/>
      </c>
      <c r="B1014" s="36" t="str">
        <f t="shared" si="50"/>
        <v/>
      </c>
      <c r="C1014" s="189"/>
      <c r="D1014" s="182"/>
      <c r="E1014" s="189"/>
      <c r="F1014" s="190"/>
      <c r="G1014" s="867"/>
      <c r="H1014" s="191"/>
      <c r="I1014" s="252"/>
      <c r="J1014" s="252"/>
      <c r="K1014" s="594"/>
      <c r="L1014" s="192"/>
      <c r="M1014" s="192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9"/>
      <c r="AB1014" s="586"/>
      <c r="AC1014" s="586"/>
    </row>
    <row r="1015" spans="1:30" ht="15.75" customHeight="1">
      <c r="A1015" s="860" t="str">
        <f>IF(B1015&lt;&gt;"",IF(AND(B1015&gt;=_TM1,B1015&lt;=_TM2,OR(TH!L1015="1111",TH!M1015="1111")),TH!D1015,""),"")</f>
        <v/>
      </c>
      <c r="B1015" s="36" t="str">
        <f t="shared" ref="B1015:B1046" si="51">IF(C1015&lt;&gt;"",MONTH(C1015),"")</f>
        <v/>
      </c>
      <c r="C1015" s="189"/>
      <c r="D1015" s="182"/>
      <c r="E1015" s="189"/>
      <c r="F1015" s="190"/>
      <c r="G1015" s="867"/>
      <c r="H1015" s="191"/>
      <c r="I1015" s="252"/>
      <c r="J1015" s="252"/>
      <c r="K1015" s="594"/>
      <c r="L1015" s="192"/>
      <c r="M1015" s="192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9"/>
      <c r="AB1015" s="586"/>
      <c r="AC1015" s="586"/>
    </row>
    <row r="1016" spans="1:30" ht="15.75" customHeight="1">
      <c r="A1016" s="860" t="str">
        <f>IF(B1016&lt;&gt;"",IF(AND(B1016&gt;=_TM1,B1016&lt;=_TM2,OR(TH!L1016="1111",TH!M1016="1111")),TH!D1016,""),"")</f>
        <v/>
      </c>
      <c r="B1016" s="36" t="str">
        <f t="shared" si="51"/>
        <v/>
      </c>
      <c r="C1016" s="189"/>
      <c r="D1016" s="182"/>
      <c r="E1016" s="189"/>
      <c r="F1016" s="187"/>
      <c r="G1016" s="867"/>
      <c r="H1016" s="191"/>
      <c r="I1016" s="252"/>
      <c r="J1016" s="252"/>
      <c r="K1016" s="594"/>
      <c r="L1016" s="192"/>
      <c r="M1016" s="192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9"/>
      <c r="AB1016" s="586"/>
    </row>
    <row r="1017" spans="1:30" ht="15.75" customHeight="1">
      <c r="A1017" s="860" t="str">
        <f>IF(B1017&lt;&gt;"",IF(AND(B1017&gt;=_TM1,B1017&lt;=_TM2,OR(TH!L1017="1111",TH!M1017="1111")),TH!D1017,""),"")</f>
        <v/>
      </c>
      <c r="B1017" s="36" t="str">
        <f t="shared" si="51"/>
        <v/>
      </c>
      <c r="C1017" s="189"/>
      <c r="D1017" s="182"/>
      <c r="E1017" s="189"/>
      <c r="F1017" s="187"/>
      <c r="G1017" s="867"/>
      <c r="H1017" s="191"/>
      <c r="I1017" s="252"/>
      <c r="J1017" s="252"/>
      <c r="K1017" s="594"/>
      <c r="L1017" s="192"/>
      <c r="M1017" s="192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9"/>
      <c r="AB1017" s="586"/>
      <c r="AC1017" s="586"/>
    </row>
    <row r="1018" spans="1:30" ht="15.75" customHeight="1">
      <c r="A1018" s="860" t="str">
        <f>IF(B1018&lt;&gt;"",IF(AND(B1018&gt;=_TM1,B1018&lt;=_TM2,OR(TH!L1018="1111",TH!M1018="1111")),TH!D1018,""),"")</f>
        <v/>
      </c>
      <c r="B1018" s="36" t="str">
        <f t="shared" si="51"/>
        <v/>
      </c>
      <c r="C1018" s="189"/>
      <c r="D1018" s="182"/>
      <c r="E1018" s="189"/>
      <c r="F1018" s="187"/>
      <c r="G1018" s="867"/>
      <c r="H1018" s="191"/>
      <c r="I1018" s="252"/>
      <c r="J1018" s="252"/>
      <c r="K1018" s="594"/>
      <c r="L1018" s="192"/>
      <c r="M1018" s="192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9"/>
      <c r="AB1018" s="586"/>
    </row>
    <row r="1019" spans="1:30" ht="15.75" customHeight="1">
      <c r="A1019" s="860" t="str">
        <f>IF(B1019&lt;&gt;"",IF(AND(B1019&gt;=_TM1,B1019&lt;=_TM2,OR(TH!L1019="1111",TH!M1019="1111")),TH!D1019,""),"")</f>
        <v/>
      </c>
      <c r="B1019" s="36" t="str">
        <f t="shared" si="51"/>
        <v/>
      </c>
      <c r="C1019" s="189"/>
      <c r="D1019" s="182"/>
      <c r="E1019" s="189"/>
      <c r="F1019" s="187"/>
      <c r="G1019" s="867"/>
      <c r="H1019" s="191"/>
      <c r="I1019" s="252"/>
      <c r="J1019" s="252"/>
      <c r="K1019" s="594"/>
      <c r="L1019" s="192"/>
      <c r="M1019" s="192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9"/>
      <c r="AB1019" s="586"/>
    </row>
    <row r="1020" spans="1:30" ht="15.75" customHeight="1">
      <c r="A1020" s="860" t="str">
        <f>IF(B1020&lt;&gt;"",IF(AND(B1020&gt;=_TM1,B1020&lt;=_TM2,OR(TH!L1020="1111",TH!M1020="1111")),TH!D1020,""),"")</f>
        <v/>
      </c>
      <c r="B1020" s="36" t="str">
        <f t="shared" si="51"/>
        <v/>
      </c>
      <c r="C1020" s="189"/>
      <c r="D1020" s="182"/>
      <c r="E1020" s="189"/>
      <c r="F1020" s="187"/>
      <c r="G1020" s="867"/>
      <c r="H1020" s="191"/>
      <c r="I1020" s="252"/>
      <c r="J1020" s="252"/>
      <c r="K1020" s="594"/>
      <c r="L1020" s="192"/>
      <c r="M1020" s="192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9"/>
      <c r="AB1020" s="586"/>
    </row>
    <row r="1021" spans="1:30" ht="15.75" customHeight="1">
      <c r="A1021" s="860" t="str">
        <f>IF(B1021&lt;&gt;"",IF(AND(B1021&gt;=_TM1,B1021&lt;=_TM2,OR(TH!L1021="1111",TH!M1021="1111")),TH!D1021,""),"")</f>
        <v/>
      </c>
      <c r="B1021" s="36" t="str">
        <f t="shared" si="51"/>
        <v/>
      </c>
      <c r="C1021" s="189"/>
      <c r="D1021" s="182"/>
      <c r="E1021" s="189"/>
      <c r="F1021" s="187"/>
      <c r="G1021" s="867"/>
      <c r="H1021" s="191"/>
      <c r="I1021" s="252"/>
      <c r="J1021" s="252"/>
      <c r="K1021" s="594"/>
      <c r="L1021" s="192"/>
      <c r="M1021" s="192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9"/>
      <c r="AB1021" s="586"/>
    </row>
    <row r="1022" spans="1:30" ht="15.75" customHeight="1">
      <c r="A1022" s="860" t="str">
        <f>IF(B1022&lt;&gt;"",IF(AND(B1022&gt;=_TM1,B1022&lt;=_TM2,OR(TH!L1022="1111",TH!M1022="1111")),TH!D1022,""),"")</f>
        <v/>
      </c>
      <c r="B1022" s="36" t="str">
        <f t="shared" si="51"/>
        <v/>
      </c>
      <c r="C1022" s="189"/>
      <c r="D1022" s="182"/>
      <c r="E1022" s="189"/>
      <c r="F1022" s="190"/>
      <c r="G1022" s="867"/>
      <c r="H1022" s="191"/>
      <c r="I1022" s="252"/>
      <c r="J1022" s="252"/>
      <c r="K1022" s="594"/>
      <c r="L1022" s="192"/>
      <c r="M1022" s="192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9"/>
      <c r="AB1022" s="586"/>
    </row>
    <row r="1023" spans="1:30" ht="15.75" customHeight="1">
      <c r="A1023" s="860" t="str">
        <f>IF(B1023&lt;&gt;"",IF(AND(B1023&gt;=_TM1,B1023&lt;=_TM2,OR(TH!L1023="1111",TH!M1023="1111")),TH!D1023,""),"")</f>
        <v/>
      </c>
      <c r="B1023" s="36" t="str">
        <f t="shared" si="51"/>
        <v/>
      </c>
      <c r="C1023" s="189"/>
      <c r="D1023" s="182"/>
      <c r="E1023" s="189"/>
      <c r="F1023" s="187"/>
      <c r="G1023" s="867"/>
      <c r="H1023" s="191"/>
      <c r="I1023" s="252"/>
      <c r="J1023" s="252"/>
      <c r="K1023" s="594"/>
      <c r="L1023" s="192"/>
      <c r="M1023" s="192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9"/>
      <c r="AB1023" s="586"/>
    </row>
    <row r="1024" spans="1:30" ht="15.75" customHeight="1">
      <c r="A1024" s="860" t="str">
        <f>IF(B1024&lt;&gt;"",IF(AND(B1024&gt;=_TM1,B1024&lt;=_TM2,OR(TH!L1024="1111",TH!M1024="1111")),TH!D1024,""),"")</f>
        <v/>
      </c>
      <c r="B1024" s="36" t="str">
        <f t="shared" si="51"/>
        <v/>
      </c>
      <c r="C1024" s="189"/>
      <c r="D1024" s="182"/>
      <c r="E1024" s="189"/>
      <c r="F1024" s="187"/>
      <c r="G1024" s="867"/>
      <c r="H1024" s="191"/>
      <c r="I1024" s="252"/>
      <c r="J1024" s="252"/>
      <c r="K1024" s="594"/>
      <c r="L1024" s="192"/>
      <c r="M1024" s="192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9"/>
      <c r="AB1024" s="586"/>
    </row>
    <row r="1025" spans="1:29" ht="15.75" customHeight="1">
      <c r="A1025" s="860" t="str">
        <f>IF(B1025&lt;&gt;"",IF(AND(B1025&gt;=_TM1,B1025&lt;=_TM2,OR(TH!L1025="1111",TH!M1025="1111")),TH!D1025,""),"")</f>
        <v/>
      </c>
      <c r="B1025" s="36" t="str">
        <f t="shared" si="51"/>
        <v/>
      </c>
      <c r="C1025" s="189"/>
      <c r="D1025" s="182"/>
      <c r="E1025" s="189"/>
      <c r="F1025" s="187"/>
      <c r="G1025" s="867"/>
      <c r="H1025" s="191"/>
      <c r="I1025" s="252"/>
      <c r="J1025" s="252"/>
      <c r="K1025" s="594"/>
      <c r="L1025" s="192"/>
      <c r="M1025" s="192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9"/>
      <c r="AB1025" s="586"/>
    </row>
    <row r="1026" spans="1:29" ht="15.75" customHeight="1">
      <c r="A1026" s="860" t="str">
        <f>IF(B1026&lt;&gt;"",IF(AND(B1026&gt;=_TM1,B1026&lt;=_TM2,OR(TH!L1026="1111",TH!M1026="1111")),TH!D1026,""),"")</f>
        <v/>
      </c>
      <c r="B1026" s="36" t="str">
        <f t="shared" si="51"/>
        <v/>
      </c>
      <c r="C1026" s="189"/>
      <c r="D1026" s="182"/>
      <c r="E1026" s="189"/>
      <c r="F1026" s="40"/>
      <c r="G1026" s="867"/>
      <c r="H1026" s="191"/>
      <c r="I1026" s="252"/>
      <c r="J1026" s="252"/>
      <c r="K1026" s="594"/>
      <c r="L1026" s="192"/>
      <c r="M1026" s="192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9"/>
      <c r="AB1026" s="586"/>
    </row>
    <row r="1027" spans="1:29" ht="15.75" customHeight="1">
      <c r="A1027" s="860" t="str">
        <f>IF(B1027&lt;&gt;"",IF(AND(B1027&gt;=_TM1,B1027&lt;=_TM2,OR(TH!L1027="1111",TH!M1027="1111")),TH!D1027,""),"")</f>
        <v/>
      </c>
      <c r="B1027" s="36" t="str">
        <f t="shared" si="51"/>
        <v/>
      </c>
      <c r="C1027" s="189"/>
      <c r="D1027" s="182"/>
      <c r="E1027" s="189"/>
      <c r="F1027" s="187"/>
      <c r="G1027" s="867"/>
      <c r="H1027" s="191"/>
      <c r="I1027" s="252"/>
      <c r="J1027" s="252"/>
      <c r="K1027" s="594"/>
      <c r="L1027" s="192"/>
      <c r="M1027" s="192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59"/>
      <c r="AB1027" s="586"/>
      <c r="AC1027" s="586"/>
    </row>
    <row r="1028" spans="1:29" ht="15.75" customHeight="1">
      <c r="A1028" s="860" t="str">
        <f>IF(B1028&lt;&gt;"",IF(AND(B1028&gt;=_TM1,B1028&lt;=_TM2,OR(TH!L1028="1111",TH!M1028="1111")),TH!D1028,""),"")</f>
        <v/>
      </c>
      <c r="B1028" s="36" t="str">
        <f t="shared" si="51"/>
        <v/>
      </c>
      <c r="C1028" s="189"/>
      <c r="D1028" s="182"/>
      <c r="E1028" s="189"/>
      <c r="F1028" s="190"/>
      <c r="G1028" s="867"/>
      <c r="H1028" s="191"/>
      <c r="I1028" s="252"/>
      <c r="J1028" s="252"/>
      <c r="K1028" s="594"/>
      <c r="L1028" s="192"/>
      <c r="M1028" s="192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9"/>
      <c r="AB1028" s="586"/>
      <c r="AC1028" s="586"/>
    </row>
    <row r="1029" spans="1:29" ht="15.75" customHeight="1">
      <c r="A1029" s="860" t="str">
        <f>IF(B1029&lt;&gt;"",IF(AND(B1029&gt;=_TM1,B1029&lt;=_TM2,OR(TH!L1029="1111",TH!M1029="1111")),TH!D1029,""),"")</f>
        <v/>
      </c>
      <c r="B1029" s="36" t="str">
        <f t="shared" si="51"/>
        <v/>
      </c>
      <c r="C1029" s="189"/>
      <c r="D1029" s="182"/>
      <c r="E1029" s="189"/>
      <c r="F1029" s="190"/>
      <c r="G1029" s="867"/>
      <c r="H1029" s="191"/>
      <c r="I1029" s="252"/>
      <c r="J1029" s="252"/>
      <c r="K1029" s="594"/>
      <c r="L1029" s="192"/>
      <c r="M1029" s="192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9"/>
      <c r="AB1029" s="586"/>
      <c r="AC1029" s="586"/>
    </row>
    <row r="1030" spans="1:29" ht="15.75" customHeight="1">
      <c r="A1030" s="860" t="str">
        <f>IF(B1030&lt;&gt;"",IF(AND(B1030&gt;=_TM1,B1030&lt;=_TM2,OR(TH!L1030="1111",TH!M1030="1111")),TH!D1030,""),"")</f>
        <v/>
      </c>
      <c r="B1030" s="36" t="str">
        <f t="shared" si="51"/>
        <v/>
      </c>
      <c r="C1030" s="189"/>
      <c r="D1030" s="182"/>
      <c r="E1030" s="189"/>
      <c r="F1030" s="291"/>
      <c r="G1030" s="867"/>
      <c r="H1030" s="191"/>
      <c r="I1030" s="252"/>
      <c r="J1030" s="252"/>
      <c r="K1030" s="594"/>
      <c r="L1030" s="192"/>
      <c r="M1030" s="192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9"/>
      <c r="AB1030" s="586"/>
    </row>
    <row r="1031" spans="1:29" ht="15.75" customHeight="1">
      <c r="A1031" s="860" t="str">
        <f>IF(B1031&lt;&gt;"",IF(AND(B1031&gt;=_TM1,B1031&lt;=_TM2,OR(TH!L1031="1111",TH!M1031="1111")),TH!D1031,""),"")</f>
        <v/>
      </c>
      <c r="B1031" s="36" t="str">
        <f t="shared" si="51"/>
        <v/>
      </c>
      <c r="C1031" s="189"/>
      <c r="D1031" s="182"/>
      <c r="E1031" s="189"/>
      <c r="F1031" s="190"/>
      <c r="G1031" s="867"/>
      <c r="H1031" s="191"/>
      <c r="I1031" s="252"/>
      <c r="J1031" s="252"/>
      <c r="K1031" s="594"/>
      <c r="L1031" s="192"/>
      <c r="M1031" s="192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9"/>
      <c r="AB1031" s="586"/>
    </row>
    <row r="1032" spans="1:29" ht="15.75" customHeight="1">
      <c r="A1032" s="860" t="str">
        <f>IF(B1032&lt;&gt;"",IF(AND(B1032&gt;=_TM1,B1032&lt;=_TM2,OR(TH!L1032="1111",TH!M1032="1111")),TH!D1032,""),"")</f>
        <v/>
      </c>
      <c r="B1032" s="36" t="str">
        <f t="shared" si="51"/>
        <v/>
      </c>
      <c r="C1032" s="189"/>
      <c r="D1032" s="182"/>
      <c r="E1032" s="189"/>
      <c r="F1032" s="190"/>
      <c r="G1032" s="867"/>
      <c r="H1032" s="191"/>
      <c r="I1032" s="252"/>
      <c r="J1032" s="252"/>
      <c r="K1032" s="594"/>
      <c r="L1032" s="192"/>
      <c r="M1032" s="192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9"/>
      <c r="AB1032" s="586"/>
      <c r="AC1032" s="586"/>
    </row>
    <row r="1033" spans="1:29" ht="15.75" customHeight="1">
      <c r="A1033" s="860" t="str">
        <f>IF(B1033&lt;&gt;"",IF(AND(B1033&gt;=_TM1,B1033&lt;=_TM2,OR(TH!L1033="1111",TH!M1033="1111")),TH!D1033,""),"")</f>
        <v/>
      </c>
      <c r="B1033" s="36" t="str">
        <f t="shared" si="51"/>
        <v/>
      </c>
      <c r="C1033" s="189"/>
      <c r="D1033" s="182"/>
      <c r="E1033" s="189"/>
      <c r="F1033" s="187"/>
      <c r="G1033" s="867"/>
      <c r="H1033" s="191"/>
      <c r="I1033" s="252"/>
      <c r="J1033" s="252"/>
      <c r="K1033" s="594"/>
      <c r="L1033" s="192"/>
      <c r="M1033" s="192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9"/>
      <c r="AB1033" s="586"/>
    </row>
    <row r="1034" spans="1:29" ht="15.75" customHeight="1">
      <c r="A1034" s="860" t="str">
        <f>IF(B1034&lt;&gt;"",IF(AND(B1034&gt;=_TM1,B1034&lt;=_TM2,OR(TH!L1034="1111",TH!M1034="1111")),TH!D1034,""),"")</f>
        <v/>
      </c>
      <c r="B1034" s="36" t="str">
        <f t="shared" si="51"/>
        <v/>
      </c>
      <c r="C1034" s="189"/>
      <c r="D1034" s="182"/>
      <c r="E1034" s="189"/>
      <c r="F1034" s="187"/>
      <c r="G1034" s="867"/>
      <c r="H1034" s="191"/>
      <c r="I1034" s="252"/>
      <c r="J1034" s="252"/>
      <c r="K1034" s="594"/>
      <c r="L1034" s="192"/>
      <c r="M1034" s="192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9"/>
      <c r="AB1034" s="586"/>
    </row>
    <row r="1035" spans="1:29" ht="15.75" customHeight="1">
      <c r="A1035" s="860" t="str">
        <f>IF(B1035&lt;&gt;"",IF(AND(B1035&gt;=_TM1,B1035&lt;=_TM2,OR(TH!L1035="1111",TH!M1035="1111")),TH!D1035,""),"")</f>
        <v/>
      </c>
      <c r="B1035" s="36" t="str">
        <f t="shared" si="51"/>
        <v/>
      </c>
      <c r="C1035" s="189"/>
      <c r="D1035" s="182"/>
      <c r="E1035" s="189"/>
      <c r="F1035" s="187"/>
      <c r="G1035" s="867"/>
      <c r="H1035" s="191"/>
      <c r="I1035" s="252"/>
      <c r="J1035" s="252"/>
      <c r="K1035" s="594"/>
      <c r="L1035" s="192"/>
      <c r="M1035" s="192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9"/>
      <c r="AB1035" s="586"/>
    </row>
    <row r="1036" spans="1:29" ht="15.75" customHeight="1">
      <c r="A1036" s="860" t="str">
        <f>IF(B1036&lt;&gt;"",IF(AND(B1036&gt;=_TM1,B1036&lt;=_TM2,OR(TH!L1036="1111",TH!M1036="1111")),TH!D1036,""),"")</f>
        <v/>
      </c>
      <c r="B1036" s="36" t="str">
        <f t="shared" si="51"/>
        <v/>
      </c>
      <c r="C1036" s="189"/>
      <c r="D1036" s="182"/>
      <c r="E1036" s="189"/>
      <c r="F1036" s="187"/>
      <c r="G1036" s="867"/>
      <c r="H1036" s="191"/>
      <c r="I1036" s="823"/>
      <c r="J1036" s="252"/>
      <c r="K1036" s="594"/>
      <c r="L1036" s="192"/>
      <c r="M1036" s="192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9"/>
      <c r="AB1036" s="586"/>
    </row>
    <row r="1037" spans="1:29" ht="15.75" customHeight="1">
      <c r="A1037" s="860" t="str">
        <f>IF(B1037&lt;&gt;"",IF(AND(B1037&gt;=_TM1,B1037&lt;=_TM2,OR(TH!L1037="1111",TH!M1037="1111")),TH!D1037,""),"")</f>
        <v/>
      </c>
      <c r="B1037" s="36" t="str">
        <f t="shared" si="51"/>
        <v/>
      </c>
      <c r="C1037" s="189"/>
      <c r="D1037" s="182"/>
      <c r="E1037" s="189"/>
      <c r="F1037" s="291"/>
      <c r="G1037" s="867"/>
      <c r="H1037" s="191"/>
      <c r="I1037" s="253"/>
      <c r="J1037" s="253"/>
      <c r="K1037" s="594"/>
      <c r="L1037" s="192"/>
      <c r="M1037" s="192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9"/>
      <c r="AB1037" s="586"/>
    </row>
    <row r="1038" spans="1:29" ht="15.75" customHeight="1">
      <c r="A1038" s="860" t="str">
        <f>IF(B1038&lt;&gt;"",IF(AND(B1038&gt;=_TM1,B1038&lt;=_TM2,OR(TH!L1038="1111",TH!M1038="1111")),TH!D1038,""),"")</f>
        <v/>
      </c>
      <c r="B1038" s="36" t="str">
        <f t="shared" si="51"/>
        <v/>
      </c>
      <c r="C1038" s="189"/>
      <c r="D1038" s="182"/>
      <c r="E1038" s="189"/>
      <c r="F1038" s="187"/>
      <c r="G1038" s="867"/>
      <c r="H1038" s="191"/>
      <c r="I1038" s="252"/>
      <c r="J1038" s="252"/>
      <c r="K1038" s="594"/>
      <c r="L1038" s="192"/>
      <c r="M1038" s="192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9"/>
      <c r="AB1038" s="586"/>
      <c r="AC1038" s="586"/>
    </row>
    <row r="1039" spans="1:29" ht="15.75" customHeight="1">
      <c r="A1039" s="860" t="str">
        <f>IF(B1039&lt;&gt;"",IF(AND(B1039&gt;=_TM1,B1039&lt;=_TM2,OR(TH!L1039="1111",TH!M1039="1111")),TH!D1039,""),"")</f>
        <v/>
      </c>
      <c r="B1039" s="36" t="str">
        <f t="shared" si="51"/>
        <v/>
      </c>
      <c r="C1039" s="189"/>
      <c r="D1039" s="182"/>
      <c r="E1039" s="189"/>
      <c r="F1039" s="187"/>
      <c r="G1039" s="867"/>
      <c r="H1039" s="191"/>
      <c r="I1039" s="252"/>
      <c r="J1039" s="252"/>
      <c r="K1039" s="594"/>
      <c r="L1039" s="192"/>
      <c r="M1039" s="192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9"/>
      <c r="AB1039" s="586"/>
    </row>
    <row r="1040" spans="1:29" ht="15.75" customHeight="1">
      <c r="A1040" s="860" t="str">
        <f>IF(B1040&lt;&gt;"",IF(AND(B1040&gt;=_TM1,B1040&lt;=_TM2,OR(TH!L1040="1111",TH!M1040="1111")),TH!D1040,""),"")</f>
        <v/>
      </c>
      <c r="B1040" s="36" t="str">
        <f t="shared" si="51"/>
        <v/>
      </c>
      <c r="C1040" s="189"/>
      <c r="D1040" s="182"/>
      <c r="E1040" s="189"/>
      <c r="F1040" s="187"/>
      <c r="G1040" s="867"/>
      <c r="H1040" s="191"/>
      <c r="I1040" s="252"/>
      <c r="J1040" s="252"/>
      <c r="K1040" s="594"/>
      <c r="L1040" s="192"/>
      <c r="M1040" s="192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9"/>
      <c r="AB1040" s="586"/>
    </row>
    <row r="1041" spans="1:30" ht="15.75" customHeight="1">
      <c r="A1041" s="860" t="str">
        <f>IF(B1041&lt;&gt;"",IF(AND(B1041&gt;=_TM1,B1041&lt;=_TM2,OR(TH!L1041="1111",TH!M1041="1111")),TH!D1041,""),"")</f>
        <v/>
      </c>
      <c r="B1041" s="36" t="str">
        <f t="shared" si="51"/>
        <v/>
      </c>
      <c r="C1041" s="189"/>
      <c r="D1041" s="182"/>
      <c r="E1041" s="189"/>
      <c r="F1041" s="187"/>
      <c r="G1041" s="867"/>
      <c r="H1041" s="191"/>
      <c r="I1041" s="252"/>
      <c r="J1041" s="252"/>
      <c r="K1041" s="594"/>
      <c r="L1041" s="192"/>
      <c r="M1041" s="192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9"/>
      <c r="AB1041" s="586"/>
      <c r="AC1041" s="586"/>
      <c r="AD1041" s="586"/>
    </row>
    <row r="1042" spans="1:30" ht="15.75" customHeight="1">
      <c r="A1042" s="860" t="str">
        <f>IF(B1042&lt;&gt;"",IF(AND(B1042&gt;=_TM1,B1042&lt;=_TM2,OR(TH!L1042="1111",TH!M1042="1111")),TH!D1042,""),"")</f>
        <v/>
      </c>
      <c r="B1042" s="36" t="str">
        <f t="shared" si="51"/>
        <v/>
      </c>
      <c r="C1042" s="189"/>
      <c r="D1042" s="182"/>
      <c r="E1042" s="189"/>
      <c r="F1042" s="190"/>
      <c r="G1042" s="867"/>
      <c r="H1042" s="191"/>
      <c r="I1042" s="252"/>
      <c r="J1042" s="252"/>
      <c r="K1042" s="594"/>
      <c r="L1042" s="192"/>
      <c r="M1042" s="192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9"/>
      <c r="AB1042" s="586"/>
      <c r="AD1042" s="586"/>
    </row>
    <row r="1043" spans="1:30" ht="15.75" customHeight="1">
      <c r="A1043" s="860" t="str">
        <f>IF(B1043&lt;&gt;"",IF(AND(B1043&gt;=_TM1,B1043&lt;=_TM2,OR(TH!L1043="1111",TH!M1043="1111")),TH!D1043,""),"")</f>
        <v/>
      </c>
      <c r="B1043" s="36" t="str">
        <f t="shared" si="51"/>
        <v/>
      </c>
      <c r="C1043" s="189"/>
      <c r="D1043" s="182"/>
      <c r="E1043" s="189"/>
      <c r="F1043" s="190"/>
      <c r="G1043" s="867"/>
      <c r="H1043" s="191"/>
      <c r="I1043" s="252"/>
      <c r="J1043" s="252"/>
      <c r="K1043" s="594"/>
      <c r="L1043" s="192"/>
      <c r="M1043" s="192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9"/>
      <c r="AB1043" s="586"/>
    </row>
    <row r="1044" spans="1:30" ht="15.75" customHeight="1">
      <c r="A1044" s="860" t="str">
        <f>IF(B1044&lt;&gt;"",IF(AND(B1044&gt;=_TM1,B1044&lt;=_TM2,OR(TH!L1044="1111",TH!M1044="1111")),TH!D1044,""),"")</f>
        <v/>
      </c>
      <c r="B1044" s="36" t="str">
        <f t="shared" si="51"/>
        <v/>
      </c>
      <c r="C1044" s="189"/>
      <c r="D1044" s="182"/>
      <c r="E1044" s="189"/>
      <c r="F1044" s="187"/>
      <c r="G1044" s="867"/>
      <c r="H1044" s="191"/>
      <c r="I1044" s="255"/>
      <c r="J1044" s="255"/>
      <c r="K1044" s="594"/>
      <c r="L1044" s="192"/>
      <c r="M1044" s="192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9"/>
      <c r="AB1044" s="586"/>
      <c r="AD1044" s="586"/>
    </row>
    <row r="1045" spans="1:30" ht="15.75" customHeight="1">
      <c r="A1045" s="860" t="str">
        <f>IF(B1045&lt;&gt;"",IF(AND(B1045&gt;=_TM1,B1045&lt;=_TM2,OR(TH!L1045="1111",TH!M1045="1111")),TH!D1045,""),"")</f>
        <v/>
      </c>
      <c r="B1045" s="36" t="str">
        <f t="shared" si="51"/>
        <v/>
      </c>
      <c r="C1045" s="189"/>
      <c r="D1045" s="182"/>
      <c r="E1045" s="189"/>
      <c r="F1045" s="190"/>
      <c r="G1045" s="867"/>
      <c r="H1045" s="191"/>
      <c r="I1045" s="252"/>
      <c r="J1045" s="252"/>
      <c r="K1045" s="594"/>
      <c r="L1045" s="192"/>
      <c r="M1045" s="192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9"/>
      <c r="AB1045" s="586"/>
    </row>
    <row r="1046" spans="1:30" ht="15.75" customHeight="1">
      <c r="A1046" s="860" t="str">
        <f>IF(B1046&lt;&gt;"",IF(AND(B1046&gt;=_TM1,B1046&lt;=_TM2,OR(TH!L1046="1111",TH!M1046="1111")),TH!D1046,""),"")</f>
        <v/>
      </c>
      <c r="B1046" s="36" t="str">
        <f t="shared" si="51"/>
        <v/>
      </c>
      <c r="C1046" s="189"/>
      <c r="D1046" s="182"/>
      <c r="E1046" s="189"/>
      <c r="F1046" s="187"/>
      <c r="G1046" s="867"/>
      <c r="H1046" s="191"/>
      <c r="I1046" s="252"/>
      <c r="J1046" s="252"/>
      <c r="K1046" s="594"/>
      <c r="L1046" s="192"/>
      <c r="M1046" s="192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9"/>
      <c r="AB1046" s="586"/>
      <c r="AC1046" s="586"/>
    </row>
    <row r="1047" spans="1:30" ht="15.75" customHeight="1">
      <c r="A1047" s="860" t="str">
        <f>IF(B1047&lt;&gt;"",IF(AND(B1047&gt;=_TM1,B1047&lt;=_TM2,OR(TH!L1047="1111",TH!M1047="1111")),TH!D1047,""),"")</f>
        <v/>
      </c>
      <c r="B1047" s="36" t="str">
        <f t="shared" ref="B1047:B1051" si="52">IF(C1047&lt;&gt;"",MONTH(C1047),"")</f>
        <v/>
      </c>
      <c r="C1047" s="189"/>
      <c r="D1047" s="182"/>
      <c r="E1047" s="189"/>
      <c r="F1047" s="291"/>
      <c r="G1047" s="867"/>
      <c r="H1047" s="191"/>
      <c r="I1047" s="252"/>
      <c r="J1047" s="252"/>
      <c r="K1047" s="594"/>
      <c r="L1047" s="192"/>
      <c r="M1047" s="192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9"/>
      <c r="AB1047" s="586"/>
    </row>
    <row r="1048" spans="1:30" ht="15.75" customHeight="1">
      <c r="A1048" s="860" t="str">
        <f>IF(B1048&lt;&gt;"",IF(AND(B1048&gt;=_TM1,B1048&lt;=_TM2,OR(TH!L1048="1111",TH!M1048="1111")),TH!D1048,""),"")</f>
        <v/>
      </c>
      <c r="B1048" s="36" t="str">
        <f t="shared" si="52"/>
        <v/>
      </c>
      <c r="C1048" s="189"/>
      <c r="D1048" s="182"/>
      <c r="E1048" s="189"/>
      <c r="F1048" s="190"/>
      <c r="G1048" s="867"/>
      <c r="H1048" s="191"/>
      <c r="I1048" s="252"/>
      <c r="J1048" s="252"/>
      <c r="K1048" s="594"/>
      <c r="L1048" s="192"/>
      <c r="M1048" s="192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9"/>
      <c r="AB1048" s="586"/>
    </row>
    <row r="1049" spans="1:30" ht="15.75" customHeight="1">
      <c r="A1049" s="860" t="str">
        <f>IF(B1049&lt;&gt;"",IF(AND(B1049&gt;=_TM1,B1049&lt;=_TM2,OR(TH!L1049="1111",TH!M1049="1111")),TH!D1049,""),"")</f>
        <v/>
      </c>
      <c r="B1049" s="36" t="str">
        <f t="shared" si="52"/>
        <v/>
      </c>
      <c r="C1049" s="189"/>
      <c r="D1049" s="182"/>
      <c r="E1049" s="189"/>
      <c r="F1049" s="190"/>
      <c r="G1049" s="867"/>
      <c r="H1049" s="191"/>
      <c r="I1049" s="252"/>
      <c r="J1049" s="252"/>
      <c r="K1049" s="594"/>
      <c r="L1049" s="192"/>
      <c r="M1049" s="192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9"/>
      <c r="AB1049" s="586"/>
      <c r="AD1049" s="586"/>
    </row>
    <row r="1050" spans="1:30" ht="15.75" customHeight="1">
      <c r="A1050" s="860" t="str">
        <f>IF(B1050&lt;&gt;"",IF(AND(B1050&gt;=_TM1,B1050&lt;=_TM2,OR(TH!L1050="1111",TH!M1050="1111")),TH!D1050,""),"")</f>
        <v/>
      </c>
      <c r="B1050" s="36" t="str">
        <f t="shared" si="52"/>
        <v/>
      </c>
      <c r="C1050" s="189"/>
      <c r="D1050" s="182"/>
      <c r="E1050" s="189"/>
      <c r="F1050" s="40"/>
      <c r="G1050" s="867"/>
      <c r="H1050" s="191"/>
      <c r="I1050" s="252"/>
      <c r="J1050" s="252"/>
      <c r="K1050" s="594"/>
      <c r="L1050" s="192"/>
      <c r="M1050" s="192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9"/>
      <c r="AB1050" s="586"/>
    </row>
    <row r="1051" spans="1:30" ht="15.75" customHeight="1">
      <c r="A1051" s="860" t="str">
        <f>IF(B1051&lt;&gt;"",IF(AND(B1051&gt;=_TM1,B1051&lt;=_TM2,OR(TH!L1051="1111",TH!M1051="1111")),TH!D1051,""),"")</f>
        <v/>
      </c>
      <c r="B1051" s="36" t="str">
        <f t="shared" si="52"/>
        <v/>
      </c>
      <c r="C1051" s="189"/>
      <c r="D1051" s="182"/>
      <c r="E1051" s="189"/>
      <c r="F1051" s="291"/>
      <c r="G1051" s="867"/>
      <c r="H1051" s="191"/>
      <c r="I1051" s="252"/>
      <c r="J1051" s="252"/>
      <c r="K1051" s="594"/>
      <c r="L1051" s="192"/>
      <c r="M1051" s="192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9"/>
      <c r="AB1051" s="586"/>
    </row>
    <row r="1052" spans="1:30" ht="15.75" customHeight="1">
      <c r="A1052" s="860" t="str">
        <f>IF(B1052&lt;&gt;"",IF(AND(B1052&gt;=_TM1,B1052&lt;=_TM2,OR(TH!L1052="1111",TH!M1052="1111")),TH!D1052,""),"")</f>
        <v/>
      </c>
      <c r="B1052" s="36" t="str">
        <f t="shared" ref="B1052" si="53">IF(C1052&lt;&gt;"",MONTH(C1052),"")</f>
        <v/>
      </c>
      <c r="C1052" s="189"/>
      <c r="D1052" s="182"/>
      <c r="E1052" s="189"/>
      <c r="F1052" s="190"/>
      <c r="G1052" s="867"/>
      <c r="H1052" s="191"/>
      <c r="I1052" s="252"/>
      <c r="J1052" s="252"/>
      <c r="K1052" s="594"/>
      <c r="L1052" s="192"/>
      <c r="M1052" s="192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9"/>
      <c r="AB1052" s="586"/>
    </row>
    <row r="1053" spans="1:30" ht="15.75" customHeight="1">
      <c r="A1053" s="860" t="str">
        <f>IF(B1053&lt;&gt;"",IF(AND(B1053&gt;=_TM1,B1053&lt;=_TM2,OR(TH!L1053="1111",TH!M1053="1111")),TH!D1053,""),"")</f>
        <v/>
      </c>
      <c r="B1053" s="36" t="str">
        <f t="shared" ref="B1053:B1099" si="54">IF(C1053&lt;&gt;"",MONTH(C1053),"")</f>
        <v/>
      </c>
      <c r="C1053" s="189"/>
      <c r="D1053" s="189"/>
      <c r="E1053" s="189"/>
      <c r="F1053" s="190"/>
      <c r="G1053" s="867"/>
      <c r="H1053" s="191"/>
      <c r="I1053" s="252"/>
      <c r="J1053" s="252"/>
      <c r="K1053" s="594"/>
      <c r="L1053" s="192"/>
      <c r="M1053" s="192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9"/>
      <c r="AB1053" s="586"/>
    </row>
    <row r="1054" spans="1:30" ht="15.75" customHeight="1">
      <c r="A1054" s="860" t="str">
        <f>IF(B1054&lt;&gt;"",IF(AND(B1054&gt;=_TM1,B1054&lt;=_TM2,OR(TH!L1054="1111",TH!M1054="1111")),TH!D1054,""),"")</f>
        <v/>
      </c>
      <c r="B1054" s="36" t="str">
        <f t="shared" si="54"/>
        <v/>
      </c>
      <c r="C1054" s="189"/>
      <c r="D1054" s="189"/>
      <c r="E1054" s="189"/>
      <c r="F1054" s="187"/>
      <c r="G1054" s="867"/>
      <c r="H1054" s="191"/>
      <c r="I1054" s="252"/>
      <c r="J1054" s="252"/>
      <c r="K1054" s="594"/>
      <c r="L1054" s="192"/>
      <c r="M1054" s="192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9"/>
      <c r="AB1054" s="586"/>
    </row>
    <row r="1055" spans="1:30" ht="15.75" customHeight="1">
      <c r="A1055" s="860" t="str">
        <f>IF(B1055&lt;&gt;"",IF(AND(B1055&gt;=_TM1,B1055&lt;=_TM2,OR(TH!L1055="1111",TH!M1055="1111")),TH!D1055,""),"")</f>
        <v/>
      </c>
      <c r="B1055" s="36" t="str">
        <f t="shared" si="54"/>
        <v/>
      </c>
      <c r="C1055" s="189"/>
      <c r="D1055" s="189"/>
      <c r="E1055" s="189"/>
      <c r="F1055" s="187"/>
      <c r="G1055" s="867"/>
      <c r="H1055" s="191"/>
      <c r="I1055" s="252"/>
      <c r="J1055" s="252"/>
      <c r="K1055" s="594"/>
      <c r="L1055" s="192"/>
      <c r="M1055" s="192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9"/>
      <c r="AB1055" s="586"/>
    </row>
    <row r="1056" spans="1:30" ht="15.75" customHeight="1">
      <c r="A1056" s="860" t="str">
        <f>IF(B1056&lt;&gt;"",IF(AND(B1056&gt;=_TM1,B1056&lt;=_TM2,OR(TH!L1056="1111",TH!M1056="1111")),TH!D1056,""),"")</f>
        <v/>
      </c>
      <c r="B1056" s="36" t="str">
        <f t="shared" si="54"/>
        <v/>
      </c>
      <c r="C1056" s="189"/>
      <c r="D1056" s="189"/>
      <c r="E1056" s="189"/>
      <c r="F1056" s="190"/>
      <c r="G1056" s="867"/>
      <c r="H1056" s="191"/>
      <c r="I1056" s="252"/>
      <c r="J1056" s="252"/>
      <c r="K1056" s="594"/>
      <c r="L1056" s="192"/>
      <c r="M1056" s="192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9"/>
      <c r="AB1056" s="586"/>
    </row>
    <row r="1057" spans="1:28" ht="15.75" customHeight="1">
      <c r="A1057" s="860" t="str">
        <f>IF(B1057&lt;&gt;"",IF(AND(B1057&gt;=_TM1,B1057&lt;=_TM2,OR(TH!L1057="1111",TH!M1057="1111")),TH!D1057,""),"")</f>
        <v/>
      </c>
      <c r="B1057" s="36" t="str">
        <f t="shared" si="54"/>
        <v/>
      </c>
      <c r="C1057" s="189"/>
      <c r="D1057" s="189"/>
      <c r="E1057" s="189"/>
      <c r="F1057" s="190"/>
      <c r="G1057" s="867"/>
      <c r="H1057" s="191"/>
      <c r="I1057" s="252"/>
      <c r="J1057" s="252"/>
      <c r="K1057" s="594"/>
      <c r="L1057" s="192"/>
      <c r="M1057" s="192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9"/>
      <c r="AB1057" s="586"/>
    </row>
    <row r="1058" spans="1:28" ht="15.75" customHeight="1">
      <c r="A1058" s="860" t="str">
        <f>IF(B1058&lt;&gt;"",IF(AND(B1058&gt;=_TM1,B1058&lt;=_TM2,OR(TH!L1058="1111",TH!M1058="1111")),TH!D1058,""),"")</f>
        <v/>
      </c>
      <c r="B1058" s="36" t="str">
        <f t="shared" si="54"/>
        <v/>
      </c>
      <c r="C1058" s="189"/>
      <c r="D1058" s="189"/>
      <c r="E1058" s="189"/>
      <c r="F1058" s="190"/>
      <c r="G1058" s="867"/>
      <c r="H1058" s="191"/>
      <c r="I1058" s="252"/>
      <c r="J1058" s="252"/>
      <c r="K1058" s="594"/>
      <c r="L1058" s="192"/>
      <c r="M1058" s="192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9"/>
      <c r="AB1058" s="586"/>
    </row>
    <row r="1059" spans="1:28" ht="15.75" customHeight="1">
      <c r="A1059" s="860" t="str">
        <f>IF(B1059&lt;&gt;"",IF(AND(B1059&gt;=_TM1,B1059&lt;=_TM2,OR(TH!L1059="1111",TH!M1059="1111")),TH!D1059,""),"")</f>
        <v/>
      </c>
      <c r="B1059" s="36" t="str">
        <f t="shared" si="54"/>
        <v/>
      </c>
      <c r="C1059" s="189"/>
      <c r="D1059" s="189"/>
      <c r="E1059" s="189"/>
      <c r="F1059" s="190"/>
      <c r="G1059" s="867"/>
      <c r="H1059" s="800"/>
      <c r="I1059" s="254"/>
      <c r="J1059" s="252"/>
      <c r="K1059" s="594"/>
      <c r="L1059" s="192"/>
      <c r="M1059" s="192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9"/>
      <c r="AB1059" s="586"/>
    </row>
    <row r="1060" spans="1:28" ht="15.75" customHeight="1">
      <c r="A1060" s="860" t="str">
        <f>IF(B1060&lt;&gt;"",IF(AND(B1060&gt;=_TM1,B1060&lt;=_TM2,OR(TH!L1060="1111",TH!M1060="1111")),TH!D1060,""),"")</f>
        <v/>
      </c>
      <c r="B1060" s="36" t="str">
        <f t="shared" si="54"/>
        <v/>
      </c>
      <c r="C1060" s="189"/>
      <c r="D1060" s="189"/>
      <c r="E1060" s="189"/>
      <c r="F1060" s="190"/>
      <c r="G1060" s="867"/>
      <c r="H1060" s="191"/>
      <c r="I1060" s="252"/>
      <c r="J1060" s="252"/>
      <c r="K1060" s="594"/>
      <c r="L1060" s="192"/>
      <c r="M1060" s="192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9"/>
      <c r="AB1060" s="586"/>
    </row>
    <row r="1061" spans="1:28" ht="15.75" customHeight="1">
      <c r="A1061" s="860" t="str">
        <f>IF(B1061&lt;&gt;"",IF(AND(B1061&gt;=_TM1,B1061&lt;=_TM2,OR(TH!L1061="1111",TH!M1061="1111")),TH!D1061,""),"")</f>
        <v/>
      </c>
      <c r="B1061" s="36" t="str">
        <f t="shared" si="54"/>
        <v/>
      </c>
      <c r="C1061" s="189"/>
      <c r="D1061" s="189"/>
      <c r="E1061" s="189"/>
      <c r="F1061" s="187"/>
      <c r="G1061" s="867"/>
      <c r="H1061" s="191"/>
      <c r="I1061" s="252"/>
      <c r="J1061" s="252"/>
      <c r="K1061" s="594"/>
      <c r="L1061" s="192"/>
      <c r="M1061" s="192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9"/>
      <c r="AB1061" s="586"/>
    </row>
    <row r="1062" spans="1:28" ht="15.75" customHeight="1">
      <c r="A1062" s="860" t="str">
        <f>IF(B1062&lt;&gt;"",IF(AND(B1062&gt;=_TM1,B1062&lt;=_TM2,OR(TH!L1062="1111",TH!M1062="1111")),TH!D1062,""),"")</f>
        <v/>
      </c>
      <c r="B1062" s="36" t="str">
        <f t="shared" si="54"/>
        <v/>
      </c>
      <c r="C1062" s="189"/>
      <c r="D1062" s="189"/>
      <c r="E1062" s="189"/>
      <c r="F1062" s="187"/>
      <c r="G1062" s="867"/>
      <c r="H1062" s="191"/>
      <c r="I1062" s="253"/>
      <c r="J1062" s="253"/>
      <c r="K1062" s="594"/>
      <c r="L1062" s="192"/>
      <c r="M1062" s="192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9"/>
      <c r="AB1062" s="586"/>
    </row>
    <row r="1063" spans="1:28" ht="15.75" customHeight="1">
      <c r="A1063" s="860" t="str">
        <f>IF(B1063&lt;&gt;"",IF(AND(B1063&gt;=_TM1,B1063&lt;=_TM2,OR(TH!L1063="1111",TH!M1063="1111")),TH!D1063,""),"")</f>
        <v/>
      </c>
      <c r="B1063" s="36" t="str">
        <f t="shared" si="54"/>
        <v/>
      </c>
      <c r="C1063" s="189"/>
      <c r="D1063" s="189"/>
      <c r="E1063" s="189"/>
      <c r="F1063" s="187"/>
      <c r="G1063" s="867"/>
      <c r="H1063" s="191"/>
      <c r="I1063" s="253"/>
      <c r="J1063" s="253"/>
      <c r="K1063" s="594"/>
      <c r="L1063" s="192"/>
      <c r="M1063" s="192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9"/>
      <c r="AB1063" s="586"/>
    </row>
    <row r="1064" spans="1:28" ht="15.75" customHeight="1">
      <c r="A1064" s="860" t="str">
        <f>IF(B1064&lt;&gt;"",IF(AND(B1064&gt;=_TM1,B1064&lt;=_TM2,OR(TH!L1064="1111",TH!M1064="1111")),TH!D1064,""),"")</f>
        <v/>
      </c>
      <c r="B1064" s="36" t="str">
        <f t="shared" si="54"/>
        <v/>
      </c>
      <c r="C1064" s="189"/>
      <c r="D1064" s="189"/>
      <c r="E1064" s="189"/>
      <c r="F1064" s="187"/>
      <c r="G1064" s="867"/>
      <c r="H1064" s="191"/>
      <c r="I1064" s="252"/>
      <c r="J1064" s="252"/>
      <c r="K1064" s="594"/>
      <c r="L1064" s="192"/>
      <c r="M1064" s="192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9"/>
      <c r="AB1064" s="586"/>
    </row>
    <row r="1065" spans="1:28" ht="15.75" customHeight="1">
      <c r="A1065" s="860" t="str">
        <f>IF(B1065&lt;&gt;"",IF(AND(B1065&gt;=_TM1,B1065&lt;=_TM2,OR(TH!L1065="1111",TH!M1065="1111")),TH!D1065,""),"")</f>
        <v/>
      </c>
      <c r="B1065" s="36" t="str">
        <f t="shared" si="54"/>
        <v/>
      </c>
      <c r="C1065" s="189"/>
      <c r="D1065" s="189"/>
      <c r="E1065" s="189"/>
      <c r="F1065" s="187"/>
      <c r="G1065" s="867"/>
      <c r="H1065" s="191"/>
      <c r="I1065" s="252"/>
      <c r="J1065" s="252"/>
      <c r="K1065" s="594"/>
      <c r="L1065" s="192"/>
      <c r="M1065" s="192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9"/>
      <c r="AB1065" s="586"/>
    </row>
    <row r="1066" spans="1:28" ht="15.75" customHeight="1">
      <c r="A1066" s="860" t="str">
        <f>IF(B1066&lt;&gt;"",IF(AND(B1066&gt;=_TM1,B1066&lt;=_TM2,OR(TH!L1066="1111",TH!M1066="1111")),TH!D1066,""),"")</f>
        <v/>
      </c>
      <c r="B1066" s="36" t="str">
        <f t="shared" si="54"/>
        <v/>
      </c>
      <c r="C1066" s="189"/>
      <c r="D1066" s="189"/>
      <c r="E1066" s="189"/>
      <c r="F1066" s="187"/>
      <c r="G1066" s="867"/>
      <c r="H1066" s="191"/>
      <c r="I1066" s="252"/>
      <c r="J1066" s="252"/>
      <c r="K1066" s="594"/>
      <c r="L1066" s="192"/>
      <c r="M1066" s="192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9"/>
      <c r="AB1066" s="586"/>
    </row>
    <row r="1067" spans="1:28" ht="15.75" customHeight="1">
      <c r="A1067" s="860" t="str">
        <f>IF(B1067&lt;&gt;"",IF(AND(B1067&gt;=_TM1,B1067&lt;=_TM2,OR(TH!L1067="1111",TH!M1067="1111")),TH!D1067,""),"")</f>
        <v/>
      </c>
      <c r="B1067" s="36" t="str">
        <f t="shared" si="54"/>
        <v/>
      </c>
      <c r="C1067" s="189"/>
      <c r="D1067" s="189"/>
      <c r="E1067" s="189"/>
      <c r="F1067" s="187"/>
      <c r="G1067" s="867"/>
      <c r="H1067" s="191"/>
      <c r="I1067" s="252"/>
      <c r="J1067" s="252"/>
      <c r="K1067" s="594"/>
      <c r="L1067" s="192"/>
      <c r="M1067" s="192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9"/>
      <c r="AB1067" s="586"/>
    </row>
    <row r="1068" spans="1:28" ht="15.75" customHeight="1">
      <c r="A1068" s="860" t="str">
        <f>IF(B1068&lt;&gt;"",IF(AND(B1068&gt;=_TM1,B1068&lt;=_TM2,OR(TH!L1068="1111",TH!M1068="1111")),TH!D1068,""),"")</f>
        <v/>
      </c>
      <c r="B1068" s="36" t="str">
        <f t="shared" si="54"/>
        <v/>
      </c>
      <c r="C1068" s="189"/>
      <c r="D1068" s="189"/>
      <c r="E1068" s="189"/>
      <c r="F1068" s="187"/>
      <c r="G1068" s="867"/>
      <c r="H1068" s="191"/>
      <c r="I1068" s="252"/>
      <c r="J1068" s="252"/>
      <c r="K1068" s="594"/>
      <c r="L1068" s="192"/>
      <c r="M1068" s="192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9"/>
      <c r="AB1068" s="586"/>
    </row>
    <row r="1069" spans="1:28" ht="15.75" customHeight="1">
      <c r="A1069" s="860" t="str">
        <f>IF(B1069&lt;&gt;"",IF(AND(B1069&gt;=_TM1,B1069&lt;=_TM2,OR(TH!L1069="1111",TH!M1069="1111")),TH!D1069,""),"")</f>
        <v/>
      </c>
      <c r="B1069" s="36" t="str">
        <f t="shared" si="54"/>
        <v/>
      </c>
      <c r="C1069" s="189"/>
      <c r="D1069" s="189"/>
      <c r="E1069" s="189"/>
      <c r="F1069" s="190"/>
      <c r="G1069" s="867"/>
      <c r="H1069" s="191"/>
      <c r="I1069" s="252"/>
      <c r="J1069" s="252"/>
      <c r="K1069" s="594"/>
      <c r="L1069" s="192"/>
      <c r="M1069" s="192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9"/>
      <c r="AB1069" s="586"/>
    </row>
    <row r="1070" spans="1:28" ht="15.75" customHeight="1">
      <c r="A1070" s="860" t="str">
        <f>IF(B1070&lt;&gt;"",IF(AND(B1070&gt;=_TM1,B1070&lt;=_TM2,OR(TH!L1070="1111",TH!M1070="1111")),TH!D1070,""),"")</f>
        <v/>
      </c>
      <c r="B1070" s="36" t="str">
        <f t="shared" si="54"/>
        <v/>
      </c>
      <c r="C1070" s="189"/>
      <c r="D1070" s="189"/>
      <c r="E1070" s="189"/>
      <c r="F1070" s="190"/>
      <c r="G1070" s="867"/>
      <c r="H1070" s="191"/>
      <c r="I1070" s="252"/>
      <c r="J1070" s="252"/>
      <c r="K1070" s="594"/>
      <c r="L1070" s="192"/>
      <c r="M1070" s="192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9"/>
      <c r="AB1070" s="586"/>
    </row>
    <row r="1071" spans="1:28" ht="15.75" customHeight="1">
      <c r="A1071" s="860" t="str">
        <f>IF(B1071&lt;&gt;"",IF(AND(B1071&gt;=_TM1,B1071&lt;=_TM2,OR(TH!L1071="1111",TH!M1071="1111")),TH!D1071,""),"")</f>
        <v/>
      </c>
      <c r="B1071" s="36" t="str">
        <f t="shared" si="54"/>
        <v/>
      </c>
      <c r="C1071" s="189"/>
      <c r="D1071" s="189"/>
      <c r="E1071" s="189"/>
      <c r="F1071" s="190"/>
      <c r="G1071" s="867"/>
      <c r="H1071" s="191"/>
      <c r="I1071" s="252"/>
      <c r="J1071" s="252"/>
      <c r="K1071" s="594"/>
      <c r="L1071" s="192"/>
      <c r="M1071" s="192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9"/>
      <c r="AB1071" s="586"/>
    </row>
    <row r="1072" spans="1:28" ht="15.75" customHeight="1">
      <c r="A1072" s="860" t="str">
        <f>IF(B1072&lt;&gt;"",IF(AND(B1072&gt;=_TM1,B1072&lt;=_TM2,OR(TH!L1072="1111",TH!M1072="1111")),TH!D1072,""),"")</f>
        <v/>
      </c>
      <c r="B1072" s="36" t="str">
        <f t="shared" si="54"/>
        <v/>
      </c>
      <c r="C1072" s="189"/>
      <c r="D1072" s="189"/>
      <c r="E1072" s="189"/>
      <c r="F1072" s="190"/>
      <c r="G1072" s="867"/>
      <c r="H1072" s="191"/>
      <c r="I1072" s="252"/>
      <c r="J1072" s="252"/>
      <c r="K1072" s="594"/>
      <c r="L1072" s="192"/>
      <c r="M1072" s="192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9"/>
      <c r="AB1072" s="586"/>
    </row>
    <row r="1073" spans="1:28" ht="15.75" customHeight="1">
      <c r="A1073" s="860" t="str">
        <f>IF(B1073&lt;&gt;"",IF(AND(B1073&gt;=_TM1,B1073&lt;=_TM2,OR(TH!L1073="1111",TH!M1073="1111")),TH!D1073,""),"")</f>
        <v/>
      </c>
      <c r="B1073" s="36" t="str">
        <f t="shared" si="54"/>
        <v/>
      </c>
      <c r="C1073" s="189"/>
      <c r="D1073" s="189"/>
      <c r="E1073" s="189"/>
      <c r="F1073" s="190"/>
      <c r="G1073" s="867"/>
      <c r="H1073" s="191"/>
      <c r="I1073" s="252"/>
      <c r="J1073" s="252"/>
      <c r="K1073" s="594"/>
      <c r="L1073" s="192"/>
      <c r="M1073" s="192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9"/>
      <c r="AB1073" s="586"/>
    </row>
    <row r="1074" spans="1:28" ht="15.75" customHeight="1">
      <c r="A1074" s="860" t="str">
        <f>IF(B1074&lt;&gt;"",IF(AND(B1074&gt;=_TM1,B1074&lt;=_TM2,OR(TH!L1074="1111",TH!M1074="1111")),TH!D1074,""),"")</f>
        <v/>
      </c>
      <c r="B1074" s="36" t="str">
        <f t="shared" si="54"/>
        <v/>
      </c>
      <c r="C1074" s="189"/>
      <c r="D1074" s="189"/>
      <c r="E1074" s="189"/>
      <c r="F1074" s="190"/>
      <c r="G1074" s="867"/>
      <c r="H1074" s="191"/>
      <c r="I1074" s="252"/>
      <c r="J1074" s="252"/>
      <c r="K1074" s="594"/>
      <c r="L1074" s="192"/>
      <c r="M1074" s="192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9"/>
      <c r="AB1074" s="586"/>
    </row>
    <row r="1075" spans="1:28" ht="15.75" customHeight="1">
      <c r="A1075" s="860" t="str">
        <f>IF(B1075&lt;&gt;"",IF(AND(B1075&gt;=_TM1,B1075&lt;=_TM2,OR(TH!L1075="1111",TH!M1075="1111")),TH!D1075,""),"")</f>
        <v/>
      </c>
      <c r="B1075" s="36" t="str">
        <f t="shared" si="54"/>
        <v/>
      </c>
      <c r="C1075" s="189"/>
      <c r="D1075" s="189"/>
      <c r="E1075" s="189"/>
      <c r="F1075" s="190"/>
      <c r="G1075" s="867"/>
      <c r="H1075" s="191"/>
      <c r="I1075" s="252"/>
      <c r="J1075" s="252"/>
      <c r="K1075" s="594"/>
      <c r="L1075" s="192"/>
      <c r="M1075" s="192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9"/>
      <c r="AB1075" s="586"/>
    </row>
    <row r="1076" spans="1:28" ht="15.75" customHeight="1">
      <c r="A1076" s="860" t="str">
        <f>IF(B1076&lt;&gt;"",IF(AND(B1076&gt;=_TM1,B1076&lt;=_TM2,OR(TH!L1076="1111",TH!M1076="1111")),TH!D1076,""),"")</f>
        <v/>
      </c>
      <c r="B1076" s="36" t="str">
        <f t="shared" si="54"/>
        <v/>
      </c>
      <c r="C1076" s="189"/>
      <c r="D1076" s="189"/>
      <c r="E1076" s="189"/>
      <c r="F1076" s="187"/>
      <c r="G1076" s="867"/>
      <c r="H1076" s="191"/>
      <c r="I1076" s="252"/>
      <c r="J1076" s="252"/>
      <c r="K1076" s="594"/>
      <c r="L1076" s="192"/>
      <c r="M1076" s="192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9"/>
      <c r="AB1076" s="586"/>
    </row>
    <row r="1077" spans="1:28" ht="15.75" customHeight="1">
      <c r="A1077" s="860" t="str">
        <f>IF(B1077&lt;&gt;"",IF(AND(B1077&gt;=_TM1,B1077&lt;=_TM2,OR(TH!L1077="1111",TH!M1077="1111")),TH!D1077,""),"")</f>
        <v/>
      </c>
      <c r="B1077" s="36" t="str">
        <f t="shared" si="54"/>
        <v/>
      </c>
      <c r="C1077" s="189"/>
      <c r="D1077" s="189"/>
      <c r="E1077" s="189"/>
      <c r="F1077" s="187"/>
      <c r="G1077" s="867"/>
      <c r="H1077" s="191"/>
      <c r="I1077" s="252"/>
      <c r="J1077" s="252"/>
      <c r="K1077" s="594"/>
      <c r="L1077" s="192"/>
      <c r="M1077" s="192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9"/>
      <c r="AB1077" s="586"/>
    </row>
    <row r="1078" spans="1:28" ht="15.75" customHeight="1">
      <c r="A1078" s="860" t="str">
        <f>IF(B1078&lt;&gt;"",IF(AND(B1078&gt;=_TM1,B1078&lt;=_TM2,OR(TH!L1078="1111",TH!M1078="1111")),TH!D1078,""),"")</f>
        <v/>
      </c>
      <c r="B1078" s="36" t="str">
        <f t="shared" si="54"/>
        <v/>
      </c>
      <c r="C1078" s="189"/>
      <c r="D1078" s="189"/>
      <c r="E1078" s="189"/>
      <c r="F1078" s="190"/>
      <c r="G1078" s="867"/>
      <c r="H1078" s="191"/>
      <c r="I1078" s="252"/>
      <c r="J1078" s="252"/>
      <c r="K1078" s="594"/>
      <c r="L1078" s="192"/>
      <c r="M1078" s="192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9"/>
      <c r="AB1078" s="586"/>
    </row>
    <row r="1079" spans="1:28" ht="15.75" customHeight="1">
      <c r="A1079" s="860" t="str">
        <f>IF(B1079&lt;&gt;"",IF(AND(B1079&gt;=_TM1,B1079&lt;=_TM2,OR(TH!L1079="1111",TH!M1079="1111")),TH!D1079,""),"")</f>
        <v/>
      </c>
      <c r="B1079" s="36" t="str">
        <f t="shared" si="54"/>
        <v/>
      </c>
      <c r="C1079" s="189"/>
      <c r="D1079" s="189"/>
      <c r="E1079" s="189"/>
      <c r="F1079" s="190"/>
      <c r="G1079" s="867"/>
      <c r="H1079" s="191"/>
      <c r="I1079" s="252"/>
      <c r="J1079" s="252"/>
      <c r="K1079" s="594"/>
      <c r="L1079" s="192"/>
      <c r="M1079" s="192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9"/>
      <c r="AB1079" s="586"/>
    </row>
    <row r="1080" spans="1:28" ht="15.75" customHeight="1">
      <c r="A1080" s="860" t="str">
        <f>IF(B1080&lt;&gt;"",IF(AND(B1080&gt;=_TM1,B1080&lt;=_TM2,OR(TH!L1080="1111",TH!M1080="1111")),TH!D1080,""),"")</f>
        <v/>
      </c>
      <c r="B1080" s="36" t="str">
        <f t="shared" si="54"/>
        <v/>
      </c>
      <c r="C1080" s="189"/>
      <c r="D1080" s="189"/>
      <c r="E1080" s="189"/>
      <c r="F1080" s="190"/>
      <c r="G1080" s="867"/>
      <c r="H1080" s="191"/>
      <c r="I1080" s="252"/>
      <c r="J1080" s="252"/>
      <c r="K1080" s="594"/>
      <c r="L1080" s="192"/>
      <c r="M1080" s="192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9"/>
      <c r="AB1080" s="586"/>
    </row>
    <row r="1081" spans="1:28" ht="15.75" customHeight="1">
      <c r="A1081" s="860" t="str">
        <f>IF(B1081&lt;&gt;"",IF(AND(B1081&gt;=_TM1,B1081&lt;=_TM2,OR(TH!L1081="1111",TH!M1081="1111")),TH!D1081,""),"")</f>
        <v/>
      </c>
      <c r="B1081" s="36" t="str">
        <f t="shared" si="54"/>
        <v/>
      </c>
      <c r="C1081" s="189"/>
      <c r="D1081" s="189"/>
      <c r="E1081" s="189"/>
      <c r="F1081" s="190"/>
      <c r="G1081" s="867"/>
      <c r="H1081" s="191"/>
      <c r="I1081" s="252"/>
      <c r="J1081" s="252"/>
      <c r="K1081" s="594"/>
      <c r="L1081" s="192"/>
      <c r="M1081" s="192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9"/>
      <c r="AB1081" s="586"/>
    </row>
    <row r="1082" spans="1:28" ht="15.75" customHeight="1">
      <c r="A1082" s="860" t="str">
        <f>IF(B1082&lt;&gt;"",IF(AND(B1082&gt;=_TM1,B1082&lt;=_TM2,OR(TH!L1082="1111",TH!M1082="1111")),TH!D1082,""),"")</f>
        <v/>
      </c>
      <c r="B1082" s="36" t="str">
        <f t="shared" si="54"/>
        <v/>
      </c>
      <c r="C1082" s="189"/>
      <c r="D1082" s="189"/>
      <c r="E1082" s="189"/>
      <c r="F1082" s="190"/>
      <c r="G1082" s="867"/>
      <c r="H1082" s="191"/>
      <c r="I1082" s="252"/>
      <c r="J1082" s="252"/>
      <c r="K1082" s="594"/>
      <c r="L1082" s="192"/>
      <c r="M1082" s="192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9"/>
      <c r="AB1082" s="586"/>
    </row>
    <row r="1083" spans="1:28" ht="15.75" customHeight="1">
      <c r="A1083" s="860" t="str">
        <f>IF(B1083&lt;&gt;"",IF(AND(B1083&gt;=_TM1,B1083&lt;=_TM2,OR(TH!L1083="1111",TH!M1083="1111")),TH!D1083,""),"")</f>
        <v/>
      </c>
      <c r="B1083" s="36" t="str">
        <f t="shared" si="54"/>
        <v/>
      </c>
      <c r="C1083" s="189"/>
      <c r="D1083" s="189"/>
      <c r="E1083" s="189"/>
      <c r="F1083" s="190"/>
      <c r="G1083" s="867"/>
      <c r="H1083" s="191"/>
      <c r="I1083" s="252"/>
      <c r="J1083" s="252"/>
      <c r="K1083" s="594"/>
      <c r="L1083" s="192"/>
      <c r="M1083" s="192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9"/>
      <c r="AB1083" s="586"/>
    </row>
    <row r="1084" spans="1:28" ht="15.75" customHeight="1">
      <c r="A1084" s="860" t="str">
        <f>IF(B1084&lt;&gt;"",IF(AND(B1084&gt;=_TM1,B1084&lt;=_TM2,OR(TH!L1084="1111",TH!M1084="1111")),TH!D1084,""),"")</f>
        <v/>
      </c>
      <c r="B1084" s="36" t="str">
        <f t="shared" si="54"/>
        <v/>
      </c>
      <c r="C1084" s="189"/>
      <c r="D1084" s="189"/>
      <c r="E1084" s="189"/>
      <c r="F1084" s="190"/>
      <c r="G1084" s="867"/>
      <c r="H1084" s="191"/>
      <c r="I1084" s="252"/>
      <c r="J1084" s="252"/>
      <c r="K1084" s="594"/>
      <c r="L1084" s="192"/>
      <c r="M1084" s="192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9"/>
      <c r="AB1084" s="586"/>
    </row>
    <row r="1085" spans="1:28" ht="15.75" customHeight="1">
      <c r="A1085" s="860" t="str">
        <f>IF(B1085&lt;&gt;"",IF(AND(B1085&gt;=_TM1,B1085&lt;=_TM2,OR(TH!L1085="1111",TH!M1085="1111")),TH!D1085,""),"")</f>
        <v/>
      </c>
      <c r="B1085" s="36" t="str">
        <f t="shared" si="54"/>
        <v/>
      </c>
      <c r="C1085" s="189"/>
      <c r="D1085" s="189"/>
      <c r="E1085" s="189"/>
      <c r="F1085" s="190"/>
      <c r="G1085" s="867"/>
      <c r="H1085" s="191"/>
      <c r="I1085" s="252"/>
      <c r="J1085" s="252"/>
      <c r="K1085" s="594"/>
      <c r="L1085" s="192"/>
      <c r="M1085" s="192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9"/>
      <c r="AB1085" s="586"/>
    </row>
    <row r="1086" spans="1:28" ht="15.75" customHeight="1">
      <c r="A1086" s="860" t="str">
        <f>IF(B1086&lt;&gt;"",IF(AND(B1086&gt;=_TM1,B1086&lt;=_TM2,OR(TH!L1086="1111",TH!M1086="1111")),TH!D1086,""),"")</f>
        <v/>
      </c>
      <c r="B1086" s="36" t="str">
        <f t="shared" si="54"/>
        <v/>
      </c>
      <c r="C1086" s="189"/>
      <c r="D1086" s="189"/>
      <c r="E1086" s="189"/>
      <c r="F1086" s="190"/>
      <c r="G1086" s="867"/>
      <c r="H1086" s="191"/>
      <c r="I1086" s="252"/>
      <c r="J1086" s="252"/>
      <c r="K1086" s="594"/>
      <c r="L1086" s="192"/>
      <c r="M1086" s="192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9"/>
      <c r="AB1086" s="586"/>
    </row>
    <row r="1087" spans="1:28" ht="15.75" customHeight="1">
      <c r="A1087" s="860" t="str">
        <f>IF(B1087&lt;&gt;"",IF(AND(B1087&gt;=_TM1,B1087&lt;=_TM2,OR(TH!L1087="1111",TH!M1087="1111")),TH!D1087,""),"")</f>
        <v/>
      </c>
      <c r="B1087" s="36" t="str">
        <f t="shared" si="54"/>
        <v/>
      </c>
      <c r="C1087" s="189"/>
      <c r="D1087" s="189"/>
      <c r="E1087" s="189"/>
      <c r="F1087" s="190"/>
      <c r="G1087" s="867"/>
      <c r="H1087" s="191"/>
      <c r="I1087" s="252"/>
      <c r="J1087" s="252"/>
      <c r="K1087" s="594"/>
      <c r="L1087" s="192"/>
      <c r="M1087" s="192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9"/>
      <c r="AB1087" s="586"/>
    </row>
    <row r="1088" spans="1:28" ht="15.75" customHeight="1">
      <c r="A1088" s="860" t="str">
        <f>IF(B1088&lt;&gt;"",IF(AND(B1088&gt;=_TM1,B1088&lt;=_TM2,OR(TH!L1088="1111",TH!M1088="1111")),TH!D1088,""),"")</f>
        <v/>
      </c>
      <c r="B1088" s="36" t="str">
        <f t="shared" si="54"/>
        <v/>
      </c>
      <c r="C1088" s="189"/>
      <c r="D1088" s="189"/>
      <c r="E1088" s="189"/>
      <c r="F1088" s="190"/>
      <c r="G1088" s="867"/>
      <c r="H1088" s="191"/>
      <c r="I1088" s="252"/>
      <c r="J1088" s="252"/>
      <c r="K1088" s="594"/>
      <c r="L1088" s="192"/>
      <c r="M1088" s="192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9"/>
      <c r="AB1088" s="586"/>
    </row>
    <row r="1089" spans="1:28" ht="15.75" customHeight="1">
      <c r="A1089" s="860" t="str">
        <f>IF(B1089&lt;&gt;"",IF(AND(B1089&gt;=_TM1,B1089&lt;=_TM2,OR(TH!L1089="1111",TH!M1089="1111")),TH!D1089,""),"")</f>
        <v/>
      </c>
      <c r="B1089" s="36" t="str">
        <f t="shared" si="54"/>
        <v/>
      </c>
      <c r="C1089" s="189"/>
      <c r="D1089" s="189"/>
      <c r="E1089" s="189"/>
      <c r="F1089" s="190"/>
      <c r="G1089" s="867"/>
      <c r="H1089" s="191"/>
      <c r="I1089" s="252"/>
      <c r="J1089" s="252"/>
      <c r="K1089" s="594"/>
      <c r="L1089" s="192"/>
      <c r="M1089" s="192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9"/>
      <c r="AB1089" s="586"/>
    </row>
    <row r="1090" spans="1:28" ht="15.75" customHeight="1">
      <c r="A1090" s="860" t="str">
        <f>IF(B1090&lt;&gt;"",IF(AND(B1090&gt;=_TM1,B1090&lt;=_TM2,OR(TH!L1090="1111",TH!M1090="1111")),TH!D1090,""),"")</f>
        <v/>
      </c>
      <c r="B1090" s="36" t="str">
        <f t="shared" si="54"/>
        <v/>
      </c>
      <c r="C1090" s="189"/>
      <c r="D1090" s="189"/>
      <c r="E1090" s="189"/>
      <c r="F1090" s="190"/>
      <c r="G1090" s="867"/>
      <c r="H1090" s="191"/>
      <c r="I1090" s="252"/>
      <c r="J1090" s="252"/>
      <c r="K1090" s="594"/>
      <c r="L1090" s="192"/>
      <c r="M1090" s="192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9"/>
      <c r="AB1090" s="586"/>
    </row>
    <row r="1091" spans="1:28" ht="15.75" customHeight="1">
      <c r="A1091" s="860" t="str">
        <f>IF(B1091&lt;&gt;"",IF(AND(B1091&gt;=_TM1,B1091&lt;=_TM2,OR(TH!L1091="1111",TH!M1091="1111")),TH!D1091,""),"")</f>
        <v/>
      </c>
      <c r="B1091" s="36" t="str">
        <f t="shared" si="54"/>
        <v/>
      </c>
      <c r="C1091" s="189"/>
      <c r="D1091" s="189"/>
      <c r="E1091" s="189"/>
      <c r="F1091" s="190"/>
      <c r="G1091" s="867"/>
      <c r="H1091" s="191"/>
      <c r="I1091" s="252"/>
      <c r="J1091" s="252"/>
      <c r="K1091" s="594"/>
      <c r="L1091" s="192"/>
      <c r="M1091" s="192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9"/>
      <c r="AB1091" s="586"/>
    </row>
    <row r="1092" spans="1:28" ht="15.75" customHeight="1">
      <c r="A1092" s="860" t="str">
        <f>IF(B1092&lt;&gt;"",IF(AND(B1092&gt;=_TM1,B1092&lt;=_TM2,OR(TH!L1092="1111",TH!M1092="1111")),TH!D1092,""),"")</f>
        <v/>
      </c>
      <c r="B1092" s="36" t="str">
        <f t="shared" si="54"/>
        <v/>
      </c>
      <c r="C1092" s="189"/>
      <c r="D1092" s="189"/>
      <c r="E1092" s="189"/>
      <c r="F1092" s="190"/>
      <c r="G1092" s="867"/>
      <c r="H1092" s="191"/>
      <c r="I1092" s="252"/>
      <c r="J1092" s="252"/>
      <c r="K1092" s="594"/>
      <c r="L1092" s="192"/>
      <c r="M1092" s="192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9"/>
      <c r="AB1092" s="586"/>
    </row>
    <row r="1093" spans="1:28" ht="15.75" customHeight="1">
      <c r="A1093" s="860" t="str">
        <f>IF(B1093&lt;&gt;"",IF(AND(B1093&gt;=_TM1,B1093&lt;=_TM2,OR(TH!L1093="1111",TH!M1093="1111")),TH!D1093,""),"")</f>
        <v/>
      </c>
      <c r="B1093" s="36" t="str">
        <f t="shared" si="54"/>
        <v/>
      </c>
      <c r="C1093" s="189"/>
      <c r="D1093" s="189"/>
      <c r="E1093" s="189"/>
      <c r="F1093" s="190"/>
      <c r="G1093" s="867"/>
      <c r="H1093" s="191"/>
      <c r="I1093" s="252"/>
      <c r="J1093" s="252"/>
      <c r="K1093" s="594"/>
      <c r="L1093" s="192"/>
      <c r="M1093" s="192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9"/>
      <c r="AB1093" s="586"/>
    </row>
    <row r="1094" spans="1:28" ht="15.75" customHeight="1">
      <c r="A1094" s="860" t="str">
        <f>IF(B1094&lt;&gt;"",IF(AND(B1094&gt;=_TM1,B1094&lt;=_TM2,OR(TH!L1094="1111",TH!M1094="1111")),TH!D1094,""),"")</f>
        <v/>
      </c>
      <c r="B1094" s="36" t="str">
        <f t="shared" si="54"/>
        <v/>
      </c>
      <c r="C1094" s="189"/>
      <c r="D1094" s="189"/>
      <c r="E1094" s="189"/>
      <c r="F1094" s="190"/>
      <c r="G1094" s="867"/>
      <c r="H1094" s="191"/>
      <c r="I1094" s="252"/>
      <c r="J1094" s="252"/>
      <c r="K1094" s="594"/>
      <c r="L1094" s="192"/>
      <c r="M1094" s="192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9"/>
      <c r="AB1094" s="586"/>
    </row>
    <row r="1095" spans="1:28" ht="15.75" customHeight="1">
      <c r="A1095" s="860" t="str">
        <f>IF(B1095&lt;&gt;"",IF(AND(B1095&gt;=_TM1,B1095&lt;=_TM2,OR(TH!L1095="1111",TH!M1095="1111")),TH!D1095,""),"")</f>
        <v/>
      </c>
      <c r="B1095" s="36" t="str">
        <f t="shared" si="54"/>
        <v/>
      </c>
      <c r="C1095" s="189"/>
      <c r="D1095" s="189"/>
      <c r="E1095" s="189"/>
      <c r="F1095" s="190"/>
      <c r="G1095" s="867"/>
      <c r="H1095" s="191"/>
      <c r="I1095" s="252"/>
      <c r="J1095" s="252"/>
      <c r="K1095" s="594"/>
      <c r="L1095" s="192"/>
      <c r="M1095" s="192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59"/>
      <c r="AB1095" s="586"/>
    </row>
    <row r="1096" spans="1:28" ht="15.75" customHeight="1">
      <c r="A1096" s="860" t="str">
        <f>IF(B1096&lt;&gt;"",IF(AND(B1096&gt;=_TM1,B1096&lt;=_TM2,OR(TH!L1096="1111",TH!M1096="1111")),TH!D1096,""),"")</f>
        <v/>
      </c>
      <c r="B1096" s="36" t="str">
        <f t="shared" si="54"/>
        <v/>
      </c>
      <c r="C1096" s="189"/>
      <c r="D1096" s="189"/>
      <c r="E1096" s="189"/>
      <c r="F1096" s="190"/>
      <c r="G1096" s="867"/>
      <c r="H1096" s="191"/>
      <c r="I1096" s="252"/>
      <c r="J1096" s="252"/>
      <c r="K1096" s="594"/>
      <c r="L1096" s="192"/>
      <c r="M1096" s="192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9"/>
      <c r="AB1096" s="586"/>
    </row>
    <row r="1097" spans="1:28" ht="15.75" customHeight="1">
      <c r="A1097" s="860" t="str">
        <f>IF(B1097&lt;&gt;"",IF(AND(B1097&gt;=_TM1,B1097&lt;=_TM2,OR(TH!L1097="1111",TH!M1097="1111")),TH!D1097,""),"")</f>
        <v/>
      </c>
      <c r="B1097" s="36" t="str">
        <f t="shared" si="54"/>
        <v/>
      </c>
      <c r="C1097" s="189"/>
      <c r="D1097" s="189"/>
      <c r="E1097" s="189"/>
      <c r="F1097" s="190"/>
      <c r="G1097" s="867"/>
      <c r="H1097" s="191"/>
      <c r="I1097" s="252"/>
      <c r="J1097" s="252"/>
      <c r="K1097" s="594"/>
      <c r="L1097" s="192"/>
      <c r="M1097" s="192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59"/>
      <c r="AB1097" s="586"/>
    </row>
    <row r="1098" spans="1:28" ht="15.75" customHeight="1">
      <c r="A1098" s="860" t="str">
        <f>IF(B1098&lt;&gt;"",IF(AND(B1098&gt;=_TM1,B1098&lt;=_TM2,OR(TH!L1098="1111",TH!M1098="1111")),TH!D1098,""),"")</f>
        <v/>
      </c>
      <c r="B1098" s="36" t="str">
        <f t="shared" si="54"/>
        <v/>
      </c>
      <c r="C1098" s="189"/>
      <c r="D1098" s="189"/>
      <c r="E1098" s="189"/>
      <c r="F1098" s="190"/>
      <c r="G1098" s="867"/>
      <c r="H1098" s="191"/>
      <c r="I1098" s="252"/>
      <c r="J1098" s="252"/>
      <c r="K1098" s="594"/>
      <c r="L1098" s="192"/>
      <c r="M1098" s="192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59"/>
      <c r="AB1098" s="586"/>
    </row>
    <row r="1099" spans="1:28" ht="15.75" customHeight="1">
      <c r="A1099" s="860" t="str">
        <f>IF(B1099&lt;&gt;"",IF(AND(B1099&gt;=_TM1,B1099&lt;=_TM2,OR(TH!L1099="1111",TH!M1099="1111")),TH!D1099,""),"")</f>
        <v/>
      </c>
      <c r="B1099" s="36" t="str">
        <f t="shared" si="54"/>
        <v/>
      </c>
      <c r="C1099" s="189"/>
      <c r="D1099" s="189"/>
      <c r="E1099" s="189"/>
      <c r="F1099" s="190"/>
      <c r="G1099" s="867"/>
      <c r="H1099" s="191"/>
      <c r="I1099" s="252"/>
      <c r="J1099" s="252"/>
      <c r="K1099" s="594"/>
      <c r="L1099" s="192"/>
      <c r="M1099" s="192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59"/>
      <c r="AB1099" s="586"/>
    </row>
    <row r="1100" spans="1:28" ht="15.75" customHeight="1">
      <c r="A1100" s="860" t="str">
        <f>IF(B1100&lt;&gt;"",IF(AND(B1100&gt;=_TM1,B1100&lt;=_TM2,OR(TH!L1100="1111",TH!M1100="1111")),TH!D1100,""),"")</f>
        <v/>
      </c>
      <c r="B1100" s="36" t="str">
        <f t="shared" ref="B1100:B1163" si="55">IF(C1100&lt;&gt;"",MONTH(C1100),"")</f>
        <v/>
      </c>
      <c r="C1100" s="189"/>
      <c r="D1100" s="189"/>
      <c r="E1100" s="189"/>
      <c r="F1100" s="190"/>
      <c r="G1100" s="867"/>
      <c r="H1100" s="191"/>
      <c r="I1100" s="252"/>
      <c r="J1100" s="252"/>
      <c r="K1100" s="594"/>
      <c r="L1100" s="192"/>
      <c r="M1100" s="192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9"/>
      <c r="AB1100" s="586"/>
    </row>
    <row r="1101" spans="1:28" ht="15.75" customHeight="1">
      <c r="A1101" s="860" t="str">
        <f>IF(B1101&lt;&gt;"",IF(AND(B1101&gt;=_TM1,B1101&lt;=_TM2,OR(TH!L1101="1111",TH!M1101="1111")),TH!D1101,""),"")</f>
        <v/>
      </c>
      <c r="B1101" s="36" t="str">
        <f t="shared" si="55"/>
        <v/>
      </c>
      <c r="C1101" s="189"/>
      <c r="D1101" s="189"/>
      <c r="E1101" s="189"/>
      <c r="F1101" s="190"/>
      <c r="G1101" s="867"/>
      <c r="H1101" s="191"/>
      <c r="I1101" s="252"/>
      <c r="J1101" s="252"/>
      <c r="K1101" s="594"/>
      <c r="L1101" s="192"/>
      <c r="M1101" s="192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59"/>
      <c r="AB1101" s="586"/>
    </row>
    <row r="1102" spans="1:28" ht="15.75" customHeight="1">
      <c r="A1102" s="860" t="str">
        <f>IF(B1102&lt;&gt;"",IF(AND(B1102&gt;=_TM1,B1102&lt;=_TM2,OR(TH!L1102="1111",TH!M1102="1111")),TH!D1102,""),"")</f>
        <v/>
      </c>
      <c r="B1102" s="36" t="str">
        <f t="shared" si="55"/>
        <v/>
      </c>
      <c r="C1102" s="189"/>
      <c r="D1102" s="189"/>
      <c r="E1102" s="189"/>
      <c r="F1102" s="190"/>
      <c r="G1102" s="867"/>
      <c r="H1102" s="191"/>
      <c r="I1102" s="252"/>
      <c r="J1102" s="252"/>
      <c r="K1102" s="594"/>
      <c r="L1102" s="192"/>
      <c r="M1102" s="192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59"/>
      <c r="AB1102" s="586"/>
    </row>
    <row r="1103" spans="1:28" ht="15.75" customHeight="1">
      <c r="A1103" s="860" t="str">
        <f>IF(B1103&lt;&gt;"",IF(AND(B1103&gt;=_TM1,B1103&lt;=_TM2,OR(TH!L1103="1111",TH!M1103="1111")),TH!D1103,""),"")</f>
        <v/>
      </c>
      <c r="B1103" s="36" t="str">
        <f t="shared" si="55"/>
        <v/>
      </c>
      <c r="C1103" s="189"/>
      <c r="D1103" s="189"/>
      <c r="E1103" s="189"/>
      <c r="F1103" s="190"/>
      <c r="G1103" s="867"/>
      <c r="H1103" s="191"/>
      <c r="I1103" s="252"/>
      <c r="J1103" s="252"/>
      <c r="K1103" s="594"/>
      <c r="L1103" s="192"/>
      <c r="M1103" s="192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59"/>
      <c r="AB1103" s="586"/>
    </row>
    <row r="1104" spans="1:28" ht="15.75" customHeight="1">
      <c r="A1104" s="860" t="str">
        <f>IF(B1104&lt;&gt;"",IF(AND(B1104&gt;=_TM1,B1104&lt;=_TM2,OR(TH!L1104="1111",TH!M1104="1111")),TH!D1104,""),"")</f>
        <v/>
      </c>
      <c r="B1104" s="36" t="str">
        <f t="shared" si="55"/>
        <v/>
      </c>
      <c r="C1104" s="189"/>
      <c r="D1104" s="189"/>
      <c r="E1104" s="189"/>
      <c r="F1104" s="190"/>
      <c r="G1104" s="867"/>
      <c r="H1104" s="191"/>
      <c r="I1104" s="252"/>
      <c r="J1104" s="252"/>
      <c r="K1104" s="594"/>
      <c r="L1104" s="192"/>
      <c r="M1104" s="192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59"/>
      <c r="AB1104" s="586"/>
    </row>
    <row r="1105" spans="1:28" ht="15.75" customHeight="1">
      <c r="A1105" s="860" t="str">
        <f>IF(B1105&lt;&gt;"",IF(AND(B1105&gt;=_TM1,B1105&lt;=_TM2,OR(TH!L1105="1111",TH!M1105="1111")),TH!D1105,""),"")</f>
        <v/>
      </c>
      <c r="B1105" s="36" t="str">
        <f t="shared" si="55"/>
        <v/>
      </c>
      <c r="C1105" s="189"/>
      <c r="D1105" s="189"/>
      <c r="E1105" s="189"/>
      <c r="F1105" s="190"/>
      <c r="G1105" s="867"/>
      <c r="H1105" s="191"/>
      <c r="I1105" s="252"/>
      <c r="J1105" s="252"/>
      <c r="K1105" s="594"/>
      <c r="L1105" s="192"/>
      <c r="M1105" s="192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59"/>
      <c r="AB1105" s="586"/>
    </row>
    <row r="1106" spans="1:28" ht="15.75" customHeight="1">
      <c r="A1106" s="860" t="str">
        <f>IF(B1106&lt;&gt;"",IF(AND(B1106&gt;=_TM1,B1106&lt;=_TM2,OR(TH!L1106="1111",TH!M1106="1111")),TH!D1106,""),"")</f>
        <v/>
      </c>
      <c r="B1106" s="36" t="str">
        <f t="shared" si="55"/>
        <v/>
      </c>
      <c r="C1106" s="189"/>
      <c r="D1106" s="189"/>
      <c r="E1106" s="189"/>
      <c r="F1106" s="190"/>
      <c r="G1106" s="867"/>
      <c r="H1106" s="191"/>
      <c r="I1106" s="252"/>
      <c r="J1106" s="252"/>
      <c r="K1106" s="594"/>
      <c r="L1106" s="192"/>
      <c r="M1106" s="192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59"/>
      <c r="AB1106" s="586"/>
    </row>
    <row r="1107" spans="1:28" ht="15.75" customHeight="1">
      <c r="A1107" s="860" t="str">
        <f>IF(B1107&lt;&gt;"",IF(AND(B1107&gt;=_TM1,B1107&lt;=_TM2,OR(TH!L1107="1111",TH!M1107="1111")),TH!D1107,""),"")</f>
        <v/>
      </c>
      <c r="B1107" s="36" t="str">
        <f t="shared" si="55"/>
        <v/>
      </c>
      <c r="C1107" s="189"/>
      <c r="D1107" s="189"/>
      <c r="E1107" s="189"/>
      <c r="F1107" s="190"/>
      <c r="G1107" s="867"/>
      <c r="H1107" s="191"/>
      <c r="I1107" s="252"/>
      <c r="J1107" s="252"/>
      <c r="K1107" s="594"/>
      <c r="L1107" s="192"/>
      <c r="M1107" s="192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59"/>
      <c r="AB1107" s="586"/>
    </row>
    <row r="1108" spans="1:28" ht="15.75" customHeight="1">
      <c r="A1108" s="860" t="str">
        <f>IF(B1108&lt;&gt;"",IF(AND(B1108&gt;=_TM1,B1108&lt;=_TM2,OR(TH!L1108="1111",TH!M1108="1111")),TH!D1108,""),"")</f>
        <v/>
      </c>
      <c r="B1108" s="36" t="str">
        <f t="shared" si="55"/>
        <v/>
      </c>
      <c r="C1108" s="189"/>
      <c r="D1108" s="189"/>
      <c r="E1108" s="189"/>
      <c r="F1108" s="190"/>
      <c r="G1108" s="867"/>
      <c r="H1108" s="191"/>
      <c r="I1108" s="252"/>
      <c r="J1108" s="252"/>
      <c r="K1108" s="594"/>
      <c r="L1108" s="192"/>
      <c r="M1108" s="192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59"/>
      <c r="AB1108" s="586"/>
    </row>
    <row r="1109" spans="1:28" ht="15.75" customHeight="1">
      <c r="A1109" s="860" t="str">
        <f>IF(B1109&lt;&gt;"",IF(AND(B1109&gt;=_TM1,B1109&lt;=_TM2,OR(TH!L1109="1111",TH!M1109="1111")),TH!D1109,""),"")</f>
        <v/>
      </c>
      <c r="B1109" s="36" t="str">
        <f t="shared" si="55"/>
        <v/>
      </c>
      <c r="C1109" s="189"/>
      <c r="D1109" s="189"/>
      <c r="E1109" s="189"/>
      <c r="F1109" s="190"/>
      <c r="G1109" s="867"/>
      <c r="H1109" s="191"/>
      <c r="I1109" s="252"/>
      <c r="J1109" s="252"/>
      <c r="K1109" s="594"/>
      <c r="L1109" s="192"/>
      <c r="M1109" s="192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59"/>
      <c r="AB1109" s="586"/>
    </row>
    <row r="1110" spans="1:28" ht="15.75" customHeight="1">
      <c r="A1110" s="860" t="str">
        <f>IF(B1110&lt;&gt;"",IF(AND(B1110&gt;=_TM1,B1110&lt;=_TM2,OR(TH!L1110="1111",TH!M1110="1111")),TH!D1110,""),"")</f>
        <v/>
      </c>
      <c r="B1110" s="36" t="str">
        <f t="shared" si="55"/>
        <v/>
      </c>
      <c r="C1110" s="189"/>
      <c r="D1110" s="189"/>
      <c r="E1110" s="189"/>
      <c r="F1110" s="190"/>
      <c r="G1110" s="867"/>
      <c r="H1110" s="191"/>
      <c r="I1110" s="252"/>
      <c r="J1110" s="252"/>
      <c r="K1110" s="594"/>
      <c r="L1110" s="192"/>
      <c r="M1110" s="192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59"/>
      <c r="AB1110" s="586"/>
    </row>
    <row r="1111" spans="1:28" ht="15.75" customHeight="1">
      <c r="A1111" s="860" t="str">
        <f>IF(B1111&lt;&gt;"",IF(AND(B1111&gt;=_TM1,B1111&lt;=_TM2,OR(TH!L1111="1111",TH!M1111="1111")),TH!D1111,""),"")</f>
        <v/>
      </c>
      <c r="B1111" s="36" t="str">
        <f t="shared" si="55"/>
        <v/>
      </c>
      <c r="C1111" s="189"/>
      <c r="D1111" s="189"/>
      <c r="E1111" s="189"/>
      <c r="F1111" s="190"/>
      <c r="G1111" s="867"/>
      <c r="H1111" s="191"/>
      <c r="I1111" s="252"/>
      <c r="J1111" s="252"/>
      <c r="K1111" s="594"/>
      <c r="L1111" s="192"/>
      <c r="M1111" s="192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59"/>
      <c r="AB1111" s="586"/>
    </row>
    <row r="1112" spans="1:28" ht="15.75" customHeight="1">
      <c r="A1112" s="860" t="str">
        <f>IF(B1112&lt;&gt;"",IF(AND(B1112&gt;=_TM1,B1112&lt;=_TM2,OR(TH!L1112="1111",TH!M1112="1111")),TH!D1112,""),"")</f>
        <v/>
      </c>
      <c r="B1112" s="36" t="str">
        <f t="shared" si="55"/>
        <v/>
      </c>
      <c r="C1112" s="189"/>
      <c r="D1112" s="189"/>
      <c r="E1112" s="189"/>
      <c r="F1112" s="190"/>
      <c r="G1112" s="867"/>
      <c r="H1112" s="191"/>
      <c r="I1112" s="252"/>
      <c r="J1112" s="252"/>
      <c r="K1112" s="594"/>
      <c r="L1112" s="192"/>
      <c r="M1112" s="192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59"/>
      <c r="AB1112" s="586"/>
    </row>
    <row r="1113" spans="1:28" ht="15.75" customHeight="1">
      <c r="A1113" s="860" t="str">
        <f>IF(B1113&lt;&gt;"",IF(AND(B1113&gt;=_TM1,B1113&lt;=_TM2,OR(TH!L1113="1111",TH!M1113="1111")),TH!D1113,""),"")</f>
        <v/>
      </c>
      <c r="B1113" s="36" t="str">
        <f t="shared" si="55"/>
        <v/>
      </c>
      <c r="C1113" s="189"/>
      <c r="D1113" s="189"/>
      <c r="E1113" s="189"/>
      <c r="F1113" s="190"/>
      <c r="G1113" s="867"/>
      <c r="H1113" s="191"/>
      <c r="I1113" s="252"/>
      <c r="J1113" s="252"/>
      <c r="K1113" s="594"/>
      <c r="L1113" s="192"/>
      <c r="M1113" s="192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59"/>
      <c r="AB1113" s="586"/>
    </row>
    <row r="1114" spans="1:28" ht="15.75" customHeight="1">
      <c r="A1114" s="860" t="str">
        <f>IF(B1114&lt;&gt;"",IF(AND(B1114&gt;=_TM1,B1114&lt;=_TM2,OR(TH!L1114="1111",TH!M1114="1111")),TH!D1114,""),"")</f>
        <v/>
      </c>
      <c r="B1114" s="36" t="str">
        <f t="shared" si="55"/>
        <v/>
      </c>
      <c r="C1114" s="189"/>
      <c r="D1114" s="189"/>
      <c r="E1114" s="189"/>
      <c r="F1114" s="190"/>
      <c r="G1114" s="867"/>
      <c r="H1114" s="191"/>
      <c r="I1114" s="252"/>
      <c r="J1114" s="252"/>
      <c r="K1114" s="594"/>
      <c r="L1114" s="192"/>
      <c r="M1114" s="192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59"/>
      <c r="AB1114" s="586"/>
    </row>
    <row r="1115" spans="1:28" ht="15.75" customHeight="1">
      <c r="A1115" s="860" t="str">
        <f>IF(B1115&lt;&gt;"",IF(AND(B1115&gt;=_TM1,B1115&lt;=_TM2,OR(TH!L1115="1111",TH!M1115="1111")),TH!D1115,""),"")</f>
        <v/>
      </c>
      <c r="B1115" s="36" t="str">
        <f t="shared" si="55"/>
        <v/>
      </c>
      <c r="C1115" s="189"/>
      <c r="D1115" s="189"/>
      <c r="E1115" s="189"/>
      <c r="F1115" s="190"/>
      <c r="G1115" s="867"/>
      <c r="H1115" s="191"/>
      <c r="I1115" s="252"/>
      <c r="J1115" s="252"/>
      <c r="K1115" s="594"/>
      <c r="L1115" s="192"/>
      <c r="M1115" s="192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59"/>
      <c r="AB1115" s="586"/>
    </row>
    <row r="1116" spans="1:28" ht="15.75" customHeight="1">
      <c r="A1116" s="860" t="str">
        <f>IF(B1116&lt;&gt;"",IF(AND(B1116&gt;=_TM1,B1116&lt;=_TM2,OR(TH!L1116="1111",TH!M1116="1111")),TH!D1116,""),"")</f>
        <v/>
      </c>
      <c r="B1116" s="36" t="str">
        <f t="shared" si="55"/>
        <v/>
      </c>
      <c r="C1116" s="189"/>
      <c r="D1116" s="189"/>
      <c r="E1116" s="189"/>
      <c r="F1116" s="190"/>
      <c r="G1116" s="867"/>
      <c r="H1116" s="191"/>
      <c r="I1116" s="252"/>
      <c r="J1116" s="252"/>
      <c r="K1116" s="594"/>
      <c r="L1116" s="192"/>
      <c r="M1116" s="192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59"/>
      <c r="AB1116" s="586"/>
    </row>
    <row r="1117" spans="1:28" ht="15.75" customHeight="1">
      <c r="A1117" s="860" t="str">
        <f>IF(B1117&lt;&gt;"",IF(AND(B1117&gt;=_TM1,B1117&lt;=_TM2,OR(TH!L1117="1111",TH!M1117="1111")),TH!D1117,""),"")</f>
        <v/>
      </c>
      <c r="B1117" s="36" t="str">
        <f t="shared" si="55"/>
        <v/>
      </c>
      <c r="C1117" s="189"/>
      <c r="D1117" s="189"/>
      <c r="E1117" s="189"/>
      <c r="F1117" s="190"/>
      <c r="G1117" s="867"/>
      <c r="H1117" s="191"/>
      <c r="I1117" s="252"/>
      <c r="J1117" s="252"/>
      <c r="K1117" s="594"/>
      <c r="L1117" s="192"/>
      <c r="M1117" s="192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59"/>
      <c r="AB1117" s="586"/>
    </row>
    <row r="1118" spans="1:28" ht="15.75" customHeight="1">
      <c r="A1118" s="860" t="str">
        <f>IF(B1118&lt;&gt;"",IF(AND(B1118&gt;=_TM1,B1118&lt;=_TM2,OR(TH!L1118="1111",TH!M1118="1111")),TH!D1118,""),"")</f>
        <v/>
      </c>
      <c r="B1118" s="36" t="str">
        <f t="shared" si="55"/>
        <v/>
      </c>
      <c r="C1118" s="189"/>
      <c r="D1118" s="189"/>
      <c r="E1118" s="189"/>
      <c r="F1118" s="190"/>
      <c r="G1118" s="867"/>
      <c r="H1118" s="191"/>
      <c r="I1118" s="252"/>
      <c r="J1118" s="252"/>
      <c r="K1118" s="594"/>
      <c r="L1118" s="192"/>
      <c r="M1118" s="192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59"/>
      <c r="AB1118" s="586"/>
    </row>
    <row r="1119" spans="1:28" ht="15.75" customHeight="1">
      <c r="A1119" s="860" t="str">
        <f>IF(B1119&lt;&gt;"",IF(AND(B1119&gt;=_TM1,B1119&lt;=_TM2,OR(TH!L1119="1111",TH!M1119="1111")),TH!D1119,""),"")</f>
        <v/>
      </c>
      <c r="B1119" s="36" t="str">
        <f t="shared" si="55"/>
        <v/>
      </c>
      <c r="C1119" s="189"/>
      <c r="D1119" s="189"/>
      <c r="E1119" s="189"/>
      <c r="F1119" s="190"/>
      <c r="G1119" s="867"/>
      <c r="H1119" s="191"/>
      <c r="I1119" s="252"/>
      <c r="J1119" s="252"/>
      <c r="K1119" s="594"/>
      <c r="L1119" s="192"/>
      <c r="M1119" s="192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59"/>
      <c r="AB1119" s="586"/>
    </row>
    <row r="1120" spans="1:28" ht="15.75" customHeight="1">
      <c r="A1120" s="860" t="str">
        <f>IF(B1120&lt;&gt;"",IF(AND(B1120&gt;=_TM1,B1120&lt;=_TM2,OR(TH!L1120="1111",TH!M1120="1111")),TH!D1120,""),"")</f>
        <v/>
      </c>
      <c r="B1120" s="36" t="str">
        <f t="shared" si="55"/>
        <v/>
      </c>
      <c r="C1120" s="189"/>
      <c r="D1120" s="189"/>
      <c r="E1120" s="189"/>
      <c r="F1120" s="190"/>
      <c r="G1120" s="867"/>
      <c r="H1120" s="191"/>
      <c r="I1120" s="252"/>
      <c r="J1120" s="252"/>
      <c r="K1120" s="594"/>
      <c r="L1120" s="192"/>
      <c r="M1120" s="192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59"/>
      <c r="AB1120" s="586"/>
    </row>
    <row r="1121" spans="1:28" ht="15.75" customHeight="1">
      <c r="A1121" s="860" t="str">
        <f>IF(B1121&lt;&gt;"",IF(AND(B1121&gt;=_TM1,B1121&lt;=_TM2,OR(TH!L1121="1111",TH!M1121="1111")),TH!D1121,""),"")</f>
        <v/>
      </c>
      <c r="B1121" s="36" t="str">
        <f t="shared" si="55"/>
        <v/>
      </c>
      <c r="C1121" s="189"/>
      <c r="D1121" s="189"/>
      <c r="E1121" s="189"/>
      <c r="F1121" s="190"/>
      <c r="G1121" s="867"/>
      <c r="H1121" s="191"/>
      <c r="I1121" s="252"/>
      <c r="J1121" s="252"/>
      <c r="K1121" s="594"/>
      <c r="L1121" s="192"/>
      <c r="M1121" s="192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59"/>
      <c r="AB1121" s="586"/>
    </row>
    <row r="1122" spans="1:28" ht="15.75" customHeight="1">
      <c r="A1122" s="860" t="str">
        <f>IF(B1122&lt;&gt;"",IF(AND(B1122&gt;=_TM1,B1122&lt;=_TM2,OR(TH!L1122="1111",TH!M1122="1111")),TH!D1122,""),"")</f>
        <v/>
      </c>
      <c r="B1122" s="36" t="str">
        <f t="shared" si="55"/>
        <v/>
      </c>
      <c r="C1122" s="189"/>
      <c r="D1122" s="189"/>
      <c r="E1122" s="189"/>
      <c r="F1122" s="190"/>
      <c r="G1122" s="867"/>
      <c r="H1122" s="191"/>
      <c r="I1122" s="252"/>
      <c r="J1122" s="252"/>
      <c r="K1122" s="594"/>
      <c r="L1122" s="192"/>
      <c r="M1122" s="192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59"/>
      <c r="AB1122" s="586"/>
    </row>
    <row r="1123" spans="1:28" ht="15.75" customHeight="1">
      <c r="A1123" s="860" t="str">
        <f>IF(B1123&lt;&gt;"",IF(AND(B1123&gt;=_TM1,B1123&lt;=_TM2,OR(TH!L1123="1111",TH!M1123="1111")),TH!D1123,""),"")</f>
        <v/>
      </c>
      <c r="B1123" s="36" t="str">
        <f t="shared" si="55"/>
        <v/>
      </c>
      <c r="C1123" s="189"/>
      <c r="D1123" s="189"/>
      <c r="E1123" s="189"/>
      <c r="F1123" s="190"/>
      <c r="G1123" s="867"/>
      <c r="H1123" s="191"/>
      <c r="I1123" s="252"/>
      <c r="J1123" s="252"/>
      <c r="K1123" s="594"/>
      <c r="L1123" s="192"/>
      <c r="M1123" s="192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59"/>
      <c r="AB1123" s="586"/>
    </row>
    <row r="1124" spans="1:28" ht="15.75" customHeight="1">
      <c r="A1124" s="860" t="str">
        <f>IF(B1124&lt;&gt;"",IF(AND(B1124&gt;=_TM1,B1124&lt;=_TM2,OR(TH!L1124="1111",TH!M1124="1111")),TH!D1124,""),"")</f>
        <v/>
      </c>
      <c r="B1124" s="36" t="str">
        <f t="shared" si="55"/>
        <v/>
      </c>
      <c r="C1124" s="189"/>
      <c r="D1124" s="189"/>
      <c r="E1124" s="189"/>
      <c r="F1124" s="190"/>
      <c r="G1124" s="867"/>
      <c r="H1124" s="191"/>
      <c r="I1124" s="252"/>
      <c r="J1124" s="252"/>
      <c r="K1124" s="594"/>
      <c r="L1124" s="192"/>
      <c r="M1124" s="192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59"/>
      <c r="AB1124" s="586"/>
    </row>
    <row r="1125" spans="1:28" ht="15.75" customHeight="1">
      <c r="A1125" s="860" t="str">
        <f>IF(B1125&lt;&gt;"",IF(AND(B1125&gt;=_TM1,B1125&lt;=_TM2,OR(TH!L1125="1111",TH!M1125="1111")),TH!D1125,""),"")</f>
        <v/>
      </c>
      <c r="B1125" s="36" t="str">
        <f t="shared" si="55"/>
        <v/>
      </c>
      <c r="C1125" s="189"/>
      <c r="D1125" s="189"/>
      <c r="E1125" s="189"/>
      <c r="F1125" s="190"/>
      <c r="G1125" s="867"/>
      <c r="H1125" s="191"/>
      <c r="I1125" s="252"/>
      <c r="J1125" s="252"/>
      <c r="K1125" s="594"/>
      <c r="L1125" s="192"/>
      <c r="M1125" s="192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59"/>
      <c r="AB1125" s="586"/>
    </row>
    <row r="1126" spans="1:28" ht="15.75" customHeight="1">
      <c r="A1126" s="860" t="str">
        <f>IF(B1126&lt;&gt;"",IF(AND(B1126&gt;=_TM1,B1126&lt;=_TM2,OR(TH!L1126="1111",TH!M1126="1111")),TH!D1126,""),"")</f>
        <v/>
      </c>
      <c r="B1126" s="36" t="str">
        <f t="shared" si="55"/>
        <v/>
      </c>
      <c r="C1126" s="189"/>
      <c r="D1126" s="189"/>
      <c r="E1126" s="189"/>
      <c r="F1126" s="190"/>
      <c r="G1126" s="867"/>
      <c r="H1126" s="191"/>
      <c r="I1126" s="252"/>
      <c r="J1126" s="252"/>
      <c r="K1126" s="594"/>
      <c r="L1126" s="192"/>
      <c r="M1126" s="192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59"/>
      <c r="AB1126" s="586"/>
    </row>
    <row r="1127" spans="1:28" ht="15.75" customHeight="1">
      <c r="A1127" s="860" t="str">
        <f>IF(B1127&lt;&gt;"",IF(AND(B1127&gt;=_TM1,B1127&lt;=_TM2,OR(TH!L1127="1111",TH!M1127="1111")),TH!D1127,""),"")</f>
        <v/>
      </c>
      <c r="B1127" s="36" t="str">
        <f t="shared" si="55"/>
        <v/>
      </c>
      <c r="C1127" s="189"/>
      <c r="D1127" s="189"/>
      <c r="E1127" s="189"/>
      <c r="F1127" s="190"/>
      <c r="G1127" s="867"/>
      <c r="H1127" s="191"/>
      <c r="I1127" s="252"/>
      <c r="J1127" s="252"/>
      <c r="K1127" s="594"/>
      <c r="L1127" s="192"/>
      <c r="M1127" s="192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59"/>
      <c r="AB1127" s="586"/>
    </row>
    <row r="1128" spans="1:28" ht="15.75" customHeight="1">
      <c r="A1128" s="860" t="str">
        <f>IF(B1128&lt;&gt;"",IF(AND(B1128&gt;=_TM1,B1128&lt;=_TM2,OR(TH!L1128="1111",TH!M1128="1111")),TH!D1128,""),"")</f>
        <v/>
      </c>
      <c r="B1128" s="36" t="str">
        <f t="shared" si="55"/>
        <v/>
      </c>
      <c r="C1128" s="189"/>
      <c r="D1128" s="189"/>
      <c r="E1128" s="189"/>
      <c r="F1128" s="190"/>
      <c r="G1128" s="867"/>
      <c r="H1128" s="191"/>
      <c r="I1128" s="252"/>
      <c r="J1128" s="252"/>
      <c r="K1128" s="594"/>
      <c r="L1128" s="192"/>
      <c r="M1128" s="192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59"/>
      <c r="AB1128" s="586"/>
    </row>
    <row r="1129" spans="1:28" ht="15.75" customHeight="1">
      <c r="A1129" s="860" t="str">
        <f>IF(B1129&lt;&gt;"",IF(AND(B1129&gt;=_TM1,B1129&lt;=_TM2,OR(TH!L1129="1111",TH!M1129="1111")),TH!D1129,""),"")</f>
        <v/>
      </c>
      <c r="B1129" s="36" t="str">
        <f t="shared" si="55"/>
        <v/>
      </c>
      <c r="C1129" s="189"/>
      <c r="D1129" s="189"/>
      <c r="E1129" s="189"/>
      <c r="F1129" s="190"/>
      <c r="G1129" s="867"/>
      <c r="H1129" s="191"/>
      <c r="I1129" s="252"/>
      <c r="J1129" s="252"/>
      <c r="K1129" s="594"/>
      <c r="L1129" s="192"/>
      <c r="M1129" s="192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59"/>
      <c r="AB1129" s="586"/>
    </row>
    <row r="1130" spans="1:28" ht="15.75" customHeight="1">
      <c r="A1130" s="860" t="str">
        <f>IF(B1130&lt;&gt;"",IF(AND(B1130&gt;=_TM1,B1130&lt;=_TM2,OR(TH!L1130="1111",TH!M1130="1111")),TH!D1130,""),"")</f>
        <v/>
      </c>
      <c r="B1130" s="36" t="str">
        <f t="shared" si="55"/>
        <v/>
      </c>
      <c r="C1130" s="189"/>
      <c r="D1130" s="189"/>
      <c r="E1130" s="189"/>
      <c r="F1130" s="190"/>
      <c r="G1130" s="867"/>
      <c r="H1130" s="191"/>
      <c r="I1130" s="252"/>
      <c r="J1130" s="252"/>
      <c r="K1130" s="594"/>
      <c r="L1130" s="192"/>
      <c r="M1130" s="192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59"/>
      <c r="AB1130" s="586"/>
    </row>
    <row r="1131" spans="1:28" ht="15.75" customHeight="1">
      <c r="A1131" s="860" t="str">
        <f>IF(B1131&lt;&gt;"",IF(AND(B1131&gt;=_TM1,B1131&lt;=_TM2,OR(TH!L1131="1111",TH!M1131="1111")),TH!D1131,""),"")</f>
        <v/>
      </c>
      <c r="B1131" s="36" t="str">
        <f t="shared" si="55"/>
        <v/>
      </c>
      <c r="C1131" s="189"/>
      <c r="D1131" s="189"/>
      <c r="E1131" s="189"/>
      <c r="F1131" s="190"/>
      <c r="G1131" s="867"/>
      <c r="H1131" s="191"/>
      <c r="I1131" s="252"/>
      <c r="J1131" s="252"/>
      <c r="K1131" s="594"/>
      <c r="L1131" s="192"/>
      <c r="M1131" s="192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59"/>
      <c r="AB1131" s="586"/>
    </row>
    <row r="1132" spans="1:28" ht="15.75" customHeight="1">
      <c r="A1132" s="860" t="str">
        <f>IF(B1132&lt;&gt;"",IF(AND(B1132&gt;=_TM1,B1132&lt;=_TM2,OR(TH!L1132="1111",TH!M1132="1111")),TH!D1132,""),"")</f>
        <v/>
      </c>
      <c r="B1132" s="36" t="str">
        <f t="shared" si="55"/>
        <v/>
      </c>
      <c r="C1132" s="189"/>
      <c r="D1132" s="189"/>
      <c r="E1132" s="189"/>
      <c r="F1132" s="190"/>
      <c r="G1132" s="867"/>
      <c r="H1132" s="191"/>
      <c r="I1132" s="252"/>
      <c r="J1132" s="252"/>
      <c r="K1132" s="594"/>
      <c r="L1132" s="192"/>
      <c r="M1132" s="192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59"/>
      <c r="AB1132" s="586"/>
    </row>
    <row r="1133" spans="1:28" ht="15.75" customHeight="1">
      <c r="A1133" s="860" t="str">
        <f>IF(B1133&lt;&gt;"",IF(AND(B1133&gt;=_TM1,B1133&lt;=_TM2,OR(TH!L1133="1111",TH!M1133="1111")),TH!D1133,""),"")</f>
        <v/>
      </c>
      <c r="B1133" s="36" t="str">
        <f t="shared" si="55"/>
        <v/>
      </c>
      <c r="C1133" s="189"/>
      <c r="D1133" s="189"/>
      <c r="E1133" s="189"/>
      <c r="F1133" s="190"/>
      <c r="G1133" s="867"/>
      <c r="H1133" s="191"/>
      <c r="I1133" s="252"/>
      <c r="J1133" s="252"/>
      <c r="K1133" s="594"/>
      <c r="L1133" s="192"/>
      <c r="M1133" s="192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59"/>
      <c r="AB1133" s="586"/>
    </row>
    <row r="1134" spans="1:28" ht="15.75" customHeight="1">
      <c r="A1134" s="860" t="str">
        <f>IF(B1134&lt;&gt;"",IF(AND(B1134&gt;=_TM1,B1134&lt;=_TM2,OR(TH!L1134="1111",TH!M1134="1111")),TH!D1134,""),"")</f>
        <v/>
      </c>
      <c r="B1134" s="36" t="str">
        <f t="shared" si="55"/>
        <v/>
      </c>
      <c r="C1134" s="189"/>
      <c r="D1134" s="189"/>
      <c r="E1134" s="189"/>
      <c r="F1134" s="190"/>
      <c r="G1134" s="867"/>
      <c r="H1134" s="191"/>
      <c r="I1134" s="252"/>
      <c r="J1134" s="252"/>
      <c r="K1134" s="594"/>
      <c r="L1134" s="192"/>
      <c r="M1134" s="192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59"/>
      <c r="AB1134" s="586"/>
    </row>
    <row r="1135" spans="1:28" ht="15.75" customHeight="1">
      <c r="A1135" s="860" t="str">
        <f>IF(B1135&lt;&gt;"",IF(AND(B1135&gt;=_TM1,B1135&lt;=_TM2,OR(TH!L1135="1111",TH!M1135="1111")),TH!D1135,""),"")</f>
        <v/>
      </c>
      <c r="B1135" s="36" t="str">
        <f t="shared" si="55"/>
        <v/>
      </c>
      <c r="C1135" s="189"/>
      <c r="D1135" s="189"/>
      <c r="E1135" s="189"/>
      <c r="F1135" s="190"/>
      <c r="G1135" s="867"/>
      <c r="H1135" s="191"/>
      <c r="I1135" s="252"/>
      <c r="J1135" s="252"/>
      <c r="K1135" s="594"/>
      <c r="L1135" s="192"/>
      <c r="M1135" s="192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59"/>
      <c r="AB1135" s="586"/>
    </row>
    <row r="1136" spans="1:28" ht="15.75" customHeight="1">
      <c r="A1136" s="860" t="str">
        <f>IF(B1136&lt;&gt;"",IF(AND(B1136&gt;=_TM1,B1136&lt;=_TM2,OR(TH!L1136="1111",TH!M1136="1111")),TH!D1136,""),"")</f>
        <v/>
      </c>
      <c r="B1136" s="36" t="str">
        <f t="shared" si="55"/>
        <v/>
      </c>
      <c r="C1136" s="189"/>
      <c r="D1136" s="189"/>
      <c r="E1136" s="189"/>
      <c r="F1136" s="190"/>
      <c r="G1136" s="867"/>
      <c r="H1136" s="191"/>
      <c r="I1136" s="252"/>
      <c r="J1136" s="252"/>
      <c r="K1136" s="594"/>
      <c r="L1136" s="192"/>
      <c r="M1136" s="192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59"/>
      <c r="AB1136" s="586"/>
    </row>
    <row r="1137" spans="1:28" ht="15.75" customHeight="1">
      <c r="A1137" s="860" t="str">
        <f>IF(B1137&lt;&gt;"",IF(AND(B1137&gt;=_TM1,B1137&lt;=_TM2,OR(TH!L1137="1111",TH!M1137="1111")),TH!D1137,""),"")</f>
        <v/>
      </c>
      <c r="B1137" s="36" t="str">
        <f t="shared" si="55"/>
        <v/>
      </c>
      <c r="C1137" s="189"/>
      <c r="D1137" s="189"/>
      <c r="E1137" s="189"/>
      <c r="F1137" s="190"/>
      <c r="G1137" s="867"/>
      <c r="H1137" s="191"/>
      <c r="I1137" s="252"/>
      <c r="J1137" s="252"/>
      <c r="K1137" s="594"/>
      <c r="L1137" s="192"/>
      <c r="M1137" s="192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59"/>
      <c r="AB1137" s="586"/>
    </row>
    <row r="1138" spans="1:28" ht="15.75" customHeight="1">
      <c r="A1138" s="860" t="str">
        <f>IF(B1138&lt;&gt;"",IF(AND(B1138&gt;=_TM1,B1138&lt;=_TM2,OR(TH!L1138="1111",TH!M1138="1111")),TH!D1138,""),"")</f>
        <v/>
      </c>
      <c r="B1138" s="36" t="str">
        <f t="shared" si="55"/>
        <v/>
      </c>
      <c r="C1138" s="189"/>
      <c r="D1138" s="189"/>
      <c r="E1138" s="189"/>
      <c r="F1138" s="190"/>
      <c r="G1138" s="867"/>
      <c r="H1138" s="191"/>
      <c r="I1138" s="252"/>
      <c r="J1138" s="252"/>
      <c r="K1138" s="594"/>
      <c r="L1138" s="192"/>
      <c r="M1138" s="192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59"/>
      <c r="AB1138" s="586"/>
    </row>
    <row r="1139" spans="1:28" ht="15.75" customHeight="1">
      <c r="A1139" s="860" t="str">
        <f>IF(B1139&lt;&gt;"",IF(AND(B1139&gt;=_TM1,B1139&lt;=_TM2,OR(TH!L1139="1111",TH!M1139="1111")),TH!D1139,""),"")</f>
        <v/>
      </c>
      <c r="B1139" s="36" t="str">
        <f t="shared" si="55"/>
        <v/>
      </c>
      <c r="C1139" s="189"/>
      <c r="D1139" s="189"/>
      <c r="E1139" s="189"/>
      <c r="F1139" s="190"/>
      <c r="G1139" s="867"/>
      <c r="H1139" s="191"/>
      <c r="I1139" s="252"/>
      <c r="J1139" s="252"/>
      <c r="K1139" s="594"/>
      <c r="L1139" s="192"/>
      <c r="M1139" s="192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59"/>
      <c r="AB1139" s="586"/>
    </row>
    <row r="1140" spans="1:28" ht="15.75" customHeight="1">
      <c r="A1140" s="860" t="str">
        <f>IF(B1140&lt;&gt;"",IF(AND(B1140&gt;=_TM1,B1140&lt;=_TM2,OR(TH!L1140="1111",TH!M1140="1111")),TH!D1140,""),"")</f>
        <v/>
      </c>
      <c r="B1140" s="36" t="str">
        <f t="shared" si="55"/>
        <v/>
      </c>
      <c r="C1140" s="189"/>
      <c r="D1140" s="189"/>
      <c r="E1140" s="189"/>
      <c r="F1140" s="190"/>
      <c r="G1140" s="867"/>
      <c r="H1140" s="191"/>
      <c r="I1140" s="252"/>
      <c r="J1140" s="252"/>
      <c r="K1140" s="594"/>
      <c r="L1140" s="192"/>
      <c r="M1140" s="192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59"/>
      <c r="AB1140" s="586"/>
    </row>
    <row r="1141" spans="1:28" ht="15.75" customHeight="1">
      <c r="A1141" s="860" t="str">
        <f>IF(B1141&lt;&gt;"",IF(AND(B1141&gt;=_TM1,B1141&lt;=_TM2,OR(TH!L1141="1111",TH!M1141="1111")),TH!D1141,""),"")</f>
        <v/>
      </c>
      <c r="B1141" s="36" t="str">
        <f t="shared" si="55"/>
        <v/>
      </c>
      <c r="C1141" s="189"/>
      <c r="D1141" s="189"/>
      <c r="E1141" s="189"/>
      <c r="F1141" s="190"/>
      <c r="G1141" s="867"/>
      <c r="H1141" s="191"/>
      <c r="I1141" s="252"/>
      <c r="J1141" s="252"/>
      <c r="K1141" s="594"/>
      <c r="L1141" s="192"/>
      <c r="M1141" s="192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59"/>
      <c r="AB1141" s="586"/>
    </row>
    <row r="1142" spans="1:28" ht="15.75" customHeight="1">
      <c r="A1142" s="860" t="str">
        <f>IF(B1142&lt;&gt;"",IF(AND(B1142&gt;=_TM1,B1142&lt;=_TM2,OR(TH!L1142="1111",TH!M1142="1111")),TH!D1142,""),"")</f>
        <v/>
      </c>
      <c r="B1142" s="36" t="str">
        <f t="shared" si="55"/>
        <v/>
      </c>
      <c r="C1142" s="189"/>
      <c r="D1142" s="189"/>
      <c r="E1142" s="189"/>
      <c r="F1142" s="190"/>
      <c r="G1142" s="867"/>
      <c r="H1142" s="191"/>
      <c r="I1142" s="252"/>
      <c r="J1142" s="252"/>
      <c r="K1142" s="594"/>
      <c r="L1142" s="192"/>
      <c r="M1142" s="192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59"/>
      <c r="AB1142" s="586"/>
    </row>
    <row r="1143" spans="1:28" ht="15.75" customHeight="1">
      <c r="A1143" s="860" t="str">
        <f>IF(B1143&lt;&gt;"",IF(AND(B1143&gt;=_TM1,B1143&lt;=_TM2,OR(TH!L1143="1111",TH!M1143="1111")),TH!D1143,""),"")</f>
        <v/>
      </c>
      <c r="B1143" s="36" t="str">
        <f t="shared" si="55"/>
        <v/>
      </c>
      <c r="C1143" s="189"/>
      <c r="D1143" s="189"/>
      <c r="E1143" s="189"/>
      <c r="F1143" s="190"/>
      <c r="G1143" s="867"/>
      <c r="H1143" s="191"/>
      <c r="I1143" s="252"/>
      <c r="J1143" s="252"/>
      <c r="K1143" s="594"/>
      <c r="L1143" s="192"/>
      <c r="M1143" s="192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59"/>
      <c r="AB1143" s="586"/>
    </row>
    <row r="1144" spans="1:28" ht="15.75" customHeight="1">
      <c r="A1144" s="860" t="str">
        <f>IF(B1144&lt;&gt;"",IF(AND(B1144&gt;=_TM1,B1144&lt;=_TM2,OR(TH!L1144="1111",TH!M1144="1111")),TH!D1144,""),"")</f>
        <v/>
      </c>
      <c r="B1144" s="36" t="str">
        <f t="shared" si="55"/>
        <v/>
      </c>
      <c r="C1144" s="189"/>
      <c r="D1144" s="189"/>
      <c r="E1144" s="189"/>
      <c r="F1144" s="190"/>
      <c r="G1144" s="867"/>
      <c r="H1144" s="191"/>
      <c r="I1144" s="252"/>
      <c r="J1144" s="252"/>
      <c r="K1144" s="594"/>
      <c r="L1144" s="192"/>
      <c r="M1144" s="192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59"/>
      <c r="AB1144" s="586"/>
    </row>
    <row r="1145" spans="1:28" ht="15.75" customHeight="1">
      <c r="A1145" s="860" t="str">
        <f>IF(B1145&lt;&gt;"",IF(AND(B1145&gt;=_TM1,B1145&lt;=_TM2,OR(TH!L1145="1111",TH!M1145="1111")),TH!D1145,""),"")</f>
        <v/>
      </c>
      <c r="B1145" s="36" t="str">
        <f t="shared" si="55"/>
        <v/>
      </c>
      <c r="C1145" s="189"/>
      <c r="D1145" s="189"/>
      <c r="E1145" s="189"/>
      <c r="F1145" s="190"/>
      <c r="G1145" s="867"/>
      <c r="H1145" s="191"/>
      <c r="I1145" s="252"/>
      <c r="J1145" s="252"/>
      <c r="K1145" s="594"/>
      <c r="L1145" s="192"/>
      <c r="M1145" s="192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59"/>
      <c r="AB1145" s="586"/>
    </row>
    <row r="1146" spans="1:28" ht="15.75" customHeight="1">
      <c r="A1146" s="860" t="str">
        <f>IF(B1146&lt;&gt;"",IF(AND(B1146&gt;=_TM1,B1146&lt;=_TM2,OR(TH!L1146="1111",TH!M1146="1111")),TH!D1146,""),"")</f>
        <v/>
      </c>
      <c r="B1146" s="36" t="str">
        <f t="shared" si="55"/>
        <v/>
      </c>
      <c r="C1146" s="189"/>
      <c r="D1146" s="189"/>
      <c r="E1146" s="189"/>
      <c r="F1146" s="190"/>
      <c r="G1146" s="867"/>
      <c r="H1146" s="191"/>
      <c r="I1146" s="252"/>
      <c r="J1146" s="252"/>
      <c r="K1146" s="594"/>
      <c r="L1146" s="192"/>
      <c r="M1146" s="192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59"/>
      <c r="AB1146" s="586"/>
    </row>
    <row r="1147" spans="1:28" ht="15.75" customHeight="1">
      <c r="A1147" s="860" t="str">
        <f>IF(B1147&lt;&gt;"",IF(AND(B1147&gt;=_TM1,B1147&lt;=_TM2,OR(TH!L1147="1111",TH!M1147="1111")),TH!D1147,""),"")</f>
        <v/>
      </c>
      <c r="B1147" s="36" t="str">
        <f t="shared" si="55"/>
        <v/>
      </c>
      <c r="C1147" s="189"/>
      <c r="D1147" s="189"/>
      <c r="E1147" s="189"/>
      <c r="F1147" s="190"/>
      <c r="G1147" s="867"/>
      <c r="H1147" s="191"/>
      <c r="I1147" s="252"/>
      <c r="J1147" s="252"/>
      <c r="K1147" s="594"/>
      <c r="L1147" s="192"/>
      <c r="M1147" s="192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59"/>
      <c r="AB1147" s="586"/>
    </row>
    <row r="1148" spans="1:28" ht="15.75" customHeight="1">
      <c r="A1148" s="860" t="str">
        <f>IF(B1148&lt;&gt;"",IF(AND(B1148&gt;=_TM1,B1148&lt;=_TM2,OR(TH!L1148="1111",TH!M1148="1111")),TH!D1148,""),"")</f>
        <v/>
      </c>
      <c r="B1148" s="36" t="str">
        <f t="shared" si="55"/>
        <v/>
      </c>
      <c r="C1148" s="189"/>
      <c r="D1148" s="189"/>
      <c r="E1148" s="189"/>
      <c r="F1148" s="190"/>
      <c r="G1148" s="867"/>
      <c r="H1148" s="191"/>
      <c r="I1148" s="252"/>
      <c r="J1148" s="252"/>
      <c r="K1148" s="594"/>
      <c r="L1148" s="192"/>
      <c r="M1148" s="192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59"/>
      <c r="AB1148" s="586"/>
    </row>
    <row r="1149" spans="1:28" ht="15.75" customHeight="1">
      <c r="A1149" s="860" t="str">
        <f>IF(B1149&lt;&gt;"",IF(AND(B1149&gt;=_TM1,B1149&lt;=_TM2,OR(TH!L1149="1111",TH!M1149="1111")),TH!D1149,""),"")</f>
        <v/>
      </c>
      <c r="B1149" s="36" t="str">
        <f t="shared" si="55"/>
        <v/>
      </c>
      <c r="C1149" s="189"/>
      <c r="D1149" s="189"/>
      <c r="E1149" s="189"/>
      <c r="F1149" s="190"/>
      <c r="G1149" s="867"/>
      <c r="H1149" s="191"/>
      <c r="I1149" s="252"/>
      <c r="J1149" s="252"/>
      <c r="K1149" s="594"/>
      <c r="L1149" s="192"/>
      <c r="M1149" s="192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59"/>
      <c r="AB1149" s="586"/>
    </row>
    <row r="1150" spans="1:28" ht="15.75" customHeight="1">
      <c r="A1150" s="860" t="str">
        <f>IF(B1150&lt;&gt;"",IF(AND(B1150&gt;=_TM1,B1150&lt;=_TM2,OR(TH!L1150="1111",TH!M1150="1111")),TH!D1150,""),"")</f>
        <v/>
      </c>
      <c r="B1150" s="36" t="str">
        <f t="shared" si="55"/>
        <v/>
      </c>
      <c r="C1150" s="189"/>
      <c r="D1150" s="189"/>
      <c r="E1150" s="189"/>
      <c r="F1150" s="190"/>
      <c r="G1150" s="867"/>
      <c r="H1150" s="191"/>
      <c r="I1150" s="252"/>
      <c r="J1150" s="252"/>
      <c r="K1150" s="594"/>
      <c r="L1150" s="192"/>
      <c r="M1150" s="192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59"/>
      <c r="AB1150" s="586"/>
    </row>
    <row r="1151" spans="1:28" ht="15.75" customHeight="1">
      <c r="A1151" s="860" t="str">
        <f>IF(B1151&lt;&gt;"",IF(AND(B1151&gt;=_TM1,B1151&lt;=_TM2,OR(TH!L1151="1111",TH!M1151="1111")),TH!D1151,""),"")</f>
        <v/>
      </c>
      <c r="B1151" s="36" t="str">
        <f t="shared" si="55"/>
        <v/>
      </c>
      <c r="C1151" s="189"/>
      <c r="D1151" s="189"/>
      <c r="E1151" s="189"/>
      <c r="F1151" s="190"/>
      <c r="G1151" s="867"/>
      <c r="H1151" s="191"/>
      <c r="I1151" s="252"/>
      <c r="J1151" s="252"/>
      <c r="K1151" s="594"/>
      <c r="L1151" s="192"/>
      <c r="M1151" s="192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59"/>
      <c r="AB1151" s="586"/>
    </row>
    <row r="1152" spans="1:28" ht="15.75" customHeight="1">
      <c r="A1152" s="860" t="str">
        <f>IF(B1152&lt;&gt;"",IF(AND(B1152&gt;=_TM1,B1152&lt;=_TM2,OR(TH!L1152="1111",TH!M1152="1111")),TH!D1152,""),"")</f>
        <v/>
      </c>
      <c r="B1152" s="36" t="str">
        <f t="shared" si="55"/>
        <v/>
      </c>
      <c r="C1152" s="189"/>
      <c r="D1152" s="189"/>
      <c r="E1152" s="189"/>
      <c r="F1152" s="190"/>
      <c r="G1152" s="867"/>
      <c r="H1152" s="191"/>
      <c r="I1152" s="252"/>
      <c r="J1152" s="252"/>
      <c r="K1152" s="594"/>
      <c r="L1152" s="192"/>
      <c r="M1152" s="192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59"/>
      <c r="AB1152" s="586"/>
    </row>
    <row r="1153" spans="1:28" ht="15.75" customHeight="1">
      <c r="A1153" s="860" t="str">
        <f>IF(B1153&lt;&gt;"",IF(AND(B1153&gt;=_TM1,B1153&lt;=_TM2,OR(TH!L1153="1111",TH!M1153="1111")),TH!D1153,""),"")</f>
        <v/>
      </c>
      <c r="B1153" s="36" t="str">
        <f t="shared" si="55"/>
        <v/>
      </c>
      <c r="C1153" s="189"/>
      <c r="D1153" s="189"/>
      <c r="E1153" s="189"/>
      <c r="F1153" s="190"/>
      <c r="G1153" s="867"/>
      <c r="H1153" s="191"/>
      <c r="I1153" s="252"/>
      <c r="J1153" s="252"/>
      <c r="K1153" s="594"/>
      <c r="L1153" s="192"/>
      <c r="M1153" s="192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59"/>
      <c r="AB1153" s="586"/>
    </row>
    <row r="1154" spans="1:28" ht="15.75" customHeight="1">
      <c r="A1154" s="860" t="str">
        <f>IF(B1154&lt;&gt;"",IF(AND(B1154&gt;=_TM1,B1154&lt;=_TM2,OR(TH!L1154="1111",TH!M1154="1111")),TH!D1154,""),"")</f>
        <v/>
      </c>
      <c r="B1154" s="36" t="str">
        <f t="shared" si="55"/>
        <v/>
      </c>
      <c r="C1154" s="189"/>
      <c r="D1154" s="189"/>
      <c r="E1154" s="189"/>
      <c r="F1154" s="190"/>
      <c r="G1154" s="867"/>
      <c r="H1154" s="191"/>
      <c r="I1154" s="252"/>
      <c r="J1154" s="252"/>
      <c r="K1154" s="594"/>
      <c r="L1154" s="192"/>
      <c r="M1154" s="192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59"/>
      <c r="AB1154" s="586"/>
    </row>
    <row r="1155" spans="1:28" ht="15.75" customHeight="1">
      <c r="A1155" s="860" t="str">
        <f>IF(B1155&lt;&gt;"",IF(AND(B1155&gt;=_TM1,B1155&lt;=_TM2,OR(TH!L1155="1111",TH!M1155="1111")),TH!D1155,""),"")</f>
        <v/>
      </c>
      <c r="B1155" s="36" t="str">
        <f t="shared" si="55"/>
        <v/>
      </c>
      <c r="C1155" s="189"/>
      <c r="D1155" s="189"/>
      <c r="E1155" s="189"/>
      <c r="F1155" s="190"/>
      <c r="G1155" s="867"/>
      <c r="H1155" s="800"/>
      <c r="I1155" s="252"/>
      <c r="J1155" s="252"/>
      <c r="K1155" s="594"/>
      <c r="L1155" s="192"/>
      <c r="M1155" s="192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59"/>
      <c r="AB1155" s="586"/>
    </row>
    <row r="1156" spans="1:28" ht="15.75" customHeight="1">
      <c r="A1156" s="860" t="str">
        <f>IF(B1156&lt;&gt;"",IF(AND(B1156&gt;=_TM1,B1156&lt;=_TM2,OR(TH!L1156="1111",TH!M1156="1111")),TH!D1156,""),"")</f>
        <v/>
      </c>
      <c r="B1156" s="36" t="str">
        <f t="shared" si="55"/>
        <v/>
      </c>
      <c r="C1156" s="189"/>
      <c r="D1156" s="189"/>
      <c r="E1156" s="189"/>
      <c r="F1156" s="190"/>
      <c r="G1156" s="867"/>
      <c r="H1156" s="191"/>
      <c r="I1156" s="252"/>
      <c r="J1156" s="252"/>
      <c r="K1156" s="594"/>
      <c r="L1156" s="192"/>
      <c r="M1156" s="192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59"/>
      <c r="AB1156" s="586"/>
    </row>
    <row r="1157" spans="1:28" ht="15.75" customHeight="1">
      <c r="A1157" s="860" t="str">
        <f>IF(B1157&lt;&gt;"",IF(AND(B1157&gt;=_TM1,B1157&lt;=_TM2,OR(TH!L1157="1111",TH!M1157="1111")),TH!D1157,""),"")</f>
        <v/>
      </c>
      <c r="B1157" s="36" t="str">
        <f t="shared" si="55"/>
        <v/>
      </c>
      <c r="C1157" s="189"/>
      <c r="D1157" s="189"/>
      <c r="E1157" s="189"/>
      <c r="F1157" s="190"/>
      <c r="G1157" s="867"/>
      <c r="H1157" s="191"/>
      <c r="I1157" s="252"/>
      <c r="J1157" s="252"/>
      <c r="K1157" s="594"/>
      <c r="L1157" s="192"/>
      <c r="M1157" s="192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59"/>
      <c r="AB1157" s="586"/>
    </row>
    <row r="1158" spans="1:28" ht="15.75" customHeight="1">
      <c r="A1158" s="860" t="str">
        <f>IF(B1158&lt;&gt;"",IF(AND(B1158&gt;=_TM1,B1158&lt;=_TM2,OR(TH!L1158="1111",TH!M1158="1111")),TH!D1158,""),"")</f>
        <v/>
      </c>
      <c r="B1158" s="36" t="str">
        <f t="shared" si="55"/>
        <v/>
      </c>
      <c r="C1158" s="189"/>
      <c r="D1158" s="189"/>
      <c r="E1158" s="189"/>
      <c r="F1158" s="190"/>
      <c r="G1158" s="867"/>
      <c r="H1158" s="191"/>
      <c r="I1158" s="252"/>
      <c r="J1158" s="252"/>
      <c r="K1158" s="594"/>
      <c r="L1158" s="192"/>
      <c r="M1158" s="192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59"/>
      <c r="AB1158" s="586"/>
    </row>
    <row r="1159" spans="1:28" ht="15.75" customHeight="1">
      <c r="A1159" s="860" t="str">
        <f>IF(B1159&lt;&gt;"",IF(AND(B1159&gt;=_TM1,B1159&lt;=_TM2,OR(TH!L1159="1111",TH!M1159="1111")),TH!D1159,""),"")</f>
        <v/>
      </c>
      <c r="B1159" s="36" t="str">
        <f t="shared" si="55"/>
        <v/>
      </c>
      <c r="C1159" s="189"/>
      <c r="D1159" s="189"/>
      <c r="E1159" s="189"/>
      <c r="F1159" s="190"/>
      <c r="G1159" s="867"/>
      <c r="H1159" s="191"/>
      <c r="I1159" s="252"/>
      <c r="J1159" s="252"/>
      <c r="K1159" s="594"/>
      <c r="L1159" s="192"/>
      <c r="M1159" s="192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59"/>
      <c r="AB1159" s="586"/>
    </row>
    <row r="1160" spans="1:28" ht="15.75" customHeight="1">
      <c r="A1160" s="860" t="str">
        <f>IF(B1160&lt;&gt;"",IF(AND(B1160&gt;=_TM1,B1160&lt;=_TM2,OR(TH!L1160="1111",TH!M1160="1111")),TH!D1160,""),"")</f>
        <v/>
      </c>
      <c r="B1160" s="36" t="str">
        <f t="shared" si="55"/>
        <v/>
      </c>
      <c r="C1160" s="189"/>
      <c r="D1160" s="189"/>
      <c r="E1160" s="189"/>
      <c r="F1160" s="190"/>
      <c r="G1160" s="867"/>
      <c r="H1160" s="191"/>
      <c r="I1160" s="252"/>
      <c r="J1160" s="252"/>
      <c r="K1160" s="594"/>
      <c r="L1160" s="192"/>
      <c r="M1160" s="192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59"/>
      <c r="AB1160" s="586"/>
    </row>
    <row r="1161" spans="1:28" ht="15.75" customHeight="1">
      <c r="A1161" s="860" t="str">
        <f>IF(B1161&lt;&gt;"",IF(AND(B1161&gt;=_TM1,B1161&lt;=_TM2,OR(TH!L1161="1111",TH!M1161="1111")),TH!D1161,""),"")</f>
        <v/>
      </c>
      <c r="B1161" s="36" t="str">
        <f t="shared" si="55"/>
        <v/>
      </c>
      <c r="C1161" s="189"/>
      <c r="D1161" s="189"/>
      <c r="E1161" s="189"/>
      <c r="F1161" s="190"/>
      <c r="G1161" s="867"/>
      <c r="H1161" s="191"/>
      <c r="I1161" s="252"/>
      <c r="J1161" s="252"/>
      <c r="K1161" s="594"/>
      <c r="L1161" s="192"/>
      <c r="M1161" s="192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59"/>
      <c r="AB1161" s="586"/>
    </row>
    <row r="1162" spans="1:28" ht="15.75" customHeight="1">
      <c r="A1162" s="860" t="str">
        <f>IF(B1162&lt;&gt;"",IF(AND(B1162&gt;=_TM1,B1162&lt;=_TM2,OR(TH!L1162="1111",TH!M1162="1111")),TH!D1162,""),"")</f>
        <v/>
      </c>
      <c r="B1162" s="36" t="str">
        <f t="shared" si="55"/>
        <v/>
      </c>
      <c r="C1162" s="189"/>
      <c r="D1162" s="189"/>
      <c r="E1162" s="189"/>
      <c r="F1162" s="190"/>
      <c r="G1162" s="867"/>
      <c r="H1162" s="191"/>
      <c r="I1162" s="252"/>
      <c r="J1162" s="252"/>
      <c r="K1162" s="594"/>
      <c r="L1162" s="192"/>
      <c r="M1162" s="192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59"/>
      <c r="AB1162" s="586"/>
    </row>
    <row r="1163" spans="1:28" ht="15.75" customHeight="1">
      <c r="A1163" s="860" t="str">
        <f>IF(B1163&lt;&gt;"",IF(AND(B1163&gt;=_TM1,B1163&lt;=_TM2,OR(TH!L1163="1111",TH!M1163="1111")),TH!D1163,""),"")</f>
        <v/>
      </c>
      <c r="B1163" s="36" t="str">
        <f t="shared" si="55"/>
        <v/>
      </c>
      <c r="C1163" s="189"/>
      <c r="D1163" s="189"/>
      <c r="E1163" s="189"/>
      <c r="F1163" s="190"/>
      <c r="G1163" s="867"/>
      <c r="H1163" s="191"/>
      <c r="I1163" s="252"/>
      <c r="J1163" s="252"/>
      <c r="K1163" s="594"/>
      <c r="L1163" s="192"/>
      <c r="M1163" s="192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59"/>
      <c r="AB1163" s="586"/>
    </row>
    <row r="1164" spans="1:28" ht="15.75" customHeight="1">
      <c r="A1164" s="860" t="str">
        <f>IF(B1164&lt;&gt;"",IF(AND(B1164&gt;=_TM1,B1164&lt;=_TM2,OR(TH!L1164="1111",TH!M1164="1111")),TH!D1164,""),"")</f>
        <v/>
      </c>
      <c r="B1164" s="36" t="str">
        <f t="shared" ref="B1164:B1227" si="56">IF(C1164&lt;&gt;"",MONTH(C1164),"")</f>
        <v/>
      </c>
      <c r="C1164" s="189"/>
      <c r="D1164" s="189"/>
      <c r="E1164" s="189"/>
      <c r="F1164" s="187"/>
      <c r="G1164" s="867"/>
      <c r="H1164" s="191"/>
      <c r="I1164" s="252"/>
      <c r="J1164" s="252"/>
      <c r="K1164" s="594"/>
      <c r="L1164" s="192"/>
      <c r="M1164" s="192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59"/>
      <c r="AB1164" s="586"/>
    </row>
    <row r="1165" spans="1:28" ht="15.75" customHeight="1">
      <c r="A1165" s="860" t="str">
        <f>IF(B1165&lt;&gt;"",IF(AND(B1165&gt;=_TM1,B1165&lt;=_TM2,OR(TH!L1165="1111",TH!M1165="1111")),TH!D1165,""),"")</f>
        <v/>
      </c>
      <c r="B1165" s="36" t="str">
        <f t="shared" si="56"/>
        <v/>
      </c>
      <c r="C1165" s="189"/>
      <c r="D1165" s="189"/>
      <c r="E1165" s="189"/>
      <c r="F1165" s="187"/>
      <c r="G1165" s="867"/>
      <c r="H1165" s="191"/>
      <c r="I1165" s="252"/>
      <c r="J1165" s="252"/>
      <c r="K1165" s="594"/>
      <c r="L1165" s="192"/>
      <c r="M1165" s="192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59"/>
      <c r="AB1165" s="586"/>
    </row>
    <row r="1166" spans="1:28" ht="15.75" customHeight="1">
      <c r="A1166" s="860" t="str">
        <f>IF(B1166&lt;&gt;"",IF(AND(B1166&gt;=_TM1,B1166&lt;=_TM2,OR(TH!L1166="1111",TH!M1166="1111")),TH!D1166,""),"")</f>
        <v/>
      </c>
      <c r="B1166" s="36" t="str">
        <f t="shared" si="56"/>
        <v/>
      </c>
      <c r="C1166" s="189"/>
      <c r="D1166" s="189"/>
      <c r="E1166" s="189"/>
      <c r="F1166" s="190"/>
      <c r="G1166" s="867"/>
      <c r="H1166" s="191"/>
      <c r="I1166" s="252"/>
      <c r="J1166" s="252"/>
      <c r="K1166" s="594"/>
      <c r="L1166" s="192"/>
      <c r="M1166" s="192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59"/>
      <c r="AB1166" s="586"/>
    </row>
    <row r="1167" spans="1:28" ht="15.75" customHeight="1">
      <c r="A1167" s="860" t="str">
        <f>IF(B1167&lt;&gt;"",IF(AND(B1167&gt;=_TM1,B1167&lt;=_TM2,OR(TH!L1167="1111",TH!M1167="1111")),TH!D1167,""),"")</f>
        <v/>
      </c>
      <c r="B1167" s="36" t="str">
        <f t="shared" si="56"/>
        <v/>
      </c>
      <c r="C1167" s="189"/>
      <c r="D1167" s="189"/>
      <c r="E1167" s="189"/>
      <c r="F1167" s="190"/>
      <c r="G1167" s="867"/>
      <c r="H1167" s="191"/>
      <c r="I1167" s="252"/>
      <c r="J1167" s="252"/>
      <c r="K1167" s="594"/>
      <c r="L1167" s="192"/>
      <c r="M1167" s="192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59"/>
      <c r="AB1167" s="586"/>
    </row>
    <row r="1168" spans="1:28" ht="15.75" customHeight="1">
      <c r="A1168" s="860" t="str">
        <f>IF(B1168&lt;&gt;"",IF(AND(B1168&gt;=_TM1,B1168&lt;=_TM2,OR(TH!L1168="1111",TH!M1168="1111")),TH!D1168,""),"")</f>
        <v/>
      </c>
      <c r="B1168" s="36" t="str">
        <f t="shared" si="56"/>
        <v/>
      </c>
      <c r="C1168" s="189"/>
      <c r="D1168" s="189"/>
      <c r="E1168" s="189"/>
      <c r="F1168" s="190"/>
      <c r="G1168" s="867"/>
      <c r="H1168" s="191"/>
      <c r="I1168" s="252"/>
      <c r="J1168" s="252"/>
      <c r="K1168" s="594"/>
      <c r="L1168" s="192"/>
      <c r="M1168" s="192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59"/>
      <c r="AB1168" s="586"/>
    </row>
    <row r="1169" spans="1:28" ht="15.75" customHeight="1">
      <c r="A1169" s="860" t="str">
        <f>IF(B1169&lt;&gt;"",IF(AND(B1169&gt;=_TM1,B1169&lt;=_TM2,OR(TH!L1169="1111",TH!M1169="1111")),TH!D1169,""),"")</f>
        <v/>
      </c>
      <c r="B1169" s="36" t="str">
        <f t="shared" si="56"/>
        <v/>
      </c>
      <c r="C1169" s="189"/>
      <c r="D1169" s="189"/>
      <c r="E1169" s="189"/>
      <c r="F1169" s="187"/>
      <c r="G1169" s="867"/>
      <c r="H1169" s="191"/>
      <c r="I1169" s="252"/>
      <c r="J1169" s="252"/>
      <c r="K1169" s="594"/>
      <c r="L1169" s="192"/>
      <c r="M1169" s="192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59"/>
      <c r="AB1169" s="586"/>
    </row>
    <row r="1170" spans="1:28" ht="15.75" customHeight="1">
      <c r="A1170" s="860" t="str">
        <f>IF(B1170&lt;&gt;"",IF(AND(B1170&gt;=_TM1,B1170&lt;=_TM2,OR(TH!L1170="1111",TH!M1170="1111")),TH!D1170,""),"")</f>
        <v/>
      </c>
      <c r="B1170" s="36" t="str">
        <f t="shared" si="56"/>
        <v/>
      </c>
      <c r="C1170" s="189"/>
      <c r="D1170" s="189"/>
      <c r="E1170" s="189"/>
      <c r="F1170" s="190"/>
      <c r="G1170" s="867"/>
      <c r="H1170" s="191"/>
      <c r="I1170" s="252"/>
      <c r="J1170" s="252"/>
      <c r="K1170" s="594"/>
      <c r="L1170" s="192"/>
      <c r="M1170" s="192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59"/>
      <c r="AB1170" s="586"/>
    </row>
    <row r="1171" spans="1:28" ht="15.75" customHeight="1">
      <c r="A1171" s="860" t="str">
        <f>IF(B1171&lt;&gt;"",IF(AND(B1171&gt;=_TM1,B1171&lt;=_TM2,OR(TH!L1171="1111",TH!M1171="1111")),TH!D1171,""),"")</f>
        <v/>
      </c>
      <c r="B1171" s="36" t="str">
        <f t="shared" si="56"/>
        <v/>
      </c>
      <c r="C1171" s="189"/>
      <c r="D1171" s="189"/>
      <c r="E1171" s="189"/>
      <c r="F1171" s="190"/>
      <c r="G1171" s="867"/>
      <c r="H1171" s="191"/>
      <c r="I1171" s="252"/>
      <c r="J1171" s="252"/>
      <c r="K1171" s="594"/>
      <c r="L1171" s="192"/>
      <c r="M1171" s="192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59"/>
      <c r="AB1171" s="586"/>
    </row>
    <row r="1172" spans="1:28" ht="15.75" customHeight="1">
      <c r="A1172" s="860" t="str">
        <f>IF(B1172&lt;&gt;"",IF(AND(B1172&gt;=_TM1,B1172&lt;=_TM2,OR(TH!L1172="1111",TH!M1172="1111")),TH!D1172,""),"")</f>
        <v/>
      </c>
      <c r="B1172" s="36" t="str">
        <f t="shared" si="56"/>
        <v/>
      </c>
      <c r="C1172" s="189"/>
      <c r="D1172" s="189"/>
      <c r="E1172" s="189"/>
      <c r="F1172" s="190"/>
      <c r="G1172" s="867"/>
      <c r="H1172" s="191"/>
      <c r="I1172" s="252"/>
      <c r="J1172" s="252"/>
      <c r="K1172" s="594"/>
      <c r="L1172" s="192"/>
      <c r="M1172" s="192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59"/>
      <c r="AB1172" s="586"/>
    </row>
    <row r="1173" spans="1:28" ht="15.75" customHeight="1">
      <c r="A1173" s="860" t="str">
        <f>IF(B1173&lt;&gt;"",IF(AND(B1173&gt;=_TM1,B1173&lt;=_TM2,OR(TH!L1173="1111",TH!M1173="1111")),TH!D1173,""),"")</f>
        <v/>
      </c>
      <c r="B1173" s="36" t="str">
        <f t="shared" si="56"/>
        <v/>
      </c>
      <c r="C1173" s="189"/>
      <c r="D1173" s="189"/>
      <c r="E1173" s="189"/>
      <c r="F1173" s="190"/>
      <c r="G1173" s="867"/>
      <c r="H1173" s="191"/>
      <c r="I1173" s="252"/>
      <c r="J1173" s="252"/>
      <c r="K1173" s="594"/>
      <c r="L1173" s="192"/>
      <c r="M1173" s="192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59"/>
      <c r="AB1173" s="586"/>
    </row>
    <row r="1174" spans="1:28" ht="15.75" customHeight="1">
      <c r="A1174" s="860" t="str">
        <f>IF(B1174&lt;&gt;"",IF(AND(B1174&gt;=_TM1,B1174&lt;=_TM2,OR(TH!L1174="1111",TH!M1174="1111")),TH!D1174,""),"")</f>
        <v/>
      </c>
      <c r="B1174" s="36" t="str">
        <f t="shared" si="56"/>
        <v/>
      </c>
      <c r="C1174" s="189"/>
      <c r="D1174" s="189"/>
      <c r="E1174" s="189"/>
      <c r="F1174" s="40"/>
      <c r="G1174" s="867"/>
      <c r="H1174" s="191"/>
      <c r="I1174" s="252"/>
      <c r="J1174" s="252"/>
      <c r="K1174" s="594"/>
      <c r="L1174" s="192"/>
      <c r="M1174" s="192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59"/>
      <c r="AB1174" s="586"/>
    </row>
    <row r="1175" spans="1:28" ht="15.75" customHeight="1">
      <c r="A1175" s="860" t="str">
        <f>IF(B1175&lt;&gt;"",IF(AND(B1175&gt;=_TM1,B1175&lt;=_TM2,OR(TH!L1175="1111",TH!M1175="1111")),TH!D1175,""),"")</f>
        <v/>
      </c>
      <c r="B1175" s="36" t="str">
        <f t="shared" si="56"/>
        <v/>
      </c>
      <c r="C1175" s="189"/>
      <c r="D1175" s="189"/>
      <c r="E1175" s="189"/>
      <c r="F1175" s="190"/>
      <c r="G1175" s="867"/>
      <c r="H1175" s="191"/>
      <c r="I1175" s="252"/>
      <c r="J1175" s="252"/>
      <c r="K1175" s="594"/>
      <c r="L1175" s="192"/>
      <c r="M1175" s="192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59"/>
      <c r="AB1175" s="586"/>
    </row>
    <row r="1176" spans="1:28" ht="15.75" customHeight="1">
      <c r="A1176" s="860" t="str">
        <f>IF(B1176&lt;&gt;"",IF(AND(B1176&gt;=_TM1,B1176&lt;=_TM2,OR(TH!L1176="1111",TH!M1176="1111")),TH!D1176,""),"")</f>
        <v/>
      </c>
      <c r="B1176" s="36" t="str">
        <f t="shared" si="56"/>
        <v/>
      </c>
      <c r="C1176" s="189"/>
      <c r="D1176" s="189"/>
      <c r="E1176" s="189"/>
      <c r="F1176" s="187"/>
      <c r="G1176" s="867"/>
      <c r="H1176" s="191"/>
      <c r="I1176" s="255"/>
      <c r="J1176" s="255"/>
      <c r="K1176" s="594"/>
      <c r="L1176" s="192"/>
      <c r="M1176" s="192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59"/>
      <c r="AB1176" s="586"/>
    </row>
    <row r="1177" spans="1:28" ht="15.75" customHeight="1">
      <c r="A1177" s="860" t="str">
        <f>IF(B1177&lt;&gt;"",IF(AND(B1177&gt;=_TM1,B1177&lt;=_TM2,OR(TH!L1177="1111",TH!M1177="1111")),TH!D1177,""),"")</f>
        <v/>
      </c>
      <c r="B1177" s="36" t="str">
        <f t="shared" si="56"/>
        <v/>
      </c>
      <c r="C1177" s="189"/>
      <c r="D1177" s="189"/>
      <c r="E1177" s="189"/>
      <c r="F1177" s="190"/>
      <c r="G1177" s="867"/>
      <c r="H1177" s="191"/>
      <c r="I1177" s="252"/>
      <c r="J1177" s="252"/>
      <c r="K1177" s="594"/>
      <c r="L1177" s="192"/>
      <c r="M1177" s="192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59"/>
      <c r="AB1177" s="586"/>
    </row>
    <row r="1178" spans="1:28" ht="15.75" customHeight="1">
      <c r="A1178" s="860" t="str">
        <f>IF(B1178&lt;&gt;"",IF(AND(B1178&gt;=_TM1,B1178&lt;=_TM2,OR(TH!L1178="1111",TH!M1178="1111")),TH!D1178,""),"")</f>
        <v/>
      </c>
      <c r="B1178" s="36" t="str">
        <f t="shared" si="56"/>
        <v/>
      </c>
      <c r="C1178" s="189"/>
      <c r="D1178" s="189"/>
      <c r="E1178" s="189"/>
      <c r="F1178" s="190"/>
      <c r="G1178" s="867"/>
      <c r="H1178" s="191"/>
      <c r="I1178" s="252"/>
      <c r="J1178" s="252"/>
      <c r="K1178" s="594"/>
      <c r="L1178" s="192"/>
      <c r="M1178" s="192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59"/>
      <c r="AB1178" s="586"/>
    </row>
    <row r="1179" spans="1:28" ht="15.75" customHeight="1">
      <c r="A1179" s="860" t="str">
        <f>IF(B1179&lt;&gt;"",IF(AND(B1179&gt;=_TM1,B1179&lt;=_TM2,OR(TH!L1179="1111",TH!M1179="1111")),TH!D1179,""),"")</f>
        <v/>
      </c>
      <c r="B1179" s="36" t="str">
        <f t="shared" si="56"/>
        <v/>
      </c>
      <c r="C1179" s="189"/>
      <c r="D1179" s="189"/>
      <c r="E1179" s="189"/>
      <c r="F1179" s="187"/>
      <c r="G1179" s="867"/>
      <c r="H1179" s="191"/>
      <c r="I1179" s="252"/>
      <c r="J1179" s="252"/>
      <c r="K1179" s="594"/>
      <c r="L1179" s="192"/>
      <c r="M1179" s="192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59"/>
      <c r="AB1179" s="586"/>
    </row>
    <row r="1180" spans="1:28" ht="15.75" customHeight="1">
      <c r="A1180" s="860" t="str">
        <f>IF(B1180&lt;&gt;"",IF(AND(B1180&gt;=_TM1,B1180&lt;=_TM2,OR(TH!L1180="1111",TH!M1180="1111")),TH!D1180,""),"")</f>
        <v/>
      </c>
      <c r="B1180" s="36" t="str">
        <f t="shared" si="56"/>
        <v/>
      </c>
      <c r="C1180" s="189"/>
      <c r="D1180" s="189"/>
      <c r="E1180" s="189"/>
      <c r="F1180" s="190"/>
      <c r="G1180" s="867"/>
      <c r="H1180" s="191"/>
      <c r="I1180" s="252"/>
      <c r="J1180" s="252"/>
      <c r="K1180" s="594"/>
      <c r="L1180" s="192"/>
      <c r="M1180" s="192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59"/>
      <c r="AB1180" s="586"/>
    </row>
    <row r="1181" spans="1:28" ht="15.75" customHeight="1">
      <c r="A1181" s="860" t="str">
        <f>IF(B1181&lt;&gt;"",IF(AND(B1181&gt;=_TM1,B1181&lt;=_TM2,OR(TH!L1181="1111",TH!M1181="1111")),TH!D1181,""),"")</f>
        <v/>
      </c>
      <c r="B1181" s="36" t="str">
        <f t="shared" si="56"/>
        <v/>
      </c>
      <c r="C1181" s="189"/>
      <c r="D1181" s="189"/>
      <c r="E1181" s="189"/>
      <c r="F1181" s="190"/>
      <c r="G1181" s="867"/>
      <c r="H1181" s="191"/>
      <c r="I1181" s="252"/>
      <c r="J1181" s="252"/>
      <c r="K1181" s="594"/>
      <c r="L1181" s="192"/>
      <c r="M1181" s="192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59"/>
      <c r="AB1181" s="586"/>
    </row>
    <row r="1182" spans="1:28" ht="15.75" customHeight="1">
      <c r="A1182" s="860" t="str">
        <f>IF(B1182&lt;&gt;"",IF(AND(B1182&gt;=_TM1,B1182&lt;=_TM2,OR(TH!L1182="1111",TH!M1182="1111")),TH!D1182,""),"")</f>
        <v/>
      </c>
      <c r="B1182" s="36" t="str">
        <f t="shared" si="56"/>
        <v/>
      </c>
      <c r="C1182" s="189"/>
      <c r="D1182" s="189"/>
      <c r="E1182" s="189"/>
      <c r="F1182" s="190"/>
      <c r="G1182" s="867"/>
      <c r="H1182" s="191"/>
      <c r="I1182" s="252"/>
      <c r="J1182" s="252"/>
      <c r="K1182" s="594"/>
      <c r="L1182" s="192"/>
      <c r="M1182" s="192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59"/>
      <c r="AB1182" s="586"/>
    </row>
    <row r="1183" spans="1:28" ht="15.75" customHeight="1">
      <c r="A1183" s="860" t="str">
        <f>IF(B1183&lt;&gt;"",IF(AND(B1183&gt;=_TM1,B1183&lt;=_TM2,OR(TH!L1183="1111",TH!M1183="1111")),TH!D1183,""),"")</f>
        <v/>
      </c>
      <c r="B1183" s="36" t="str">
        <f t="shared" si="56"/>
        <v/>
      </c>
      <c r="C1183" s="189"/>
      <c r="D1183" s="189"/>
      <c r="E1183" s="189"/>
      <c r="F1183" s="190"/>
      <c r="G1183" s="867"/>
      <c r="H1183" s="191"/>
      <c r="I1183" s="252"/>
      <c r="J1183" s="252"/>
      <c r="K1183" s="594"/>
      <c r="L1183" s="192"/>
      <c r="M1183" s="192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59"/>
      <c r="AB1183" s="586"/>
    </row>
    <row r="1184" spans="1:28" ht="15.75" customHeight="1">
      <c r="A1184" s="860" t="str">
        <f>IF(B1184&lt;&gt;"",IF(AND(B1184&gt;=_TM1,B1184&lt;=_TM2,OR(TH!L1184="1111",TH!M1184="1111")),TH!D1184,""),"")</f>
        <v/>
      </c>
      <c r="B1184" s="36" t="str">
        <f t="shared" si="56"/>
        <v/>
      </c>
      <c r="C1184" s="189"/>
      <c r="D1184" s="189"/>
      <c r="E1184" s="189"/>
      <c r="F1184" s="190"/>
      <c r="G1184" s="867"/>
      <c r="H1184" s="191"/>
      <c r="I1184" s="252"/>
      <c r="J1184" s="252"/>
      <c r="K1184" s="594"/>
      <c r="L1184" s="192"/>
      <c r="M1184" s="192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59"/>
      <c r="AB1184" s="586"/>
    </row>
    <row r="1185" spans="1:28" ht="15.75" customHeight="1">
      <c r="A1185" s="860" t="str">
        <f>IF(B1185&lt;&gt;"",IF(AND(B1185&gt;=_TM1,B1185&lt;=_TM2,OR(TH!L1185="1111",TH!M1185="1111")),TH!D1185,""),"")</f>
        <v/>
      </c>
      <c r="B1185" s="36" t="str">
        <f t="shared" si="56"/>
        <v/>
      </c>
      <c r="C1185" s="189"/>
      <c r="D1185" s="189"/>
      <c r="E1185" s="189"/>
      <c r="F1185" s="190"/>
      <c r="G1185" s="867"/>
      <c r="H1185" s="191"/>
      <c r="I1185" s="252"/>
      <c r="J1185" s="252"/>
      <c r="K1185" s="594"/>
      <c r="L1185" s="192"/>
      <c r="M1185" s="192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59"/>
      <c r="AB1185" s="586"/>
    </row>
    <row r="1186" spans="1:28" ht="15.75" customHeight="1">
      <c r="A1186" s="860" t="str">
        <f>IF(B1186&lt;&gt;"",IF(AND(B1186&gt;=_TM1,B1186&lt;=_TM2,OR(TH!L1186="1111",TH!M1186="1111")),TH!D1186,""),"")</f>
        <v/>
      </c>
      <c r="B1186" s="36" t="str">
        <f t="shared" si="56"/>
        <v/>
      </c>
      <c r="C1186" s="189"/>
      <c r="D1186" s="189"/>
      <c r="E1186" s="189"/>
      <c r="F1186" s="190"/>
      <c r="G1186" s="867"/>
      <c r="H1186" s="191"/>
      <c r="I1186" s="252"/>
      <c r="J1186" s="252"/>
      <c r="K1186" s="594"/>
      <c r="L1186" s="192"/>
      <c r="M1186" s="192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59"/>
      <c r="AB1186" s="586"/>
    </row>
    <row r="1187" spans="1:28" ht="15.75" customHeight="1">
      <c r="A1187" s="860" t="str">
        <f>IF(B1187&lt;&gt;"",IF(AND(B1187&gt;=_TM1,B1187&lt;=_TM2,OR(TH!L1187="1111",TH!M1187="1111")),TH!D1187,""),"")</f>
        <v/>
      </c>
      <c r="B1187" s="36" t="str">
        <f t="shared" si="56"/>
        <v/>
      </c>
      <c r="C1187" s="189"/>
      <c r="D1187" s="189"/>
      <c r="E1187" s="189"/>
      <c r="F1187" s="187"/>
      <c r="G1187" s="867"/>
      <c r="H1187" s="191"/>
      <c r="I1187" s="252"/>
      <c r="J1187" s="252"/>
      <c r="K1187" s="594"/>
      <c r="L1187" s="192"/>
      <c r="M1187" s="192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59"/>
      <c r="AB1187" s="586"/>
    </row>
    <row r="1188" spans="1:28" ht="15.75" customHeight="1">
      <c r="A1188" s="860" t="str">
        <f>IF(B1188&lt;&gt;"",IF(AND(B1188&gt;=_TM1,B1188&lt;=_TM2,OR(TH!L1188="1111",TH!M1188="1111")),TH!D1188,""),"")</f>
        <v/>
      </c>
      <c r="B1188" s="36" t="str">
        <f t="shared" si="56"/>
        <v/>
      </c>
      <c r="C1188" s="189"/>
      <c r="D1188" s="189"/>
      <c r="E1188" s="189"/>
      <c r="F1188" s="190"/>
      <c r="G1188" s="867"/>
      <c r="H1188" s="191"/>
      <c r="I1188" s="253"/>
      <c r="J1188" s="253"/>
      <c r="K1188" s="594"/>
      <c r="L1188" s="192"/>
      <c r="M1188" s="192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59"/>
      <c r="AB1188" s="586"/>
    </row>
    <row r="1189" spans="1:28" ht="15.75" customHeight="1">
      <c r="A1189" s="860" t="str">
        <f>IF(B1189&lt;&gt;"",IF(AND(B1189&gt;=_TM1,B1189&lt;=_TM2,OR(TH!L1189="1111",TH!M1189="1111")),TH!D1189,""),"")</f>
        <v/>
      </c>
      <c r="B1189" s="36" t="str">
        <f t="shared" si="56"/>
        <v/>
      </c>
      <c r="C1189" s="189"/>
      <c r="D1189" s="189"/>
      <c r="E1189" s="189"/>
      <c r="F1189" s="187"/>
      <c r="G1189" s="867"/>
      <c r="H1189" s="191"/>
      <c r="I1189" s="253"/>
      <c r="J1189" s="253"/>
      <c r="K1189" s="594"/>
      <c r="L1189" s="192"/>
      <c r="M1189" s="192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59"/>
      <c r="AB1189" s="586"/>
    </row>
    <row r="1190" spans="1:28" ht="15.75" customHeight="1">
      <c r="A1190" s="860" t="str">
        <f>IF(B1190&lt;&gt;"",IF(AND(B1190&gt;=_TM1,B1190&lt;=_TM2,OR(TH!L1190="1111",TH!M1190="1111")),TH!D1190,""),"")</f>
        <v/>
      </c>
      <c r="B1190" s="36" t="str">
        <f t="shared" si="56"/>
        <v/>
      </c>
      <c r="C1190" s="189"/>
      <c r="D1190" s="189"/>
      <c r="E1190" s="189"/>
      <c r="F1190" s="190"/>
      <c r="G1190" s="867"/>
      <c r="H1190" s="191"/>
      <c r="I1190" s="252"/>
      <c r="J1190" s="252"/>
      <c r="K1190" s="594"/>
      <c r="L1190" s="192"/>
      <c r="M1190" s="192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59"/>
      <c r="AB1190" s="586"/>
    </row>
    <row r="1191" spans="1:28" ht="15.75" customHeight="1">
      <c r="A1191" s="198" t="str">
        <f>IF(B1191&lt;&gt;"",IF(AND(B1191&gt;=_TM1,B1191&lt;=_TM2,OR(TH!L1191="1111",TH!M1191="1111")),TH!D1191,""),"")</f>
        <v/>
      </c>
      <c r="B1191" s="36" t="str">
        <f t="shared" si="56"/>
        <v/>
      </c>
      <c r="C1191" s="189"/>
      <c r="D1191" s="189"/>
      <c r="E1191" s="189"/>
      <c r="F1191" s="190"/>
      <c r="G1191" s="867"/>
      <c r="H1191" s="191"/>
      <c r="I1191" s="252"/>
      <c r="J1191" s="252"/>
      <c r="K1191" s="594"/>
      <c r="L1191" s="192"/>
      <c r="M1191" s="192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59"/>
      <c r="AB1191" s="586"/>
    </row>
    <row r="1192" spans="1:28" ht="15.75" customHeight="1">
      <c r="A1192" s="198" t="str">
        <f>IF(B1192&lt;&gt;"",IF(AND(B1192&gt;=_TM1,B1192&lt;=_TM2,OR(TH!L1192="1111",TH!M1192="1111")),TH!D1192,""),"")</f>
        <v/>
      </c>
      <c r="B1192" s="36" t="str">
        <f t="shared" si="56"/>
        <v/>
      </c>
      <c r="C1192" s="189"/>
      <c r="D1192" s="189"/>
      <c r="E1192" s="189"/>
      <c r="F1192" s="190"/>
      <c r="G1192" s="867"/>
      <c r="H1192" s="191"/>
      <c r="I1192" s="252"/>
      <c r="J1192" s="252"/>
      <c r="K1192" s="594"/>
      <c r="L1192" s="192"/>
      <c r="M1192" s="192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59"/>
      <c r="AB1192" s="586"/>
    </row>
    <row r="1193" spans="1:28" ht="15.75" customHeight="1">
      <c r="A1193" s="198" t="str">
        <f>IF(B1193&lt;&gt;"",IF(AND(B1193&gt;=_TM1,B1193&lt;=_TM2,OR(TH!L1193="1111",TH!M1193="1111")),TH!D1193,""),"")</f>
        <v/>
      </c>
      <c r="B1193" s="36" t="str">
        <f t="shared" si="56"/>
        <v/>
      </c>
      <c r="C1193" s="189"/>
      <c r="D1193" s="189"/>
      <c r="E1193" s="189"/>
      <c r="F1193" s="190"/>
      <c r="G1193" s="867"/>
      <c r="H1193" s="191"/>
      <c r="I1193" s="252"/>
      <c r="J1193" s="252"/>
      <c r="K1193" s="594"/>
      <c r="L1193" s="192"/>
      <c r="M1193" s="192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59"/>
      <c r="AB1193" s="586"/>
    </row>
    <row r="1194" spans="1:28" ht="15.75" customHeight="1">
      <c r="A1194" s="198" t="str">
        <f>IF(B1194&lt;&gt;"",IF(AND(B1194&gt;=_TM1,B1194&lt;=_TM2,OR(TH!L1194="1111",TH!M1194="1111")),TH!D1194,""),"")</f>
        <v/>
      </c>
      <c r="B1194" s="36" t="str">
        <f t="shared" si="56"/>
        <v/>
      </c>
      <c r="C1194" s="189"/>
      <c r="D1194" s="189"/>
      <c r="E1194" s="189"/>
      <c r="F1194" s="190"/>
      <c r="G1194" s="867"/>
      <c r="H1194" s="191"/>
      <c r="I1194" s="252"/>
      <c r="J1194" s="252"/>
      <c r="K1194" s="594"/>
      <c r="L1194" s="192"/>
      <c r="M1194" s="192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59"/>
      <c r="AB1194" s="586"/>
    </row>
    <row r="1195" spans="1:28" ht="15.75" customHeight="1">
      <c r="A1195" s="198" t="str">
        <f>IF(B1195&lt;&gt;"",IF(AND(B1195&gt;=_TM1,B1195&lt;=_TM2,OR(TH!L1195="1111",TH!M1195="1111")),TH!D1195,""),"")</f>
        <v/>
      </c>
      <c r="B1195" s="36" t="str">
        <f t="shared" si="56"/>
        <v/>
      </c>
      <c r="C1195" s="189"/>
      <c r="D1195" s="189"/>
      <c r="E1195" s="189"/>
      <c r="F1195" s="190"/>
      <c r="G1195" s="867"/>
      <c r="H1195" s="191"/>
      <c r="I1195" s="252"/>
      <c r="J1195" s="252"/>
      <c r="K1195" s="594"/>
      <c r="L1195" s="192"/>
      <c r="M1195" s="192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59"/>
      <c r="AB1195" s="586"/>
    </row>
    <row r="1196" spans="1:28" ht="15.75" customHeight="1">
      <c r="A1196" s="198" t="str">
        <f>IF(B1196&lt;&gt;"",IF(AND(B1196&gt;=_TM1,B1196&lt;=_TM2,OR(TH!L1196="1111",TH!M1196="1111")),TH!D1196,""),"")</f>
        <v/>
      </c>
      <c r="B1196" s="36" t="str">
        <f t="shared" si="56"/>
        <v/>
      </c>
      <c r="C1196" s="189"/>
      <c r="D1196" s="189"/>
      <c r="E1196" s="189"/>
      <c r="F1196" s="190"/>
      <c r="G1196" s="867"/>
      <c r="H1196" s="191"/>
      <c r="I1196" s="252"/>
      <c r="J1196" s="252"/>
      <c r="K1196" s="594"/>
      <c r="L1196" s="192"/>
      <c r="M1196" s="192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59"/>
      <c r="AB1196" s="586"/>
    </row>
    <row r="1197" spans="1:28" ht="15.75" customHeight="1">
      <c r="A1197" s="198" t="str">
        <f>IF(B1197&lt;&gt;"",IF(AND(B1197&gt;=_TM1,B1197&lt;=_TM2,OR(TH!L1197="1111",TH!M1197="1111")),TH!D1197,""),"")</f>
        <v/>
      </c>
      <c r="B1197" s="36" t="str">
        <f t="shared" si="56"/>
        <v/>
      </c>
      <c r="C1197" s="189"/>
      <c r="D1197" s="189"/>
      <c r="E1197" s="189"/>
      <c r="F1197" s="190"/>
      <c r="G1197" s="867"/>
      <c r="H1197" s="191"/>
      <c r="I1197" s="252"/>
      <c r="J1197" s="252"/>
      <c r="K1197" s="594"/>
      <c r="L1197" s="192"/>
      <c r="M1197" s="192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59"/>
      <c r="AB1197" s="586"/>
    </row>
    <row r="1198" spans="1:28" ht="15.75" customHeight="1">
      <c r="A1198" s="198" t="str">
        <f>IF(B1198&lt;&gt;"",IF(AND(B1198&gt;=_TM1,B1198&lt;=_TM2,OR(TH!L1198="1111",TH!M1198="1111")),TH!D1198,""),"")</f>
        <v/>
      </c>
      <c r="B1198" s="36" t="str">
        <f t="shared" si="56"/>
        <v/>
      </c>
      <c r="C1198" s="189"/>
      <c r="D1198" s="189"/>
      <c r="E1198" s="189"/>
      <c r="F1198" s="190"/>
      <c r="G1198" s="867"/>
      <c r="H1198" s="191"/>
      <c r="I1198" s="252"/>
      <c r="J1198" s="252"/>
      <c r="K1198" s="594"/>
      <c r="L1198" s="192"/>
      <c r="M1198" s="192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59"/>
      <c r="AB1198" s="586"/>
    </row>
    <row r="1199" spans="1:28" ht="15.75" customHeight="1">
      <c r="A1199" s="198" t="str">
        <f>IF(B1199&lt;&gt;"",IF(AND(B1199&gt;=_TM1,B1199&lt;=_TM2,OR(TH!L1199="1111",TH!M1199="1111")),TH!D1199,""),"")</f>
        <v/>
      </c>
      <c r="B1199" s="36" t="str">
        <f t="shared" si="56"/>
        <v/>
      </c>
      <c r="C1199" s="189"/>
      <c r="D1199" s="189"/>
      <c r="E1199" s="189"/>
      <c r="F1199" s="187"/>
      <c r="G1199" s="867"/>
      <c r="H1199" s="191"/>
      <c r="I1199" s="252"/>
      <c r="J1199" s="252"/>
      <c r="K1199" s="594"/>
      <c r="L1199" s="192"/>
      <c r="M1199" s="192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59"/>
      <c r="AB1199" s="586"/>
    </row>
    <row r="1200" spans="1:28" ht="15.75" customHeight="1">
      <c r="A1200" s="198" t="str">
        <f>IF(B1200&lt;&gt;"",IF(AND(B1200&gt;=_TM1,B1200&lt;=_TM2,OR(TH!L1200="1111",TH!M1200="1111")),TH!D1200,""),"")</f>
        <v/>
      </c>
      <c r="B1200" s="36" t="str">
        <f t="shared" si="56"/>
        <v/>
      </c>
      <c r="C1200" s="189"/>
      <c r="D1200" s="189"/>
      <c r="E1200" s="189"/>
      <c r="F1200" s="190"/>
      <c r="G1200" s="867"/>
      <c r="H1200" s="191"/>
      <c r="I1200" s="252"/>
      <c r="J1200" s="252"/>
      <c r="K1200" s="594"/>
      <c r="L1200" s="192"/>
      <c r="M1200" s="192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59"/>
      <c r="AB1200" s="586"/>
    </row>
    <row r="1201" spans="1:28" ht="15.75" customHeight="1">
      <c r="A1201" s="198" t="str">
        <f>IF(B1201&lt;&gt;"",IF(AND(B1201&gt;=_TM1,B1201&lt;=_TM2,OR(TH!L1201="1111",TH!M1201="1111")),TH!D1201,""),"")</f>
        <v/>
      </c>
      <c r="B1201" s="36" t="str">
        <f t="shared" si="56"/>
        <v/>
      </c>
      <c r="C1201" s="189"/>
      <c r="D1201" s="189"/>
      <c r="E1201" s="189"/>
      <c r="F1201" s="190"/>
      <c r="G1201" s="867"/>
      <c r="H1201" s="191"/>
      <c r="I1201" s="252"/>
      <c r="J1201" s="252"/>
      <c r="K1201" s="594"/>
      <c r="L1201" s="192"/>
      <c r="M1201" s="192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59"/>
      <c r="AB1201" s="586"/>
    </row>
    <row r="1202" spans="1:28" ht="15.75" customHeight="1">
      <c r="A1202" s="198" t="str">
        <f>IF(B1202&lt;&gt;"",IF(AND(B1202&gt;=_TM1,B1202&lt;=_TM2,OR(TH!L1202="1111",TH!M1202="1111")),TH!D1202,""),"")</f>
        <v/>
      </c>
      <c r="B1202" s="36" t="str">
        <f t="shared" si="56"/>
        <v/>
      </c>
      <c r="C1202" s="189"/>
      <c r="D1202" s="189"/>
      <c r="E1202" s="189"/>
      <c r="F1202" s="190"/>
      <c r="G1202" s="867"/>
      <c r="H1202" s="191"/>
      <c r="I1202" s="252"/>
      <c r="J1202" s="252"/>
      <c r="K1202" s="594"/>
      <c r="L1202" s="192"/>
      <c r="M1202" s="192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59"/>
      <c r="AB1202" s="586"/>
    </row>
    <row r="1203" spans="1:28" ht="15.75" customHeight="1">
      <c r="A1203" s="198" t="str">
        <f>IF(B1203&lt;&gt;"",IF(AND(B1203&gt;=_TM1,B1203&lt;=_TM2,OR(TH!L1203="1111",TH!M1203="1111")),TH!D1203,""),"")</f>
        <v/>
      </c>
      <c r="B1203" s="36" t="str">
        <f t="shared" si="56"/>
        <v/>
      </c>
      <c r="C1203" s="189"/>
      <c r="D1203" s="189"/>
      <c r="E1203" s="189"/>
      <c r="F1203" s="190"/>
      <c r="G1203" s="867"/>
      <c r="H1203" s="191"/>
      <c r="I1203" s="253"/>
      <c r="J1203" s="253"/>
      <c r="K1203" s="594"/>
      <c r="L1203" s="192"/>
      <c r="M1203" s="192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59"/>
      <c r="AB1203" s="586"/>
    </row>
    <row r="1204" spans="1:28" ht="15.75" customHeight="1">
      <c r="A1204" s="198" t="str">
        <f>IF(B1204&lt;&gt;"",IF(AND(B1204&gt;=_TM1,B1204&lt;=_TM2,OR(TH!L1204="1111",TH!M1204="1111")),TH!D1204,""),"")</f>
        <v/>
      </c>
      <c r="B1204" s="36" t="str">
        <f t="shared" si="56"/>
        <v/>
      </c>
      <c r="C1204" s="189"/>
      <c r="D1204" s="189"/>
      <c r="E1204" s="189"/>
      <c r="F1204" s="190"/>
      <c r="G1204" s="867"/>
      <c r="H1204" s="191"/>
      <c r="I1204" s="252"/>
      <c r="J1204" s="252"/>
      <c r="K1204" s="594"/>
      <c r="L1204" s="192"/>
      <c r="M1204" s="192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59"/>
      <c r="AB1204" s="586"/>
    </row>
    <row r="1205" spans="1:28" ht="15.75" customHeight="1">
      <c r="A1205" s="198" t="str">
        <f>IF(B1205&lt;&gt;"",IF(AND(B1205&gt;=_TM1,B1205&lt;=_TM2,OR(TH!L1205="1111",TH!M1205="1111")),TH!D1205,""),"")</f>
        <v/>
      </c>
      <c r="B1205" s="36" t="str">
        <f t="shared" si="56"/>
        <v/>
      </c>
      <c r="C1205" s="189"/>
      <c r="D1205" s="189"/>
      <c r="E1205" s="189"/>
      <c r="F1205" s="190"/>
      <c r="G1205" s="867"/>
      <c r="H1205" s="191"/>
      <c r="I1205" s="252"/>
      <c r="J1205" s="252"/>
      <c r="K1205" s="594"/>
      <c r="L1205" s="192"/>
      <c r="M1205" s="192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59"/>
      <c r="AB1205" s="586"/>
    </row>
    <row r="1206" spans="1:28" ht="15.75" customHeight="1">
      <c r="A1206" s="198" t="str">
        <f>IF(B1206&lt;&gt;"",IF(AND(B1206&gt;=_TM1,B1206&lt;=_TM2,OR(TH!L1206="1111",TH!M1206="1111")),TH!D1206,""),"")</f>
        <v/>
      </c>
      <c r="B1206" s="36" t="str">
        <f t="shared" si="56"/>
        <v/>
      </c>
      <c r="C1206" s="189"/>
      <c r="D1206" s="189"/>
      <c r="E1206" s="189"/>
      <c r="F1206" s="190"/>
      <c r="G1206" s="867"/>
      <c r="H1206" s="191"/>
      <c r="I1206" s="252"/>
      <c r="J1206" s="252"/>
      <c r="K1206" s="594"/>
      <c r="L1206" s="192"/>
      <c r="M1206" s="192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59"/>
      <c r="AB1206" s="586"/>
    </row>
    <row r="1207" spans="1:28" ht="15.75" customHeight="1">
      <c r="A1207" s="198" t="str">
        <f>IF(B1207&lt;&gt;"",IF(AND(B1207&gt;=_TM1,B1207&lt;=_TM2,OR(TH!L1207="1111",TH!M1207="1111")),TH!D1207,""),"")</f>
        <v/>
      </c>
      <c r="B1207" s="36" t="str">
        <f t="shared" si="56"/>
        <v/>
      </c>
      <c r="C1207" s="189"/>
      <c r="D1207" s="189"/>
      <c r="E1207" s="189"/>
      <c r="F1207" s="190"/>
      <c r="G1207" s="867"/>
      <c r="H1207" s="191"/>
      <c r="I1207" s="252"/>
      <c r="J1207" s="252"/>
      <c r="K1207" s="594"/>
      <c r="L1207" s="192"/>
      <c r="M1207" s="192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59"/>
      <c r="AB1207" s="586"/>
    </row>
    <row r="1208" spans="1:28" ht="15.75" customHeight="1">
      <c r="A1208" s="198" t="str">
        <f>IF(B1208&lt;&gt;"",IF(AND(B1208&gt;=_TM1,B1208&lt;=_TM2,OR(TH!L1208="1111",TH!M1208="1111")),TH!D1208,""),"")</f>
        <v/>
      </c>
      <c r="B1208" s="36" t="str">
        <f t="shared" si="56"/>
        <v/>
      </c>
      <c r="C1208" s="189"/>
      <c r="D1208" s="189"/>
      <c r="E1208" s="189"/>
      <c r="F1208" s="190"/>
      <c r="G1208" s="867"/>
      <c r="H1208" s="191"/>
      <c r="I1208" s="252"/>
      <c r="J1208" s="252"/>
      <c r="K1208" s="594"/>
      <c r="L1208" s="192"/>
      <c r="M1208" s="192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59"/>
      <c r="AB1208" s="586"/>
    </row>
    <row r="1209" spans="1:28" ht="15.75" customHeight="1">
      <c r="A1209" s="198" t="str">
        <f>IF(B1209&lt;&gt;"",IF(AND(B1209&gt;=_TM1,B1209&lt;=_TM2,OR(TH!L1209="1111",TH!M1209="1111")),TH!D1209,""),"")</f>
        <v/>
      </c>
      <c r="B1209" s="36" t="str">
        <f t="shared" si="56"/>
        <v/>
      </c>
      <c r="C1209" s="189"/>
      <c r="D1209" s="189"/>
      <c r="E1209" s="189"/>
      <c r="F1209" s="187"/>
      <c r="G1209" s="867"/>
      <c r="H1209" s="191"/>
      <c r="I1209" s="253"/>
      <c r="J1209" s="253"/>
      <c r="K1209" s="594"/>
      <c r="L1209" s="192"/>
      <c r="M1209" s="192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59"/>
      <c r="AB1209" s="586"/>
    </row>
    <row r="1210" spans="1:28" ht="15.75" customHeight="1">
      <c r="A1210" s="198" t="str">
        <f>IF(B1210&lt;&gt;"",IF(AND(B1210&gt;=_TM1,B1210&lt;=_TM2,OR(TH!L1210="1111",TH!M1210="1111")),TH!D1210,""),"")</f>
        <v/>
      </c>
      <c r="B1210" s="36" t="str">
        <f t="shared" si="56"/>
        <v/>
      </c>
      <c r="C1210" s="189"/>
      <c r="D1210" s="189"/>
      <c r="E1210" s="189"/>
      <c r="F1210" s="190"/>
      <c r="G1210" s="867"/>
      <c r="H1210" s="191"/>
      <c r="I1210" s="252"/>
      <c r="J1210" s="252"/>
      <c r="K1210" s="594"/>
      <c r="L1210" s="192"/>
      <c r="M1210" s="192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59"/>
      <c r="AB1210" s="586"/>
    </row>
    <row r="1211" spans="1:28" ht="15.75" customHeight="1">
      <c r="A1211" s="198" t="str">
        <f>IF(B1211&lt;&gt;"",IF(AND(B1211&gt;=_TM1,B1211&lt;=_TM2,OR(TH!L1211="1111",TH!M1211="1111")),TH!D1211,""),"")</f>
        <v/>
      </c>
      <c r="B1211" s="36" t="str">
        <f t="shared" si="56"/>
        <v/>
      </c>
      <c r="C1211" s="189"/>
      <c r="D1211" s="189"/>
      <c r="E1211" s="189"/>
      <c r="F1211" s="190"/>
      <c r="G1211" s="867"/>
      <c r="H1211" s="191"/>
      <c r="I1211" s="252"/>
      <c r="J1211" s="252"/>
      <c r="K1211" s="594"/>
      <c r="L1211" s="192"/>
      <c r="M1211" s="192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59"/>
      <c r="AB1211" s="586"/>
    </row>
    <row r="1212" spans="1:28" ht="15.75" customHeight="1">
      <c r="A1212" s="198" t="str">
        <f>IF(B1212&lt;&gt;"",IF(AND(B1212&gt;=_TM1,B1212&lt;=_TM2,OR(TH!L1212="1111",TH!M1212="1111")),TH!D1212,""),"")</f>
        <v/>
      </c>
      <c r="B1212" s="36" t="str">
        <f t="shared" si="56"/>
        <v/>
      </c>
      <c r="C1212" s="189"/>
      <c r="D1212" s="189"/>
      <c r="E1212" s="189"/>
      <c r="F1212" s="187"/>
      <c r="G1212" s="867"/>
      <c r="H1212" s="191"/>
      <c r="I1212" s="253"/>
      <c r="J1212" s="253"/>
      <c r="K1212" s="594"/>
      <c r="L1212" s="192"/>
      <c r="M1212" s="192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59"/>
      <c r="AB1212" s="586"/>
    </row>
    <row r="1213" spans="1:28" ht="15.75" customHeight="1">
      <c r="A1213" s="198" t="str">
        <f>IF(B1213&lt;&gt;"",IF(AND(B1213&gt;=_TM1,B1213&lt;=_TM2,OR(TH!L1213="1111",TH!M1213="1111")),TH!D1213,""),"")</f>
        <v/>
      </c>
      <c r="B1213" s="36" t="str">
        <f t="shared" si="56"/>
        <v/>
      </c>
      <c r="C1213" s="189"/>
      <c r="D1213" s="189"/>
      <c r="E1213" s="189"/>
      <c r="F1213" s="190"/>
      <c r="G1213" s="867"/>
      <c r="H1213" s="191"/>
      <c r="I1213" s="252"/>
      <c r="J1213" s="252"/>
      <c r="K1213" s="594"/>
      <c r="L1213" s="192"/>
      <c r="M1213" s="192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59"/>
      <c r="AB1213" s="586"/>
    </row>
    <row r="1214" spans="1:28" ht="15.75" customHeight="1">
      <c r="A1214" s="198" t="str">
        <f>IF(B1214&lt;&gt;"",IF(AND(B1214&gt;=_TM1,B1214&lt;=_TM2,OR(TH!L1214="1111",TH!M1214="1111")),TH!D1214,""),"")</f>
        <v/>
      </c>
      <c r="B1214" s="36" t="str">
        <f t="shared" si="56"/>
        <v/>
      </c>
      <c r="C1214" s="189"/>
      <c r="D1214" s="189"/>
      <c r="E1214" s="189"/>
      <c r="F1214" s="190"/>
      <c r="G1214" s="867"/>
      <c r="H1214" s="191"/>
      <c r="I1214" s="252"/>
      <c r="J1214" s="252"/>
      <c r="K1214" s="594"/>
      <c r="L1214" s="192"/>
      <c r="M1214" s="192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59"/>
      <c r="AB1214" s="586"/>
    </row>
    <row r="1215" spans="1:28" ht="15.75" customHeight="1">
      <c r="A1215" s="198" t="str">
        <f>IF(B1215&lt;&gt;"",IF(AND(B1215&gt;=_TM1,B1215&lt;=_TM2,OR(TH!L1215="1111",TH!M1215="1111")),TH!D1215,""),"")</f>
        <v/>
      </c>
      <c r="B1215" s="36" t="str">
        <f t="shared" si="56"/>
        <v/>
      </c>
      <c r="C1215" s="189"/>
      <c r="D1215" s="189"/>
      <c r="E1215" s="189"/>
      <c r="F1215" s="190"/>
      <c r="G1215" s="867"/>
      <c r="H1215" s="191"/>
      <c r="I1215" s="252"/>
      <c r="J1215" s="252"/>
      <c r="K1215" s="594"/>
      <c r="L1215" s="192"/>
      <c r="M1215" s="192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59"/>
      <c r="AB1215" s="586"/>
    </row>
    <row r="1216" spans="1:28" ht="15.75" customHeight="1">
      <c r="A1216" s="198" t="str">
        <f>IF(B1216&lt;&gt;"",IF(AND(B1216&gt;=_TM1,B1216&lt;=_TM2,OR(TH!L1216="1111",TH!M1216="1111")),TH!D1216,""),"")</f>
        <v/>
      </c>
      <c r="B1216" s="36" t="str">
        <f t="shared" si="56"/>
        <v/>
      </c>
      <c r="C1216" s="189"/>
      <c r="D1216" s="189"/>
      <c r="E1216" s="189"/>
      <c r="F1216" s="190"/>
      <c r="G1216" s="867"/>
      <c r="H1216" s="191"/>
      <c r="I1216" s="252"/>
      <c r="J1216" s="252"/>
      <c r="K1216" s="594"/>
      <c r="L1216" s="192"/>
      <c r="M1216" s="192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59"/>
      <c r="AB1216" s="586"/>
    </row>
    <row r="1217" spans="1:28" ht="15.75" customHeight="1">
      <c r="A1217" s="198" t="str">
        <f>IF(B1217&lt;&gt;"",IF(AND(B1217&gt;=_TM1,B1217&lt;=_TM2,OR(TH!L1217="1111",TH!M1217="1111")),TH!D1217,""),"")</f>
        <v/>
      </c>
      <c r="B1217" s="36" t="str">
        <f t="shared" si="56"/>
        <v/>
      </c>
      <c r="C1217" s="189"/>
      <c r="D1217" s="189"/>
      <c r="E1217" s="189"/>
      <c r="F1217" s="190"/>
      <c r="G1217" s="867"/>
      <c r="H1217" s="191"/>
      <c r="I1217" s="252"/>
      <c r="J1217" s="252"/>
      <c r="K1217" s="594"/>
      <c r="L1217" s="192"/>
      <c r="M1217" s="192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59"/>
      <c r="AB1217" s="586"/>
    </row>
    <row r="1218" spans="1:28" ht="15.75" customHeight="1">
      <c r="A1218" s="198" t="str">
        <f>IF(B1218&lt;&gt;"",IF(AND(B1218&gt;=_TM1,B1218&lt;=_TM2,OR(TH!L1218="1111",TH!M1218="1111")),TH!D1218,""),"")</f>
        <v/>
      </c>
      <c r="B1218" s="36" t="str">
        <f t="shared" si="56"/>
        <v/>
      </c>
      <c r="C1218" s="189"/>
      <c r="D1218" s="189"/>
      <c r="E1218" s="189"/>
      <c r="F1218" s="40"/>
      <c r="G1218" s="867"/>
      <c r="H1218" s="191"/>
      <c r="I1218" s="252"/>
      <c r="J1218" s="252"/>
      <c r="K1218" s="594"/>
      <c r="L1218" s="192"/>
      <c r="M1218" s="192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59"/>
      <c r="AB1218" s="586"/>
    </row>
    <row r="1219" spans="1:28" ht="15.75" customHeight="1">
      <c r="A1219" s="198" t="str">
        <f>IF(B1219&lt;&gt;"",IF(AND(B1219&gt;=_TM1,B1219&lt;=_TM2,OR(TH!L1219="1111",TH!M1219="1111")),TH!D1219,""),"")</f>
        <v/>
      </c>
      <c r="B1219" s="36" t="str">
        <f t="shared" si="56"/>
        <v/>
      </c>
      <c r="C1219" s="189"/>
      <c r="D1219" s="189"/>
      <c r="E1219" s="189"/>
      <c r="F1219" s="190"/>
      <c r="G1219" s="867"/>
      <c r="H1219" s="191"/>
      <c r="I1219" s="252"/>
      <c r="J1219" s="252"/>
      <c r="K1219" s="594"/>
      <c r="L1219" s="192"/>
      <c r="M1219" s="192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59"/>
      <c r="AB1219" s="586"/>
    </row>
    <row r="1220" spans="1:28" ht="15.75" customHeight="1">
      <c r="A1220" s="198" t="str">
        <f>IF(B1220&lt;&gt;"",IF(AND(B1220&gt;=_TM1,B1220&lt;=_TM2,OR(TH!L1220="1111",TH!M1220="1111")),TH!D1220,""),"")</f>
        <v/>
      </c>
      <c r="B1220" s="36" t="str">
        <f t="shared" si="56"/>
        <v/>
      </c>
      <c r="C1220" s="189"/>
      <c r="D1220" s="189"/>
      <c r="E1220" s="189"/>
      <c r="F1220" s="40"/>
      <c r="G1220" s="867"/>
      <c r="H1220" s="191"/>
      <c r="I1220" s="252"/>
      <c r="J1220" s="252"/>
      <c r="K1220" s="594"/>
      <c r="L1220" s="192"/>
      <c r="M1220" s="192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59"/>
      <c r="AB1220" s="586"/>
    </row>
    <row r="1221" spans="1:28" ht="15.75" customHeight="1">
      <c r="A1221" s="198" t="str">
        <f>IF(B1221&lt;&gt;"",IF(AND(B1221&gt;=_TM1,B1221&lt;=_TM2,OR(TH!L1221="1111",TH!M1221="1111")),TH!D1221,""),"")</f>
        <v/>
      </c>
      <c r="B1221" s="36" t="str">
        <f t="shared" si="56"/>
        <v/>
      </c>
      <c r="C1221" s="189"/>
      <c r="D1221" s="189"/>
      <c r="E1221" s="189"/>
      <c r="F1221" s="190"/>
      <c r="G1221" s="867"/>
      <c r="H1221" s="191"/>
      <c r="I1221" s="252"/>
      <c r="J1221" s="252"/>
      <c r="K1221" s="594"/>
      <c r="L1221" s="192"/>
      <c r="M1221" s="192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59"/>
      <c r="AB1221" s="586"/>
    </row>
    <row r="1222" spans="1:28" ht="15.75" customHeight="1">
      <c r="A1222" s="198" t="str">
        <f>IF(B1222&lt;&gt;"",IF(AND(B1222&gt;=_TM1,B1222&lt;=_TM2,OR(TH!L1222="1111",TH!M1222="1111")),TH!D1222,""),"")</f>
        <v/>
      </c>
      <c r="B1222" s="36" t="str">
        <f t="shared" si="56"/>
        <v/>
      </c>
      <c r="C1222" s="189"/>
      <c r="D1222" s="189"/>
      <c r="E1222" s="189"/>
      <c r="F1222" s="190"/>
      <c r="G1222" s="867"/>
      <c r="H1222" s="191"/>
      <c r="I1222" s="252"/>
      <c r="J1222" s="252"/>
      <c r="K1222" s="594"/>
      <c r="L1222" s="192"/>
      <c r="M1222" s="192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59"/>
      <c r="AB1222" s="586"/>
    </row>
    <row r="1223" spans="1:28" ht="15.75" customHeight="1">
      <c r="A1223" s="198" t="str">
        <f>IF(B1223&lt;&gt;"",IF(AND(B1223&gt;=_TM1,B1223&lt;=_TM2,OR(TH!L1223="1111",TH!M1223="1111")),TH!D1223,""),"")</f>
        <v/>
      </c>
      <c r="B1223" s="36" t="str">
        <f t="shared" si="56"/>
        <v/>
      </c>
      <c r="C1223" s="189"/>
      <c r="D1223" s="189"/>
      <c r="E1223" s="189"/>
      <c r="F1223" s="190"/>
      <c r="G1223" s="867"/>
      <c r="H1223" s="191"/>
      <c r="I1223" s="252"/>
      <c r="J1223" s="252"/>
      <c r="K1223" s="594"/>
      <c r="L1223" s="192"/>
      <c r="M1223" s="192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59"/>
      <c r="AB1223" s="586"/>
    </row>
    <row r="1224" spans="1:28" ht="15.75" customHeight="1">
      <c r="A1224" s="198" t="str">
        <f>IF(B1224&lt;&gt;"",IF(AND(B1224&gt;=_TM1,B1224&lt;=_TM2,OR(TH!L1224="1111",TH!M1224="1111")),TH!D1224,""),"")</f>
        <v/>
      </c>
      <c r="B1224" s="36" t="str">
        <f t="shared" si="56"/>
        <v/>
      </c>
      <c r="C1224" s="189"/>
      <c r="D1224" s="189"/>
      <c r="E1224" s="189"/>
      <c r="F1224" s="190"/>
      <c r="G1224" s="867"/>
      <c r="H1224" s="191"/>
      <c r="I1224" s="252"/>
      <c r="J1224" s="252"/>
      <c r="K1224" s="594"/>
      <c r="L1224" s="192"/>
      <c r="M1224" s="192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59"/>
      <c r="AB1224" s="586"/>
    </row>
    <row r="1225" spans="1:28" ht="15.75" customHeight="1">
      <c r="A1225" s="198" t="str">
        <f>IF(B1225&lt;&gt;"",IF(AND(B1225&gt;=_TM1,B1225&lt;=_TM2,OR(TH!L1225="1111",TH!M1225="1111")),TH!D1225,""),"")</f>
        <v/>
      </c>
      <c r="B1225" s="36" t="str">
        <f t="shared" si="56"/>
        <v/>
      </c>
      <c r="C1225" s="189"/>
      <c r="D1225" s="189"/>
      <c r="E1225" s="189"/>
      <c r="F1225" s="190"/>
      <c r="G1225" s="867"/>
      <c r="H1225" s="191"/>
      <c r="I1225" s="252"/>
      <c r="J1225" s="252"/>
      <c r="K1225" s="594"/>
      <c r="L1225" s="192"/>
      <c r="M1225" s="192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59"/>
      <c r="AB1225" s="586"/>
    </row>
    <row r="1226" spans="1:28" ht="15.75" customHeight="1">
      <c r="A1226" s="198" t="str">
        <f>IF(B1226&lt;&gt;"",IF(AND(B1226&gt;=_TM1,B1226&lt;=_TM2,OR(TH!L1226="1111",TH!M1226="1111")),TH!D1226,""),"")</f>
        <v/>
      </c>
      <c r="B1226" s="36" t="str">
        <f t="shared" si="56"/>
        <v/>
      </c>
      <c r="C1226" s="189"/>
      <c r="D1226" s="189"/>
      <c r="E1226" s="189"/>
      <c r="F1226" s="190"/>
      <c r="G1226" s="867"/>
      <c r="H1226" s="191"/>
      <c r="I1226" s="252"/>
      <c r="J1226" s="252"/>
      <c r="K1226" s="594"/>
      <c r="L1226" s="192"/>
      <c r="M1226" s="192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59"/>
      <c r="AB1226" s="586"/>
    </row>
    <row r="1227" spans="1:28" ht="15.75" customHeight="1">
      <c r="A1227" s="198" t="str">
        <f>IF(B1227&lt;&gt;"",IF(AND(B1227&gt;=_TM1,B1227&lt;=_TM2,OR(TH!L1227="1111",TH!M1227="1111")),TH!D1227,""),"")</f>
        <v/>
      </c>
      <c r="B1227" s="36" t="str">
        <f t="shared" si="56"/>
        <v/>
      </c>
      <c r="C1227" s="189"/>
      <c r="D1227" s="189"/>
      <c r="E1227" s="189"/>
      <c r="F1227" s="190"/>
      <c r="G1227" s="867"/>
      <c r="H1227" s="191"/>
      <c r="I1227" s="252"/>
      <c r="J1227" s="252"/>
      <c r="K1227" s="594"/>
      <c r="L1227" s="192"/>
      <c r="M1227" s="192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59"/>
      <c r="AB1227" s="586"/>
    </row>
    <row r="1228" spans="1:28" ht="15.75" customHeight="1">
      <c r="A1228" s="198" t="str">
        <f>IF(B1228&lt;&gt;"",IF(AND(B1228&gt;=_TM1,B1228&lt;=_TM2,OR(TH!L1228="1111",TH!M1228="1111")),TH!D1228,""),"")</f>
        <v/>
      </c>
      <c r="B1228" s="36" t="str">
        <f t="shared" ref="B1228:B1291" si="57">IF(C1228&lt;&gt;"",MONTH(C1228),"")</f>
        <v/>
      </c>
      <c r="C1228" s="189"/>
      <c r="D1228" s="189"/>
      <c r="E1228" s="189"/>
      <c r="F1228" s="190"/>
      <c r="G1228" s="867"/>
      <c r="H1228" s="191"/>
      <c r="I1228" s="252"/>
      <c r="J1228" s="252"/>
      <c r="K1228" s="594"/>
      <c r="L1228" s="192"/>
      <c r="M1228" s="192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59"/>
      <c r="AB1228" s="586"/>
    </row>
    <row r="1229" spans="1:28" ht="15.75" customHeight="1">
      <c r="A1229" s="198" t="str">
        <f>IF(B1229&lt;&gt;"",IF(AND(B1229&gt;=_TM1,B1229&lt;=_TM2,OR(TH!L1229="1111",TH!M1229="1111")),TH!D1229,""),"")</f>
        <v/>
      </c>
      <c r="B1229" s="36" t="str">
        <f t="shared" si="57"/>
        <v/>
      </c>
      <c r="C1229" s="189"/>
      <c r="D1229" s="189"/>
      <c r="E1229" s="189"/>
      <c r="F1229" s="190"/>
      <c r="G1229" s="867"/>
      <c r="H1229" s="191"/>
      <c r="I1229" s="252"/>
      <c r="J1229" s="252"/>
      <c r="K1229" s="594"/>
      <c r="L1229" s="192"/>
      <c r="M1229" s="192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59"/>
      <c r="AB1229" s="586"/>
    </row>
    <row r="1230" spans="1:28" ht="15.75" customHeight="1">
      <c r="A1230" s="198" t="str">
        <f>IF(B1230&lt;&gt;"",IF(AND(B1230&gt;=_TM1,B1230&lt;=_TM2,OR(TH!L1230="1111",TH!M1230="1111")),TH!D1230,""),"")</f>
        <v/>
      </c>
      <c r="B1230" s="36" t="str">
        <f t="shared" si="57"/>
        <v/>
      </c>
      <c r="C1230" s="189"/>
      <c r="D1230" s="189"/>
      <c r="E1230" s="189"/>
      <c r="F1230" s="187"/>
      <c r="G1230" s="867"/>
      <c r="H1230" s="191"/>
      <c r="I1230" s="252"/>
      <c r="J1230" s="252"/>
      <c r="K1230" s="594"/>
      <c r="L1230" s="192"/>
      <c r="M1230" s="192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59"/>
      <c r="AB1230" s="586"/>
    </row>
    <row r="1231" spans="1:28" ht="15.75" customHeight="1">
      <c r="A1231" s="198" t="str">
        <f>IF(B1231&lt;&gt;"",IF(AND(B1231&gt;=_TM1,B1231&lt;=_TM2,OR(TH!L1231="1111",TH!M1231="1111")),TH!D1231,""),"")</f>
        <v/>
      </c>
      <c r="B1231" s="36" t="str">
        <f t="shared" si="57"/>
        <v/>
      </c>
      <c r="C1231" s="189"/>
      <c r="D1231" s="189"/>
      <c r="E1231" s="189"/>
      <c r="F1231" s="40"/>
      <c r="G1231" s="867"/>
      <c r="H1231" s="191"/>
      <c r="I1231" s="252"/>
      <c r="J1231" s="252"/>
      <c r="K1231" s="594"/>
      <c r="L1231" s="192"/>
      <c r="M1231" s="192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59"/>
      <c r="AB1231" s="586"/>
    </row>
    <row r="1232" spans="1:28" ht="15.75" customHeight="1">
      <c r="A1232" s="198" t="str">
        <f>IF(B1232&lt;&gt;"",IF(AND(B1232&gt;=_TM1,B1232&lt;=_TM2,OR(TH!L1232="1111",TH!M1232="1111")),TH!D1232,""),"")</f>
        <v/>
      </c>
      <c r="B1232" s="36" t="str">
        <f t="shared" si="57"/>
        <v/>
      </c>
      <c r="C1232" s="189"/>
      <c r="D1232" s="189"/>
      <c r="E1232" s="189"/>
      <c r="F1232" s="187"/>
      <c r="G1232" s="867"/>
      <c r="H1232" s="191"/>
      <c r="I1232" s="252"/>
      <c r="J1232" s="252"/>
      <c r="K1232" s="594"/>
      <c r="L1232" s="192"/>
      <c r="M1232" s="192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59"/>
      <c r="AB1232" s="586"/>
    </row>
    <row r="1233" spans="1:30" ht="15.75" customHeight="1">
      <c r="A1233" s="198" t="str">
        <f>IF(B1233&lt;&gt;"",IF(AND(B1233&gt;=_TM1,B1233&lt;=_TM2,OR(TH!L1233="1111",TH!M1233="1111")),TH!D1233,""),"")</f>
        <v/>
      </c>
      <c r="B1233" s="36" t="str">
        <f t="shared" si="57"/>
        <v/>
      </c>
      <c r="C1233" s="182"/>
      <c r="D1233" s="182"/>
      <c r="E1233" s="189"/>
      <c r="F1233" s="40"/>
      <c r="G1233" s="867"/>
      <c r="H1233" s="191"/>
      <c r="I1233" s="252"/>
      <c r="J1233" s="252"/>
      <c r="K1233" s="594"/>
      <c r="L1233" s="192"/>
      <c r="M1233" s="192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59"/>
      <c r="AB1233" s="586"/>
      <c r="AC1233" s="586"/>
      <c r="AD1233" s="586"/>
    </row>
    <row r="1234" spans="1:30" ht="15.75" customHeight="1">
      <c r="A1234" s="198" t="str">
        <f>IF(B1234&lt;&gt;"",IF(AND(B1234&gt;=_TM1,B1234&lt;=_TM2,OR(TH!L1234="1111",TH!M1234="1111")),TH!D1234,""),"")</f>
        <v/>
      </c>
      <c r="B1234" s="36" t="str">
        <f t="shared" si="57"/>
        <v/>
      </c>
      <c r="C1234" s="189"/>
      <c r="D1234" s="182"/>
      <c r="E1234" s="189"/>
      <c r="F1234" s="190"/>
      <c r="G1234" s="867"/>
      <c r="H1234" s="191"/>
      <c r="I1234" s="252"/>
      <c r="J1234" s="252"/>
      <c r="K1234" s="594"/>
      <c r="L1234" s="192"/>
      <c r="M1234" s="192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59"/>
      <c r="AB1234" s="586"/>
      <c r="AC1234" s="586"/>
      <c r="AD1234" s="586"/>
    </row>
    <row r="1235" spans="1:30" ht="15.75" customHeight="1">
      <c r="A1235" s="198" t="str">
        <f>IF(B1235&lt;&gt;"",IF(AND(B1235&gt;=_TM1,B1235&lt;=_TM2,OR(TH!L1235="1111",TH!M1235="1111")),TH!D1235,""),"")</f>
        <v/>
      </c>
      <c r="B1235" s="36" t="str">
        <f t="shared" si="57"/>
        <v/>
      </c>
      <c r="C1235" s="189"/>
      <c r="D1235" s="182"/>
      <c r="E1235" s="189"/>
      <c r="F1235" s="190"/>
      <c r="G1235" s="867"/>
      <c r="H1235" s="191"/>
      <c r="I1235" s="252"/>
      <c r="J1235" s="252"/>
      <c r="K1235" s="594"/>
      <c r="L1235" s="192"/>
      <c r="M1235" s="192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59"/>
      <c r="AB1235" s="586"/>
      <c r="AD1235" s="586"/>
    </row>
    <row r="1236" spans="1:30" ht="15.75" customHeight="1">
      <c r="A1236" s="198" t="str">
        <f>IF(B1236&lt;&gt;"",IF(AND(B1236&gt;=_TM1,B1236&lt;=_TM2,OR(TH!L1236="1111",TH!M1236="1111")),TH!D1236,""),"")</f>
        <v/>
      </c>
      <c r="B1236" s="36" t="str">
        <f t="shared" si="57"/>
        <v/>
      </c>
      <c r="C1236" s="189"/>
      <c r="D1236" s="182"/>
      <c r="E1236" s="189"/>
      <c r="F1236" s="190"/>
      <c r="G1236" s="867"/>
      <c r="H1236" s="191"/>
      <c r="I1236" s="252"/>
      <c r="J1236" s="252"/>
      <c r="K1236" s="594"/>
      <c r="L1236" s="192"/>
      <c r="M1236" s="192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59"/>
      <c r="AB1236" s="586"/>
      <c r="AC1236" s="586"/>
      <c r="AD1236" s="586"/>
    </row>
    <row r="1237" spans="1:30" ht="15.75" customHeight="1">
      <c r="A1237" s="198" t="str">
        <f>IF(B1237&lt;&gt;"",IF(AND(B1237&gt;=_TM1,B1237&lt;=_TM2,OR(TH!L1237="1111",TH!M1237="1111")),TH!D1237,""),"")</f>
        <v/>
      </c>
      <c r="B1237" s="36" t="str">
        <f t="shared" si="57"/>
        <v/>
      </c>
      <c r="C1237" s="189"/>
      <c r="D1237" s="182"/>
      <c r="E1237" s="189"/>
      <c r="F1237" s="187"/>
      <c r="G1237" s="867"/>
      <c r="H1237" s="191"/>
      <c r="I1237" s="253"/>
      <c r="J1237" s="253"/>
      <c r="K1237" s="594"/>
      <c r="L1237" s="192"/>
      <c r="M1237" s="192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59"/>
      <c r="AB1237" s="586"/>
      <c r="AC1237" s="586"/>
      <c r="AD1237" s="586"/>
    </row>
    <row r="1238" spans="1:30" ht="15.75" customHeight="1">
      <c r="A1238" s="198" t="str">
        <f>IF(B1238&lt;&gt;"",IF(AND(B1238&gt;=_TM1,B1238&lt;=_TM2,OR(TH!L1238="1111",TH!M1238="1111")),TH!D1238,""),"")</f>
        <v/>
      </c>
      <c r="B1238" s="36" t="str">
        <f t="shared" si="57"/>
        <v/>
      </c>
      <c r="C1238" s="182"/>
      <c r="D1238" s="182"/>
      <c r="E1238" s="189"/>
      <c r="F1238" s="190"/>
      <c r="G1238" s="867"/>
      <c r="H1238" s="191"/>
      <c r="I1238" s="252"/>
      <c r="J1238" s="252"/>
      <c r="K1238" s="594"/>
      <c r="L1238" s="192"/>
      <c r="M1238" s="192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59"/>
      <c r="AB1238" s="586"/>
      <c r="AC1238" s="586"/>
      <c r="AD1238" s="586"/>
    </row>
    <row r="1239" spans="1:30" ht="15.75" customHeight="1">
      <c r="A1239" s="198" t="str">
        <f>IF(B1239&lt;&gt;"",IF(AND(B1239&gt;=_TM1,B1239&lt;=_TM2,OR(TH!L1239="1111",TH!M1239="1111")),TH!D1239,""),"")</f>
        <v/>
      </c>
      <c r="B1239" s="36" t="str">
        <f t="shared" si="57"/>
        <v/>
      </c>
      <c r="C1239" s="182"/>
      <c r="D1239" s="182"/>
      <c r="E1239" s="189"/>
      <c r="F1239" s="190"/>
      <c r="G1239" s="867"/>
      <c r="H1239" s="191"/>
      <c r="I1239" s="252"/>
      <c r="J1239" s="252"/>
      <c r="K1239" s="594"/>
      <c r="L1239" s="192"/>
      <c r="M1239" s="192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59"/>
      <c r="AB1239" s="586"/>
      <c r="AC1239" s="586"/>
      <c r="AD1239" s="586"/>
    </row>
    <row r="1240" spans="1:30" ht="15.75" customHeight="1">
      <c r="A1240" s="198" t="str">
        <f>IF(B1240&lt;&gt;"",IF(AND(B1240&gt;=_TM1,B1240&lt;=_TM2,OR(TH!L1240="1111",TH!M1240="1111")),TH!D1240,""),"")</f>
        <v/>
      </c>
      <c r="B1240" s="36" t="str">
        <f t="shared" si="57"/>
        <v/>
      </c>
      <c r="C1240" s="189"/>
      <c r="D1240" s="189"/>
      <c r="E1240" s="189"/>
      <c r="F1240" s="190"/>
      <c r="G1240" s="867"/>
      <c r="H1240" s="191"/>
      <c r="I1240" s="252"/>
      <c r="J1240" s="252"/>
      <c r="K1240" s="594"/>
      <c r="L1240" s="192"/>
      <c r="M1240" s="192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59"/>
      <c r="AB1240" s="586"/>
    </row>
    <row r="1241" spans="1:30" ht="15.75" customHeight="1">
      <c r="A1241" s="198" t="str">
        <f>IF(B1241&lt;&gt;"",IF(AND(B1241&gt;=_TM1,B1241&lt;=_TM2,OR(TH!L1241="1111",TH!M1241="1111")),TH!D1241,""),"")</f>
        <v/>
      </c>
      <c r="B1241" s="36" t="str">
        <f t="shared" si="57"/>
        <v/>
      </c>
      <c r="C1241" s="189"/>
      <c r="D1241" s="189"/>
      <c r="E1241" s="189"/>
      <c r="F1241" s="190"/>
      <c r="G1241" s="867"/>
      <c r="H1241" s="191"/>
      <c r="I1241" s="252"/>
      <c r="J1241" s="252"/>
      <c r="K1241" s="594"/>
      <c r="L1241" s="192"/>
      <c r="M1241" s="192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59"/>
      <c r="AB1241" s="586"/>
    </row>
    <row r="1242" spans="1:30" ht="15.75" customHeight="1">
      <c r="A1242" s="198" t="str">
        <f>IF(B1242&lt;&gt;"",IF(AND(B1242&gt;=_TM1,B1242&lt;=_TM2,OR(TH!L1242="1111",TH!M1242="1111")),TH!D1242,""),"")</f>
        <v/>
      </c>
      <c r="B1242" s="36" t="str">
        <f t="shared" si="57"/>
        <v/>
      </c>
      <c r="C1242" s="189"/>
      <c r="D1242" s="189"/>
      <c r="E1242" s="189"/>
      <c r="F1242" s="190"/>
      <c r="G1242" s="867"/>
      <c r="H1242" s="191"/>
      <c r="I1242" s="252"/>
      <c r="J1242" s="252"/>
      <c r="K1242" s="594"/>
      <c r="L1242" s="192"/>
      <c r="M1242" s="192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59"/>
      <c r="AB1242" s="586"/>
    </row>
    <row r="1243" spans="1:30" ht="15.75" customHeight="1">
      <c r="A1243" s="198" t="str">
        <f>IF(B1243&lt;&gt;"",IF(AND(B1243&gt;=_TM1,B1243&lt;=_TM2,OR(TH!L1243="1111",TH!M1243="1111")),TH!D1243,""),"")</f>
        <v/>
      </c>
      <c r="B1243" s="36" t="str">
        <f t="shared" si="57"/>
        <v/>
      </c>
      <c r="C1243" s="189"/>
      <c r="D1243" s="189"/>
      <c r="E1243" s="189"/>
      <c r="F1243" s="187"/>
      <c r="G1243" s="867"/>
      <c r="H1243" s="191"/>
      <c r="I1243" s="253"/>
      <c r="J1243" s="253"/>
      <c r="K1243" s="594"/>
      <c r="L1243" s="192"/>
      <c r="M1243" s="192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59"/>
      <c r="AB1243" s="586"/>
    </row>
    <row r="1244" spans="1:30" ht="15.75" customHeight="1">
      <c r="A1244" s="198" t="str">
        <f>IF(B1244&lt;&gt;"",IF(AND(B1244&gt;=_TM1,B1244&lt;=_TM2,OR(TH!L1244="1111",TH!M1244="1111")),TH!D1244,""),"")</f>
        <v/>
      </c>
      <c r="B1244" s="36" t="str">
        <f t="shared" si="57"/>
        <v/>
      </c>
      <c r="C1244" s="189"/>
      <c r="D1244" s="189"/>
      <c r="E1244" s="189"/>
      <c r="F1244" s="190"/>
      <c r="G1244" s="867"/>
      <c r="H1244" s="191"/>
      <c r="I1244" s="252"/>
      <c r="J1244" s="252"/>
      <c r="K1244" s="594"/>
      <c r="L1244" s="192"/>
      <c r="M1244" s="192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59"/>
      <c r="AB1244" s="586"/>
    </row>
    <row r="1245" spans="1:30" ht="15.75" customHeight="1">
      <c r="A1245" s="198" t="str">
        <f>IF(B1245&lt;&gt;"",IF(AND(B1245&gt;=_TM1,B1245&lt;=_TM2,OR(TH!L1245="1111",TH!M1245="1111")),TH!D1245,""),"")</f>
        <v/>
      </c>
      <c r="B1245" s="36" t="str">
        <f t="shared" si="57"/>
        <v/>
      </c>
      <c r="C1245" s="182"/>
      <c r="D1245" s="182"/>
      <c r="E1245" s="189"/>
      <c r="F1245" s="190"/>
      <c r="G1245" s="867"/>
      <c r="H1245" s="191"/>
      <c r="I1245" s="252"/>
      <c r="J1245" s="252"/>
      <c r="K1245" s="594"/>
      <c r="L1245" s="192"/>
      <c r="M1245" s="192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59"/>
      <c r="AB1245" s="586"/>
    </row>
    <row r="1246" spans="1:30" ht="15.75" customHeight="1">
      <c r="A1246" s="198" t="str">
        <f>IF(B1246&lt;&gt;"",IF(AND(B1246&gt;=_TM1,B1246&lt;=_TM2,OR(TH!L1246="1111",TH!M1246="1111")),TH!D1246,""),"")</f>
        <v/>
      </c>
      <c r="B1246" s="36" t="str">
        <f t="shared" si="57"/>
        <v/>
      </c>
      <c r="C1246" s="182"/>
      <c r="D1246" s="182"/>
      <c r="E1246" s="189"/>
      <c r="F1246" s="187"/>
      <c r="G1246" s="867"/>
      <c r="H1246" s="191"/>
      <c r="I1246" s="255"/>
      <c r="J1246" s="255"/>
      <c r="K1246" s="594"/>
      <c r="L1246" s="192"/>
      <c r="M1246" s="192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59"/>
      <c r="AB1246" s="586"/>
    </row>
    <row r="1247" spans="1:30" ht="15.75" customHeight="1">
      <c r="A1247" s="198" t="str">
        <f>IF(B1247&lt;&gt;"",IF(AND(B1247&gt;=_TM1,B1247&lt;=_TM2,OR(TH!L1247="1111",TH!M1247="1111")),TH!D1247,""),"")</f>
        <v/>
      </c>
      <c r="B1247" s="36" t="str">
        <f t="shared" si="57"/>
        <v/>
      </c>
      <c r="C1247" s="37"/>
      <c r="D1247" s="37"/>
      <c r="E1247" s="189"/>
      <c r="F1247" s="40"/>
      <c r="G1247" s="867"/>
      <c r="H1247" s="191"/>
      <c r="I1247" s="252"/>
      <c r="J1247" s="252"/>
      <c r="K1247" s="594"/>
      <c r="L1247" s="192"/>
      <c r="M1247" s="192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59"/>
      <c r="AB1247" s="586"/>
    </row>
    <row r="1248" spans="1:30" ht="15.75" customHeight="1">
      <c r="A1248" s="198" t="str">
        <f>IF(B1248&lt;&gt;"",IF(AND(B1248&gt;=_TM1,B1248&lt;=_TM2,OR(TH!L1248="1111",TH!M1248="1111")),TH!D1248,""),"")</f>
        <v/>
      </c>
      <c r="B1248" s="36" t="str">
        <f t="shared" si="57"/>
        <v/>
      </c>
      <c r="C1248" s="37"/>
      <c r="D1248" s="37"/>
      <c r="E1248" s="189"/>
      <c r="F1248" s="190"/>
      <c r="G1248" s="867"/>
      <c r="H1248" s="191"/>
      <c r="I1248" s="252"/>
      <c r="J1248" s="252"/>
      <c r="K1248" s="594"/>
      <c r="L1248" s="192"/>
      <c r="M1248" s="192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59"/>
      <c r="AB1248" s="586"/>
    </row>
    <row r="1249" spans="1:28" ht="15.75" customHeight="1">
      <c r="A1249" s="198" t="str">
        <f>IF(B1249&lt;&gt;"",IF(AND(B1249&gt;=_TM1,B1249&lt;=_TM2,OR(TH!L1249="1111",TH!M1249="1111")),TH!D1249,""),"")</f>
        <v/>
      </c>
      <c r="B1249" s="36" t="str">
        <f t="shared" si="57"/>
        <v/>
      </c>
      <c r="C1249" s="37"/>
      <c r="D1249" s="37"/>
      <c r="E1249" s="189"/>
      <c r="F1249" s="190"/>
      <c r="G1249" s="867"/>
      <c r="H1249" s="191"/>
      <c r="I1249" s="252"/>
      <c r="J1249" s="252"/>
      <c r="K1249" s="594"/>
      <c r="L1249" s="192"/>
      <c r="M1249" s="192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59"/>
      <c r="AB1249" s="586"/>
    </row>
    <row r="1250" spans="1:28" ht="15.75" customHeight="1">
      <c r="A1250" s="198" t="str">
        <f>IF(B1250&lt;&gt;"",IF(AND(B1250&gt;=_TM1,B1250&lt;=_TM2,OR(TH!L1250="1111",TH!M1250="1111")),TH!D1250,""),"")</f>
        <v/>
      </c>
      <c r="B1250" s="36" t="str">
        <f t="shared" si="57"/>
        <v/>
      </c>
      <c r="C1250" s="189"/>
      <c r="D1250" s="182"/>
      <c r="E1250" s="189"/>
      <c r="F1250" s="190"/>
      <c r="G1250" s="867"/>
      <c r="H1250" s="191"/>
      <c r="I1250" s="252"/>
      <c r="J1250" s="252"/>
      <c r="K1250" s="594"/>
      <c r="L1250" s="192"/>
      <c r="M1250" s="192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59"/>
      <c r="AB1250" s="586"/>
    </row>
    <row r="1251" spans="1:28" ht="15.75" customHeight="1">
      <c r="A1251" s="198" t="str">
        <f>IF(B1251&lt;&gt;"",IF(AND(B1251&gt;=_TM1,B1251&lt;=_TM2,OR(TH!L1251="1111",TH!M1251="1111")),TH!D1251,""),"")</f>
        <v/>
      </c>
      <c r="B1251" s="36" t="str">
        <f t="shared" si="57"/>
        <v/>
      </c>
      <c r="C1251" s="189"/>
      <c r="D1251" s="182"/>
      <c r="E1251" s="189"/>
      <c r="F1251" s="190"/>
      <c r="G1251" s="867"/>
      <c r="H1251" s="191"/>
      <c r="I1251" s="252"/>
      <c r="J1251" s="252"/>
      <c r="K1251" s="594"/>
      <c r="L1251" s="192"/>
      <c r="M1251" s="192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59"/>
      <c r="AB1251" s="586"/>
    </row>
    <row r="1252" spans="1:28" ht="15.75" customHeight="1">
      <c r="A1252" s="198" t="str">
        <f>IF(B1252&lt;&gt;"",IF(AND(B1252&gt;=_TM1,B1252&lt;=_TM2,OR(TH!L1252="1111",TH!M1252="1111")),TH!D1252,""),"")</f>
        <v/>
      </c>
      <c r="B1252" s="36" t="str">
        <f t="shared" si="57"/>
        <v/>
      </c>
      <c r="C1252" s="37"/>
      <c r="D1252" s="37"/>
      <c r="E1252" s="189"/>
      <c r="F1252" s="190"/>
      <c r="G1252" s="867"/>
      <c r="H1252" s="191"/>
      <c r="I1252" s="252"/>
      <c r="J1252" s="252"/>
      <c r="K1252" s="594"/>
      <c r="L1252" s="192"/>
      <c r="M1252" s="192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59"/>
      <c r="AB1252" s="586"/>
    </row>
    <row r="1253" spans="1:28" ht="15.75" customHeight="1">
      <c r="A1253" s="198" t="str">
        <f>IF(B1253&lt;&gt;"",IF(AND(B1253&gt;=_TM1,B1253&lt;=_TM2,OR(TH!L1253="1111",TH!M1253="1111")),TH!D1253,""),"")</f>
        <v/>
      </c>
      <c r="B1253" s="36" t="str">
        <f t="shared" si="57"/>
        <v/>
      </c>
      <c r="C1253" s="37"/>
      <c r="D1253" s="37"/>
      <c r="E1253" s="189"/>
      <c r="F1253" s="190"/>
      <c r="G1253" s="867"/>
      <c r="H1253" s="191"/>
      <c r="I1253" s="252"/>
      <c r="J1253" s="252"/>
      <c r="K1253" s="594"/>
      <c r="L1253" s="192"/>
      <c r="M1253" s="192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59"/>
      <c r="AB1253" s="586"/>
    </row>
    <row r="1254" spans="1:28" ht="15.75" customHeight="1">
      <c r="A1254" s="198" t="str">
        <f>IF(B1254&lt;&gt;"",IF(AND(B1254&gt;=_TM1,B1254&lt;=_TM2,OR(TH!L1254="1111",TH!M1254="1111")),TH!D1254,""),"")</f>
        <v/>
      </c>
      <c r="B1254" s="36" t="str">
        <f t="shared" si="57"/>
        <v/>
      </c>
      <c r="C1254" s="37"/>
      <c r="D1254" s="37"/>
      <c r="E1254" s="189"/>
      <c r="F1254" s="190"/>
      <c r="G1254" s="867"/>
      <c r="H1254" s="191"/>
      <c r="I1254" s="252"/>
      <c r="J1254" s="252"/>
      <c r="K1254" s="594"/>
      <c r="L1254" s="192"/>
      <c r="M1254" s="192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59"/>
      <c r="AB1254" s="586"/>
    </row>
    <row r="1255" spans="1:28" ht="15.75" customHeight="1">
      <c r="A1255" s="198" t="str">
        <f>IF(B1255&lt;&gt;"",IF(AND(B1255&gt;=_TM1,B1255&lt;=_TM2,OR(TH!L1255="1111",TH!M1255="1111")),TH!D1255,""),"")</f>
        <v/>
      </c>
      <c r="B1255" s="36" t="str">
        <f t="shared" si="57"/>
        <v/>
      </c>
      <c r="C1255" s="37"/>
      <c r="D1255" s="37"/>
      <c r="E1255" s="189"/>
      <c r="F1255" s="190"/>
      <c r="G1255" s="867"/>
      <c r="H1255" s="191"/>
      <c r="I1255" s="252"/>
      <c r="J1255" s="252"/>
      <c r="K1255" s="594"/>
      <c r="L1255" s="192"/>
      <c r="M1255" s="192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59"/>
      <c r="AB1255" s="586"/>
    </row>
    <row r="1256" spans="1:28" ht="15.75" customHeight="1">
      <c r="A1256" s="198" t="str">
        <f>IF(B1256&lt;&gt;"",IF(AND(B1256&gt;=_TM1,B1256&lt;=_TM2,OR(TH!L1256="1111",TH!M1256="1111")),TH!D1256,""),"")</f>
        <v/>
      </c>
      <c r="B1256" s="36" t="str">
        <f t="shared" si="57"/>
        <v/>
      </c>
      <c r="C1256" s="37"/>
      <c r="D1256" s="37"/>
      <c r="E1256" s="189"/>
      <c r="F1256" s="190"/>
      <c r="G1256" s="867"/>
      <c r="H1256" s="191"/>
      <c r="I1256" s="252"/>
      <c r="J1256" s="252"/>
      <c r="K1256" s="594"/>
      <c r="L1256" s="192"/>
      <c r="M1256" s="192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59"/>
      <c r="AB1256" s="586"/>
    </row>
    <row r="1257" spans="1:28" ht="15.75" customHeight="1">
      <c r="A1257" s="198" t="str">
        <f>IF(B1257&lt;&gt;"",IF(AND(B1257&gt;=_TM1,B1257&lt;=_TM2,OR(TH!L1257="1111",TH!M1257="1111")),TH!D1257,""),"")</f>
        <v/>
      </c>
      <c r="B1257" s="36" t="str">
        <f t="shared" si="57"/>
        <v/>
      </c>
      <c r="C1257" s="37"/>
      <c r="D1257" s="37"/>
      <c r="E1257" s="189"/>
      <c r="F1257" s="291"/>
      <c r="G1257" s="867"/>
      <c r="H1257" s="191"/>
      <c r="I1257" s="252"/>
      <c r="J1257" s="252"/>
      <c r="K1257" s="594"/>
      <c r="L1257" s="192"/>
      <c r="M1257" s="192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59"/>
      <c r="AB1257" s="586"/>
    </row>
    <row r="1258" spans="1:28" ht="15.75" customHeight="1">
      <c r="A1258" s="198" t="str">
        <f>IF(B1258&lt;&gt;"",IF(AND(B1258&gt;=_TM1,B1258&lt;=_TM2,OR(TH!L1258="1111",TH!M1258="1111")),TH!D1258,""),"")</f>
        <v/>
      </c>
      <c r="B1258" s="36" t="str">
        <f t="shared" si="57"/>
        <v/>
      </c>
      <c r="C1258" s="37"/>
      <c r="D1258" s="37"/>
      <c r="E1258" s="189"/>
      <c r="F1258" s="187"/>
      <c r="G1258" s="867"/>
      <c r="H1258" s="191"/>
      <c r="I1258" s="252"/>
      <c r="J1258" s="252"/>
      <c r="K1258" s="594"/>
      <c r="L1258" s="192"/>
      <c r="M1258" s="192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59"/>
      <c r="AB1258" s="586"/>
    </row>
    <row r="1259" spans="1:28" ht="15.75" customHeight="1">
      <c r="A1259" s="198" t="str">
        <f>IF(B1259&lt;&gt;"",IF(AND(B1259&gt;=_TM1,B1259&lt;=_TM2,OR(TH!L1259="1111",TH!M1259="1111")),TH!D1259,""),"")</f>
        <v/>
      </c>
      <c r="B1259" s="36" t="str">
        <f t="shared" si="57"/>
        <v/>
      </c>
      <c r="C1259" s="37"/>
      <c r="D1259" s="37"/>
      <c r="E1259" s="189"/>
      <c r="F1259" s="187"/>
      <c r="G1259" s="867"/>
      <c r="H1259" s="191"/>
      <c r="I1259" s="252"/>
      <c r="J1259" s="252"/>
      <c r="K1259" s="594"/>
      <c r="L1259" s="192"/>
      <c r="M1259" s="192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59"/>
      <c r="AB1259" s="586"/>
    </row>
    <row r="1260" spans="1:28" ht="15.75" customHeight="1">
      <c r="A1260" s="198" t="str">
        <f>IF(B1260&lt;&gt;"",IF(AND(B1260&gt;=_TM1,B1260&lt;=_TM2,OR(TH!L1260="1111",TH!M1260="1111")),TH!D1260,""),"")</f>
        <v/>
      </c>
      <c r="B1260" s="36" t="str">
        <f t="shared" si="57"/>
        <v/>
      </c>
      <c r="C1260" s="37"/>
      <c r="D1260" s="37"/>
      <c r="E1260" s="189"/>
      <c r="F1260" s="190"/>
      <c r="G1260" s="867"/>
      <c r="H1260" s="191"/>
      <c r="I1260" s="252"/>
      <c r="J1260" s="252"/>
      <c r="K1260" s="594"/>
      <c r="L1260" s="192"/>
      <c r="M1260" s="192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59"/>
      <c r="AB1260" s="586"/>
    </row>
    <row r="1261" spans="1:28" ht="15.75" customHeight="1">
      <c r="A1261" s="198" t="str">
        <f>IF(B1261&lt;&gt;"",IF(AND(B1261&gt;=_TM1,B1261&lt;=_TM2,OR(TH!L1261="1111",TH!M1261="1111")),TH!D1261,""),"")</f>
        <v/>
      </c>
      <c r="B1261" s="36" t="str">
        <f t="shared" si="57"/>
        <v/>
      </c>
      <c r="C1261" s="37"/>
      <c r="D1261" s="37"/>
      <c r="E1261" s="189"/>
      <c r="F1261" s="190"/>
      <c r="G1261" s="867"/>
      <c r="H1261" s="191"/>
      <c r="I1261" s="252"/>
      <c r="J1261" s="252"/>
      <c r="K1261" s="594"/>
      <c r="L1261" s="192"/>
      <c r="M1261" s="192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59"/>
      <c r="AB1261" s="586"/>
    </row>
    <row r="1262" spans="1:28" ht="15.75" customHeight="1">
      <c r="A1262" s="198" t="str">
        <f>IF(B1262&lt;&gt;"",IF(AND(B1262&gt;=_TM1,B1262&lt;=_TM2,OR(TH!L1262="1111",TH!M1262="1111")),TH!D1262,""),"")</f>
        <v/>
      </c>
      <c r="B1262" s="36" t="str">
        <f t="shared" si="57"/>
        <v/>
      </c>
      <c r="C1262" s="37"/>
      <c r="D1262" s="37"/>
      <c r="E1262" s="189"/>
      <c r="F1262" s="187"/>
      <c r="G1262" s="867"/>
      <c r="H1262" s="191"/>
      <c r="I1262" s="252"/>
      <c r="J1262" s="252"/>
      <c r="K1262" s="594"/>
      <c r="L1262" s="192"/>
      <c r="M1262" s="192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59"/>
      <c r="AB1262" s="586"/>
    </row>
    <row r="1263" spans="1:28" ht="15.75" customHeight="1">
      <c r="A1263" s="198" t="str">
        <f>IF(B1263&lt;&gt;"",IF(AND(B1263&gt;=_TM1,B1263&lt;=_TM2,OR(TH!L1263="1111",TH!M1263="1111")),TH!D1263,""),"")</f>
        <v/>
      </c>
      <c r="B1263" s="36" t="str">
        <f t="shared" si="57"/>
        <v/>
      </c>
      <c r="C1263" s="37"/>
      <c r="D1263" s="37"/>
      <c r="E1263" s="189"/>
      <c r="F1263" s="190"/>
      <c r="G1263" s="867"/>
      <c r="H1263" s="191"/>
      <c r="I1263" s="252"/>
      <c r="J1263" s="252"/>
      <c r="K1263" s="594"/>
      <c r="L1263" s="192"/>
      <c r="M1263" s="192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59"/>
      <c r="AB1263" s="586"/>
    </row>
    <row r="1264" spans="1:28" ht="15.75" customHeight="1">
      <c r="A1264" s="198" t="str">
        <f>IF(B1264&lt;&gt;"",IF(AND(B1264&gt;=_TM1,B1264&lt;=_TM2,OR(TH!L1264="1111",TH!M1264="1111")),TH!D1264,""),"")</f>
        <v/>
      </c>
      <c r="B1264" s="36" t="str">
        <f t="shared" si="57"/>
        <v/>
      </c>
      <c r="C1264" s="37"/>
      <c r="D1264" s="37"/>
      <c r="E1264" s="189"/>
      <c r="F1264" s="190"/>
      <c r="G1264" s="867"/>
      <c r="H1264" s="191"/>
      <c r="I1264" s="252"/>
      <c r="J1264" s="252"/>
      <c r="K1264" s="594"/>
      <c r="L1264" s="192"/>
      <c r="M1264" s="192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59"/>
      <c r="AB1264" s="586"/>
    </row>
    <row r="1265" spans="1:28" ht="15.75" customHeight="1">
      <c r="A1265" s="198" t="str">
        <f>IF(B1265&lt;&gt;"",IF(AND(B1265&gt;=_TM1,B1265&lt;=_TM2,OR(TH!L1265="1111",TH!M1265="1111")),TH!D1265,""),"")</f>
        <v/>
      </c>
      <c r="B1265" s="36" t="str">
        <f t="shared" si="57"/>
        <v/>
      </c>
      <c r="C1265" s="37"/>
      <c r="D1265" s="37"/>
      <c r="E1265" s="189"/>
      <c r="F1265" s="802"/>
      <c r="G1265" s="867"/>
      <c r="H1265" s="191"/>
      <c r="I1265" s="252"/>
      <c r="J1265" s="252"/>
      <c r="K1265" s="594"/>
      <c r="L1265" s="192"/>
      <c r="M1265" s="192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59"/>
      <c r="AB1265" s="586"/>
    </row>
    <row r="1266" spans="1:28" ht="15.75" customHeight="1">
      <c r="A1266" s="198" t="str">
        <f>IF(B1266&lt;&gt;"",IF(AND(B1266&gt;=_TM1,B1266&lt;=_TM2,OR(TH!L1266="1111",TH!M1266="1111")),TH!D1266,""),"")</f>
        <v/>
      </c>
      <c r="B1266" s="36" t="str">
        <f t="shared" si="57"/>
        <v/>
      </c>
      <c r="C1266" s="37"/>
      <c r="D1266" s="37"/>
      <c r="E1266" s="189"/>
      <c r="F1266" s="190"/>
      <c r="G1266" s="867"/>
      <c r="H1266" s="191"/>
      <c r="I1266" s="252"/>
      <c r="J1266" s="252"/>
      <c r="K1266" s="594"/>
      <c r="L1266" s="192"/>
      <c r="M1266" s="192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59"/>
      <c r="AB1266" s="586"/>
    </row>
    <row r="1267" spans="1:28" ht="15.75" customHeight="1">
      <c r="A1267" s="198" t="str">
        <f>IF(B1267&lt;&gt;"",IF(AND(B1267&gt;=_TM1,B1267&lt;=_TM2,OR(TH!L1267="1111",TH!M1267="1111")),TH!D1267,""),"")</f>
        <v/>
      </c>
      <c r="B1267" s="36" t="str">
        <f t="shared" si="57"/>
        <v/>
      </c>
      <c r="C1267" s="37"/>
      <c r="D1267" s="37"/>
      <c r="E1267" s="189"/>
      <c r="F1267" s="190"/>
      <c r="G1267" s="867"/>
      <c r="H1267" s="191"/>
      <c r="I1267" s="252"/>
      <c r="J1267" s="252"/>
      <c r="K1267" s="594"/>
      <c r="L1267" s="192"/>
      <c r="M1267" s="192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59"/>
      <c r="AB1267" s="586"/>
    </row>
    <row r="1268" spans="1:28" ht="15.75" customHeight="1">
      <c r="A1268" s="198" t="str">
        <f>IF(B1268&lt;&gt;"",IF(AND(B1268&gt;=_TM1,B1268&lt;=_TM2,OR(TH!L1268="1111",TH!M1268="1111")),TH!D1268,""),"")</f>
        <v/>
      </c>
      <c r="B1268" s="36" t="str">
        <f t="shared" si="57"/>
        <v/>
      </c>
      <c r="C1268" s="182"/>
      <c r="D1268" s="182"/>
      <c r="E1268" s="189"/>
      <c r="F1268" s="190"/>
      <c r="G1268" s="867"/>
      <c r="H1268" s="191"/>
      <c r="I1268" s="252"/>
      <c r="J1268" s="252"/>
      <c r="K1268" s="594"/>
      <c r="L1268" s="192"/>
      <c r="M1268" s="192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59"/>
      <c r="AB1268" s="586"/>
    </row>
    <row r="1269" spans="1:28" ht="15.75" customHeight="1">
      <c r="A1269" s="198" t="str">
        <f>IF(B1269&lt;&gt;"",IF(AND(B1269&gt;=_TM1,B1269&lt;=_TM2,OR(TH!L1269="1111",TH!M1269="1111")),TH!D1269,""),"")</f>
        <v/>
      </c>
      <c r="B1269" s="36" t="str">
        <f t="shared" si="57"/>
        <v/>
      </c>
      <c r="C1269" s="182"/>
      <c r="D1269" s="182"/>
      <c r="E1269" s="189"/>
      <c r="F1269" s="190"/>
      <c r="G1269" s="867"/>
      <c r="H1269" s="191"/>
      <c r="I1269" s="252"/>
      <c r="J1269" s="252"/>
      <c r="K1269" s="594"/>
      <c r="L1269" s="192"/>
      <c r="M1269" s="192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59"/>
      <c r="AB1269" s="586"/>
    </row>
    <row r="1270" spans="1:28" ht="15.75" customHeight="1">
      <c r="A1270" s="198" t="str">
        <f>IF(B1270&lt;&gt;"",IF(AND(B1270&gt;=_TM1,B1270&lt;=_TM2,OR(TH!L1270="1111",TH!M1270="1111")),TH!D1270,""),"")</f>
        <v/>
      </c>
      <c r="B1270" s="36" t="str">
        <f t="shared" si="57"/>
        <v/>
      </c>
      <c r="C1270" s="182"/>
      <c r="D1270" s="182"/>
      <c r="E1270" s="189"/>
      <c r="F1270" s="802"/>
      <c r="G1270" s="867"/>
      <c r="H1270" s="191"/>
      <c r="I1270" s="252"/>
      <c r="J1270" s="252"/>
      <c r="K1270" s="594"/>
      <c r="L1270" s="192"/>
      <c r="M1270" s="192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59"/>
      <c r="AB1270" s="586"/>
    </row>
    <row r="1271" spans="1:28" ht="15.75" customHeight="1">
      <c r="A1271" s="198" t="str">
        <f>IF(B1271&lt;&gt;"",IF(AND(B1271&gt;=_TM1,B1271&lt;=_TM2,OR(TH!L1271="1111",TH!M1271="1111")),TH!D1271,""),"")</f>
        <v/>
      </c>
      <c r="B1271" s="36" t="str">
        <f t="shared" si="57"/>
        <v/>
      </c>
      <c r="C1271" s="182"/>
      <c r="D1271" s="182"/>
      <c r="E1271" s="189"/>
      <c r="F1271" s="190"/>
      <c r="G1271" s="867"/>
      <c r="H1271" s="191"/>
      <c r="I1271" s="252"/>
      <c r="J1271" s="252"/>
      <c r="K1271" s="594"/>
      <c r="L1271" s="192"/>
      <c r="M1271" s="192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59"/>
      <c r="AB1271" s="586"/>
    </row>
    <row r="1272" spans="1:28" ht="15.75" customHeight="1">
      <c r="A1272" s="198" t="str">
        <f>IF(B1272&lt;&gt;"",IF(AND(B1272&gt;=_TM1,B1272&lt;=_TM2,OR(TH!L1272="1111",TH!M1272="1111")),TH!D1272,""),"")</f>
        <v/>
      </c>
      <c r="B1272" s="36" t="str">
        <f t="shared" si="57"/>
        <v/>
      </c>
      <c r="C1272" s="182"/>
      <c r="D1272" s="182"/>
      <c r="E1272" s="189"/>
      <c r="F1272" s="190"/>
      <c r="G1272" s="867"/>
      <c r="H1272" s="191"/>
      <c r="I1272" s="252"/>
      <c r="J1272" s="252"/>
      <c r="K1272" s="594"/>
      <c r="L1272" s="192"/>
      <c r="M1272" s="192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59"/>
      <c r="AB1272" s="586"/>
    </row>
    <row r="1273" spans="1:28" ht="15.75" customHeight="1">
      <c r="A1273" s="198" t="str">
        <f>IF(B1273&lt;&gt;"",IF(AND(B1273&gt;=_TM1,B1273&lt;=_TM2,OR(TH!L1273="1111",TH!M1273="1111")),TH!D1273,""),"")</f>
        <v/>
      </c>
      <c r="B1273" s="36" t="str">
        <f t="shared" si="57"/>
        <v/>
      </c>
      <c r="C1273" s="182"/>
      <c r="D1273" s="182"/>
      <c r="E1273" s="189"/>
      <c r="F1273" s="190"/>
      <c r="G1273" s="867"/>
      <c r="H1273" s="191"/>
      <c r="I1273" s="252"/>
      <c r="J1273" s="252"/>
      <c r="K1273" s="594"/>
      <c r="L1273" s="192"/>
      <c r="M1273" s="192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59"/>
      <c r="AB1273" s="586"/>
    </row>
    <row r="1274" spans="1:28" ht="15.75" customHeight="1">
      <c r="A1274" s="198" t="str">
        <f>IF(B1274&lt;&gt;"",IF(AND(B1274&gt;=_TM1,B1274&lt;=_TM2,OR(TH!L1274="1111",TH!M1274="1111")),TH!D1274,""),"")</f>
        <v/>
      </c>
      <c r="B1274" s="36" t="str">
        <f t="shared" si="57"/>
        <v/>
      </c>
      <c r="C1274" s="182"/>
      <c r="D1274" s="182"/>
      <c r="E1274" s="189"/>
      <c r="F1274" s="291"/>
      <c r="G1274" s="867"/>
      <c r="H1274" s="191"/>
      <c r="I1274" s="803"/>
      <c r="J1274" s="252"/>
      <c r="K1274" s="594"/>
      <c r="L1274" s="192"/>
      <c r="M1274" s="192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59"/>
      <c r="AB1274" s="586"/>
    </row>
    <row r="1275" spans="1:28" ht="15.75" customHeight="1">
      <c r="A1275" s="198" t="str">
        <f>IF(B1275&lt;&gt;"",IF(AND(B1275&gt;=_TM1,B1275&lt;=_TM2,OR(TH!L1275="1111",TH!M1275="1111")),TH!D1275,""),"")</f>
        <v/>
      </c>
      <c r="B1275" s="36" t="str">
        <f t="shared" si="57"/>
        <v/>
      </c>
      <c r="C1275" s="37"/>
      <c r="D1275" s="37"/>
      <c r="E1275" s="189"/>
      <c r="F1275" s="190"/>
      <c r="G1275" s="867"/>
      <c r="H1275" s="191"/>
      <c r="I1275" s="252"/>
      <c r="J1275" s="252"/>
      <c r="K1275" s="594"/>
      <c r="L1275" s="192"/>
      <c r="M1275" s="192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59"/>
      <c r="AB1275" s="586"/>
    </row>
    <row r="1276" spans="1:28" ht="15.75" customHeight="1">
      <c r="A1276" s="198" t="str">
        <f>IF(B1276&lt;&gt;"",IF(AND(B1276&gt;=_TM1,B1276&lt;=_TM2,OR(TH!L1276="1111",TH!M1276="1111")),TH!D1276,""),"")</f>
        <v/>
      </c>
      <c r="B1276" s="36" t="str">
        <f t="shared" si="57"/>
        <v/>
      </c>
      <c r="C1276" s="37"/>
      <c r="D1276" s="37"/>
      <c r="E1276" s="189"/>
      <c r="F1276" s="187"/>
      <c r="G1276" s="867"/>
      <c r="H1276" s="7"/>
      <c r="I1276" s="252"/>
      <c r="J1276" s="252"/>
      <c r="K1276" s="594"/>
      <c r="L1276" s="192"/>
      <c r="M1276" s="192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59"/>
      <c r="AB1276" s="586"/>
    </row>
    <row r="1277" spans="1:28" ht="15.75" customHeight="1">
      <c r="A1277" s="198" t="str">
        <f>IF(B1277&lt;&gt;"",IF(AND(B1277&gt;=_TM1,B1277&lt;=_TM2,OR(TH!L1277="1111",TH!M1277="1111")),TH!D1277,""),"")</f>
        <v/>
      </c>
      <c r="B1277" s="36" t="str">
        <f t="shared" si="57"/>
        <v/>
      </c>
      <c r="C1277" s="37"/>
      <c r="D1277" s="37"/>
      <c r="E1277" s="189"/>
      <c r="F1277" s="187"/>
      <c r="G1277" s="867"/>
      <c r="H1277" s="7"/>
      <c r="I1277" s="252"/>
      <c r="J1277" s="252"/>
      <c r="K1277" s="594"/>
      <c r="L1277" s="192"/>
      <c r="M1277" s="192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59"/>
      <c r="AB1277" s="586"/>
    </row>
    <row r="1278" spans="1:28" ht="15.75" customHeight="1">
      <c r="A1278" s="198" t="str">
        <f>IF(B1278&lt;&gt;"",IF(AND(B1278&gt;=_TM1,B1278&lt;=_TM2,OR(TH!L1278="1111",TH!M1278="1111")),TH!D1278,""),"")</f>
        <v/>
      </c>
      <c r="B1278" s="36" t="str">
        <f t="shared" si="57"/>
        <v/>
      </c>
      <c r="C1278" s="37"/>
      <c r="D1278" s="37"/>
      <c r="E1278" s="189"/>
      <c r="F1278" s="187"/>
      <c r="G1278" s="867"/>
      <c r="H1278" s="7"/>
      <c r="I1278" s="252"/>
      <c r="J1278" s="252"/>
      <c r="K1278" s="594"/>
      <c r="L1278" s="192"/>
      <c r="M1278" s="192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59"/>
      <c r="AB1278" s="586"/>
    </row>
    <row r="1279" spans="1:28" ht="15.75" customHeight="1">
      <c r="A1279" s="198" t="str">
        <f>IF(B1279&lt;&gt;"",IF(AND(B1279&gt;=_TM1,B1279&lt;=_TM2,OR(TH!L1279="1111",TH!M1279="1111")),TH!D1279,""),"")</f>
        <v/>
      </c>
      <c r="B1279" s="36" t="str">
        <f t="shared" si="57"/>
        <v/>
      </c>
      <c r="C1279" s="37"/>
      <c r="D1279" s="37"/>
      <c r="E1279" s="189"/>
      <c r="F1279" s="187"/>
      <c r="G1279" s="867"/>
      <c r="H1279" s="7"/>
      <c r="I1279" s="252"/>
      <c r="J1279" s="252"/>
      <c r="K1279" s="594"/>
      <c r="L1279" s="192"/>
      <c r="M1279" s="192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59"/>
      <c r="AB1279" s="586"/>
    </row>
    <row r="1280" spans="1:28" ht="15.75" customHeight="1">
      <c r="A1280" s="198" t="str">
        <f>IF(B1280&lt;&gt;"",IF(AND(B1280&gt;=_TM1,B1280&lt;=_TM2,OR(TH!L1280="1111",TH!M1280="1111")),TH!D1280,""),"")</f>
        <v/>
      </c>
      <c r="B1280" s="36" t="str">
        <f t="shared" si="57"/>
        <v/>
      </c>
      <c r="C1280" s="37"/>
      <c r="D1280" s="37"/>
      <c r="E1280" s="189"/>
      <c r="F1280" s="187"/>
      <c r="G1280" s="867"/>
      <c r="H1280" s="7"/>
      <c r="I1280" s="252"/>
      <c r="J1280" s="252"/>
      <c r="K1280" s="594"/>
      <c r="L1280" s="192"/>
      <c r="M1280" s="192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59"/>
      <c r="AB1280" s="586"/>
    </row>
    <row r="1281" spans="1:28" ht="15.75" customHeight="1">
      <c r="A1281" s="198" t="str">
        <f>IF(B1281&lt;&gt;"",IF(AND(B1281&gt;=_TM1,B1281&lt;=_TM2,OR(TH!L1281="1111",TH!M1281="1111")),TH!D1281,""),"")</f>
        <v/>
      </c>
      <c r="B1281" s="36" t="str">
        <f t="shared" si="57"/>
        <v/>
      </c>
      <c r="C1281" s="37"/>
      <c r="D1281" s="37"/>
      <c r="E1281" s="189"/>
      <c r="F1281" s="187"/>
      <c r="G1281" s="867"/>
      <c r="H1281" s="7"/>
      <c r="I1281" s="252"/>
      <c r="J1281" s="252"/>
      <c r="K1281" s="594"/>
      <c r="L1281" s="192"/>
      <c r="M1281" s="192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59"/>
      <c r="AB1281" s="586"/>
    </row>
    <row r="1282" spans="1:28" ht="15.75" customHeight="1">
      <c r="A1282" s="198" t="str">
        <f>IF(B1282&lt;&gt;"",IF(AND(B1282&gt;=_TM1,B1282&lt;=_TM2,OR(TH!L1282="1111",TH!M1282="1111")),TH!D1282,""),"")</f>
        <v/>
      </c>
      <c r="B1282" s="36" t="str">
        <f t="shared" si="57"/>
        <v/>
      </c>
      <c r="C1282" s="37"/>
      <c r="D1282" s="37"/>
      <c r="E1282" s="189"/>
      <c r="F1282" s="187"/>
      <c r="G1282" s="867"/>
      <c r="H1282" s="7"/>
      <c r="I1282" s="252"/>
      <c r="J1282" s="252"/>
      <c r="K1282" s="594"/>
      <c r="L1282" s="192"/>
      <c r="M1282" s="192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59"/>
      <c r="AB1282" s="586"/>
    </row>
    <row r="1283" spans="1:28" ht="15.75" customHeight="1">
      <c r="A1283" s="198" t="str">
        <f>IF(B1283&lt;&gt;"",IF(AND(B1283&gt;=_TM1,B1283&lt;=_TM2,OR(TH!L1283="1111",TH!M1283="1111")),TH!D1283,""),"")</f>
        <v/>
      </c>
      <c r="B1283" s="36" t="str">
        <f t="shared" si="57"/>
        <v/>
      </c>
      <c r="C1283" s="189"/>
      <c r="D1283" s="182"/>
      <c r="E1283" s="189"/>
      <c r="F1283" s="187"/>
      <c r="G1283" s="867"/>
      <c r="H1283" s="7"/>
      <c r="I1283" s="252"/>
      <c r="J1283" s="252"/>
      <c r="K1283" s="594"/>
      <c r="L1283" s="192"/>
      <c r="M1283" s="192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59"/>
      <c r="AB1283" s="586"/>
    </row>
    <row r="1284" spans="1:28" ht="15.75" customHeight="1">
      <c r="A1284" s="198" t="str">
        <f>IF(B1284&lt;&gt;"",IF(AND(B1284&gt;=_TM1,B1284&lt;=_TM2,OR(TH!L1284="1111",TH!M1284="1111")),TH!D1284,""),"")</f>
        <v/>
      </c>
      <c r="B1284" s="36" t="str">
        <f t="shared" si="57"/>
        <v/>
      </c>
      <c r="C1284" s="189"/>
      <c r="D1284" s="182"/>
      <c r="E1284" s="189"/>
      <c r="F1284" s="187"/>
      <c r="G1284" s="867"/>
      <c r="H1284" s="7"/>
      <c r="I1284" s="252"/>
      <c r="J1284" s="252"/>
      <c r="K1284" s="594"/>
      <c r="L1284" s="192"/>
      <c r="M1284" s="192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59"/>
      <c r="AB1284" s="586"/>
    </row>
    <row r="1285" spans="1:28" ht="15.75" customHeight="1">
      <c r="A1285" s="198" t="str">
        <f>IF(B1285&lt;&gt;"",IF(AND(B1285&gt;=_TM1,B1285&lt;=_TM2,OR(TH!L1285="1111",TH!M1285="1111")),TH!D1285,""),"")</f>
        <v/>
      </c>
      <c r="B1285" s="36" t="str">
        <f t="shared" si="57"/>
        <v/>
      </c>
      <c r="C1285" s="182"/>
      <c r="D1285" s="182"/>
      <c r="E1285" s="189"/>
      <c r="F1285" s="187"/>
      <c r="G1285" s="867"/>
      <c r="H1285" s="191"/>
      <c r="I1285" s="252"/>
      <c r="J1285" s="252"/>
      <c r="K1285" s="594"/>
      <c r="L1285" s="192"/>
      <c r="M1285" s="192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59"/>
      <c r="AB1285" s="586"/>
    </row>
    <row r="1286" spans="1:28" ht="15.75" customHeight="1">
      <c r="A1286" s="198" t="str">
        <f>IF(B1286&lt;&gt;"",IF(AND(B1286&gt;=_TM1,B1286&lt;=_TM2,OR(TH!L1286="1111",TH!M1286="1111")),TH!D1286,""),"")</f>
        <v/>
      </c>
      <c r="B1286" s="36" t="str">
        <f t="shared" si="57"/>
        <v/>
      </c>
      <c r="C1286" s="182"/>
      <c r="D1286" s="182"/>
      <c r="E1286" s="189"/>
      <c r="F1286" s="187"/>
      <c r="G1286" s="867"/>
      <c r="H1286" s="191"/>
      <c r="I1286" s="252"/>
      <c r="J1286" s="252"/>
      <c r="K1286" s="594"/>
      <c r="L1286" s="192"/>
      <c r="M1286" s="192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59"/>
      <c r="AB1286" s="586"/>
    </row>
    <row r="1287" spans="1:28" ht="15.75" customHeight="1">
      <c r="A1287" s="198" t="str">
        <f>IF(B1287&lt;&gt;"",IF(AND(B1287&gt;=_TM1,B1287&lt;=_TM2,OR(TH!L1287="1111",TH!M1287="1111")),TH!D1287,""),"")</f>
        <v/>
      </c>
      <c r="B1287" s="36" t="str">
        <f t="shared" si="57"/>
        <v/>
      </c>
      <c r="C1287" s="189"/>
      <c r="D1287" s="189"/>
      <c r="E1287" s="189"/>
      <c r="F1287" s="187"/>
      <c r="G1287" s="867"/>
      <c r="H1287" s="7"/>
      <c r="I1287" s="252"/>
      <c r="J1287" s="252"/>
      <c r="K1287" s="594"/>
      <c r="L1287" s="192"/>
      <c r="M1287" s="192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59"/>
      <c r="AB1287" s="586"/>
    </row>
    <row r="1288" spans="1:28" ht="15.75" customHeight="1">
      <c r="A1288" s="198" t="str">
        <f>IF(B1288&lt;&gt;"",IF(AND(B1288&gt;=_TM1,B1288&lt;=_TM2,OR(TH!L1288="1111",TH!M1288="1111")),TH!D1288,""),"")</f>
        <v/>
      </c>
      <c r="B1288" s="36" t="str">
        <f t="shared" si="57"/>
        <v/>
      </c>
      <c r="C1288" s="189"/>
      <c r="D1288" s="189"/>
      <c r="E1288" s="189"/>
      <c r="F1288" s="187"/>
      <c r="G1288" s="867"/>
      <c r="H1288" s="7"/>
      <c r="I1288" s="252"/>
      <c r="J1288" s="252"/>
      <c r="K1288" s="594"/>
      <c r="L1288" s="192"/>
      <c r="M1288" s="192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59"/>
      <c r="AB1288" s="586"/>
    </row>
    <row r="1289" spans="1:28" ht="15.75" customHeight="1">
      <c r="A1289" s="198" t="str">
        <f>IF(B1289&lt;&gt;"",IF(AND(B1289&gt;=_TM1,B1289&lt;=_TM2,OR(TH!L1289="1111",TH!M1289="1111")),TH!D1289,""),"")</f>
        <v/>
      </c>
      <c r="B1289" s="36" t="str">
        <f t="shared" si="57"/>
        <v/>
      </c>
      <c r="C1289" s="189"/>
      <c r="D1289" s="189"/>
      <c r="E1289" s="189"/>
      <c r="F1289" s="187"/>
      <c r="G1289" s="867"/>
      <c r="H1289" s="7"/>
      <c r="I1289" s="252"/>
      <c r="J1289" s="252"/>
      <c r="K1289" s="594"/>
      <c r="L1289" s="192"/>
      <c r="M1289" s="192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59"/>
      <c r="AB1289" s="586"/>
    </row>
    <row r="1290" spans="1:28" ht="15.75" customHeight="1">
      <c r="A1290" s="198" t="str">
        <f>IF(B1290&lt;&gt;"",IF(AND(B1290&gt;=_TM1,B1290&lt;=_TM2,OR(TH!L1290="1111",TH!M1290="1111")),TH!D1290,""),"")</f>
        <v/>
      </c>
      <c r="B1290" s="36" t="str">
        <f t="shared" si="57"/>
        <v/>
      </c>
      <c r="C1290" s="189"/>
      <c r="D1290" s="189"/>
      <c r="E1290" s="189"/>
      <c r="F1290" s="40"/>
      <c r="G1290" s="867"/>
      <c r="H1290" s="7"/>
      <c r="I1290" s="252"/>
      <c r="J1290" s="252"/>
      <c r="K1290" s="594"/>
      <c r="L1290" s="192"/>
      <c r="M1290" s="192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59"/>
      <c r="AB1290" s="586"/>
    </row>
    <row r="1291" spans="1:28" ht="15.75" customHeight="1">
      <c r="A1291" s="198" t="str">
        <f>IF(B1291&lt;&gt;"",IF(AND(B1291&gt;=_TM1,B1291&lt;=_TM2,OR(TH!L1291="1111",TH!M1291="1111")),TH!D1291,""),"")</f>
        <v/>
      </c>
      <c r="B1291" s="36" t="str">
        <f t="shared" si="57"/>
        <v/>
      </c>
      <c r="C1291" s="189"/>
      <c r="D1291" s="189"/>
      <c r="E1291" s="189"/>
      <c r="F1291" s="187"/>
      <c r="G1291" s="867"/>
      <c r="H1291" s="7"/>
      <c r="I1291" s="252"/>
      <c r="J1291" s="252"/>
      <c r="K1291" s="594"/>
      <c r="L1291" s="192"/>
      <c r="M1291" s="192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59"/>
      <c r="AB1291" s="586"/>
    </row>
    <row r="1292" spans="1:28" ht="15.75" customHeight="1">
      <c r="A1292" s="198" t="str">
        <f>IF(B1292&lt;&gt;"",IF(AND(B1292&gt;=_TM1,B1292&lt;=_TM2,OR(TH!L1292="1111",TH!M1292="1111")),TH!D1292,""),"")</f>
        <v/>
      </c>
      <c r="B1292" s="36" t="str">
        <f t="shared" ref="B1292:B1355" si="58">IF(C1292&lt;&gt;"",MONTH(C1292),"")</f>
        <v/>
      </c>
      <c r="C1292" s="189"/>
      <c r="D1292" s="189"/>
      <c r="E1292" s="189"/>
      <c r="F1292" s="187"/>
      <c r="G1292" s="867"/>
      <c r="H1292" s="7"/>
      <c r="I1292" s="252"/>
      <c r="J1292" s="252"/>
      <c r="K1292" s="594"/>
      <c r="L1292" s="192"/>
      <c r="M1292" s="192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59"/>
      <c r="AB1292" s="586"/>
    </row>
    <row r="1293" spans="1:28" ht="15.75" customHeight="1">
      <c r="A1293" s="198" t="str">
        <f>IF(B1293&lt;&gt;"",IF(AND(B1293&gt;=_TM1,B1293&lt;=_TM2,OR(TH!L1293="1111",TH!M1293="1111")),TH!D1293,""),"")</f>
        <v/>
      </c>
      <c r="B1293" s="36" t="str">
        <f t="shared" si="58"/>
        <v/>
      </c>
      <c r="C1293" s="189"/>
      <c r="D1293" s="189"/>
      <c r="E1293" s="189"/>
      <c r="F1293" s="187"/>
      <c r="G1293" s="867"/>
      <c r="H1293" s="7"/>
      <c r="I1293" s="252"/>
      <c r="J1293" s="252"/>
      <c r="K1293" s="594"/>
      <c r="L1293" s="192"/>
      <c r="M1293" s="192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59"/>
      <c r="AB1293" s="586"/>
    </row>
    <row r="1294" spans="1:28" ht="15.75" customHeight="1">
      <c r="A1294" s="198" t="str">
        <f>IF(B1294&lt;&gt;"",IF(AND(B1294&gt;=_TM1,B1294&lt;=_TM2,OR(TH!L1294="1111",TH!M1294="1111")),TH!D1294,""),"")</f>
        <v/>
      </c>
      <c r="B1294" s="36" t="str">
        <f t="shared" si="58"/>
        <v/>
      </c>
      <c r="C1294" s="189"/>
      <c r="D1294" s="189"/>
      <c r="E1294" s="189"/>
      <c r="F1294" s="187"/>
      <c r="G1294" s="867"/>
      <c r="H1294" s="7"/>
      <c r="I1294" s="253"/>
      <c r="J1294" s="253"/>
      <c r="K1294" s="594"/>
      <c r="L1294" s="192"/>
      <c r="M1294" s="192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59"/>
      <c r="AB1294" s="586"/>
    </row>
    <row r="1295" spans="1:28" ht="15.75" customHeight="1">
      <c r="A1295" s="198" t="str">
        <f>IF(B1295&lt;&gt;"",IF(AND(B1295&gt;=_TM1,B1295&lt;=_TM2,OR(TH!L1295="1111",TH!M1295="1111")),TH!D1295,""),"")</f>
        <v/>
      </c>
      <c r="B1295" s="36" t="str">
        <f t="shared" si="58"/>
        <v/>
      </c>
      <c r="C1295" s="189"/>
      <c r="D1295" s="189"/>
      <c r="E1295" s="189"/>
      <c r="F1295" s="187"/>
      <c r="G1295" s="867"/>
      <c r="H1295" s="7"/>
      <c r="I1295" s="252"/>
      <c r="J1295" s="252"/>
      <c r="K1295" s="594"/>
      <c r="L1295" s="192"/>
      <c r="M1295" s="192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59"/>
      <c r="AB1295" s="586"/>
    </row>
    <row r="1296" spans="1:28" ht="15.75" customHeight="1">
      <c r="A1296" s="198" t="str">
        <f>IF(B1296&lt;&gt;"",IF(AND(B1296&gt;=_TM1,B1296&lt;=_TM2,OR(TH!L1296="1111",TH!M1296="1111")),TH!D1296,""),"")</f>
        <v/>
      </c>
      <c r="B1296" s="36" t="str">
        <f t="shared" si="58"/>
        <v/>
      </c>
      <c r="C1296" s="37"/>
      <c r="D1296" s="37"/>
      <c r="E1296" s="189"/>
      <c r="F1296" s="187"/>
      <c r="G1296" s="867"/>
      <c r="H1296" s="7"/>
      <c r="I1296" s="252"/>
      <c r="J1296" s="252"/>
      <c r="K1296" s="594"/>
      <c r="L1296" s="192"/>
      <c r="M1296" s="192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59"/>
      <c r="AB1296" s="586"/>
    </row>
    <row r="1297" spans="1:28" ht="15.75" customHeight="1">
      <c r="A1297" s="198" t="str">
        <f>IF(B1297&lt;&gt;"",IF(AND(B1297&gt;=_TM1,B1297&lt;=_TM2,OR(TH!L1297="1111",TH!M1297="1111")),TH!D1297,""),"")</f>
        <v/>
      </c>
      <c r="B1297" s="36" t="str">
        <f t="shared" si="58"/>
        <v/>
      </c>
      <c r="C1297" s="37"/>
      <c r="D1297" s="37"/>
      <c r="E1297" s="189"/>
      <c r="F1297" s="187"/>
      <c r="G1297" s="867"/>
      <c r="H1297" s="7"/>
      <c r="I1297" s="252"/>
      <c r="J1297" s="252"/>
      <c r="K1297" s="594"/>
      <c r="L1297" s="192"/>
      <c r="M1297" s="192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59"/>
      <c r="AB1297" s="586"/>
    </row>
    <row r="1298" spans="1:28" ht="15.75" customHeight="1">
      <c r="A1298" s="198" t="str">
        <f>IF(B1298&lt;&gt;"",IF(AND(B1298&gt;=_TM1,B1298&lt;=_TM2,OR(TH!L1298="1111",TH!M1298="1111")),TH!D1298,""),"")</f>
        <v/>
      </c>
      <c r="B1298" s="36" t="str">
        <f t="shared" si="58"/>
        <v/>
      </c>
      <c r="C1298" s="37"/>
      <c r="D1298" s="37"/>
      <c r="E1298" s="189"/>
      <c r="F1298" s="187"/>
      <c r="G1298" s="867"/>
      <c r="H1298" s="7"/>
      <c r="I1298" s="252"/>
      <c r="J1298" s="252"/>
      <c r="K1298" s="594"/>
      <c r="L1298" s="192"/>
      <c r="M1298" s="192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59"/>
      <c r="AB1298" s="586"/>
    </row>
    <row r="1299" spans="1:28" ht="15.75" customHeight="1">
      <c r="A1299" s="198" t="str">
        <f>IF(B1299&lt;&gt;"",IF(AND(B1299&gt;=_TM1,B1299&lt;=_TM2,OR(TH!L1299="1111",TH!M1299="1111")),TH!D1299,""),"")</f>
        <v/>
      </c>
      <c r="B1299" s="36" t="str">
        <f t="shared" si="58"/>
        <v/>
      </c>
      <c r="C1299" s="37"/>
      <c r="D1299" s="37"/>
      <c r="E1299" s="189"/>
      <c r="F1299" s="187"/>
      <c r="G1299" s="867"/>
      <c r="H1299" s="7"/>
      <c r="I1299" s="252"/>
      <c r="J1299" s="252"/>
      <c r="K1299" s="594"/>
      <c r="L1299" s="192"/>
      <c r="M1299" s="192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59"/>
      <c r="AB1299" s="586"/>
    </row>
    <row r="1300" spans="1:28" ht="15.75" customHeight="1">
      <c r="A1300" s="198" t="str">
        <f>IF(B1300&lt;&gt;"",IF(AND(B1300&gt;=_TM1,B1300&lt;=_TM2,OR(TH!L1300="1111",TH!M1300="1111")),TH!D1300,""),"")</f>
        <v/>
      </c>
      <c r="B1300" s="36" t="str">
        <f t="shared" si="58"/>
        <v/>
      </c>
      <c r="C1300" s="37"/>
      <c r="D1300" s="37"/>
      <c r="E1300" s="189"/>
      <c r="F1300" s="187"/>
      <c r="G1300" s="867"/>
      <c r="H1300" s="7"/>
      <c r="I1300" s="252"/>
      <c r="J1300" s="252"/>
      <c r="K1300" s="594"/>
      <c r="L1300" s="192"/>
      <c r="M1300" s="192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59"/>
      <c r="AB1300" s="586"/>
    </row>
    <row r="1301" spans="1:28" ht="15.75" customHeight="1">
      <c r="A1301" s="198" t="str">
        <f>IF(B1301&lt;&gt;"",IF(AND(B1301&gt;=_TM1,B1301&lt;=_TM2,OR(TH!L1301="1111",TH!M1301="1111")),TH!D1301,""),"")</f>
        <v/>
      </c>
      <c r="B1301" s="36" t="str">
        <f t="shared" si="58"/>
        <v/>
      </c>
      <c r="C1301" s="37"/>
      <c r="D1301" s="37"/>
      <c r="E1301" s="189"/>
      <c r="F1301" s="187"/>
      <c r="G1301" s="867"/>
      <c r="H1301" s="7"/>
      <c r="I1301" s="252"/>
      <c r="J1301" s="252"/>
      <c r="K1301" s="594"/>
      <c r="L1301" s="192"/>
      <c r="M1301" s="192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59"/>
      <c r="AB1301" s="586"/>
    </row>
    <row r="1302" spans="1:28" ht="15.75" customHeight="1">
      <c r="A1302" s="198" t="str">
        <f>IF(B1302&lt;&gt;"",IF(AND(B1302&gt;=_TM1,B1302&lt;=_TM2,OR(TH!L1302="1111",TH!M1302="1111")),TH!D1302,""),"")</f>
        <v/>
      </c>
      <c r="B1302" s="36" t="str">
        <f t="shared" si="58"/>
        <v/>
      </c>
      <c r="C1302" s="37"/>
      <c r="D1302" s="37"/>
      <c r="E1302" s="189"/>
      <c r="F1302" s="187"/>
      <c r="G1302" s="867"/>
      <c r="H1302" s="7"/>
      <c r="I1302" s="252"/>
      <c r="J1302" s="252"/>
      <c r="K1302" s="594"/>
      <c r="L1302" s="192"/>
      <c r="M1302" s="192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59"/>
      <c r="AB1302" s="586"/>
    </row>
    <row r="1303" spans="1:28" ht="15.75" customHeight="1">
      <c r="A1303" s="198" t="str">
        <f>IF(B1303&lt;&gt;"",IF(AND(B1303&gt;=_TM1,B1303&lt;=_TM2,OR(TH!L1303="1111",TH!M1303="1111")),TH!D1303,""),"")</f>
        <v/>
      </c>
      <c r="B1303" s="36" t="str">
        <f t="shared" si="58"/>
        <v/>
      </c>
      <c r="C1303" s="37"/>
      <c r="D1303" s="37"/>
      <c r="E1303" s="189"/>
      <c r="F1303" s="187"/>
      <c r="G1303" s="867"/>
      <c r="H1303" s="7"/>
      <c r="I1303" s="252"/>
      <c r="J1303" s="252"/>
      <c r="K1303" s="594"/>
      <c r="L1303" s="192"/>
      <c r="M1303" s="192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59"/>
      <c r="AB1303" s="586"/>
    </row>
    <row r="1304" spans="1:28" ht="15.75" customHeight="1">
      <c r="A1304" s="198" t="str">
        <f>IF(B1304&lt;&gt;"",IF(AND(B1304&gt;=_TM1,B1304&lt;=_TM2,OR(TH!L1304="1111",TH!M1304="1111")),TH!D1304,""),"")</f>
        <v/>
      </c>
      <c r="B1304" s="36" t="str">
        <f t="shared" si="58"/>
        <v/>
      </c>
      <c r="C1304" s="37"/>
      <c r="D1304" s="37"/>
      <c r="E1304" s="189"/>
      <c r="F1304" s="187"/>
      <c r="G1304" s="867"/>
      <c r="H1304" s="7"/>
      <c r="I1304" s="252"/>
      <c r="J1304" s="252"/>
      <c r="K1304" s="594"/>
      <c r="L1304" s="192"/>
      <c r="M1304" s="192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59"/>
      <c r="AB1304" s="586"/>
    </row>
    <row r="1305" spans="1:28" ht="15.75" customHeight="1">
      <c r="A1305" s="198" t="str">
        <f>IF(B1305&lt;&gt;"",IF(AND(B1305&gt;=_TM1,B1305&lt;=_TM2,OR(TH!L1305="1111",TH!M1305="1111")),TH!D1305,""),"")</f>
        <v/>
      </c>
      <c r="B1305" s="36" t="str">
        <f t="shared" si="58"/>
        <v/>
      </c>
      <c r="C1305" s="37"/>
      <c r="D1305" s="37"/>
      <c r="E1305" s="189"/>
      <c r="F1305" s="187"/>
      <c r="G1305" s="867"/>
      <c r="H1305" s="7"/>
      <c r="I1305" s="252"/>
      <c r="J1305" s="252"/>
      <c r="K1305" s="594"/>
      <c r="L1305" s="192"/>
      <c r="M1305" s="192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59"/>
      <c r="AB1305" s="586"/>
    </row>
    <row r="1306" spans="1:28" ht="15.75" customHeight="1">
      <c r="A1306" s="198" t="str">
        <f>IF(B1306&lt;&gt;"",IF(AND(B1306&gt;=_TM1,B1306&lt;=_TM2,OR(TH!L1306="1111",TH!M1306="1111")),TH!D1306,""),"")</f>
        <v/>
      </c>
      <c r="B1306" s="36" t="str">
        <f t="shared" si="58"/>
        <v/>
      </c>
      <c r="C1306" s="37"/>
      <c r="D1306" s="37"/>
      <c r="E1306" s="189"/>
      <c r="F1306" s="187"/>
      <c r="G1306" s="867"/>
      <c r="H1306" s="7"/>
      <c r="I1306" s="252"/>
      <c r="J1306" s="252"/>
      <c r="K1306" s="594"/>
      <c r="L1306" s="192"/>
      <c r="M1306" s="192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59"/>
      <c r="AB1306" s="586"/>
    </row>
    <row r="1307" spans="1:28" ht="15.75" customHeight="1">
      <c r="A1307" s="198" t="str">
        <f>IF(B1307&lt;&gt;"",IF(AND(B1307&gt;=_TM1,B1307&lt;=_TM2,OR(TH!L1307="1111",TH!M1307="1111")),TH!D1307,""),"")</f>
        <v/>
      </c>
      <c r="B1307" s="36" t="str">
        <f t="shared" si="58"/>
        <v/>
      </c>
      <c r="C1307" s="37"/>
      <c r="D1307" s="37"/>
      <c r="E1307" s="189"/>
      <c r="F1307" s="187"/>
      <c r="G1307" s="867"/>
      <c r="H1307" s="7"/>
      <c r="I1307" s="252"/>
      <c r="J1307" s="252"/>
      <c r="K1307" s="594"/>
      <c r="L1307" s="192"/>
      <c r="M1307" s="192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59"/>
      <c r="AB1307" s="586"/>
    </row>
    <row r="1308" spans="1:28" ht="15.75" customHeight="1">
      <c r="A1308" s="198" t="str">
        <f>IF(B1308&lt;&gt;"",IF(AND(B1308&gt;=_TM1,B1308&lt;=_TM2,OR(TH!L1308="1111",TH!M1308="1111")),TH!D1308,""),"")</f>
        <v/>
      </c>
      <c r="B1308" s="36" t="str">
        <f t="shared" si="58"/>
        <v/>
      </c>
      <c r="C1308" s="37"/>
      <c r="D1308" s="37"/>
      <c r="E1308" s="189"/>
      <c r="F1308" s="187"/>
      <c r="G1308" s="867"/>
      <c r="H1308" s="7"/>
      <c r="I1308" s="252"/>
      <c r="J1308" s="252"/>
      <c r="K1308" s="594"/>
      <c r="L1308" s="192"/>
      <c r="M1308" s="192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59"/>
      <c r="AB1308" s="586"/>
    </row>
    <row r="1309" spans="1:28" ht="15.75" customHeight="1">
      <c r="A1309" s="198" t="str">
        <f>IF(B1309&lt;&gt;"",IF(AND(B1309&gt;=_TM1,B1309&lt;=_TM2,OR(TH!L1309="1111",TH!M1309="1111")),TH!D1309,""),"")</f>
        <v/>
      </c>
      <c r="B1309" s="36" t="str">
        <f t="shared" si="58"/>
        <v/>
      </c>
      <c r="C1309" s="37"/>
      <c r="D1309" s="37"/>
      <c r="E1309" s="189"/>
      <c r="F1309" s="187"/>
      <c r="G1309" s="867"/>
      <c r="H1309" s="7"/>
      <c r="I1309" s="252"/>
      <c r="J1309" s="252"/>
      <c r="K1309" s="594"/>
      <c r="L1309" s="192"/>
      <c r="M1309" s="192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59"/>
      <c r="AB1309" s="586"/>
    </row>
    <row r="1310" spans="1:28" ht="15.75" customHeight="1">
      <c r="A1310" s="198" t="str">
        <f>IF(B1310&lt;&gt;"",IF(AND(B1310&gt;=_TM1,B1310&lt;=_TM2,OR(TH!L1310="1111",TH!M1310="1111")),TH!D1310,""),"")</f>
        <v/>
      </c>
      <c r="B1310" s="36" t="str">
        <f t="shared" si="58"/>
        <v/>
      </c>
      <c r="C1310" s="37"/>
      <c r="D1310" s="37"/>
      <c r="E1310" s="189"/>
      <c r="F1310" s="187"/>
      <c r="G1310" s="867"/>
      <c r="H1310" s="7"/>
      <c r="I1310" s="252"/>
      <c r="J1310" s="252"/>
      <c r="K1310" s="594"/>
      <c r="L1310" s="192"/>
      <c r="M1310" s="192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59"/>
      <c r="AB1310" s="586"/>
    </row>
    <row r="1311" spans="1:28" ht="15.75" customHeight="1">
      <c r="A1311" s="198" t="str">
        <f>IF(B1311&lt;&gt;"",IF(AND(B1311&gt;=_TM1,B1311&lt;=_TM2,OR(TH!L1311="1111",TH!M1311="1111")),TH!D1311,""),"")</f>
        <v/>
      </c>
      <c r="B1311" s="36" t="str">
        <f t="shared" si="58"/>
        <v/>
      </c>
      <c r="C1311" s="37"/>
      <c r="D1311" s="37"/>
      <c r="E1311" s="189"/>
      <c r="F1311" s="187"/>
      <c r="G1311" s="867"/>
      <c r="H1311" s="7"/>
      <c r="I1311" s="252"/>
      <c r="J1311" s="252"/>
      <c r="K1311" s="594"/>
      <c r="L1311" s="192"/>
      <c r="M1311" s="192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59"/>
      <c r="AB1311" s="586"/>
    </row>
    <row r="1312" spans="1:28" ht="15.75" customHeight="1">
      <c r="A1312" s="198" t="str">
        <f>IF(B1312&lt;&gt;"",IF(AND(B1312&gt;=_TM1,B1312&lt;=_TM2,OR(TH!L1312="1111",TH!M1312="1111")),TH!D1312,""),"")</f>
        <v/>
      </c>
      <c r="B1312" s="36" t="str">
        <f t="shared" si="58"/>
        <v/>
      </c>
      <c r="C1312" s="37"/>
      <c r="D1312" s="37"/>
      <c r="E1312" s="189"/>
      <c r="F1312" s="187"/>
      <c r="G1312" s="867"/>
      <c r="H1312" s="7"/>
      <c r="I1312" s="252"/>
      <c r="J1312" s="252"/>
      <c r="K1312" s="594"/>
      <c r="L1312" s="192"/>
      <c r="M1312" s="192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59"/>
      <c r="AB1312" s="586"/>
    </row>
    <row r="1313" spans="1:28" ht="15.75" customHeight="1">
      <c r="A1313" s="198" t="str">
        <f>IF(B1313&lt;&gt;"",IF(AND(B1313&gt;=_TM1,B1313&lt;=_TM2,OR(TH!L1313="1111",TH!M1313="1111")),TH!D1313,""),"")</f>
        <v/>
      </c>
      <c r="B1313" s="36" t="str">
        <f t="shared" si="58"/>
        <v/>
      </c>
      <c r="C1313" s="37"/>
      <c r="D1313" s="37"/>
      <c r="E1313" s="189"/>
      <c r="F1313" s="187"/>
      <c r="G1313" s="867"/>
      <c r="H1313" s="7"/>
      <c r="I1313" s="252"/>
      <c r="J1313" s="252"/>
      <c r="K1313" s="594"/>
      <c r="L1313" s="192"/>
      <c r="M1313" s="192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59"/>
      <c r="AB1313" s="586"/>
    </row>
    <row r="1314" spans="1:28" ht="15.75" customHeight="1">
      <c r="A1314" s="198" t="str">
        <f>IF(B1314&lt;&gt;"",IF(AND(B1314&gt;=_TM1,B1314&lt;=_TM2,OR(TH!L1314="1111",TH!M1314="1111")),TH!D1314,""),"")</f>
        <v/>
      </c>
      <c r="B1314" s="36" t="str">
        <f t="shared" si="58"/>
        <v/>
      </c>
      <c r="C1314" s="37"/>
      <c r="D1314" s="37"/>
      <c r="E1314" s="189"/>
      <c r="F1314" s="187"/>
      <c r="G1314" s="867"/>
      <c r="H1314" s="7"/>
      <c r="I1314" s="252"/>
      <c r="J1314" s="252"/>
      <c r="K1314" s="594"/>
      <c r="L1314" s="192"/>
      <c r="M1314" s="192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59"/>
      <c r="AB1314" s="586"/>
    </row>
    <row r="1315" spans="1:28" ht="15.75" customHeight="1">
      <c r="A1315" s="198" t="str">
        <f>IF(B1315&lt;&gt;"",IF(AND(B1315&gt;=_TM1,B1315&lt;=_TM2,OR(TH!L1315="1111",TH!M1315="1111")),TH!D1315,""),"")</f>
        <v/>
      </c>
      <c r="B1315" s="36" t="str">
        <f t="shared" si="58"/>
        <v/>
      </c>
      <c r="C1315" s="37"/>
      <c r="D1315" s="37"/>
      <c r="E1315" s="189"/>
      <c r="F1315" s="187"/>
      <c r="G1315" s="867"/>
      <c r="H1315" s="7"/>
      <c r="I1315" s="252"/>
      <c r="J1315" s="252"/>
      <c r="K1315" s="594"/>
      <c r="L1315" s="192"/>
      <c r="M1315" s="192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59"/>
      <c r="AB1315" s="586"/>
    </row>
    <row r="1316" spans="1:28" ht="15.75" customHeight="1">
      <c r="A1316" s="198" t="str">
        <f>IF(B1316&lt;&gt;"",IF(AND(B1316&gt;=_TM1,B1316&lt;=_TM2,OR(TH!L1316="1111",TH!M1316="1111")),TH!D1316,""),"")</f>
        <v/>
      </c>
      <c r="B1316" s="36" t="str">
        <f t="shared" si="58"/>
        <v/>
      </c>
      <c r="C1316" s="37"/>
      <c r="D1316" s="37"/>
      <c r="E1316" s="189"/>
      <c r="F1316" s="187"/>
      <c r="G1316" s="867"/>
      <c r="H1316" s="7"/>
      <c r="I1316" s="252"/>
      <c r="J1316" s="252"/>
      <c r="K1316" s="594"/>
      <c r="L1316" s="192"/>
      <c r="M1316" s="192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59"/>
      <c r="AB1316" s="586"/>
    </row>
    <row r="1317" spans="1:28" ht="15.75" customHeight="1">
      <c r="A1317" s="198" t="str">
        <f>IF(B1317&lt;&gt;"",IF(AND(B1317&gt;=_TM1,B1317&lt;=_TM2,OR(TH!L1317="1111",TH!M1317="1111")),TH!D1317,""),"")</f>
        <v/>
      </c>
      <c r="B1317" s="36" t="str">
        <f t="shared" si="58"/>
        <v/>
      </c>
      <c r="C1317" s="37"/>
      <c r="D1317" s="37"/>
      <c r="E1317" s="189"/>
      <c r="F1317" s="187"/>
      <c r="G1317" s="867"/>
      <c r="H1317" s="7"/>
      <c r="I1317" s="252"/>
      <c r="J1317" s="252"/>
      <c r="K1317" s="594"/>
      <c r="L1317" s="192"/>
      <c r="M1317" s="192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59"/>
      <c r="AB1317" s="586"/>
    </row>
    <row r="1318" spans="1:28" ht="15.75" customHeight="1">
      <c r="A1318" s="198" t="str">
        <f>IF(B1318&lt;&gt;"",IF(AND(B1318&gt;=_TM1,B1318&lt;=_TM2,OR(TH!L1318="1111",TH!M1318="1111")),TH!D1318,""),"")</f>
        <v/>
      </c>
      <c r="B1318" s="36" t="str">
        <f t="shared" si="58"/>
        <v/>
      </c>
      <c r="C1318" s="37"/>
      <c r="D1318" s="37"/>
      <c r="E1318" s="189"/>
      <c r="F1318" s="187"/>
      <c r="G1318" s="867"/>
      <c r="H1318" s="7"/>
      <c r="I1318" s="252"/>
      <c r="J1318" s="252"/>
      <c r="K1318" s="594"/>
      <c r="L1318" s="192"/>
      <c r="M1318" s="192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59"/>
      <c r="AB1318" s="586"/>
    </row>
    <row r="1319" spans="1:28" ht="15.75" customHeight="1">
      <c r="A1319" s="198" t="str">
        <f>IF(B1319&lt;&gt;"",IF(AND(B1319&gt;=_TM1,B1319&lt;=_TM2,OR(TH!L1319="1111",TH!M1319="1111")),TH!D1319,""),"")</f>
        <v/>
      </c>
      <c r="B1319" s="36" t="str">
        <f t="shared" si="58"/>
        <v/>
      </c>
      <c r="C1319" s="37"/>
      <c r="D1319" s="37"/>
      <c r="E1319" s="189"/>
      <c r="F1319" s="187"/>
      <c r="G1319" s="867"/>
      <c r="H1319" s="7"/>
      <c r="I1319" s="252"/>
      <c r="J1319" s="252"/>
      <c r="K1319" s="594"/>
      <c r="L1319" s="192"/>
      <c r="M1319" s="192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59"/>
      <c r="AB1319" s="586"/>
    </row>
    <row r="1320" spans="1:28" ht="15.75" customHeight="1">
      <c r="A1320" s="198" t="str">
        <f>IF(B1320&lt;&gt;"",IF(AND(B1320&gt;=_TM1,B1320&lt;=_TM2,OR(TH!L1320="1111",TH!M1320="1111")),TH!D1320,""),"")</f>
        <v/>
      </c>
      <c r="B1320" s="36" t="str">
        <f t="shared" si="58"/>
        <v/>
      </c>
      <c r="C1320" s="37"/>
      <c r="D1320" s="37"/>
      <c r="E1320" s="189"/>
      <c r="F1320" s="187"/>
      <c r="G1320" s="867"/>
      <c r="H1320" s="7"/>
      <c r="I1320" s="252"/>
      <c r="J1320" s="252"/>
      <c r="K1320" s="594"/>
      <c r="L1320" s="192"/>
      <c r="M1320" s="192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59"/>
      <c r="AB1320" s="586"/>
    </row>
    <row r="1321" spans="1:28" ht="15.75" customHeight="1">
      <c r="A1321" s="198" t="str">
        <f>IF(B1321&lt;&gt;"",IF(AND(B1321&gt;=_TM1,B1321&lt;=_TM2,OR(TH!L1321="1111",TH!M1321="1111")),TH!D1321,""),"")</f>
        <v/>
      </c>
      <c r="B1321" s="36" t="str">
        <f t="shared" si="58"/>
        <v/>
      </c>
      <c r="C1321" s="37"/>
      <c r="D1321" s="37"/>
      <c r="E1321" s="189"/>
      <c r="F1321" s="187"/>
      <c r="G1321" s="867"/>
      <c r="H1321" s="7"/>
      <c r="I1321" s="252"/>
      <c r="J1321" s="252"/>
      <c r="K1321" s="594"/>
      <c r="L1321" s="192"/>
      <c r="M1321" s="192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59"/>
      <c r="AB1321" s="586"/>
    </row>
    <row r="1322" spans="1:28" ht="15.75" customHeight="1">
      <c r="A1322" s="198" t="str">
        <f>IF(B1322&lt;&gt;"",IF(AND(B1322&gt;=_TM1,B1322&lt;=_TM2,OR(TH!L1322="1111",TH!M1322="1111")),TH!D1322,""),"")</f>
        <v/>
      </c>
      <c r="B1322" s="36" t="str">
        <f t="shared" si="58"/>
        <v/>
      </c>
      <c r="C1322" s="182"/>
      <c r="D1322" s="182"/>
      <c r="E1322" s="189"/>
      <c r="F1322" s="187"/>
      <c r="G1322" s="867"/>
      <c r="H1322" s="7"/>
      <c r="I1322" s="252"/>
      <c r="J1322" s="252"/>
      <c r="K1322" s="594"/>
      <c r="L1322" s="192"/>
      <c r="M1322" s="192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59"/>
      <c r="AB1322" s="586"/>
    </row>
    <row r="1323" spans="1:28" ht="15.75" customHeight="1">
      <c r="A1323" s="198" t="str">
        <f>IF(B1323&lt;&gt;"",IF(AND(B1323&gt;=_TM1,B1323&lt;=_TM2,OR(TH!L1323="1111",TH!M1323="1111")),TH!D1323,""),"")</f>
        <v/>
      </c>
      <c r="B1323" s="36" t="str">
        <f t="shared" si="58"/>
        <v/>
      </c>
      <c r="C1323" s="189"/>
      <c r="D1323" s="189"/>
      <c r="E1323" s="189"/>
      <c r="F1323" s="187"/>
      <c r="G1323" s="867"/>
      <c r="H1323" s="7"/>
      <c r="I1323" s="252"/>
      <c r="J1323" s="252"/>
      <c r="K1323" s="594"/>
      <c r="L1323" s="192"/>
      <c r="M1323" s="192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59"/>
      <c r="AB1323" s="586"/>
    </row>
    <row r="1324" spans="1:28" ht="15.75" customHeight="1">
      <c r="A1324" s="198" t="str">
        <f>IF(B1324&lt;&gt;"",IF(AND(B1324&gt;=_TM1,B1324&lt;=_TM2,OR(TH!L1324="1111",TH!M1324="1111")),TH!D1324,""),"")</f>
        <v/>
      </c>
      <c r="B1324" s="36" t="str">
        <f t="shared" si="58"/>
        <v/>
      </c>
      <c r="C1324" s="189"/>
      <c r="D1324" s="189"/>
      <c r="E1324" s="189"/>
      <c r="F1324" s="187"/>
      <c r="G1324" s="867"/>
      <c r="H1324" s="7"/>
      <c r="I1324" s="252"/>
      <c r="J1324" s="252"/>
      <c r="K1324" s="594"/>
      <c r="L1324" s="192"/>
      <c r="M1324" s="192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59"/>
      <c r="AB1324" s="586"/>
    </row>
    <row r="1325" spans="1:28" ht="15.75" customHeight="1">
      <c r="A1325" s="198" t="str">
        <f>IF(B1325&lt;&gt;"",IF(AND(B1325&gt;=_TM1,B1325&lt;=_TM2,OR(TH!L1325="1111",TH!M1325="1111")),TH!D1325,""),"")</f>
        <v/>
      </c>
      <c r="B1325" s="36" t="str">
        <f t="shared" si="58"/>
        <v/>
      </c>
      <c r="C1325" s="189"/>
      <c r="D1325" s="189"/>
      <c r="E1325" s="189"/>
      <c r="F1325" s="187"/>
      <c r="G1325" s="867"/>
      <c r="H1325" s="7"/>
      <c r="I1325" s="252"/>
      <c r="J1325" s="252"/>
      <c r="K1325" s="594"/>
      <c r="L1325" s="192"/>
      <c r="M1325" s="192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59"/>
      <c r="AB1325" s="586"/>
    </row>
    <row r="1326" spans="1:28" ht="15.75" customHeight="1">
      <c r="A1326" s="198" t="str">
        <f>IF(B1326&lt;&gt;"",IF(AND(B1326&gt;=_TM1,B1326&lt;=_TM2,OR(TH!L1326="1111",TH!M1326="1111")),TH!D1326,""),"")</f>
        <v/>
      </c>
      <c r="B1326" s="36" t="str">
        <f t="shared" si="58"/>
        <v/>
      </c>
      <c r="C1326" s="189"/>
      <c r="D1326" s="189"/>
      <c r="E1326" s="189"/>
      <c r="F1326" s="187"/>
      <c r="G1326" s="867"/>
      <c r="H1326" s="7"/>
      <c r="I1326" s="252"/>
      <c r="J1326" s="252"/>
      <c r="K1326" s="594"/>
      <c r="L1326" s="192"/>
      <c r="M1326" s="192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59"/>
      <c r="AB1326" s="586"/>
    </row>
    <row r="1327" spans="1:28" ht="15.75" customHeight="1">
      <c r="A1327" s="198" t="str">
        <f>IF(B1327&lt;&gt;"",IF(AND(B1327&gt;=_TM1,B1327&lt;=_TM2,OR(TH!L1327="1111",TH!M1327="1111")),TH!D1327,""),"")</f>
        <v/>
      </c>
      <c r="B1327" s="36" t="str">
        <f t="shared" si="58"/>
        <v/>
      </c>
      <c r="C1327" s="189"/>
      <c r="D1327" s="189"/>
      <c r="E1327" s="189"/>
      <c r="F1327" s="187"/>
      <c r="G1327" s="867"/>
      <c r="H1327" s="7"/>
      <c r="I1327" s="252"/>
      <c r="J1327" s="252"/>
      <c r="K1327" s="594"/>
      <c r="L1327" s="192"/>
      <c r="M1327" s="192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59"/>
      <c r="AB1327" s="586"/>
    </row>
    <row r="1328" spans="1:28" ht="15.75" customHeight="1">
      <c r="A1328" s="198" t="str">
        <f>IF(B1328&lt;&gt;"",IF(AND(B1328&gt;=_TM1,B1328&lt;=_TM2,OR(TH!L1328="1111",TH!M1328="1111")),TH!D1328,""),"")</f>
        <v/>
      </c>
      <c r="B1328" s="36" t="str">
        <f t="shared" si="58"/>
        <v/>
      </c>
      <c r="C1328" s="189"/>
      <c r="D1328" s="189"/>
      <c r="E1328" s="189"/>
      <c r="F1328" s="187"/>
      <c r="G1328" s="867"/>
      <c r="H1328" s="7"/>
      <c r="I1328" s="252"/>
      <c r="J1328" s="252"/>
      <c r="K1328" s="594"/>
      <c r="L1328" s="192"/>
      <c r="M1328" s="192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59"/>
      <c r="AB1328" s="586"/>
    </row>
    <row r="1329" spans="1:28" ht="15.75" customHeight="1">
      <c r="A1329" s="198" t="str">
        <f>IF(B1329&lt;&gt;"",IF(AND(B1329&gt;=_TM1,B1329&lt;=_TM2,OR(TH!L1329="1111",TH!M1329="1111")),TH!D1329,""),"")</f>
        <v/>
      </c>
      <c r="B1329" s="36" t="str">
        <f t="shared" si="58"/>
        <v/>
      </c>
      <c r="C1329" s="189"/>
      <c r="D1329" s="189"/>
      <c r="E1329" s="189"/>
      <c r="F1329" s="187"/>
      <c r="G1329" s="867"/>
      <c r="H1329" s="7"/>
      <c r="I1329" s="252"/>
      <c r="J1329" s="252"/>
      <c r="K1329" s="594"/>
      <c r="L1329" s="192"/>
      <c r="M1329" s="192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59"/>
      <c r="AB1329" s="586"/>
    </row>
    <row r="1330" spans="1:28" ht="15.75" customHeight="1">
      <c r="A1330" s="198" t="str">
        <f>IF(B1330&lt;&gt;"",IF(AND(B1330&gt;=_TM1,B1330&lt;=_TM2,OR(TH!L1330="1111",TH!M1330="1111")),TH!D1330,""),"")</f>
        <v/>
      </c>
      <c r="B1330" s="36" t="str">
        <f t="shared" si="58"/>
        <v/>
      </c>
      <c r="C1330" s="189"/>
      <c r="D1330" s="189"/>
      <c r="E1330" s="189"/>
      <c r="F1330" s="187"/>
      <c r="G1330" s="867"/>
      <c r="H1330" s="7"/>
      <c r="I1330" s="252"/>
      <c r="J1330" s="252"/>
      <c r="K1330" s="594"/>
      <c r="L1330" s="192"/>
      <c r="M1330" s="192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59"/>
      <c r="AB1330" s="586"/>
    </row>
    <row r="1331" spans="1:28" ht="15.75" customHeight="1">
      <c r="A1331" s="198" t="str">
        <f>IF(B1331&lt;&gt;"",IF(AND(B1331&gt;=_TM1,B1331&lt;=_TM2,OR(TH!L1331="1111",TH!M1331="1111")),TH!D1331,""),"")</f>
        <v/>
      </c>
      <c r="B1331" s="36" t="str">
        <f t="shared" si="58"/>
        <v/>
      </c>
      <c r="C1331" s="189"/>
      <c r="D1331" s="189"/>
      <c r="E1331" s="189"/>
      <c r="F1331" s="187"/>
      <c r="G1331" s="867"/>
      <c r="H1331" s="7"/>
      <c r="I1331" s="252"/>
      <c r="J1331" s="252"/>
      <c r="K1331" s="594"/>
      <c r="L1331" s="192"/>
      <c r="M1331" s="192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59"/>
      <c r="AB1331" s="586"/>
    </row>
    <row r="1332" spans="1:28" ht="15.75" customHeight="1">
      <c r="A1332" s="198" t="str">
        <f>IF(B1332&lt;&gt;"",IF(AND(B1332&gt;=_TM1,B1332&lt;=_TM2,OR(TH!L1332="1111",TH!M1332="1111")),TH!D1332,""),"")</f>
        <v/>
      </c>
      <c r="B1332" s="36" t="str">
        <f t="shared" si="58"/>
        <v/>
      </c>
      <c r="C1332" s="37"/>
      <c r="D1332" s="37"/>
      <c r="E1332" s="189"/>
      <c r="F1332" s="187"/>
      <c r="G1332" s="867"/>
      <c r="H1332" s="7"/>
      <c r="I1332" s="252"/>
      <c r="J1332" s="252"/>
      <c r="K1332" s="594"/>
      <c r="L1332" s="192"/>
      <c r="M1332" s="192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59"/>
      <c r="AB1332" s="586"/>
    </row>
    <row r="1333" spans="1:28" ht="15.75" customHeight="1">
      <c r="A1333" s="198" t="str">
        <f>IF(B1333&lt;&gt;"",IF(AND(B1333&gt;=_TM1,B1333&lt;=_TM2,OR(TH!L1333="1111",TH!M1333="1111")),TH!D1333,""),"")</f>
        <v/>
      </c>
      <c r="B1333" s="36" t="str">
        <f t="shared" si="58"/>
        <v/>
      </c>
      <c r="C1333" s="37"/>
      <c r="D1333" s="37"/>
      <c r="E1333" s="189"/>
      <c r="F1333" s="190"/>
      <c r="G1333" s="867"/>
      <c r="H1333" s="191"/>
      <c r="I1333" s="252"/>
      <c r="J1333" s="252"/>
      <c r="K1333" s="594"/>
      <c r="L1333" s="192"/>
      <c r="M1333" s="192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59"/>
      <c r="AB1333" s="586"/>
    </row>
    <row r="1334" spans="1:28" ht="15.75" customHeight="1">
      <c r="A1334" s="198" t="str">
        <f>IF(B1334&lt;&gt;"",IF(AND(B1334&gt;=_TM1,B1334&lt;=_TM2,OR(TH!L1334="1111",TH!M1334="1111")),TH!D1334,""),"")</f>
        <v/>
      </c>
      <c r="B1334" s="36" t="str">
        <f t="shared" si="58"/>
        <v/>
      </c>
      <c r="C1334" s="37"/>
      <c r="D1334" s="37"/>
      <c r="E1334" s="189"/>
      <c r="F1334" s="190"/>
      <c r="G1334" s="867"/>
      <c r="H1334" s="191"/>
      <c r="I1334" s="252"/>
      <c r="J1334" s="252"/>
      <c r="K1334" s="594"/>
      <c r="L1334" s="192"/>
      <c r="M1334" s="192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59"/>
      <c r="AB1334" s="586"/>
    </row>
    <row r="1335" spans="1:28" ht="15.75" customHeight="1">
      <c r="A1335" s="198" t="str">
        <f>IF(B1335&lt;&gt;"",IF(AND(B1335&gt;=_TM1,B1335&lt;=_TM2,OR(TH!L1335="1111",TH!M1335="1111")),TH!D1335,""),"")</f>
        <v/>
      </c>
      <c r="B1335" s="36" t="str">
        <f t="shared" si="58"/>
        <v/>
      </c>
      <c r="C1335" s="37"/>
      <c r="D1335" s="37"/>
      <c r="E1335" s="189"/>
      <c r="F1335" s="187"/>
      <c r="G1335" s="867"/>
      <c r="H1335" s="191"/>
      <c r="I1335" s="252"/>
      <c r="J1335" s="252"/>
      <c r="K1335" s="594"/>
      <c r="L1335" s="192"/>
      <c r="M1335" s="192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59"/>
      <c r="AB1335" s="586"/>
    </row>
    <row r="1336" spans="1:28" ht="15.75" customHeight="1">
      <c r="A1336" s="198" t="str">
        <f>IF(B1336&lt;&gt;"",IF(AND(B1336&gt;=_TM1,B1336&lt;=_TM2,OR(TH!L1336="1111",TH!M1336="1111")),TH!D1336,""),"")</f>
        <v/>
      </c>
      <c r="B1336" s="36" t="str">
        <f t="shared" si="58"/>
        <v/>
      </c>
      <c r="C1336" s="37"/>
      <c r="D1336" s="37"/>
      <c r="E1336" s="189"/>
      <c r="F1336" s="187"/>
      <c r="G1336" s="867"/>
      <c r="H1336" s="191"/>
      <c r="I1336" s="252"/>
      <c r="J1336" s="252"/>
      <c r="K1336" s="594"/>
      <c r="L1336" s="192"/>
      <c r="M1336" s="192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59"/>
      <c r="AB1336" s="586"/>
    </row>
    <row r="1337" spans="1:28" ht="15.75" customHeight="1">
      <c r="A1337" s="198" t="str">
        <f>IF(B1337&lt;&gt;"",IF(AND(B1337&gt;=_TM1,B1337&lt;=_TM2,OR(TH!L1337="1111",TH!M1337="1111")),TH!D1337,""),"")</f>
        <v/>
      </c>
      <c r="B1337" s="36" t="str">
        <f t="shared" si="58"/>
        <v/>
      </c>
      <c r="C1337" s="37"/>
      <c r="D1337" s="37"/>
      <c r="E1337" s="189"/>
      <c r="F1337" s="187"/>
      <c r="G1337" s="867"/>
      <c r="H1337" s="7"/>
      <c r="I1337" s="252"/>
      <c r="J1337" s="252"/>
      <c r="K1337" s="594"/>
      <c r="L1337" s="192"/>
      <c r="M1337" s="192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59"/>
      <c r="AB1337" s="586"/>
    </row>
    <row r="1338" spans="1:28" ht="15.75" customHeight="1">
      <c r="A1338" s="198" t="str">
        <f>IF(B1338&lt;&gt;"",IF(AND(B1338&gt;=_TM1,B1338&lt;=_TM2,OR(TH!L1338="1111",TH!M1338="1111")),TH!D1338,""),"")</f>
        <v/>
      </c>
      <c r="B1338" s="36" t="str">
        <f t="shared" si="58"/>
        <v/>
      </c>
      <c r="C1338" s="37"/>
      <c r="D1338" s="37"/>
      <c r="E1338" s="189"/>
      <c r="F1338" s="187"/>
      <c r="G1338" s="867"/>
      <c r="H1338" s="191"/>
      <c r="I1338" s="252"/>
      <c r="J1338" s="252"/>
      <c r="K1338" s="594"/>
      <c r="L1338" s="192"/>
      <c r="M1338" s="192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59"/>
      <c r="AB1338" s="586"/>
    </row>
    <row r="1339" spans="1:28" ht="15.75" customHeight="1">
      <c r="A1339" s="198" t="str">
        <f>IF(B1339&lt;&gt;"",IF(AND(B1339&gt;=_TM1,B1339&lt;=_TM2,OR(TH!L1339="1111",TH!M1339="1111")),TH!D1339,""),"")</f>
        <v/>
      </c>
      <c r="B1339" s="36" t="str">
        <f t="shared" si="58"/>
        <v/>
      </c>
      <c r="C1339" s="37"/>
      <c r="D1339" s="37"/>
      <c r="E1339" s="189"/>
      <c r="F1339" s="187"/>
      <c r="G1339" s="867"/>
      <c r="H1339" s="191"/>
      <c r="I1339" s="252"/>
      <c r="J1339" s="252"/>
      <c r="K1339" s="594"/>
      <c r="L1339" s="192"/>
      <c r="M1339" s="192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59"/>
      <c r="AB1339" s="586"/>
    </row>
    <row r="1340" spans="1:28" ht="15.75" customHeight="1">
      <c r="A1340" s="198" t="str">
        <f>IF(B1340&lt;&gt;"",IF(AND(B1340&gt;=_TM1,B1340&lt;=_TM2,OR(TH!L1340="1111",TH!M1340="1111")),TH!D1340,""),"")</f>
        <v/>
      </c>
      <c r="B1340" s="36" t="str">
        <f t="shared" si="58"/>
        <v/>
      </c>
      <c r="C1340" s="37"/>
      <c r="D1340" s="37"/>
      <c r="E1340" s="189"/>
      <c r="F1340" s="187"/>
      <c r="G1340" s="867"/>
      <c r="H1340" s="7"/>
      <c r="I1340" s="252"/>
      <c r="J1340" s="252"/>
      <c r="K1340" s="594"/>
      <c r="L1340" s="192"/>
      <c r="M1340" s="192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59"/>
      <c r="AB1340" s="586"/>
    </row>
    <row r="1341" spans="1:28" ht="15.75" customHeight="1">
      <c r="A1341" s="198" t="str">
        <f>IF(B1341&lt;&gt;"",IF(AND(B1341&gt;=_TM1,B1341&lt;=_TM2,OR(TH!L1341="1111",TH!M1341="1111")),TH!D1341,""),"")</f>
        <v/>
      </c>
      <c r="B1341" s="36" t="str">
        <f t="shared" si="58"/>
        <v/>
      </c>
      <c r="C1341" s="37"/>
      <c r="D1341" s="37"/>
      <c r="E1341" s="189"/>
      <c r="F1341" s="187"/>
      <c r="G1341" s="867"/>
      <c r="H1341" s="7"/>
      <c r="I1341" s="252"/>
      <c r="J1341" s="252"/>
      <c r="K1341" s="594"/>
      <c r="L1341" s="192"/>
      <c r="M1341" s="192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59"/>
      <c r="AB1341" s="586"/>
    </row>
    <row r="1342" spans="1:28" ht="15.75" customHeight="1">
      <c r="A1342" s="198" t="str">
        <f>IF(B1342&lt;&gt;"",IF(AND(B1342&gt;=_TM1,B1342&lt;=_TM2,OR(TH!L1342="1111",TH!M1342="1111")),TH!D1342,""),"")</f>
        <v/>
      </c>
      <c r="B1342" s="36" t="str">
        <f t="shared" si="58"/>
        <v/>
      </c>
      <c r="C1342" s="37"/>
      <c r="D1342" s="37"/>
      <c r="E1342" s="189"/>
      <c r="F1342" s="187"/>
      <c r="G1342" s="867"/>
      <c r="H1342" s="7"/>
      <c r="I1342" s="252"/>
      <c r="J1342" s="252"/>
      <c r="K1342" s="594"/>
      <c r="L1342" s="192"/>
      <c r="M1342" s="192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59"/>
      <c r="AB1342" s="586"/>
    </row>
    <row r="1343" spans="1:28" ht="15.75" customHeight="1">
      <c r="A1343" s="198" t="str">
        <f>IF(B1343&lt;&gt;"",IF(AND(B1343&gt;=_TM1,B1343&lt;=_TM2,OR(TH!L1343="1111",TH!M1343="1111")),TH!D1343,""),"")</f>
        <v/>
      </c>
      <c r="B1343" s="36" t="str">
        <f t="shared" si="58"/>
        <v/>
      </c>
      <c r="C1343" s="37"/>
      <c r="D1343" s="37"/>
      <c r="E1343" s="189"/>
      <c r="F1343" s="187"/>
      <c r="G1343" s="867"/>
      <c r="H1343" s="7"/>
      <c r="I1343" s="252"/>
      <c r="J1343" s="252"/>
      <c r="K1343" s="594"/>
      <c r="L1343" s="192"/>
      <c r="M1343" s="192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59"/>
      <c r="AB1343" s="586"/>
    </row>
    <row r="1344" spans="1:28" ht="15.75" customHeight="1">
      <c r="A1344" s="198" t="str">
        <f>IF(B1344&lt;&gt;"",IF(AND(B1344&gt;=_TM1,B1344&lt;=_TM2,OR(TH!L1344="1111",TH!M1344="1111")),TH!D1344,""),"")</f>
        <v/>
      </c>
      <c r="B1344" s="36" t="str">
        <f t="shared" si="58"/>
        <v/>
      </c>
      <c r="C1344" s="37"/>
      <c r="D1344" s="37"/>
      <c r="E1344" s="189"/>
      <c r="F1344" s="187"/>
      <c r="G1344" s="867"/>
      <c r="H1344" s="7"/>
      <c r="I1344" s="252"/>
      <c r="J1344" s="252"/>
      <c r="K1344" s="594"/>
      <c r="L1344" s="192"/>
      <c r="M1344" s="192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59"/>
      <c r="AB1344" s="586"/>
    </row>
    <row r="1345" spans="1:28" ht="15.75" customHeight="1">
      <c r="A1345" s="198" t="str">
        <f>IF(B1345&lt;&gt;"",IF(AND(B1345&gt;=_TM1,B1345&lt;=_TM2,OR(TH!L1345="1111",TH!M1345="1111")),TH!D1345,""),"")</f>
        <v/>
      </c>
      <c r="B1345" s="36" t="str">
        <f t="shared" si="58"/>
        <v/>
      </c>
      <c r="C1345" s="37"/>
      <c r="D1345" s="37"/>
      <c r="E1345" s="189"/>
      <c r="F1345" s="187"/>
      <c r="G1345" s="867"/>
      <c r="H1345" s="191"/>
      <c r="I1345" s="252"/>
      <c r="J1345" s="252"/>
      <c r="K1345" s="594"/>
      <c r="L1345" s="192"/>
      <c r="M1345" s="192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59"/>
      <c r="AB1345" s="586"/>
    </row>
    <row r="1346" spans="1:28" ht="15.75" customHeight="1">
      <c r="A1346" s="198" t="str">
        <f>IF(B1346&lt;&gt;"",IF(AND(B1346&gt;=_TM1,B1346&lt;=_TM2,OR(TH!L1346="1111",TH!M1346="1111")),TH!D1346,""),"")</f>
        <v/>
      </c>
      <c r="B1346" s="36" t="str">
        <f t="shared" si="58"/>
        <v/>
      </c>
      <c r="C1346" s="37"/>
      <c r="D1346" s="37"/>
      <c r="E1346" s="189"/>
      <c r="F1346" s="187"/>
      <c r="G1346" s="867"/>
      <c r="H1346" s="7"/>
      <c r="I1346" s="252"/>
      <c r="J1346" s="252"/>
      <c r="K1346" s="594"/>
      <c r="L1346" s="192"/>
      <c r="M1346" s="192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59"/>
      <c r="AB1346" s="586"/>
    </row>
    <row r="1347" spans="1:28" ht="15.75" customHeight="1">
      <c r="A1347" s="198" t="str">
        <f>IF(B1347&lt;&gt;"",IF(AND(B1347&gt;=_TM1,B1347&lt;=_TM2,OR(TH!L1347="1111",TH!M1347="1111")),TH!D1347,""),"")</f>
        <v/>
      </c>
      <c r="B1347" s="36" t="str">
        <f t="shared" si="58"/>
        <v/>
      </c>
      <c r="C1347" s="37"/>
      <c r="D1347" s="37"/>
      <c r="E1347" s="189"/>
      <c r="F1347" s="187"/>
      <c r="G1347" s="867"/>
      <c r="H1347" s="7"/>
      <c r="I1347" s="252"/>
      <c r="J1347" s="252"/>
      <c r="K1347" s="594"/>
      <c r="L1347" s="192"/>
      <c r="M1347" s="192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59"/>
      <c r="AB1347" s="586"/>
    </row>
    <row r="1348" spans="1:28" ht="15.75" customHeight="1">
      <c r="A1348" s="198" t="str">
        <f>IF(B1348&lt;&gt;"",IF(AND(B1348&gt;=_TM1,B1348&lt;=_TM2,OR(TH!L1348="1111",TH!M1348="1111")),TH!D1348,""),"")</f>
        <v/>
      </c>
      <c r="B1348" s="36" t="str">
        <f t="shared" si="58"/>
        <v/>
      </c>
      <c r="C1348" s="37"/>
      <c r="D1348" s="37"/>
      <c r="E1348" s="189"/>
      <c r="F1348" s="187"/>
      <c r="G1348" s="867"/>
      <c r="H1348" s="7"/>
      <c r="I1348" s="252"/>
      <c r="J1348" s="252"/>
      <c r="K1348" s="594"/>
      <c r="L1348" s="192"/>
      <c r="M1348" s="192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59"/>
      <c r="AB1348" s="586"/>
    </row>
    <row r="1349" spans="1:28" ht="15.75" customHeight="1">
      <c r="A1349" s="198" t="str">
        <f>IF(B1349&lt;&gt;"",IF(AND(B1349&gt;=_TM1,B1349&lt;=_TM2,OR(TH!L1349="1111",TH!M1349="1111")),TH!D1349,""),"")</f>
        <v/>
      </c>
      <c r="B1349" s="36" t="str">
        <f t="shared" si="58"/>
        <v/>
      </c>
      <c r="C1349" s="37"/>
      <c r="D1349" s="37"/>
      <c r="E1349" s="189"/>
      <c r="F1349" s="187"/>
      <c r="G1349" s="867"/>
      <c r="H1349" s="7"/>
      <c r="I1349" s="252"/>
      <c r="J1349" s="252"/>
      <c r="K1349" s="594"/>
      <c r="L1349" s="192"/>
      <c r="M1349" s="192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59"/>
      <c r="AB1349" s="586"/>
    </row>
    <row r="1350" spans="1:28" ht="15.75" customHeight="1">
      <c r="A1350" s="198" t="str">
        <f>IF(B1350&lt;&gt;"",IF(AND(B1350&gt;=_TM1,B1350&lt;=_TM2,OR(TH!L1350="1111",TH!M1350="1111")),TH!D1350,""),"")</f>
        <v/>
      </c>
      <c r="B1350" s="36" t="str">
        <f t="shared" si="58"/>
        <v/>
      </c>
      <c r="C1350" s="37"/>
      <c r="D1350" s="37"/>
      <c r="E1350" s="189"/>
      <c r="F1350" s="187"/>
      <c r="G1350" s="867"/>
      <c r="H1350" s="7"/>
      <c r="I1350" s="252"/>
      <c r="J1350" s="252"/>
      <c r="K1350" s="594"/>
      <c r="L1350" s="192"/>
      <c r="M1350" s="192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59"/>
      <c r="AB1350" s="586"/>
    </row>
    <row r="1351" spans="1:28" ht="15.75" customHeight="1">
      <c r="A1351" s="198" t="str">
        <f>IF(B1351&lt;&gt;"",IF(AND(B1351&gt;=_TM1,B1351&lt;=_TM2,OR(TH!L1351="1111",TH!M1351="1111")),TH!D1351,""),"")</f>
        <v/>
      </c>
      <c r="B1351" s="36" t="str">
        <f t="shared" si="58"/>
        <v/>
      </c>
      <c r="C1351" s="37"/>
      <c r="D1351" s="37"/>
      <c r="E1351" s="189"/>
      <c r="F1351" s="187"/>
      <c r="G1351" s="867"/>
      <c r="H1351" s="191"/>
      <c r="I1351" s="252"/>
      <c r="J1351" s="252"/>
      <c r="K1351" s="594"/>
      <c r="L1351" s="192"/>
      <c r="M1351" s="192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59"/>
      <c r="AB1351" s="586"/>
    </row>
    <row r="1352" spans="1:28" ht="15.75" customHeight="1">
      <c r="A1352" s="198" t="str">
        <f>IF(B1352&lt;&gt;"",IF(AND(B1352&gt;=_TM1,B1352&lt;=_TM2,OR(TH!L1352="1111",TH!M1352="1111")),TH!D1352,""),"")</f>
        <v/>
      </c>
      <c r="B1352" s="36" t="str">
        <f t="shared" si="58"/>
        <v/>
      </c>
      <c r="C1352" s="37"/>
      <c r="D1352" s="37"/>
      <c r="E1352" s="189"/>
      <c r="F1352" s="187"/>
      <c r="G1352" s="867"/>
      <c r="H1352" s="7"/>
      <c r="I1352" s="252"/>
      <c r="J1352" s="252"/>
      <c r="K1352" s="594"/>
      <c r="L1352" s="192"/>
      <c r="M1352" s="192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59"/>
      <c r="AB1352" s="586"/>
    </row>
    <row r="1353" spans="1:28" ht="15.75" customHeight="1">
      <c r="A1353" s="198" t="str">
        <f>IF(B1353&lt;&gt;"",IF(AND(B1353&gt;=_TM1,B1353&lt;=_TM2,OR(TH!L1353="1111",TH!M1353="1111")),TH!D1353,""),"")</f>
        <v/>
      </c>
      <c r="B1353" s="36" t="str">
        <f t="shared" si="58"/>
        <v/>
      </c>
      <c r="C1353" s="37"/>
      <c r="D1353" s="37"/>
      <c r="E1353" s="189"/>
      <c r="F1353" s="187"/>
      <c r="G1353" s="867"/>
      <c r="H1353" s="191"/>
      <c r="I1353" s="252"/>
      <c r="J1353" s="252"/>
      <c r="K1353" s="594"/>
      <c r="L1353" s="192"/>
      <c r="M1353" s="192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59"/>
      <c r="AB1353" s="586"/>
    </row>
    <row r="1354" spans="1:28" ht="15.75" customHeight="1">
      <c r="A1354" s="198" t="str">
        <f>IF(B1354&lt;&gt;"",IF(AND(B1354&gt;=_TM1,B1354&lt;=_TM2,OR(TH!L1354="1111",TH!M1354="1111")),TH!D1354,""),"")</f>
        <v/>
      </c>
      <c r="B1354" s="36" t="str">
        <f t="shared" si="58"/>
        <v/>
      </c>
      <c r="C1354" s="189"/>
      <c r="D1354" s="182"/>
      <c r="E1354" s="189"/>
      <c r="F1354" s="187"/>
      <c r="G1354" s="867"/>
      <c r="H1354" s="191"/>
      <c r="I1354" s="252"/>
      <c r="J1354" s="252"/>
      <c r="K1354" s="594"/>
      <c r="L1354" s="192"/>
      <c r="M1354" s="19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59"/>
      <c r="AB1354" s="586"/>
    </row>
    <row r="1355" spans="1:28" ht="15.75" customHeight="1">
      <c r="A1355" s="198" t="str">
        <f>IF(B1355&lt;&gt;"",IF(AND(B1355&gt;=_TM1,B1355&lt;=_TM2,OR(TH!L1355="1111",TH!M1355="1111")),TH!D1355,""),"")</f>
        <v/>
      </c>
      <c r="B1355" s="36" t="str">
        <f t="shared" si="58"/>
        <v/>
      </c>
      <c r="C1355" s="189"/>
      <c r="D1355" s="182"/>
      <c r="E1355" s="189"/>
      <c r="F1355" s="187"/>
      <c r="G1355" s="867"/>
      <c r="H1355" s="191"/>
      <c r="I1355" s="252"/>
      <c r="J1355" s="252"/>
      <c r="K1355" s="594"/>
      <c r="L1355" s="192"/>
      <c r="M1355" s="19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59"/>
      <c r="AB1355" s="586"/>
    </row>
    <row r="1356" spans="1:28" ht="15.75" customHeight="1">
      <c r="A1356" s="198" t="str">
        <f>IF(B1356&lt;&gt;"",IF(AND(B1356&gt;=_TM1,B1356&lt;=_TM2,OR(TH!L1356="1111",TH!M1356="1111")),TH!D1356,""),"")</f>
        <v/>
      </c>
      <c r="B1356" s="36" t="str">
        <f t="shared" ref="B1356:B1419" si="59">IF(C1356&lt;&gt;"",MONTH(C1356),"")</f>
        <v/>
      </c>
      <c r="C1356" s="37"/>
      <c r="D1356" s="37"/>
      <c r="E1356" s="189"/>
      <c r="F1356" s="187"/>
      <c r="G1356" s="867"/>
      <c r="H1356" s="191"/>
      <c r="I1356" s="252"/>
      <c r="J1356" s="252"/>
      <c r="K1356" s="594"/>
      <c r="L1356" s="192"/>
      <c r="M1356" s="192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59"/>
      <c r="AB1356" s="586"/>
    </row>
    <row r="1357" spans="1:28" ht="15.75" customHeight="1">
      <c r="A1357" s="198" t="str">
        <f>IF(B1357&lt;&gt;"",IF(AND(B1357&gt;=_TM1,B1357&lt;=_TM2,OR(TH!L1357="1111",TH!M1357="1111")),TH!D1357,""),"")</f>
        <v/>
      </c>
      <c r="B1357" s="36" t="str">
        <f t="shared" si="59"/>
        <v/>
      </c>
      <c r="C1357" s="37"/>
      <c r="D1357" s="37"/>
      <c r="E1357" s="189"/>
      <c r="F1357" s="291"/>
      <c r="G1357" s="867"/>
      <c r="H1357" s="191"/>
      <c r="I1357" s="252"/>
      <c r="J1357" s="252"/>
      <c r="K1357" s="594"/>
      <c r="L1357" s="192"/>
      <c r="M1357" s="192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59"/>
      <c r="AB1357" s="586"/>
    </row>
    <row r="1358" spans="1:28" ht="15.75" customHeight="1">
      <c r="A1358" s="198" t="str">
        <f>IF(B1358&lt;&gt;"",IF(AND(B1358&gt;=_TM1,B1358&lt;=_TM2,OR(TH!L1358="1111",TH!M1358="1111")),TH!D1358,""),"")</f>
        <v/>
      </c>
      <c r="B1358" s="36" t="str">
        <f t="shared" si="59"/>
        <v/>
      </c>
      <c r="C1358" s="37"/>
      <c r="D1358" s="37"/>
      <c r="E1358" s="189"/>
      <c r="F1358" s="187"/>
      <c r="G1358" s="867"/>
      <c r="H1358" s="7"/>
      <c r="I1358" s="252"/>
      <c r="J1358" s="252"/>
      <c r="K1358" s="594"/>
      <c r="L1358" s="192"/>
      <c r="M1358" s="192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59"/>
      <c r="AB1358" s="586"/>
    </row>
    <row r="1359" spans="1:28" ht="15.75" customHeight="1">
      <c r="A1359" s="198" t="str">
        <f>IF(B1359&lt;&gt;"",IF(AND(B1359&gt;=_TM1,B1359&lt;=_TM2,OR(TH!L1359="1111",TH!M1359="1111")),TH!D1359,""),"")</f>
        <v/>
      </c>
      <c r="B1359" s="36" t="str">
        <f t="shared" si="59"/>
        <v/>
      </c>
      <c r="C1359" s="37"/>
      <c r="D1359" s="37"/>
      <c r="E1359" s="189"/>
      <c r="F1359" s="291"/>
      <c r="G1359" s="867"/>
      <c r="H1359" s="7"/>
      <c r="I1359" s="252"/>
      <c r="J1359" s="252"/>
      <c r="K1359" s="594"/>
      <c r="L1359" s="192"/>
      <c r="M1359" s="192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59"/>
      <c r="AB1359" s="586"/>
    </row>
    <row r="1360" spans="1:28" ht="15.75" customHeight="1">
      <c r="A1360" s="198" t="str">
        <f>IF(B1360&lt;&gt;"",IF(AND(B1360&gt;=_TM1,B1360&lt;=_TM2,OR(TH!L1360="1111",TH!M1360="1111")),TH!D1360,""),"")</f>
        <v/>
      </c>
      <c r="B1360" s="36" t="str">
        <f t="shared" si="59"/>
        <v/>
      </c>
      <c r="C1360" s="37"/>
      <c r="D1360" s="37"/>
      <c r="E1360" s="189"/>
      <c r="F1360" s="190"/>
      <c r="G1360" s="867"/>
      <c r="H1360" s="7"/>
      <c r="I1360" s="252"/>
      <c r="J1360" s="252"/>
      <c r="K1360" s="594"/>
      <c r="L1360" s="192"/>
      <c r="M1360" s="192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59"/>
      <c r="AB1360" s="586"/>
    </row>
    <row r="1361" spans="1:28" ht="15.75" customHeight="1">
      <c r="A1361" s="198" t="str">
        <f>IF(B1361&lt;&gt;"",IF(AND(B1361&gt;=_TM1,B1361&lt;=_TM2,OR(TH!L1361="1111",TH!M1361="1111")),TH!D1361,""),"")</f>
        <v/>
      </c>
      <c r="B1361" s="36" t="str">
        <f t="shared" si="59"/>
        <v/>
      </c>
      <c r="C1361" s="37"/>
      <c r="D1361" s="37"/>
      <c r="E1361" s="189"/>
      <c r="F1361" s="187"/>
      <c r="G1361" s="867"/>
      <c r="H1361" s="191"/>
      <c r="I1361" s="252"/>
      <c r="J1361" s="252"/>
      <c r="K1361" s="594"/>
      <c r="L1361" s="192"/>
      <c r="M1361" s="192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59"/>
      <c r="AB1361" s="586"/>
    </row>
    <row r="1362" spans="1:28" ht="15.75" customHeight="1">
      <c r="A1362" s="198" t="str">
        <f>IF(B1362&lt;&gt;"",IF(AND(B1362&gt;=_TM1,B1362&lt;=_TM2,OR(TH!L1362="1111",TH!M1362="1111")),TH!D1362,""),"")</f>
        <v/>
      </c>
      <c r="B1362" s="36" t="str">
        <f t="shared" si="59"/>
        <v/>
      </c>
      <c r="C1362" s="37"/>
      <c r="D1362" s="37"/>
      <c r="E1362" s="189"/>
      <c r="F1362" s="187"/>
      <c r="G1362" s="867"/>
      <c r="H1362" s="191"/>
      <c r="I1362" s="252"/>
      <c r="J1362" s="252"/>
      <c r="K1362" s="594"/>
      <c r="L1362" s="192"/>
      <c r="M1362" s="192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59"/>
      <c r="AB1362" s="586"/>
    </row>
    <row r="1363" spans="1:28" ht="15.75" customHeight="1">
      <c r="A1363" s="198" t="str">
        <f>IF(B1363&lt;&gt;"",IF(AND(B1363&gt;=_TM1,B1363&lt;=_TM2,OR(TH!L1363="1111",TH!M1363="1111")),TH!D1363,""),"")</f>
        <v/>
      </c>
      <c r="B1363" s="36" t="str">
        <f t="shared" si="59"/>
        <v/>
      </c>
      <c r="C1363" s="37"/>
      <c r="D1363" s="37"/>
      <c r="E1363" s="189"/>
      <c r="F1363" s="190"/>
      <c r="G1363" s="867"/>
      <c r="H1363" s="191"/>
      <c r="I1363" s="252"/>
      <c r="J1363" s="252"/>
      <c r="K1363" s="594"/>
      <c r="L1363" s="192"/>
      <c r="M1363" s="192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59"/>
      <c r="AB1363" s="586"/>
    </row>
    <row r="1364" spans="1:28" ht="15.75" customHeight="1">
      <c r="A1364" s="198" t="str">
        <f>IF(B1364&lt;&gt;"",IF(AND(B1364&gt;=_TM1,B1364&lt;=_TM2,OR(TH!L1364="1111",TH!M1364="1111")),TH!D1364,""),"")</f>
        <v/>
      </c>
      <c r="B1364" s="36" t="str">
        <f t="shared" si="59"/>
        <v/>
      </c>
      <c r="C1364" s="189"/>
      <c r="D1364" s="189"/>
      <c r="E1364" s="189"/>
      <c r="F1364" s="187"/>
      <c r="G1364" s="867"/>
      <c r="H1364" s="191"/>
      <c r="I1364" s="252"/>
      <c r="J1364" s="252"/>
      <c r="K1364" s="594"/>
      <c r="L1364" s="192"/>
      <c r="M1364" s="192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59"/>
      <c r="AB1364" s="586"/>
    </row>
    <row r="1365" spans="1:28" ht="15.75" customHeight="1">
      <c r="A1365" s="198" t="str">
        <f>IF(B1365&lt;&gt;"",IF(AND(B1365&gt;=_TM1,B1365&lt;=_TM2,OR(TH!L1365="1111",TH!M1365="1111")),TH!D1365,""),"")</f>
        <v/>
      </c>
      <c r="B1365" s="36" t="str">
        <f t="shared" si="59"/>
        <v/>
      </c>
      <c r="C1365" s="189"/>
      <c r="D1365" s="189"/>
      <c r="E1365" s="189"/>
      <c r="F1365" s="190"/>
      <c r="G1365" s="867"/>
      <c r="H1365" s="191"/>
      <c r="I1365" s="252"/>
      <c r="J1365" s="252"/>
      <c r="K1365" s="594"/>
      <c r="L1365" s="192"/>
      <c r="M1365" s="192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59"/>
      <c r="AB1365" s="586"/>
    </row>
    <row r="1366" spans="1:28" ht="15.75" customHeight="1">
      <c r="A1366" s="198" t="str">
        <f>IF(B1366&lt;&gt;"",IF(AND(B1366&gt;=_TM1,B1366&lt;=_TM2,OR(TH!L1366="1111",TH!M1366="1111")),TH!D1366,""),"")</f>
        <v/>
      </c>
      <c r="B1366" s="36" t="str">
        <f t="shared" si="59"/>
        <v/>
      </c>
      <c r="C1366" s="189"/>
      <c r="D1366" s="189"/>
      <c r="E1366" s="189"/>
      <c r="F1366" s="190"/>
      <c r="G1366" s="867"/>
      <c r="H1366" s="191"/>
      <c r="I1366" s="252"/>
      <c r="J1366" s="252"/>
      <c r="K1366" s="594"/>
      <c r="L1366" s="192"/>
      <c r="M1366" s="192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59"/>
      <c r="AB1366" s="586"/>
    </row>
    <row r="1367" spans="1:28" ht="15.75" customHeight="1">
      <c r="A1367" s="198" t="str">
        <f>IF(B1367&lt;&gt;"",IF(AND(B1367&gt;=_TM1,B1367&lt;=_TM2,OR(TH!L1367="1111",TH!M1367="1111")),TH!D1367,""),"")</f>
        <v/>
      </c>
      <c r="B1367" s="36" t="str">
        <f t="shared" si="59"/>
        <v/>
      </c>
      <c r="C1367" s="189"/>
      <c r="D1367" s="189"/>
      <c r="E1367" s="189"/>
      <c r="F1367" s="187"/>
      <c r="G1367" s="867"/>
      <c r="H1367" s="191"/>
      <c r="I1367" s="252"/>
      <c r="J1367" s="252"/>
      <c r="K1367" s="594"/>
      <c r="L1367" s="192"/>
      <c r="M1367" s="192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59"/>
      <c r="AB1367" s="586"/>
    </row>
    <row r="1368" spans="1:28" ht="15.75" customHeight="1">
      <c r="A1368" s="198" t="str">
        <f>IF(B1368&lt;&gt;"",IF(AND(B1368&gt;=_TM1,B1368&lt;=_TM2,OR(TH!L1368="1111",TH!M1368="1111")),TH!D1368,""),"")</f>
        <v/>
      </c>
      <c r="B1368" s="36" t="str">
        <f t="shared" si="59"/>
        <v/>
      </c>
      <c r="C1368" s="189"/>
      <c r="D1368" s="189"/>
      <c r="E1368" s="189"/>
      <c r="F1368" s="190"/>
      <c r="G1368" s="867"/>
      <c r="H1368" s="191"/>
      <c r="I1368" s="252"/>
      <c r="J1368" s="252"/>
      <c r="K1368" s="594"/>
      <c r="L1368" s="192"/>
      <c r="M1368" s="192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59"/>
      <c r="AB1368" s="586"/>
    </row>
    <row r="1369" spans="1:28" ht="15.75" customHeight="1">
      <c r="A1369" s="198" t="str">
        <f>IF(B1369&lt;&gt;"",IF(AND(B1369&gt;=_TM1,B1369&lt;=_TM2,OR(TH!L1369="1111",TH!M1369="1111")),TH!D1369,""),"")</f>
        <v/>
      </c>
      <c r="B1369" s="36" t="str">
        <f t="shared" si="59"/>
        <v/>
      </c>
      <c r="C1369" s="189"/>
      <c r="D1369" s="189"/>
      <c r="E1369" s="189"/>
      <c r="F1369" s="190"/>
      <c r="G1369" s="867"/>
      <c r="H1369" s="191"/>
      <c r="I1369" s="252"/>
      <c r="J1369" s="252"/>
      <c r="K1369" s="594"/>
      <c r="L1369" s="192"/>
      <c r="M1369" s="192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59"/>
      <c r="AB1369" s="586"/>
    </row>
    <row r="1370" spans="1:28" ht="15.75" customHeight="1">
      <c r="A1370" s="198" t="str">
        <f>IF(B1370&lt;&gt;"",IF(AND(B1370&gt;=_TM1,B1370&lt;=_TM2,OR(TH!L1370="1111",TH!M1370="1111")),TH!D1370,""),"")</f>
        <v/>
      </c>
      <c r="B1370" s="36" t="str">
        <f t="shared" si="59"/>
        <v/>
      </c>
      <c r="C1370" s="189"/>
      <c r="D1370" s="189"/>
      <c r="E1370" s="189"/>
      <c r="F1370" s="187"/>
      <c r="G1370" s="867"/>
      <c r="H1370" s="191"/>
      <c r="I1370" s="252"/>
      <c r="J1370" s="252"/>
      <c r="K1370" s="594"/>
      <c r="L1370" s="192"/>
      <c r="M1370" s="192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59"/>
      <c r="AB1370" s="586"/>
    </row>
    <row r="1371" spans="1:28" ht="15.75" customHeight="1">
      <c r="A1371" s="198" t="str">
        <f>IF(B1371&lt;&gt;"",IF(AND(B1371&gt;=_TM1,B1371&lt;=_TM2,OR(TH!L1371="1111",TH!M1371="1111")),TH!D1371,""),"")</f>
        <v/>
      </c>
      <c r="B1371" s="36" t="str">
        <f t="shared" si="59"/>
        <v/>
      </c>
      <c r="C1371" s="189"/>
      <c r="D1371" s="189"/>
      <c r="E1371" s="189"/>
      <c r="F1371" s="190"/>
      <c r="G1371" s="867"/>
      <c r="H1371" s="191"/>
      <c r="I1371" s="254"/>
      <c r="J1371" s="254"/>
      <c r="K1371" s="594"/>
      <c r="L1371" s="192"/>
      <c r="M1371" s="192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59"/>
      <c r="AB1371" s="586"/>
    </row>
    <row r="1372" spans="1:28" ht="15.75" customHeight="1">
      <c r="A1372" s="198" t="str">
        <f>IF(B1372&lt;&gt;"",IF(AND(B1372&gt;=_TM1,B1372&lt;=_TM2,OR(TH!L1372="1111",TH!M1372="1111")),TH!D1372,""),"")</f>
        <v/>
      </c>
      <c r="B1372" s="36" t="str">
        <f t="shared" si="59"/>
        <v/>
      </c>
      <c r="C1372" s="189"/>
      <c r="D1372" s="189"/>
      <c r="E1372" s="189"/>
      <c r="F1372" s="187"/>
      <c r="G1372" s="867"/>
      <c r="H1372" s="191"/>
      <c r="I1372" s="252"/>
      <c r="J1372" s="252"/>
      <c r="K1372" s="594"/>
      <c r="L1372" s="192"/>
      <c r="M1372" s="192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59"/>
      <c r="AB1372" s="586"/>
    </row>
    <row r="1373" spans="1:28" ht="15.75" customHeight="1">
      <c r="A1373" s="198" t="str">
        <f>IF(B1373&lt;&gt;"",IF(AND(B1373&gt;=_TM1,B1373&lt;=_TM2,OR(TH!L1373="1111",TH!M1373="1111")),TH!D1373,""),"")</f>
        <v/>
      </c>
      <c r="B1373" s="36" t="str">
        <f t="shared" si="59"/>
        <v/>
      </c>
      <c r="C1373" s="37"/>
      <c r="D1373" s="37"/>
      <c r="E1373" s="189"/>
      <c r="F1373" s="187"/>
      <c r="G1373" s="867"/>
      <c r="H1373" s="191"/>
      <c r="I1373" s="252"/>
      <c r="J1373" s="252"/>
      <c r="K1373" s="594"/>
      <c r="L1373" s="192"/>
      <c r="M1373" s="192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59"/>
      <c r="AB1373" s="586"/>
    </row>
    <row r="1374" spans="1:28" ht="15.75" customHeight="1">
      <c r="A1374" s="198" t="str">
        <f>IF(B1374&lt;&gt;"",IF(AND(B1374&gt;=_TM1,B1374&lt;=_TM2,OR(TH!L1374="1111",TH!M1374="1111")),TH!D1374,""),"")</f>
        <v/>
      </c>
      <c r="B1374" s="36" t="str">
        <f t="shared" si="59"/>
        <v/>
      </c>
      <c r="C1374" s="37"/>
      <c r="D1374" s="37"/>
      <c r="E1374" s="189"/>
      <c r="F1374" s="190"/>
      <c r="G1374" s="867"/>
      <c r="H1374" s="191"/>
      <c r="I1374" s="252"/>
      <c r="J1374" s="252"/>
      <c r="K1374" s="594"/>
      <c r="L1374" s="192"/>
      <c r="M1374" s="192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59"/>
      <c r="AB1374" s="586"/>
    </row>
    <row r="1375" spans="1:28" ht="15.75" customHeight="1">
      <c r="A1375" s="198" t="str">
        <f>IF(B1375&lt;&gt;"",IF(AND(B1375&gt;=_TM1,B1375&lt;=_TM2,OR(TH!L1375="1111",TH!M1375="1111")),TH!D1375,""),"")</f>
        <v/>
      </c>
      <c r="B1375" s="36" t="str">
        <f t="shared" si="59"/>
        <v/>
      </c>
      <c r="C1375" s="37"/>
      <c r="D1375" s="37"/>
      <c r="E1375" s="189"/>
      <c r="F1375" s="190"/>
      <c r="G1375" s="867"/>
      <c r="H1375" s="191"/>
      <c r="I1375" s="813"/>
      <c r="J1375" s="254"/>
      <c r="K1375" s="594"/>
      <c r="L1375" s="192"/>
      <c r="M1375" s="192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59"/>
      <c r="AB1375" s="586"/>
    </row>
    <row r="1376" spans="1:28" ht="15.75" customHeight="1">
      <c r="A1376" s="198" t="str">
        <f>IF(B1376&lt;&gt;"",IF(AND(B1376&gt;=_TM1,B1376&lt;=_TM2,OR(TH!L1376="1111",TH!M1376="1111")),TH!D1376,""),"")</f>
        <v/>
      </c>
      <c r="B1376" s="36" t="str">
        <f t="shared" si="59"/>
        <v/>
      </c>
      <c r="C1376" s="37"/>
      <c r="D1376" s="37"/>
      <c r="E1376" s="189"/>
      <c r="F1376" s="187"/>
      <c r="G1376" s="867"/>
      <c r="H1376" s="191"/>
      <c r="I1376" s="252"/>
      <c r="J1376" s="252"/>
      <c r="K1376" s="594"/>
      <c r="L1376" s="192"/>
      <c r="M1376" s="192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59"/>
      <c r="AB1376" s="586"/>
    </row>
    <row r="1377" spans="1:28" ht="15.75" customHeight="1">
      <c r="A1377" s="198" t="str">
        <f>IF(B1377&lt;&gt;"",IF(AND(B1377&gt;=_TM1,B1377&lt;=_TM2,OR(TH!L1377="1111",TH!M1377="1111")),TH!D1377,""),"")</f>
        <v/>
      </c>
      <c r="B1377" s="36" t="str">
        <f t="shared" si="59"/>
        <v/>
      </c>
      <c r="C1377" s="37"/>
      <c r="D1377" s="37"/>
      <c r="E1377" s="189"/>
      <c r="F1377" s="187"/>
      <c r="G1377" s="867"/>
      <c r="H1377" s="191"/>
      <c r="I1377" s="252"/>
      <c r="J1377" s="252"/>
      <c r="K1377" s="594"/>
      <c r="L1377" s="192"/>
      <c r="M1377" s="192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59"/>
      <c r="AB1377" s="586"/>
    </row>
    <row r="1378" spans="1:28" ht="15.75" customHeight="1">
      <c r="A1378" s="198" t="str">
        <f>IF(B1378&lt;&gt;"",IF(AND(B1378&gt;=_TM1,B1378&lt;=_TM2,OR(TH!L1378="1111",TH!M1378="1111")),TH!D1378,""),"")</f>
        <v/>
      </c>
      <c r="B1378" s="36" t="str">
        <f t="shared" si="59"/>
        <v/>
      </c>
      <c r="C1378" s="37"/>
      <c r="D1378" s="37"/>
      <c r="E1378" s="189"/>
      <c r="F1378" s="187"/>
      <c r="G1378" s="867"/>
      <c r="H1378" s="191"/>
      <c r="I1378" s="252"/>
      <c r="J1378" s="252"/>
      <c r="K1378" s="594"/>
      <c r="L1378" s="192"/>
      <c r="M1378" s="192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59"/>
      <c r="AB1378" s="586"/>
    </row>
    <row r="1379" spans="1:28" ht="15.75" customHeight="1">
      <c r="A1379" s="198" t="str">
        <f>IF(B1379&lt;&gt;"",IF(AND(B1379&gt;=_TM1,B1379&lt;=_TM2,OR(TH!L1379="1111",TH!M1379="1111")),TH!D1379,""),"")</f>
        <v/>
      </c>
      <c r="B1379" s="36" t="str">
        <f t="shared" si="59"/>
        <v/>
      </c>
      <c r="C1379" s="37"/>
      <c r="D1379" s="37"/>
      <c r="E1379" s="189"/>
      <c r="F1379" s="187"/>
      <c r="G1379" s="867"/>
      <c r="H1379" s="191"/>
      <c r="I1379" s="252"/>
      <c r="J1379" s="252"/>
      <c r="K1379" s="594"/>
      <c r="L1379" s="192"/>
      <c r="M1379" s="19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59"/>
      <c r="AB1379" s="586"/>
    </row>
    <row r="1380" spans="1:28" ht="15.75" customHeight="1">
      <c r="A1380" s="198" t="str">
        <f>IF(B1380&lt;&gt;"",IF(AND(B1380&gt;=_TM1,B1380&lt;=_TM2,OR(TH!L1380="1111",TH!M1380="1111")),TH!D1380,""),"")</f>
        <v/>
      </c>
      <c r="B1380" s="36" t="str">
        <f t="shared" si="59"/>
        <v/>
      </c>
      <c r="C1380" s="37"/>
      <c r="D1380" s="37"/>
      <c r="E1380" s="189"/>
      <c r="F1380" s="187"/>
      <c r="G1380" s="867"/>
      <c r="H1380" s="191"/>
      <c r="I1380" s="252"/>
      <c r="J1380" s="252"/>
      <c r="K1380" s="594"/>
      <c r="L1380" s="192"/>
      <c r="M1380" s="19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59"/>
      <c r="AB1380" s="586"/>
    </row>
    <row r="1381" spans="1:28" ht="15.75" customHeight="1">
      <c r="A1381" s="198" t="str">
        <f>IF(B1381&lt;&gt;"",IF(AND(B1381&gt;=_TM1,B1381&lt;=_TM2,OR(TH!L1381="1111",TH!M1381="1111")),TH!D1381,""),"")</f>
        <v/>
      </c>
      <c r="B1381" s="36" t="str">
        <f t="shared" si="59"/>
        <v/>
      </c>
      <c r="C1381" s="37"/>
      <c r="D1381" s="37"/>
      <c r="E1381" s="189"/>
      <c r="F1381" s="187"/>
      <c r="G1381" s="867"/>
      <c r="H1381" s="191"/>
      <c r="I1381" s="252"/>
      <c r="J1381" s="252"/>
      <c r="K1381" s="594"/>
      <c r="L1381" s="192"/>
      <c r="M1381" s="192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59"/>
      <c r="AB1381" s="586"/>
    </row>
    <row r="1382" spans="1:28" ht="15.75" customHeight="1">
      <c r="A1382" s="198" t="str">
        <f>IF(B1382&lt;&gt;"",IF(AND(B1382&gt;=_TM1,B1382&lt;=_TM2,OR(TH!L1382="1111",TH!M1382="1111")),TH!D1382,""),"")</f>
        <v/>
      </c>
      <c r="B1382" s="36" t="str">
        <f t="shared" si="59"/>
        <v/>
      </c>
      <c r="C1382" s="37"/>
      <c r="D1382" s="37"/>
      <c r="E1382" s="189"/>
      <c r="F1382" s="187"/>
      <c r="G1382" s="867"/>
      <c r="H1382" s="191"/>
      <c r="I1382" s="252"/>
      <c r="J1382" s="252"/>
      <c r="K1382" s="594"/>
      <c r="L1382" s="192"/>
      <c r="M1382" s="192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59"/>
      <c r="AB1382" s="586"/>
    </row>
    <row r="1383" spans="1:28" ht="15.75" customHeight="1">
      <c r="A1383" s="198" t="str">
        <f>IF(B1383&lt;&gt;"",IF(AND(B1383&gt;=_TM1,B1383&lt;=_TM2,OR(TH!L1383="1111",TH!M1383="1111")),TH!D1383,""),"")</f>
        <v/>
      </c>
      <c r="B1383" s="36" t="str">
        <f t="shared" si="59"/>
        <v/>
      </c>
      <c r="C1383" s="37"/>
      <c r="D1383" s="37"/>
      <c r="E1383" s="189"/>
      <c r="F1383" s="187"/>
      <c r="G1383" s="867"/>
      <c r="H1383" s="191"/>
      <c r="I1383" s="252"/>
      <c r="J1383" s="252"/>
      <c r="K1383" s="594"/>
      <c r="L1383" s="192"/>
      <c r="M1383" s="192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59"/>
      <c r="AB1383" s="586"/>
    </row>
    <row r="1384" spans="1:28" ht="15.75" customHeight="1">
      <c r="A1384" s="198" t="str">
        <f>IF(B1384&lt;&gt;"",IF(AND(B1384&gt;=_TM1,B1384&lt;=_TM2,OR(TH!L1384="1111",TH!M1384="1111")),TH!D1384,""),"")</f>
        <v/>
      </c>
      <c r="B1384" s="36" t="str">
        <f t="shared" si="59"/>
        <v/>
      </c>
      <c r="C1384" s="37"/>
      <c r="D1384" s="37"/>
      <c r="E1384" s="189"/>
      <c r="F1384" s="187"/>
      <c r="G1384" s="867"/>
      <c r="H1384" s="191"/>
      <c r="I1384" s="252"/>
      <c r="J1384" s="252"/>
      <c r="K1384" s="594"/>
      <c r="L1384" s="192"/>
      <c r="M1384" s="192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59"/>
      <c r="AB1384" s="586"/>
    </row>
    <row r="1385" spans="1:28" ht="15.75" customHeight="1">
      <c r="A1385" s="198" t="str">
        <f>IF(B1385&lt;&gt;"",IF(AND(B1385&gt;=_TM1,B1385&lt;=_TM2,OR(TH!L1385="1111",TH!M1385="1111")),TH!D1385,""),"")</f>
        <v/>
      </c>
      <c r="B1385" s="36" t="str">
        <f t="shared" si="59"/>
        <v/>
      </c>
      <c r="C1385" s="37"/>
      <c r="D1385" s="37"/>
      <c r="E1385" s="189"/>
      <c r="F1385" s="187"/>
      <c r="G1385" s="867"/>
      <c r="H1385" s="191"/>
      <c r="I1385" s="252"/>
      <c r="J1385" s="252"/>
      <c r="K1385" s="594"/>
      <c r="L1385" s="192"/>
      <c r="M1385" s="192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59"/>
      <c r="AB1385" s="586"/>
    </row>
    <row r="1386" spans="1:28" ht="15.75" customHeight="1">
      <c r="A1386" s="198" t="str">
        <f>IF(B1386&lt;&gt;"",IF(AND(B1386&gt;=_TM1,B1386&lt;=_TM2,OR(TH!L1386="1111",TH!M1386="1111")),TH!D1386,""),"")</f>
        <v/>
      </c>
      <c r="B1386" s="36" t="str">
        <f t="shared" si="59"/>
        <v/>
      </c>
      <c r="C1386" s="37"/>
      <c r="D1386" s="37"/>
      <c r="E1386" s="189"/>
      <c r="F1386" s="187"/>
      <c r="G1386" s="867"/>
      <c r="H1386" s="191"/>
      <c r="I1386" s="252"/>
      <c r="J1386" s="252"/>
      <c r="K1386" s="594"/>
      <c r="L1386" s="192"/>
      <c r="M1386" s="192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59"/>
      <c r="AB1386" s="586"/>
    </row>
    <row r="1387" spans="1:28" ht="15.75" customHeight="1">
      <c r="A1387" s="198" t="str">
        <f>IF(B1387&lt;&gt;"",IF(AND(B1387&gt;=_TM1,B1387&lt;=_TM2,OR(TH!L1387="1111",TH!M1387="1111")),TH!D1387,""),"")</f>
        <v/>
      </c>
      <c r="B1387" s="36" t="str">
        <f t="shared" si="59"/>
        <v/>
      </c>
      <c r="C1387" s="37"/>
      <c r="D1387" s="37"/>
      <c r="E1387" s="189"/>
      <c r="F1387" s="187"/>
      <c r="G1387" s="867"/>
      <c r="H1387" s="191"/>
      <c r="I1387" s="252"/>
      <c r="J1387" s="252"/>
      <c r="K1387" s="594"/>
      <c r="L1387" s="192"/>
      <c r="M1387" s="192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59"/>
      <c r="AB1387" s="586"/>
    </row>
    <row r="1388" spans="1:28" ht="15.75" customHeight="1">
      <c r="A1388" s="198" t="str">
        <f>IF(B1388&lt;&gt;"",IF(AND(B1388&gt;=_TM1,B1388&lt;=_TM2,OR(TH!L1388="1111",TH!M1388="1111")),TH!D1388,""),"")</f>
        <v/>
      </c>
      <c r="B1388" s="36" t="str">
        <f t="shared" si="59"/>
        <v/>
      </c>
      <c r="C1388" s="37"/>
      <c r="D1388" s="37"/>
      <c r="E1388" s="189"/>
      <c r="F1388" s="187"/>
      <c r="G1388" s="867"/>
      <c r="H1388" s="191"/>
      <c r="I1388" s="252"/>
      <c r="J1388" s="252"/>
      <c r="K1388" s="594"/>
      <c r="L1388" s="192"/>
      <c r="M1388" s="192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59"/>
      <c r="AB1388" s="586"/>
    </row>
    <row r="1389" spans="1:28" ht="15.75" customHeight="1">
      <c r="A1389" s="198" t="str">
        <f>IF(B1389&lt;&gt;"",IF(AND(B1389&gt;=_TM1,B1389&lt;=_TM2,OR(TH!L1389="1111",TH!M1389="1111")),TH!D1389,""),"")</f>
        <v/>
      </c>
      <c r="B1389" s="36" t="str">
        <f t="shared" si="59"/>
        <v/>
      </c>
      <c r="C1389" s="37"/>
      <c r="D1389" s="37"/>
      <c r="E1389" s="189"/>
      <c r="F1389" s="187"/>
      <c r="G1389" s="867"/>
      <c r="H1389" s="191"/>
      <c r="I1389" s="252"/>
      <c r="J1389" s="252"/>
      <c r="K1389" s="594"/>
      <c r="L1389" s="192"/>
      <c r="M1389" s="192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59"/>
      <c r="AB1389" s="586"/>
    </row>
    <row r="1390" spans="1:28" ht="15.75" customHeight="1">
      <c r="A1390" s="198" t="str">
        <f>IF(B1390&lt;&gt;"",IF(AND(B1390&gt;=_TM1,B1390&lt;=_TM2,OR(TH!L1390="1111",TH!M1390="1111")),TH!D1390,""),"")</f>
        <v/>
      </c>
      <c r="B1390" s="36" t="str">
        <f t="shared" si="59"/>
        <v/>
      </c>
      <c r="C1390" s="37"/>
      <c r="D1390" s="37"/>
      <c r="E1390" s="189"/>
      <c r="F1390" s="190"/>
      <c r="G1390" s="867"/>
      <c r="H1390" s="191"/>
      <c r="I1390" s="252"/>
      <c r="J1390" s="252"/>
      <c r="K1390" s="594"/>
      <c r="L1390" s="192"/>
      <c r="M1390" s="192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59"/>
      <c r="AB1390" s="586"/>
    </row>
    <row r="1391" spans="1:28" ht="15.75" customHeight="1">
      <c r="A1391" s="198" t="str">
        <f>IF(B1391&lt;&gt;"",IF(AND(B1391&gt;=_TM1,B1391&lt;=_TM2,OR(TH!L1391="1111",TH!M1391="1111")),TH!D1391,""),"")</f>
        <v/>
      </c>
      <c r="B1391" s="36" t="str">
        <f t="shared" si="59"/>
        <v/>
      </c>
      <c r="C1391" s="37"/>
      <c r="D1391" s="37"/>
      <c r="E1391" s="189"/>
      <c r="F1391" s="190"/>
      <c r="G1391" s="867"/>
      <c r="H1391" s="191"/>
      <c r="I1391" s="252"/>
      <c r="J1391" s="252"/>
      <c r="K1391" s="594"/>
      <c r="L1391" s="192"/>
      <c r="M1391" s="192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59"/>
      <c r="AB1391" s="586"/>
    </row>
    <row r="1392" spans="1:28" ht="15.75" customHeight="1">
      <c r="A1392" s="198" t="str">
        <f>IF(B1392&lt;&gt;"",IF(AND(B1392&gt;=_TM1,B1392&lt;=_TM2,OR(TH!L1392="1111",TH!M1392="1111")),TH!D1392,""),"")</f>
        <v/>
      </c>
      <c r="B1392" s="36" t="str">
        <f t="shared" si="59"/>
        <v/>
      </c>
      <c r="C1392" s="37"/>
      <c r="D1392" s="37"/>
      <c r="E1392" s="189"/>
      <c r="F1392" s="190"/>
      <c r="G1392" s="867"/>
      <c r="H1392" s="191"/>
      <c r="I1392" s="252"/>
      <c r="J1392" s="252"/>
      <c r="K1392" s="594"/>
      <c r="L1392" s="192"/>
      <c r="M1392" s="192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59"/>
      <c r="AB1392" s="586"/>
    </row>
    <row r="1393" spans="1:28" ht="15.75" customHeight="1">
      <c r="A1393" s="198" t="str">
        <f>IF(B1393&lt;&gt;"",IF(AND(B1393&gt;=_TM1,B1393&lt;=_TM2,OR(TH!L1393="1111",TH!M1393="1111")),TH!D1393,""),"")</f>
        <v/>
      </c>
      <c r="B1393" s="36" t="str">
        <f t="shared" si="59"/>
        <v/>
      </c>
      <c r="C1393" s="37"/>
      <c r="D1393" s="37"/>
      <c r="E1393" s="189"/>
      <c r="F1393" s="190"/>
      <c r="G1393" s="867"/>
      <c r="H1393" s="191"/>
      <c r="I1393" s="252"/>
      <c r="J1393" s="252"/>
      <c r="K1393" s="594"/>
      <c r="L1393" s="192"/>
      <c r="M1393" s="192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59"/>
      <c r="AB1393" s="586"/>
    </row>
    <row r="1394" spans="1:28" ht="15.75" customHeight="1">
      <c r="A1394" s="198" t="str">
        <f>IF(B1394&lt;&gt;"",IF(AND(B1394&gt;=_TM1,B1394&lt;=_TM2,OR(TH!L1394="1111",TH!M1394="1111")),TH!D1394,""),"")</f>
        <v/>
      </c>
      <c r="B1394" s="36" t="str">
        <f t="shared" si="59"/>
        <v/>
      </c>
      <c r="C1394" s="37"/>
      <c r="D1394" s="37"/>
      <c r="E1394" s="189"/>
      <c r="F1394" s="187"/>
      <c r="G1394" s="867"/>
      <c r="H1394" s="191"/>
      <c r="I1394" s="252"/>
      <c r="J1394" s="252"/>
      <c r="K1394" s="594"/>
      <c r="L1394" s="192"/>
      <c r="M1394" s="192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59"/>
      <c r="AB1394" s="586"/>
    </row>
    <row r="1395" spans="1:28" ht="15.75" customHeight="1">
      <c r="A1395" s="198" t="str">
        <f>IF(B1395&lt;&gt;"",IF(AND(B1395&gt;=_TM1,B1395&lt;=_TM2,OR(TH!L1395="1111",TH!M1395="1111")),TH!D1395,""),"")</f>
        <v/>
      </c>
      <c r="B1395" s="36" t="str">
        <f t="shared" si="59"/>
        <v/>
      </c>
      <c r="C1395" s="37"/>
      <c r="D1395" s="37"/>
      <c r="E1395" s="189"/>
      <c r="F1395" s="187"/>
      <c r="G1395" s="867"/>
      <c r="H1395" s="191"/>
      <c r="I1395" s="252"/>
      <c r="J1395" s="252"/>
      <c r="K1395" s="594"/>
      <c r="L1395" s="192"/>
      <c r="M1395" s="192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59"/>
      <c r="AB1395" s="586"/>
    </row>
    <row r="1396" spans="1:28" ht="15.75" customHeight="1">
      <c r="A1396" s="198" t="str">
        <f>IF(B1396&lt;&gt;"",IF(AND(B1396&gt;=_TM1,B1396&lt;=_TM2,OR(TH!L1396="1111",TH!M1396="1111")),TH!D1396,""),"")</f>
        <v/>
      </c>
      <c r="B1396" s="36" t="str">
        <f t="shared" si="59"/>
        <v/>
      </c>
      <c r="C1396" s="37"/>
      <c r="D1396" s="37"/>
      <c r="E1396" s="189"/>
      <c r="F1396" s="187"/>
      <c r="G1396" s="867"/>
      <c r="H1396" s="191"/>
      <c r="I1396" s="252"/>
      <c r="J1396" s="252"/>
      <c r="K1396" s="594"/>
      <c r="L1396" s="192"/>
      <c r="M1396" s="192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59"/>
      <c r="AB1396" s="586"/>
    </row>
    <row r="1397" spans="1:28" ht="15.75" customHeight="1">
      <c r="A1397" s="198" t="str">
        <f>IF(B1397&lt;&gt;"",IF(AND(B1397&gt;=_TM1,B1397&lt;=_TM2,OR(TH!L1397="1111",TH!M1397="1111")),TH!D1397,""),"")</f>
        <v/>
      </c>
      <c r="B1397" s="36" t="str">
        <f t="shared" si="59"/>
        <v/>
      </c>
      <c r="C1397" s="189"/>
      <c r="D1397" s="182"/>
      <c r="E1397" s="189"/>
      <c r="F1397" s="187"/>
      <c r="G1397" s="867"/>
      <c r="H1397" s="191"/>
      <c r="I1397" s="252"/>
      <c r="J1397" s="252"/>
      <c r="K1397" s="594"/>
      <c r="L1397" s="192"/>
      <c r="M1397" s="192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59"/>
      <c r="AB1397" s="586"/>
    </row>
    <row r="1398" spans="1:28" ht="15.75" customHeight="1">
      <c r="A1398" s="198" t="str">
        <f>IF(B1398&lt;&gt;"",IF(AND(B1398&gt;=_TM1,B1398&lt;=_TM2,OR(TH!L1398="1111",TH!M1398="1111")),TH!D1398,""),"")</f>
        <v/>
      </c>
      <c r="B1398" s="36" t="str">
        <f t="shared" si="59"/>
        <v/>
      </c>
      <c r="C1398" s="189"/>
      <c r="D1398" s="182"/>
      <c r="E1398" s="189"/>
      <c r="F1398" s="187"/>
      <c r="G1398" s="867"/>
      <c r="H1398" s="191"/>
      <c r="I1398" s="252"/>
      <c r="J1398" s="252"/>
      <c r="K1398" s="594"/>
      <c r="L1398" s="192"/>
      <c r="M1398" s="192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59"/>
      <c r="AB1398" s="586"/>
    </row>
    <row r="1399" spans="1:28" ht="15.75" customHeight="1">
      <c r="A1399" s="198" t="str">
        <f>IF(B1399&lt;&gt;"",IF(AND(B1399&gt;=_TM1,B1399&lt;=_TM2,OR(TH!L1399="1111",TH!M1399="1111")),TH!D1399,""),"")</f>
        <v/>
      </c>
      <c r="B1399" s="36" t="str">
        <f t="shared" si="59"/>
        <v/>
      </c>
      <c r="C1399" s="189"/>
      <c r="D1399" s="182"/>
      <c r="E1399" s="189"/>
      <c r="F1399" s="187"/>
      <c r="G1399" s="867"/>
      <c r="H1399" s="191"/>
      <c r="I1399" s="252"/>
      <c r="J1399" s="252"/>
      <c r="K1399" s="594"/>
      <c r="L1399" s="192"/>
      <c r="M1399" s="192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59"/>
      <c r="AB1399" s="586"/>
    </row>
    <row r="1400" spans="1:28" ht="15.75" customHeight="1">
      <c r="A1400" s="198" t="str">
        <f>IF(B1400&lt;&gt;"",IF(AND(B1400&gt;=_TM1,B1400&lt;=_TM2,OR(TH!L1400="1111",TH!M1400="1111")),TH!D1400,""),"")</f>
        <v/>
      </c>
      <c r="B1400" s="36" t="str">
        <f t="shared" si="59"/>
        <v/>
      </c>
      <c r="C1400" s="189"/>
      <c r="D1400" s="189"/>
      <c r="E1400" s="189"/>
      <c r="F1400" s="190"/>
      <c r="G1400" s="867"/>
      <c r="H1400" s="191"/>
      <c r="I1400" s="252"/>
      <c r="J1400" s="252"/>
      <c r="K1400" s="594"/>
      <c r="L1400" s="192"/>
      <c r="M1400" s="192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59"/>
      <c r="AB1400" s="586"/>
    </row>
    <row r="1401" spans="1:28" ht="15.75" customHeight="1">
      <c r="A1401" s="198" t="str">
        <f>IF(B1401&lt;&gt;"",IF(AND(B1401&gt;=_TM1,B1401&lt;=_TM2,OR(TH!L1401="1111",TH!M1401="1111")),TH!D1401,""),"")</f>
        <v/>
      </c>
      <c r="B1401" s="36" t="str">
        <f t="shared" si="59"/>
        <v/>
      </c>
      <c r="C1401" s="189"/>
      <c r="D1401" s="189"/>
      <c r="E1401" s="189"/>
      <c r="F1401" s="187"/>
      <c r="G1401" s="867"/>
      <c r="H1401" s="191"/>
      <c r="I1401" s="252"/>
      <c r="J1401" s="252"/>
      <c r="K1401" s="594"/>
      <c r="L1401" s="192"/>
      <c r="M1401" s="192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59"/>
      <c r="AB1401" s="586"/>
    </row>
    <row r="1402" spans="1:28" ht="15.75" customHeight="1">
      <c r="A1402" s="198" t="str">
        <f>IF(B1402&lt;&gt;"",IF(AND(B1402&gt;=_TM1,B1402&lt;=_TM2,OR(TH!L1402="1111",TH!M1402="1111")),TH!D1402,""),"")</f>
        <v/>
      </c>
      <c r="B1402" s="36" t="str">
        <f t="shared" si="59"/>
        <v/>
      </c>
      <c r="C1402" s="189"/>
      <c r="D1402" s="189"/>
      <c r="E1402" s="189"/>
      <c r="F1402" s="187"/>
      <c r="G1402" s="867"/>
      <c r="H1402" s="191"/>
      <c r="I1402" s="252"/>
      <c r="J1402" s="252"/>
      <c r="K1402" s="594"/>
      <c r="L1402" s="192"/>
      <c r="M1402" s="192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59"/>
      <c r="AB1402" s="586"/>
    </row>
    <row r="1403" spans="1:28" ht="15.75" customHeight="1">
      <c r="A1403" s="198" t="str">
        <f>IF(B1403&lt;&gt;"",IF(AND(B1403&gt;=_TM1,B1403&lt;=_TM2,OR(TH!L1403="1111",TH!M1403="1111")),TH!D1403,""),"")</f>
        <v/>
      </c>
      <c r="B1403" s="36" t="str">
        <f t="shared" si="59"/>
        <v/>
      </c>
      <c r="C1403" s="189"/>
      <c r="D1403" s="189"/>
      <c r="E1403" s="189"/>
      <c r="F1403" s="187"/>
      <c r="G1403" s="867"/>
      <c r="H1403" s="191"/>
      <c r="I1403" s="252"/>
      <c r="J1403" s="252"/>
      <c r="K1403" s="594"/>
      <c r="L1403" s="192"/>
      <c r="M1403" s="192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59"/>
      <c r="AB1403" s="586"/>
    </row>
    <row r="1404" spans="1:28" ht="15.75" customHeight="1">
      <c r="A1404" s="198" t="str">
        <f>IF(B1404&lt;&gt;"",IF(AND(B1404&gt;=_TM1,B1404&lt;=_TM2,OR(TH!L1404="1111",TH!M1404="1111")),TH!D1404,""),"")</f>
        <v/>
      </c>
      <c r="B1404" s="36" t="str">
        <f t="shared" si="59"/>
        <v/>
      </c>
      <c r="C1404" s="189"/>
      <c r="D1404" s="189"/>
      <c r="E1404" s="189"/>
      <c r="F1404" s="40"/>
      <c r="G1404" s="867"/>
      <c r="H1404" s="191"/>
      <c r="I1404" s="252"/>
      <c r="J1404" s="252"/>
      <c r="K1404" s="594"/>
      <c r="L1404" s="192"/>
      <c r="M1404" s="192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59"/>
      <c r="AB1404" s="586"/>
    </row>
    <row r="1405" spans="1:28" ht="15.75" customHeight="1">
      <c r="A1405" s="198" t="str">
        <f>IF(B1405&lt;&gt;"",IF(AND(B1405&gt;=_TM1,B1405&lt;=_TM2,OR(TH!L1405="1111",TH!M1405="1111")),TH!D1405,""),"")</f>
        <v/>
      </c>
      <c r="B1405" s="36" t="str">
        <f t="shared" si="59"/>
        <v/>
      </c>
      <c r="C1405" s="189"/>
      <c r="D1405" s="189"/>
      <c r="E1405" s="189"/>
      <c r="F1405" s="187"/>
      <c r="G1405" s="867"/>
      <c r="H1405" s="191"/>
      <c r="I1405" s="252"/>
      <c r="J1405" s="252"/>
      <c r="K1405" s="594"/>
      <c r="L1405" s="192"/>
      <c r="M1405" s="192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59"/>
      <c r="AB1405" s="586"/>
    </row>
    <row r="1406" spans="1:28" ht="15.75" customHeight="1">
      <c r="A1406" s="198" t="str">
        <f>IF(B1406&lt;&gt;"",IF(AND(B1406&gt;=_TM1,B1406&lt;=_TM2,OR(TH!L1406="1111",TH!M1406="1111")),TH!D1406,""),"")</f>
        <v/>
      </c>
      <c r="B1406" s="36" t="str">
        <f t="shared" si="59"/>
        <v/>
      </c>
      <c r="C1406" s="189"/>
      <c r="D1406" s="189"/>
      <c r="E1406" s="189"/>
      <c r="F1406" s="190"/>
      <c r="G1406" s="867"/>
      <c r="H1406" s="191"/>
      <c r="I1406" s="252"/>
      <c r="J1406" s="252"/>
      <c r="K1406" s="594"/>
      <c r="L1406" s="192"/>
      <c r="M1406" s="192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59"/>
      <c r="AB1406" s="586"/>
    </row>
    <row r="1407" spans="1:28" ht="15.75" customHeight="1">
      <c r="A1407" s="198" t="str">
        <f>IF(B1407&lt;&gt;"",IF(AND(B1407&gt;=_TM1,B1407&lt;=_TM2,OR(TH!L1407="1111",TH!M1407="1111")),TH!D1407,""),"")</f>
        <v/>
      </c>
      <c r="B1407" s="36" t="str">
        <f t="shared" si="59"/>
        <v/>
      </c>
      <c r="C1407" s="189"/>
      <c r="D1407" s="189"/>
      <c r="E1407" s="189"/>
      <c r="F1407" s="190"/>
      <c r="G1407" s="867"/>
      <c r="H1407" s="191"/>
      <c r="I1407" s="252"/>
      <c r="J1407" s="252"/>
      <c r="K1407" s="594"/>
      <c r="L1407" s="192"/>
      <c r="M1407" s="192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59"/>
      <c r="AB1407" s="586"/>
    </row>
    <row r="1408" spans="1:28" ht="15.75" customHeight="1">
      <c r="A1408" s="198" t="str">
        <f>IF(B1408&lt;&gt;"",IF(AND(B1408&gt;=_TM1,B1408&lt;=_TM2,OR(TH!L1408="1111",TH!M1408="1111")),TH!D1408,""),"")</f>
        <v/>
      </c>
      <c r="B1408" s="36" t="str">
        <f t="shared" si="59"/>
        <v/>
      </c>
      <c r="C1408" s="189"/>
      <c r="D1408" s="189"/>
      <c r="E1408" s="189"/>
      <c r="F1408" s="291"/>
      <c r="G1408" s="867"/>
      <c r="H1408" s="191"/>
      <c r="I1408" s="252"/>
      <c r="J1408" s="252"/>
      <c r="K1408" s="594"/>
      <c r="L1408" s="192"/>
      <c r="M1408" s="192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59"/>
      <c r="AB1408" s="586"/>
    </row>
    <row r="1409" spans="1:28" ht="15.75" customHeight="1">
      <c r="A1409" s="198" t="str">
        <f>IF(B1409&lt;&gt;"",IF(AND(B1409&gt;=_TM1,B1409&lt;=_TM2,OR(TH!L1409="1111",TH!M1409="1111")),TH!D1409,""),"")</f>
        <v/>
      </c>
      <c r="B1409" s="36" t="str">
        <f t="shared" si="59"/>
        <v/>
      </c>
      <c r="C1409" s="189"/>
      <c r="D1409" s="189"/>
      <c r="E1409" s="189"/>
      <c r="F1409" s="190"/>
      <c r="G1409" s="867"/>
      <c r="H1409" s="191"/>
      <c r="I1409" s="252"/>
      <c r="J1409" s="252"/>
      <c r="K1409" s="594"/>
      <c r="L1409" s="192"/>
      <c r="M1409" s="192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59"/>
      <c r="AB1409" s="586"/>
    </row>
    <row r="1410" spans="1:28" ht="15.75" customHeight="1">
      <c r="A1410" s="198" t="str">
        <f>IF(B1410&lt;&gt;"",IF(AND(B1410&gt;=_TM1,B1410&lt;=_TM2,OR(TH!L1410="1111",TH!M1410="1111")),TH!D1410,""),"")</f>
        <v/>
      </c>
      <c r="B1410" s="36" t="str">
        <f t="shared" si="59"/>
        <v/>
      </c>
      <c r="C1410" s="189"/>
      <c r="D1410" s="189"/>
      <c r="E1410" s="189"/>
      <c r="F1410" s="190"/>
      <c r="G1410" s="867"/>
      <c r="H1410" s="191"/>
      <c r="I1410" s="252"/>
      <c r="J1410" s="252"/>
      <c r="K1410" s="594"/>
      <c r="L1410" s="192"/>
      <c r="M1410" s="192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59"/>
      <c r="AB1410" s="586"/>
    </row>
    <row r="1411" spans="1:28" ht="15.75" customHeight="1">
      <c r="A1411" s="198" t="str">
        <f>IF(B1411&lt;&gt;"",IF(AND(B1411&gt;=_TM1,B1411&lt;=_TM2,OR(TH!L1411="1111",TH!M1411="1111")),TH!D1411,""),"")</f>
        <v/>
      </c>
      <c r="B1411" s="36" t="str">
        <f t="shared" si="59"/>
        <v/>
      </c>
      <c r="C1411" s="189"/>
      <c r="D1411" s="189"/>
      <c r="E1411" s="189"/>
      <c r="F1411" s="187"/>
      <c r="G1411" s="867"/>
      <c r="H1411" s="191"/>
      <c r="I1411" s="252"/>
      <c r="J1411" s="252"/>
      <c r="K1411" s="594"/>
      <c r="L1411" s="192"/>
      <c r="M1411" s="192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59"/>
      <c r="AB1411" s="586"/>
    </row>
    <row r="1412" spans="1:28" ht="15.75" customHeight="1">
      <c r="A1412" s="198" t="str">
        <f>IF(B1412&lt;&gt;"",IF(AND(B1412&gt;=_TM1,B1412&lt;=_TM2,OR(TH!L1412="1111",TH!M1412="1111")),TH!D1412,""),"")</f>
        <v/>
      </c>
      <c r="B1412" s="36" t="str">
        <f t="shared" si="59"/>
        <v/>
      </c>
      <c r="C1412" s="189"/>
      <c r="D1412" s="189"/>
      <c r="E1412" s="189"/>
      <c r="F1412" s="187"/>
      <c r="G1412" s="867"/>
      <c r="H1412" s="191"/>
      <c r="I1412" s="252"/>
      <c r="J1412" s="252"/>
      <c r="K1412" s="594"/>
      <c r="L1412" s="192"/>
      <c r="M1412" s="192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59"/>
      <c r="AB1412" s="586"/>
    </row>
    <row r="1413" spans="1:28" ht="15.75" customHeight="1">
      <c r="A1413" s="198" t="str">
        <f>IF(B1413&lt;&gt;"",IF(AND(B1413&gt;=_TM1,B1413&lt;=_TM2,OR(TH!L1413="1111",TH!M1413="1111")),TH!D1413,""),"")</f>
        <v/>
      </c>
      <c r="B1413" s="36" t="str">
        <f t="shared" si="59"/>
        <v/>
      </c>
      <c r="C1413" s="189"/>
      <c r="D1413" s="189"/>
      <c r="E1413" s="189"/>
      <c r="F1413" s="187"/>
      <c r="G1413" s="867"/>
      <c r="H1413" s="191"/>
      <c r="I1413" s="252"/>
      <c r="J1413" s="252"/>
      <c r="K1413" s="594"/>
      <c r="L1413" s="192"/>
      <c r="M1413" s="192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59"/>
      <c r="AB1413" s="586"/>
    </row>
    <row r="1414" spans="1:28" ht="15.75" customHeight="1">
      <c r="A1414" s="198" t="str">
        <f>IF(B1414&lt;&gt;"",IF(AND(B1414&gt;=_TM1,B1414&lt;=_TM2,OR(TH!L1414="1111",TH!M1414="1111")),TH!D1414,""),"")</f>
        <v/>
      </c>
      <c r="B1414" s="36" t="str">
        <f t="shared" si="59"/>
        <v/>
      </c>
      <c r="C1414" s="189"/>
      <c r="D1414" s="189"/>
      <c r="E1414" s="189"/>
      <c r="F1414" s="187"/>
      <c r="G1414" s="867"/>
      <c r="H1414" s="191"/>
      <c r="I1414" s="823"/>
      <c r="J1414" s="252"/>
      <c r="K1414" s="594"/>
      <c r="L1414" s="192"/>
      <c r="M1414" s="192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59"/>
      <c r="AB1414" s="586"/>
    </row>
    <row r="1415" spans="1:28" ht="15.75" customHeight="1">
      <c r="A1415" s="198" t="str">
        <f>IF(B1415&lt;&gt;"",IF(AND(B1415&gt;=_TM1,B1415&lt;=_TM2,OR(TH!L1415="1111",TH!M1415="1111")),TH!D1415,""),"")</f>
        <v/>
      </c>
      <c r="B1415" s="36" t="str">
        <f t="shared" si="59"/>
        <v/>
      </c>
      <c r="C1415" s="189"/>
      <c r="D1415" s="189"/>
      <c r="E1415" s="189"/>
      <c r="F1415" s="291"/>
      <c r="G1415" s="867"/>
      <c r="H1415" s="191"/>
      <c r="I1415" s="253"/>
      <c r="J1415" s="253"/>
      <c r="K1415" s="594"/>
      <c r="L1415" s="192"/>
      <c r="M1415" s="192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59"/>
      <c r="AB1415" s="586"/>
    </row>
    <row r="1416" spans="1:28" ht="15.75" customHeight="1">
      <c r="A1416" s="198" t="str">
        <f>IF(B1416&lt;&gt;"",IF(AND(B1416&gt;=_TM1,B1416&lt;=_TM2,OR(TH!L1416="1111",TH!M1416="1111")),TH!D1416,""),"")</f>
        <v/>
      </c>
      <c r="B1416" s="36" t="str">
        <f t="shared" si="59"/>
        <v/>
      </c>
      <c r="C1416" s="189"/>
      <c r="D1416" s="189"/>
      <c r="E1416" s="189"/>
      <c r="F1416" s="187"/>
      <c r="G1416" s="867"/>
      <c r="H1416" s="191"/>
      <c r="I1416" s="252"/>
      <c r="J1416" s="252"/>
      <c r="K1416" s="594"/>
      <c r="L1416" s="192"/>
      <c r="M1416" s="192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59"/>
      <c r="AB1416" s="586"/>
    </row>
    <row r="1417" spans="1:28" ht="15.75" customHeight="1">
      <c r="A1417" s="198" t="str">
        <f>IF(B1417&lt;&gt;"",IF(AND(B1417&gt;=_TM1,B1417&lt;=_TM2,OR(TH!L1417="1111",TH!M1417="1111")),TH!D1417,""),"")</f>
        <v/>
      </c>
      <c r="B1417" s="36" t="str">
        <f t="shared" si="59"/>
        <v/>
      </c>
      <c r="C1417" s="189"/>
      <c r="D1417" s="189"/>
      <c r="E1417" s="189"/>
      <c r="F1417" s="187"/>
      <c r="G1417" s="867"/>
      <c r="H1417" s="191"/>
      <c r="I1417" s="252"/>
      <c r="J1417" s="252"/>
      <c r="K1417" s="594"/>
      <c r="L1417" s="192"/>
      <c r="M1417" s="192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59"/>
      <c r="AB1417" s="586"/>
    </row>
    <row r="1418" spans="1:28" ht="15.75" customHeight="1">
      <c r="A1418" s="198" t="str">
        <f>IF(B1418&lt;&gt;"",IF(AND(B1418&gt;=_TM1,B1418&lt;=_TM2,OR(TH!L1418="1111",TH!M1418="1111")),TH!D1418,""),"")</f>
        <v/>
      </c>
      <c r="B1418" s="36" t="str">
        <f t="shared" si="59"/>
        <v/>
      </c>
      <c r="C1418" s="37"/>
      <c r="D1418" s="37"/>
      <c r="E1418" s="189"/>
      <c r="F1418" s="187"/>
      <c r="G1418" s="867"/>
      <c r="H1418" s="191"/>
      <c r="I1418" s="252"/>
      <c r="J1418" s="252"/>
      <c r="K1418" s="594"/>
      <c r="L1418" s="192"/>
      <c r="M1418" s="192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59"/>
      <c r="AB1418" s="586"/>
    </row>
    <row r="1419" spans="1:28" ht="15.75" customHeight="1">
      <c r="A1419" s="198" t="str">
        <f>IF(B1419&lt;&gt;"",IF(AND(B1419&gt;=_TM1,B1419&lt;=_TM2,OR(TH!L1419="1111",TH!M1419="1111")),TH!D1419,""),"")</f>
        <v/>
      </c>
      <c r="B1419" s="36" t="str">
        <f t="shared" si="59"/>
        <v/>
      </c>
      <c r="C1419" s="37"/>
      <c r="D1419" s="37"/>
      <c r="E1419" s="189"/>
      <c r="F1419" s="187"/>
      <c r="G1419" s="867"/>
      <c r="H1419" s="191"/>
      <c r="I1419" s="252"/>
      <c r="J1419" s="252"/>
      <c r="K1419" s="594"/>
      <c r="L1419" s="192"/>
      <c r="M1419" s="192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59"/>
      <c r="AB1419" s="586"/>
    </row>
    <row r="1420" spans="1:28" ht="15.75" customHeight="1">
      <c r="A1420" s="198" t="str">
        <f>IF(B1420&lt;&gt;"",IF(AND(B1420&gt;=_TM1,B1420&lt;=_TM2,OR(TH!L1420="1111",TH!M1420="1111")),TH!D1420,""),"")</f>
        <v/>
      </c>
      <c r="B1420" s="36" t="str">
        <f t="shared" ref="B1420:B1429" si="60">IF(C1420&lt;&gt;"",MONTH(C1420),"")</f>
        <v/>
      </c>
      <c r="C1420" s="37"/>
      <c r="D1420" s="37"/>
      <c r="E1420" s="189"/>
      <c r="F1420" s="190"/>
      <c r="G1420" s="867"/>
      <c r="H1420" s="191"/>
      <c r="I1420" s="252"/>
      <c r="J1420" s="252"/>
      <c r="K1420" s="594"/>
      <c r="L1420" s="192"/>
      <c r="M1420" s="192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59"/>
      <c r="AB1420" s="586"/>
    </row>
    <row r="1421" spans="1:28" ht="15.75" customHeight="1">
      <c r="A1421" s="198" t="str">
        <f>IF(B1421&lt;&gt;"",IF(AND(B1421&gt;=_TM1,B1421&lt;=_TM2,OR(TH!L1421="1111",TH!M1421="1111")),TH!D1421,""),"")</f>
        <v/>
      </c>
      <c r="B1421" s="36" t="str">
        <f t="shared" si="60"/>
        <v/>
      </c>
      <c r="C1421" s="37"/>
      <c r="D1421" s="37"/>
      <c r="E1421" s="189"/>
      <c r="F1421" s="190"/>
      <c r="G1421" s="867"/>
      <c r="H1421" s="191"/>
      <c r="I1421" s="252"/>
      <c r="J1421" s="252"/>
      <c r="K1421" s="594"/>
      <c r="L1421" s="192"/>
      <c r="M1421" s="192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59"/>
      <c r="AB1421" s="586"/>
    </row>
    <row r="1422" spans="1:28" ht="15.75" customHeight="1">
      <c r="A1422" s="198" t="str">
        <f>IF(B1422&lt;&gt;"",IF(AND(B1422&gt;=_TM1,B1422&lt;=_TM2,OR(TH!L1422="1111",TH!M1422="1111")),TH!D1422,""),"")</f>
        <v/>
      </c>
      <c r="B1422" s="36" t="str">
        <f t="shared" si="60"/>
        <v/>
      </c>
      <c r="C1422" s="37"/>
      <c r="D1422" s="37"/>
      <c r="E1422" s="189"/>
      <c r="F1422" s="187"/>
      <c r="G1422" s="867"/>
      <c r="H1422" s="191"/>
      <c r="I1422" s="255"/>
      <c r="J1422" s="255"/>
      <c r="K1422" s="594"/>
      <c r="L1422" s="192"/>
      <c r="M1422" s="192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59"/>
      <c r="AB1422" s="586"/>
    </row>
    <row r="1423" spans="1:28" ht="15.75" customHeight="1">
      <c r="A1423" s="198" t="str">
        <f>IF(B1423&lt;&gt;"",IF(AND(B1423&gt;=_TM1,B1423&lt;=_TM2,OR(TH!L1423="1111",TH!M1423="1111")),TH!D1423,""),"")</f>
        <v/>
      </c>
      <c r="B1423" s="36" t="str">
        <f t="shared" si="60"/>
        <v/>
      </c>
      <c r="C1423" s="37"/>
      <c r="D1423" s="37"/>
      <c r="E1423" s="189"/>
      <c r="F1423" s="190"/>
      <c r="G1423" s="867"/>
      <c r="H1423" s="191"/>
      <c r="I1423" s="252"/>
      <c r="J1423" s="252"/>
      <c r="K1423" s="594"/>
      <c r="L1423" s="192"/>
      <c r="M1423" s="192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59"/>
      <c r="AB1423" s="586"/>
    </row>
    <row r="1424" spans="1:28" ht="15.75" customHeight="1">
      <c r="A1424" s="198" t="str">
        <f>IF(B1424&lt;&gt;"",IF(AND(B1424&gt;=_TM1,B1424&lt;=_TM2,OR(TH!L1424="1111",TH!M1424="1111")),TH!D1424,""),"")</f>
        <v/>
      </c>
      <c r="B1424" s="36" t="str">
        <f t="shared" si="60"/>
        <v/>
      </c>
      <c r="C1424" s="37"/>
      <c r="D1424" s="37"/>
      <c r="E1424" s="189"/>
      <c r="F1424" s="187"/>
      <c r="G1424" s="867"/>
      <c r="H1424" s="191"/>
      <c r="I1424" s="252"/>
      <c r="J1424" s="252"/>
      <c r="K1424" s="594"/>
      <c r="L1424" s="192"/>
      <c r="M1424" s="192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59"/>
      <c r="AB1424" s="586"/>
    </row>
    <row r="1425" spans="1:28" ht="15.75" customHeight="1">
      <c r="A1425" s="198" t="str">
        <f>IF(B1425&lt;&gt;"",IF(AND(B1425&gt;=_TM1,B1425&lt;=_TM2,OR(TH!L1425="1111",TH!M1425="1111")),TH!D1425,""),"")</f>
        <v/>
      </c>
      <c r="B1425" s="36" t="str">
        <f t="shared" si="60"/>
        <v/>
      </c>
      <c r="C1425" s="37"/>
      <c r="D1425" s="37"/>
      <c r="E1425" s="189"/>
      <c r="F1425" s="291"/>
      <c r="G1425" s="867"/>
      <c r="H1425" s="191"/>
      <c r="I1425" s="252"/>
      <c r="J1425" s="252"/>
      <c r="K1425" s="594"/>
      <c r="L1425" s="192"/>
      <c r="M1425" s="192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59"/>
      <c r="AB1425" s="586"/>
    </row>
    <row r="1426" spans="1:28" ht="15.75" customHeight="1">
      <c r="A1426" s="198" t="str">
        <f>IF(B1426&lt;&gt;"",IF(AND(B1426&gt;=_TM1,B1426&lt;=_TM2,OR(TH!L1426="1111",TH!M1426="1111")),TH!D1426,""),"")</f>
        <v/>
      </c>
      <c r="B1426" s="36" t="str">
        <f t="shared" si="60"/>
        <v/>
      </c>
      <c r="C1426" s="37"/>
      <c r="D1426" s="37"/>
      <c r="E1426" s="189"/>
      <c r="F1426" s="190"/>
      <c r="G1426" s="867"/>
      <c r="H1426" s="191"/>
      <c r="I1426" s="252"/>
      <c r="J1426" s="252"/>
      <c r="K1426" s="594"/>
      <c r="L1426" s="192"/>
      <c r="M1426" s="192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59"/>
      <c r="AB1426" s="586"/>
    </row>
    <row r="1427" spans="1:28" ht="15.75" customHeight="1">
      <c r="A1427" s="198" t="str">
        <f>IF(B1427&lt;&gt;"",IF(AND(B1427&gt;=_TM1,B1427&lt;=_TM2,OR(TH!L1427="1111",TH!M1427="1111")),TH!D1427,""),"")</f>
        <v/>
      </c>
      <c r="B1427" s="36" t="str">
        <f t="shared" si="60"/>
        <v/>
      </c>
      <c r="C1427" s="37"/>
      <c r="D1427" s="37"/>
      <c r="E1427" s="189"/>
      <c r="F1427" s="190"/>
      <c r="G1427" s="867"/>
      <c r="H1427" s="191"/>
      <c r="I1427" s="252"/>
      <c r="J1427" s="252"/>
      <c r="K1427" s="594"/>
      <c r="L1427" s="192"/>
      <c r="M1427" s="192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59"/>
      <c r="AB1427" s="586"/>
    </row>
    <row r="1428" spans="1:28" ht="15.75" customHeight="1">
      <c r="A1428" s="198" t="str">
        <f>IF(B1428&lt;&gt;"",IF(AND(B1428&gt;=_TM1,B1428&lt;=_TM2,OR(TH!L1428="1111",TH!M1428="1111")),TH!D1428,""),"")</f>
        <v/>
      </c>
      <c r="B1428" s="36" t="str">
        <f t="shared" si="60"/>
        <v/>
      </c>
      <c r="C1428" s="37"/>
      <c r="D1428" s="37"/>
      <c r="E1428" s="189"/>
      <c r="F1428" s="40"/>
      <c r="G1428" s="867"/>
      <c r="H1428" s="191"/>
      <c r="I1428" s="252"/>
      <c r="J1428" s="252"/>
      <c r="K1428" s="594"/>
      <c r="L1428" s="192"/>
      <c r="M1428" s="192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59"/>
      <c r="AB1428" s="586"/>
    </row>
    <row r="1429" spans="1:28" ht="15.75" customHeight="1">
      <c r="A1429" s="198" t="str">
        <f>IF(B1429&lt;&gt;"",IF(AND(B1429&gt;=_TM1,B1429&lt;=_TM2,OR(TH!L1429="1111",TH!M1429="1111")),TH!D1429,""),"")</f>
        <v/>
      </c>
      <c r="B1429" s="36" t="str">
        <f t="shared" si="60"/>
        <v/>
      </c>
      <c r="C1429" s="37"/>
      <c r="D1429" s="37"/>
      <c r="E1429" s="189"/>
      <c r="F1429" s="291"/>
      <c r="G1429" s="867"/>
      <c r="H1429" s="191"/>
      <c r="I1429" s="252"/>
      <c r="J1429" s="252"/>
      <c r="K1429" s="594"/>
      <c r="L1429" s="192"/>
      <c r="M1429" s="192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59"/>
      <c r="AB1429" s="586"/>
    </row>
    <row r="1430" spans="1:28" ht="15.75" customHeight="1">
      <c r="A1430" s="198" t="str">
        <f>IF(B1430&lt;&gt;"",IF(AND(B1430&gt;=_TM1,B1430&lt;=_TM2,OR(TH!L1430="1111",TH!M1430="1111")),TH!D1430,""),"")</f>
        <v/>
      </c>
      <c r="B1430" s="36" t="str">
        <f t="shared" ref="B1430:B1462" si="61">IF(C1430&lt;&gt;"",MONTH(C1430),"")</f>
        <v/>
      </c>
      <c r="C1430" s="37"/>
      <c r="D1430" s="37"/>
      <c r="E1430" s="37"/>
      <c r="F1430" s="40"/>
      <c r="G1430" s="870"/>
      <c r="H1430" s="7"/>
      <c r="I1430" s="252"/>
      <c r="J1430" s="252"/>
      <c r="K1430" s="594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59"/>
    </row>
    <row r="1431" spans="1:28" ht="15.75" customHeight="1">
      <c r="A1431" s="198" t="str">
        <f>IF(B1431&lt;&gt;"",IF(AND(B1431&gt;=_TM1,B1431&lt;=_TM2,OR(TH!L1431="1111",TH!M1431="1111")),TH!D1431,""),"")</f>
        <v/>
      </c>
      <c r="B1431" s="36" t="str">
        <f t="shared" si="61"/>
        <v/>
      </c>
      <c r="C1431" s="37"/>
      <c r="D1431" s="37"/>
      <c r="E1431" s="37"/>
      <c r="F1431" s="40"/>
      <c r="G1431" s="870"/>
      <c r="H1431" s="7"/>
      <c r="I1431" s="252"/>
      <c r="J1431" s="252"/>
      <c r="K1431" s="594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59"/>
    </row>
    <row r="1432" spans="1:28" ht="15.75" customHeight="1">
      <c r="A1432" s="198" t="str">
        <f>IF(B1432&lt;&gt;"",IF(AND(B1432&gt;=_TM1,B1432&lt;=_TM2,OR(TH!L1432="1111",TH!M1432="1111")),TH!D1432,""),"")</f>
        <v/>
      </c>
      <c r="B1432" s="36" t="str">
        <f t="shared" si="61"/>
        <v/>
      </c>
      <c r="C1432" s="37"/>
      <c r="D1432" s="37"/>
      <c r="E1432" s="37"/>
      <c r="F1432" s="40"/>
      <c r="G1432" s="870"/>
      <c r="H1432" s="7"/>
      <c r="I1432" s="252"/>
      <c r="J1432" s="252"/>
      <c r="K1432" s="594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59"/>
    </row>
    <row r="1433" spans="1:28" ht="15.75" customHeight="1">
      <c r="A1433" s="198" t="str">
        <f>IF(B1433&lt;&gt;"",IF(AND(B1433&gt;=_TM1,B1433&lt;=_TM2,OR(TH!L1433="1111",TH!M1433="1111")),TH!D1433,""),"")</f>
        <v/>
      </c>
      <c r="B1433" s="36" t="str">
        <f t="shared" si="61"/>
        <v/>
      </c>
      <c r="C1433" s="37"/>
      <c r="D1433" s="37"/>
      <c r="E1433" s="37"/>
      <c r="F1433" s="40"/>
      <c r="G1433" s="870"/>
      <c r="H1433" s="7"/>
      <c r="I1433" s="252"/>
      <c r="J1433" s="252"/>
      <c r="K1433" s="594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59"/>
    </row>
    <row r="1434" spans="1:28" ht="15.75" customHeight="1">
      <c r="A1434" s="198" t="str">
        <f>IF(B1434&lt;&gt;"",IF(AND(B1434&gt;=_TM1,B1434&lt;=_TM2,OR(TH!L1434="1111",TH!M1434="1111")),TH!D1434,""),"")</f>
        <v/>
      </c>
      <c r="B1434" s="36" t="str">
        <f t="shared" si="61"/>
        <v/>
      </c>
      <c r="C1434" s="37"/>
      <c r="D1434" s="37"/>
      <c r="E1434" s="37"/>
      <c r="F1434" s="40"/>
      <c r="G1434" s="870"/>
      <c r="H1434" s="7"/>
      <c r="I1434" s="252"/>
      <c r="J1434" s="252"/>
      <c r="K1434" s="594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59"/>
    </row>
    <row r="1435" spans="1:28" ht="15.75" customHeight="1">
      <c r="A1435" s="198" t="str">
        <f>IF(B1435&lt;&gt;"",IF(AND(B1435&gt;=_TM1,B1435&lt;=_TM2,OR(TH!L1435="1111",TH!M1435="1111")),TH!D1435,""),"")</f>
        <v/>
      </c>
      <c r="B1435" s="36" t="str">
        <f t="shared" si="61"/>
        <v/>
      </c>
      <c r="C1435" s="37"/>
      <c r="D1435" s="37"/>
      <c r="E1435" s="37"/>
      <c r="F1435" s="40"/>
      <c r="G1435" s="870"/>
      <c r="H1435" s="7"/>
      <c r="I1435" s="252"/>
      <c r="J1435" s="252"/>
      <c r="K1435" s="594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59"/>
    </row>
    <row r="1436" spans="1:28" ht="15.75" customHeight="1">
      <c r="A1436" s="198" t="str">
        <f>IF(B1436&lt;&gt;"",IF(AND(B1436&gt;=_TM1,B1436&lt;=_TM2,OR(TH!L1436="1111",TH!M1436="1111")),TH!D1436,""),"")</f>
        <v/>
      </c>
      <c r="B1436" s="36" t="str">
        <f t="shared" si="61"/>
        <v/>
      </c>
      <c r="C1436" s="37"/>
      <c r="D1436" s="37"/>
      <c r="E1436" s="37"/>
      <c r="F1436" s="40"/>
      <c r="G1436" s="870"/>
      <c r="H1436" s="7"/>
      <c r="I1436" s="252"/>
      <c r="J1436" s="252"/>
      <c r="K1436" s="594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59"/>
    </row>
    <row r="1437" spans="1:28" ht="15.75" customHeight="1">
      <c r="A1437" s="198" t="str">
        <f>IF(B1437&lt;&gt;"",IF(AND(B1437&gt;=_TM1,B1437&lt;=_TM2,OR(TH!L1437="1111",TH!M1437="1111")),TH!D1437,""),"")</f>
        <v/>
      </c>
      <c r="B1437" s="36" t="str">
        <f t="shared" si="61"/>
        <v/>
      </c>
      <c r="C1437" s="37"/>
      <c r="D1437" s="37"/>
      <c r="E1437" s="37"/>
      <c r="F1437" s="40"/>
      <c r="G1437" s="870"/>
      <c r="H1437" s="7"/>
      <c r="I1437" s="252"/>
      <c r="J1437" s="252"/>
      <c r="K1437" s="594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59"/>
    </row>
    <row r="1438" spans="1:28" ht="15.75" customHeight="1">
      <c r="A1438" s="198" t="str">
        <f>IF(B1438&lt;&gt;"",IF(AND(B1438&gt;=_TM1,B1438&lt;=_TM2,OR(TH!L1438="1111",TH!M1438="1111")),TH!D1438,""),"")</f>
        <v/>
      </c>
      <c r="B1438" s="36" t="str">
        <f t="shared" si="61"/>
        <v/>
      </c>
      <c r="C1438" s="37"/>
      <c r="D1438" s="37"/>
      <c r="E1438" s="37"/>
      <c r="F1438" s="40"/>
      <c r="G1438" s="870"/>
      <c r="H1438" s="7"/>
      <c r="I1438" s="252"/>
      <c r="J1438" s="252"/>
      <c r="K1438" s="594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59"/>
    </row>
    <row r="1439" spans="1:28" ht="15.75" customHeight="1">
      <c r="A1439" s="198" t="str">
        <f>IF(B1439&lt;&gt;"",IF(AND(B1439&gt;=_TM1,B1439&lt;=_TM2,OR(TH!L1439="1111",TH!M1439="1111")),TH!D1439,""),"")</f>
        <v/>
      </c>
      <c r="B1439" s="36" t="str">
        <f t="shared" si="61"/>
        <v/>
      </c>
      <c r="C1439" s="37"/>
      <c r="D1439" s="37"/>
      <c r="E1439" s="37"/>
      <c r="F1439" s="40"/>
      <c r="G1439" s="870"/>
      <c r="H1439" s="7"/>
      <c r="I1439" s="252"/>
      <c r="J1439" s="252"/>
      <c r="K1439" s="594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59"/>
    </row>
    <row r="1440" spans="1:28" ht="15.75" customHeight="1">
      <c r="A1440" s="198" t="str">
        <f>IF(B1440&lt;&gt;"",IF(AND(B1440&gt;=_TM1,B1440&lt;=_TM2,OR(TH!L1440="1111",TH!M1440="1111")),TH!D1440,""),"")</f>
        <v/>
      </c>
      <c r="B1440" s="36" t="str">
        <f t="shared" si="61"/>
        <v/>
      </c>
      <c r="C1440" s="37"/>
      <c r="D1440" s="37"/>
      <c r="E1440" s="37"/>
      <c r="F1440" s="40"/>
      <c r="G1440" s="870"/>
      <c r="H1440" s="7"/>
      <c r="I1440" s="252"/>
      <c r="J1440" s="252"/>
      <c r="K1440" s="594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59"/>
    </row>
    <row r="1441" spans="1:27" ht="15.75" customHeight="1">
      <c r="A1441" s="198" t="str">
        <f>IF(B1441&lt;&gt;"",IF(AND(B1441&gt;=_TM1,B1441&lt;=_TM2,OR(TH!L1441="1111",TH!M1441="1111")),TH!D1441,""),"")</f>
        <v/>
      </c>
      <c r="B1441" s="36" t="str">
        <f t="shared" si="61"/>
        <v/>
      </c>
      <c r="C1441" s="37"/>
      <c r="D1441" s="37"/>
      <c r="E1441" s="37"/>
      <c r="F1441" s="40"/>
      <c r="G1441" s="870"/>
      <c r="H1441" s="7"/>
      <c r="I1441" s="252"/>
      <c r="J1441" s="252"/>
      <c r="K1441" s="594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59"/>
    </row>
    <row r="1442" spans="1:27" ht="15.75" customHeight="1">
      <c r="A1442" s="198" t="str">
        <f>IF(B1442&lt;&gt;"",IF(AND(B1442&gt;=_TM1,B1442&lt;=_TM2,OR(TH!L1442="1111",TH!M1442="1111")),TH!D1442,""),"")</f>
        <v/>
      </c>
      <c r="B1442" s="36" t="str">
        <f t="shared" si="61"/>
        <v/>
      </c>
      <c r="C1442" s="189"/>
      <c r="D1442" s="189"/>
      <c r="E1442" s="189"/>
      <c r="F1442" s="190"/>
      <c r="G1442" s="867"/>
      <c r="H1442" s="7"/>
      <c r="I1442" s="252"/>
      <c r="J1442" s="252"/>
      <c r="K1442" s="594"/>
      <c r="L1442" s="192"/>
      <c r="M1442" s="192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59"/>
    </row>
    <row r="1443" spans="1:27" ht="15.75" customHeight="1">
      <c r="A1443" s="198" t="str">
        <f>IF(B1443&lt;&gt;"",IF(AND(B1443&gt;=_TM1,B1443&lt;=_TM2,OR(TH!L1443="1111",TH!M1443="1111")),TH!D1443,""),"")</f>
        <v/>
      </c>
      <c r="B1443" s="36" t="str">
        <f t="shared" si="61"/>
        <v/>
      </c>
      <c r="C1443" s="189"/>
      <c r="D1443" s="189"/>
      <c r="E1443" s="189"/>
      <c r="F1443" s="190"/>
      <c r="G1443" s="867"/>
      <c r="H1443" s="7"/>
      <c r="I1443" s="252"/>
      <c r="J1443" s="252"/>
      <c r="K1443" s="594"/>
      <c r="L1443" s="192"/>
      <c r="M1443" s="192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59"/>
    </row>
    <row r="1444" spans="1:27" ht="15.75" customHeight="1">
      <c r="A1444" s="198" t="str">
        <f>IF(B1444&lt;&gt;"",IF(AND(B1444&gt;=_TM1,B1444&lt;=_TM2,OR(TH!L1444="1111",TH!M1444="1111")),TH!D1444,""),"")</f>
        <v/>
      </c>
      <c r="B1444" s="36" t="str">
        <f t="shared" si="61"/>
        <v/>
      </c>
      <c r="C1444" s="189"/>
      <c r="D1444" s="189"/>
      <c r="E1444" s="189"/>
      <c r="F1444" s="190"/>
      <c r="G1444" s="867"/>
      <c r="H1444" s="7"/>
      <c r="I1444" s="252"/>
      <c r="J1444" s="252"/>
      <c r="K1444" s="594"/>
      <c r="L1444" s="192"/>
      <c r="M1444" s="192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59"/>
    </row>
    <row r="1445" spans="1:27" ht="15.75" customHeight="1">
      <c r="A1445" s="198" t="str">
        <f>IF(B1445&lt;&gt;"",IF(AND(B1445&gt;=_TM1,B1445&lt;=_TM2,OR(TH!L1445="1111",TH!M1445="1111")),TH!D1445,""),"")</f>
        <v/>
      </c>
      <c r="B1445" s="36" t="str">
        <f t="shared" si="61"/>
        <v/>
      </c>
      <c r="C1445" s="189"/>
      <c r="D1445" s="189"/>
      <c r="E1445" s="189"/>
      <c r="F1445" s="190"/>
      <c r="G1445" s="867"/>
      <c r="H1445" s="7"/>
      <c r="I1445" s="252"/>
      <c r="J1445" s="252"/>
      <c r="K1445" s="594"/>
      <c r="L1445" s="192"/>
      <c r="M1445" s="192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59"/>
    </row>
    <row r="1446" spans="1:27" ht="15.75" customHeight="1">
      <c r="A1446" s="198" t="str">
        <f>IF(B1446&lt;&gt;"",IF(AND(B1446&gt;=_TM1,B1446&lt;=_TM2,OR(TH!L1446="1111",TH!M1446="1111")),TH!D1446,""),"")</f>
        <v/>
      </c>
      <c r="B1446" s="36" t="str">
        <f t="shared" si="61"/>
        <v/>
      </c>
      <c r="C1446" s="189"/>
      <c r="D1446" s="189"/>
      <c r="E1446" s="189"/>
      <c r="F1446" s="190"/>
      <c r="G1446" s="867"/>
      <c r="H1446" s="7"/>
      <c r="I1446" s="253"/>
      <c r="J1446" s="253"/>
      <c r="K1446" s="594"/>
      <c r="L1446" s="192"/>
      <c r="M1446" s="192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59"/>
    </row>
    <row r="1447" spans="1:27" ht="15.75" customHeight="1">
      <c r="A1447" s="198" t="str">
        <f>IF(B1447&lt;&gt;"",IF(AND(B1447&gt;=_TM1,B1447&lt;=_TM2,OR(TH!L1447="1111",TH!M1447="1111")),TH!D1447,""),"")</f>
        <v/>
      </c>
      <c r="B1447" s="36" t="str">
        <f t="shared" si="61"/>
        <v/>
      </c>
      <c r="C1447" s="189"/>
      <c r="D1447" s="189"/>
      <c r="E1447" s="189"/>
      <c r="F1447" s="190"/>
      <c r="G1447" s="867"/>
      <c r="H1447" s="7"/>
      <c r="I1447" s="253"/>
      <c r="J1447" s="253"/>
      <c r="K1447" s="594"/>
      <c r="L1447" s="192"/>
      <c r="M1447" s="192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59"/>
    </row>
    <row r="1448" spans="1:27" ht="15.75" customHeight="1">
      <c r="A1448" s="198" t="str">
        <f>IF(B1448&lt;&gt;"",IF(AND(B1448&gt;=_TM1,B1448&lt;=_TM2,OR(TH!L1448="1111",TH!M1448="1111")),TH!D1448,""),"")</f>
        <v/>
      </c>
      <c r="B1448" s="36" t="str">
        <f t="shared" si="61"/>
        <v/>
      </c>
      <c r="C1448" s="189"/>
      <c r="D1448" s="189"/>
      <c r="E1448" s="189"/>
      <c r="F1448" s="190"/>
      <c r="G1448" s="867"/>
      <c r="H1448" s="7"/>
      <c r="I1448" s="252"/>
      <c r="J1448" s="252"/>
      <c r="K1448" s="594"/>
      <c r="L1448" s="192"/>
      <c r="M1448" s="192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59"/>
    </row>
    <row r="1449" spans="1:27" ht="15.75" customHeight="1">
      <c r="A1449" s="198" t="str">
        <f>IF(B1449&lt;&gt;"",IF(AND(B1449&gt;=_TM1,B1449&lt;=_TM2,OR(TH!L1449="1111",TH!M1449="1111")),TH!D1449,""),"")</f>
        <v/>
      </c>
      <c r="B1449" s="36" t="str">
        <f t="shared" si="61"/>
        <v/>
      </c>
      <c r="C1449" s="189"/>
      <c r="D1449" s="189"/>
      <c r="E1449" s="189"/>
      <c r="F1449" s="190"/>
      <c r="G1449" s="867"/>
      <c r="H1449" s="7"/>
      <c r="I1449" s="252"/>
      <c r="J1449" s="252"/>
      <c r="K1449" s="38"/>
      <c r="L1449" s="192"/>
      <c r="M1449" s="192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59"/>
    </row>
    <row r="1450" spans="1:27" ht="15.75" customHeight="1">
      <c r="A1450" s="198" t="str">
        <f>IF(B1450&lt;&gt;"",IF(AND(B1450&gt;=_TM1,B1450&lt;=_TM2,OR(TH!L1450="1111",TH!M1450="1111")),TH!D1450,""),"")</f>
        <v/>
      </c>
      <c r="B1450" s="36" t="str">
        <f t="shared" si="61"/>
        <v/>
      </c>
      <c r="C1450" s="37"/>
      <c r="D1450" s="37"/>
      <c r="E1450" s="37"/>
      <c r="F1450" s="40"/>
      <c r="G1450" s="870"/>
      <c r="H1450" s="7"/>
      <c r="I1450" s="252"/>
      <c r="J1450" s="252"/>
      <c r="K1450" s="594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59"/>
    </row>
    <row r="1451" spans="1:27" ht="15.75" customHeight="1">
      <c r="A1451" s="198" t="str">
        <f>IF(B1451&lt;&gt;"",IF(AND(B1451&gt;=_TM1,B1451&lt;=_TM2,OR(TH!L1451="1111",TH!M1451="1111")),TH!D1451,""),"")</f>
        <v/>
      </c>
      <c r="B1451" s="36" t="str">
        <f t="shared" si="61"/>
        <v/>
      </c>
      <c r="C1451" s="37"/>
      <c r="D1451" s="37"/>
      <c r="E1451" s="37"/>
      <c r="F1451" s="40"/>
      <c r="G1451" s="870"/>
      <c r="H1451" s="7"/>
      <c r="I1451" s="252"/>
      <c r="J1451" s="252"/>
      <c r="K1451" s="594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59"/>
    </row>
    <row r="1452" spans="1:27" ht="15.75" customHeight="1">
      <c r="A1452" s="198" t="str">
        <f>IF(B1452&lt;&gt;"",IF(AND(B1452&gt;=_TM1,B1452&lt;=_TM2,OR(TH!L1452="1111",TH!M1452="1111")),TH!D1452,""),"")</f>
        <v/>
      </c>
      <c r="B1452" s="36" t="str">
        <f t="shared" si="61"/>
        <v/>
      </c>
      <c r="C1452" s="37"/>
      <c r="D1452" s="37"/>
      <c r="E1452" s="37"/>
      <c r="F1452" s="40"/>
      <c r="G1452" s="870"/>
      <c r="H1452" s="7"/>
      <c r="I1452" s="252"/>
      <c r="J1452" s="252"/>
      <c r="K1452" s="594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59"/>
    </row>
    <row r="1453" spans="1:27" ht="15.75" customHeight="1">
      <c r="A1453" s="198" t="str">
        <f>IF(B1453&lt;&gt;"",IF(AND(B1453&gt;=_TM1,B1453&lt;=_TM2,OR(TH!L1453="1111",TH!M1453="1111")),TH!D1453,""),"")</f>
        <v/>
      </c>
      <c r="B1453" s="36" t="str">
        <f t="shared" si="61"/>
        <v/>
      </c>
      <c r="C1453" s="37"/>
      <c r="D1453" s="37"/>
      <c r="E1453" s="37"/>
      <c r="F1453" s="40"/>
      <c r="G1453" s="870"/>
      <c r="H1453" s="7"/>
      <c r="I1453" s="252"/>
      <c r="J1453" s="252"/>
      <c r="K1453" s="594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59"/>
    </row>
    <row r="1454" spans="1:27" ht="15.75" customHeight="1">
      <c r="A1454" s="198" t="str">
        <f>IF(B1454&lt;&gt;"",IF(AND(B1454&gt;=_TM1,B1454&lt;=_TM2,OR(TH!L1454="1111",TH!M1454="1111")),TH!D1454,""),"")</f>
        <v/>
      </c>
      <c r="B1454" s="36" t="str">
        <f t="shared" si="61"/>
        <v/>
      </c>
      <c r="C1454" s="37"/>
      <c r="D1454" s="37"/>
      <c r="E1454" s="37"/>
      <c r="F1454" s="40"/>
      <c r="G1454" s="870"/>
      <c r="H1454" s="7"/>
      <c r="I1454" s="252"/>
      <c r="J1454" s="252"/>
      <c r="K1454" s="594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59"/>
    </row>
    <row r="1455" spans="1:27" ht="15.75" customHeight="1">
      <c r="A1455" s="198" t="str">
        <f>IF(B1455&lt;&gt;"",IF(AND(B1455&gt;=_TM1,B1455&lt;=_TM2,OR(TH!L1455="1111",TH!M1455="1111")),TH!D1455,""),"")</f>
        <v/>
      </c>
      <c r="B1455" s="36" t="str">
        <f t="shared" si="61"/>
        <v/>
      </c>
      <c r="C1455" s="37"/>
      <c r="D1455" s="37"/>
      <c r="E1455" s="37"/>
      <c r="F1455" s="40"/>
      <c r="G1455" s="870"/>
      <c r="H1455" s="7"/>
      <c r="I1455" s="252"/>
      <c r="J1455" s="252"/>
      <c r="K1455" s="594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59"/>
    </row>
    <row r="1456" spans="1:27" ht="15.75" customHeight="1">
      <c r="A1456" s="198" t="str">
        <f>IF(B1456&lt;&gt;"",IF(AND(B1456&gt;=_TM1,B1456&lt;=_TM2,OR(TH!L1456="1111",TH!M1456="1111")),TH!D1456,""),"")</f>
        <v/>
      </c>
      <c r="B1456" s="36" t="str">
        <f t="shared" si="61"/>
        <v/>
      </c>
      <c r="C1456" s="37"/>
      <c r="D1456" s="37"/>
      <c r="E1456" s="37"/>
      <c r="F1456" s="40"/>
      <c r="G1456" s="870"/>
      <c r="H1456" s="7"/>
      <c r="I1456" s="252"/>
      <c r="J1456" s="252"/>
      <c r="K1456" s="594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59"/>
    </row>
    <row r="1457" spans="1:27" ht="15.75" customHeight="1">
      <c r="A1457" s="198" t="str">
        <f>IF(B1457&lt;&gt;"",IF(AND(B1457&gt;=_TM1,B1457&lt;=_TM2,OR(TH!L1457="1111",TH!M1457="1111")),TH!D1457,""),"")</f>
        <v/>
      </c>
      <c r="B1457" s="36" t="str">
        <f t="shared" si="61"/>
        <v/>
      </c>
      <c r="C1457" s="37"/>
      <c r="D1457" s="37"/>
      <c r="E1457" s="37"/>
      <c r="F1457" s="40"/>
      <c r="G1457" s="870"/>
      <c r="H1457" s="7"/>
      <c r="I1457" s="252"/>
      <c r="J1457" s="252"/>
      <c r="K1457" s="594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59"/>
    </row>
    <row r="1458" spans="1:27" ht="15.75" customHeight="1">
      <c r="A1458" s="198" t="str">
        <f>IF(B1458&lt;&gt;"",IF(AND(B1458&gt;=_TM1,B1458&lt;=_TM2,OR(TH!L1458="1111",TH!M1458="1111")),TH!D1458,""),"")</f>
        <v/>
      </c>
      <c r="B1458" s="36" t="str">
        <f t="shared" si="61"/>
        <v/>
      </c>
      <c r="C1458" s="37"/>
      <c r="D1458" s="37"/>
      <c r="E1458" s="37"/>
      <c r="F1458" s="40"/>
      <c r="G1458" s="870"/>
      <c r="H1458" s="7"/>
      <c r="I1458" s="252"/>
      <c r="J1458" s="252"/>
      <c r="K1458" s="594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59"/>
    </row>
    <row r="1459" spans="1:27" ht="15.75" customHeight="1">
      <c r="A1459" s="198" t="str">
        <f>IF(B1459&lt;&gt;"",IF(AND(B1459&gt;=_TM1,B1459&lt;=_TM2,OR(TH!L1459="1111",TH!M1459="1111")),TH!D1459,""),"")</f>
        <v/>
      </c>
      <c r="B1459" s="36" t="str">
        <f t="shared" si="61"/>
        <v/>
      </c>
      <c r="C1459" s="37"/>
      <c r="D1459" s="37"/>
      <c r="E1459" s="37"/>
      <c r="F1459" s="40"/>
      <c r="G1459" s="870"/>
      <c r="H1459" s="7"/>
      <c r="I1459" s="252"/>
      <c r="J1459" s="252"/>
      <c r="K1459" s="594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59"/>
    </row>
    <row r="1460" spans="1:27" ht="15.75" customHeight="1">
      <c r="A1460" s="198" t="str">
        <f>IF(B1460&lt;&gt;"",IF(AND(B1460&gt;=_TM1,B1460&lt;=_TM2,OR(TH!L1460="1111",TH!M1460="1111")),TH!D1460,""),"")</f>
        <v/>
      </c>
      <c r="B1460" s="36" t="str">
        <f t="shared" si="61"/>
        <v/>
      </c>
      <c r="C1460" s="37"/>
      <c r="D1460" s="37"/>
      <c r="E1460" s="37"/>
      <c r="F1460" s="40"/>
      <c r="G1460" s="870"/>
      <c r="H1460" s="7"/>
      <c r="I1460" s="252"/>
      <c r="J1460" s="252"/>
      <c r="K1460" s="594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59"/>
    </row>
    <row r="1461" spans="1:27" ht="15.75" customHeight="1">
      <c r="A1461" s="198" t="str">
        <f>IF(B1461&lt;&gt;"",IF(AND(B1461&gt;=_TM1,B1461&lt;=_TM2,OR(TH!L1461="1111",TH!M1461="1111")),TH!D1461,""),"")</f>
        <v/>
      </c>
      <c r="B1461" s="36" t="str">
        <f t="shared" si="61"/>
        <v/>
      </c>
      <c r="C1461" s="37"/>
      <c r="D1461" s="37"/>
      <c r="E1461" s="37"/>
      <c r="F1461" s="40"/>
      <c r="G1461" s="870"/>
      <c r="H1461" s="7"/>
      <c r="I1461" s="252"/>
      <c r="J1461" s="252"/>
      <c r="K1461" s="594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59"/>
    </row>
    <row r="1462" spans="1:27" ht="15.75" customHeight="1">
      <c r="A1462" s="198" t="str">
        <f>IF(B1462&lt;&gt;"",IF(AND(B1462&gt;=_TM1,B1462&lt;=_TM2,OR(TH!L1462="1111",TH!M1462="1111")),TH!D1462,""),"")</f>
        <v/>
      </c>
      <c r="B1462" s="36" t="str">
        <f t="shared" si="61"/>
        <v/>
      </c>
      <c r="C1462" s="37"/>
      <c r="D1462" s="37"/>
      <c r="E1462" s="37"/>
      <c r="F1462" s="40"/>
      <c r="G1462" s="870"/>
      <c r="H1462" s="7"/>
      <c r="I1462" s="252"/>
      <c r="J1462" s="252"/>
      <c r="K1462" s="594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59"/>
    </row>
    <row r="1463" spans="1:27" ht="15.75" customHeight="1">
      <c r="A1463" s="198" t="str">
        <f>IF(B1463&lt;&gt;"",IF(AND(B1463&gt;=_TM1,B1463&lt;=_TM2,OR(TH!L1463="1111",TH!M1463="1111")),TH!D1463,""),"")</f>
        <v/>
      </c>
      <c r="B1463" s="36" t="str">
        <f t="shared" ref="B1463:B1526" si="62">IF(C1463&lt;&gt;"",MONTH(C1463),"")</f>
        <v/>
      </c>
      <c r="C1463" s="37"/>
      <c r="D1463" s="37"/>
      <c r="E1463" s="37"/>
      <c r="F1463" s="40"/>
      <c r="G1463" s="870"/>
      <c r="H1463" s="7"/>
      <c r="I1463" s="252"/>
      <c r="J1463" s="252"/>
      <c r="K1463" s="594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59"/>
    </row>
    <row r="1464" spans="1:27" ht="15.75" customHeight="1">
      <c r="A1464" s="198" t="str">
        <f>IF(B1464&lt;&gt;"",IF(AND(B1464&gt;=_TM1,B1464&lt;=_TM2,OR(TH!L1464="1111",TH!M1464="1111")),TH!D1464,""),"")</f>
        <v/>
      </c>
      <c r="B1464" s="36" t="str">
        <f t="shared" si="62"/>
        <v/>
      </c>
      <c r="C1464" s="182"/>
      <c r="D1464" s="182"/>
      <c r="E1464" s="189"/>
      <c r="F1464" s="187"/>
      <c r="G1464" s="871"/>
      <c r="H1464" s="7"/>
      <c r="I1464" s="252"/>
      <c r="J1464" s="252"/>
      <c r="K1464" s="594"/>
      <c r="L1464" s="595"/>
      <c r="M1464" s="595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59"/>
    </row>
    <row r="1465" spans="1:27" ht="15.75" customHeight="1">
      <c r="A1465" s="198" t="str">
        <f>IF(B1465&lt;&gt;"",IF(AND(B1465&gt;=_TM1,B1465&lt;=_TM2,OR(TH!L1465="1111",TH!M1465="1111")),TH!D1465,""),"")</f>
        <v/>
      </c>
      <c r="B1465" s="36" t="str">
        <f t="shared" si="62"/>
        <v/>
      </c>
      <c r="C1465" s="182"/>
      <c r="D1465" s="182"/>
      <c r="E1465" s="189"/>
      <c r="F1465" s="187"/>
      <c r="G1465" s="871"/>
      <c r="H1465" s="7"/>
      <c r="I1465" s="252"/>
      <c r="J1465" s="252"/>
      <c r="K1465" s="594"/>
      <c r="L1465" s="595"/>
      <c r="M1465" s="595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59"/>
    </row>
    <row r="1466" spans="1:27" ht="15.75" customHeight="1">
      <c r="A1466" s="198" t="str">
        <f>IF(B1466&lt;&gt;"",IF(AND(B1466&gt;=_TM1,B1466&lt;=_TM2,OR(TH!L1466="1111",TH!M1466="1111")),TH!D1466,""),"")</f>
        <v/>
      </c>
      <c r="B1466" s="36" t="str">
        <f t="shared" si="62"/>
        <v/>
      </c>
      <c r="C1466" s="182"/>
      <c r="D1466" s="182"/>
      <c r="E1466" s="189"/>
      <c r="F1466" s="187"/>
      <c r="G1466" s="871"/>
      <c r="H1466" s="7"/>
      <c r="I1466" s="252"/>
      <c r="J1466" s="252"/>
      <c r="K1466" s="594"/>
      <c r="L1466" s="595"/>
      <c r="M1466" s="595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59"/>
    </row>
    <row r="1467" spans="1:27" ht="15.75" customHeight="1">
      <c r="A1467" s="198" t="str">
        <f>IF(B1467&lt;&gt;"",IF(AND(B1467&gt;=_TM1,B1467&lt;=_TM2,OR(TH!L1467="1111",TH!M1467="1111")),TH!D1467,""),"")</f>
        <v/>
      </c>
      <c r="B1467" s="36" t="str">
        <f t="shared" si="62"/>
        <v/>
      </c>
      <c r="C1467" s="37"/>
      <c r="D1467" s="37"/>
      <c r="E1467" s="761"/>
      <c r="F1467" s="187"/>
      <c r="G1467" s="870"/>
      <c r="H1467" s="7"/>
      <c r="I1467" s="252"/>
      <c r="J1467" s="252"/>
      <c r="K1467" s="594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59"/>
    </row>
    <row r="1468" spans="1:27" ht="15.75" customHeight="1">
      <c r="A1468" s="198" t="str">
        <f>IF(B1468&lt;&gt;"",IF(AND(B1468&gt;=_TM1,B1468&lt;=_TM2,OR(TH!L1468="1111",TH!M1468="1111")),TH!D1468,""),"")</f>
        <v/>
      </c>
      <c r="B1468" s="36" t="str">
        <f t="shared" si="62"/>
        <v/>
      </c>
      <c r="C1468" s="37"/>
      <c r="D1468" s="37"/>
      <c r="E1468" s="761"/>
      <c r="F1468" s="40"/>
      <c r="G1468" s="870"/>
      <c r="H1468" s="7"/>
      <c r="I1468" s="803"/>
      <c r="J1468" s="252"/>
      <c r="K1468" s="594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59"/>
    </row>
    <row r="1469" spans="1:27" ht="15.75" customHeight="1">
      <c r="A1469" s="198" t="str">
        <f>IF(B1469&lt;&gt;"",IF(AND(B1469&gt;=_TM1,B1469&lt;=_TM2,OR(TH!L1469="1111",TH!M1469="1111")),TH!D1469,""),"")</f>
        <v/>
      </c>
      <c r="B1469" s="36" t="str">
        <f t="shared" si="62"/>
        <v/>
      </c>
      <c r="C1469" s="37"/>
      <c r="D1469" s="37"/>
      <c r="E1469" s="761"/>
      <c r="F1469" s="187"/>
      <c r="G1469" s="870"/>
      <c r="H1469" s="7"/>
      <c r="I1469" s="252"/>
      <c r="J1469" s="252"/>
      <c r="K1469" s="594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59"/>
    </row>
    <row r="1470" spans="1:27" ht="15.75" customHeight="1">
      <c r="A1470" s="198" t="str">
        <f>IF(B1470&lt;&gt;"",IF(AND(B1470&gt;=_TM1,B1470&lt;=_TM2,OR(TH!L1470="1111",TH!M1470="1111")),TH!D1470,""),"")</f>
        <v/>
      </c>
      <c r="B1470" s="36" t="str">
        <f t="shared" si="62"/>
        <v/>
      </c>
      <c r="C1470" s="37"/>
      <c r="D1470" s="37"/>
      <c r="E1470" s="761"/>
      <c r="F1470" s="291"/>
      <c r="G1470" s="870"/>
      <c r="H1470" s="7"/>
      <c r="I1470" s="252"/>
      <c r="J1470" s="252"/>
      <c r="K1470" s="594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59"/>
    </row>
    <row r="1471" spans="1:27" ht="15.75" customHeight="1">
      <c r="A1471" s="198" t="str">
        <f>IF(B1471&lt;&gt;"",IF(AND(B1471&gt;=_TM1,B1471&lt;=_TM2,OR(TH!L1471="1111",TH!M1471="1111")),TH!D1471,""),"")</f>
        <v/>
      </c>
      <c r="B1471" s="36" t="str">
        <f t="shared" si="62"/>
        <v/>
      </c>
      <c r="C1471" s="37"/>
      <c r="D1471" s="37"/>
      <c r="E1471" s="761"/>
      <c r="F1471" s="40"/>
      <c r="G1471" s="870"/>
      <c r="H1471" s="7"/>
      <c r="I1471" s="252"/>
      <c r="J1471" s="252"/>
      <c r="K1471" s="594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59"/>
    </row>
    <row r="1472" spans="1:27" ht="15.75" customHeight="1">
      <c r="A1472" s="198" t="str">
        <f>IF(B1472&lt;&gt;"",IF(AND(B1472&gt;=_TM1,B1472&lt;=_TM2,OR(TH!L1472="1111",TH!M1472="1111")),TH!D1472,""),"")</f>
        <v/>
      </c>
      <c r="B1472" s="36" t="str">
        <f t="shared" si="62"/>
        <v/>
      </c>
      <c r="C1472" s="37"/>
      <c r="D1472" s="37"/>
      <c r="E1472" s="761"/>
      <c r="F1472" s="187"/>
      <c r="G1472" s="870"/>
      <c r="H1472" s="7"/>
      <c r="I1472" s="803"/>
      <c r="J1472" s="252"/>
      <c r="K1472" s="594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59"/>
    </row>
    <row r="1473" spans="1:27" ht="15.75" customHeight="1">
      <c r="A1473" s="198" t="str">
        <f>IF(B1473&lt;&gt;"",IF(AND(B1473&gt;=_TM1,B1473&lt;=_TM2,OR(TH!L1473="1111",TH!M1473="1111")),TH!D1473,""),"")</f>
        <v/>
      </c>
      <c r="B1473" s="36" t="str">
        <f t="shared" si="62"/>
        <v/>
      </c>
      <c r="C1473" s="37"/>
      <c r="D1473" s="37"/>
      <c r="E1473" s="761"/>
      <c r="F1473" s="40"/>
      <c r="G1473" s="870"/>
      <c r="H1473" s="7"/>
      <c r="I1473" s="803"/>
      <c r="J1473" s="252"/>
      <c r="K1473" s="594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59"/>
    </row>
    <row r="1474" spans="1:27" ht="15.75" customHeight="1">
      <c r="A1474" s="198" t="str">
        <f>IF(B1474&lt;&gt;"",IF(AND(B1474&gt;=_TM1,B1474&lt;=_TM2,OR(TH!L1474="1111",TH!M1474="1111")),TH!D1474,""),"")</f>
        <v/>
      </c>
      <c r="B1474" s="36" t="str">
        <f t="shared" si="62"/>
        <v/>
      </c>
      <c r="C1474" s="37"/>
      <c r="D1474" s="37"/>
      <c r="E1474" s="761"/>
      <c r="F1474" s="187"/>
      <c r="G1474" s="870"/>
      <c r="H1474" s="7"/>
      <c r="I1474" s="252"/>
      <c r="J1474" s="252"/>
      <c r="K1474" s="594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59"/>
    </row>
    <row r="1475" spans="1:27" ht="15.75" customHeight="1">
      <c r="A1475" s="198" t="str">
        <f>IF(B1475&lt;&gt;"",IF(AND(B1475&gt;=_TM1,B1475&lt;=_TM2,OR(TH!L1475="1111",TH!M1475="1111")),TH!D1475,""),"")</f>
        <v/>
      </c>
      <c r="B1475" s="36" t="str">
        <f t="shared" si="62"/>
        <v/>
      </c>
      <c r="C1475" s="37"/>
      <c r="D1475" s="37"/>
      <c r="E1475" s="761"/>
      <c r="F1475" s="187"/>
      <c r="G1475" s="870"/>
      <c r="H1475" s="7"/>
      <c r="I1475" s="252"/>
      <c r="J1475" s="252"/>
      <c r="K1475" s="594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59"/>
    </row>
    <row r="1476" spans="1:27" ht="15.75" customHeight="1">
      <c r="A1476" s="198" t="str">
        <f>IF(B1476&lt;&gt;"",IF(AND(B1476&gt;=_TM1,B1476&lt;=_TM2,OR(TH!L1476="1111",TH!M1476="1111")),TH!D1476,""),"")</f>
        <v/>
      </c>
      <c r="B1476" s="36" t="str">
        <f t="shared" si="62"/>
        <v/>
      </c>
      <c r="C1476" s="182"/>
      <c r="D1476" s="182"/>
      <c r="E1476" s="182"/>
      <c r="F1476" s="187"/>
      <c r="G1476" s="871"/>
      <c r="H1476" s="191"/>
      <c r="I1476" s="252"/>
      <c r="J1476" s="252"/>
      <c r="K1476" s="594"/>
      <c r="L1476" s="595"/>
      <c r="M1476" s="595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59"/>
    </row>
    <row r="1477" spans="1:27" ht="15.75" customHeight="1">
      <c r="A1477" s="198" t="str">
        <f>IF(B1477&lt;&gt;"",IF(AND(B1477&gt;=_TM1,B1477&lt;=_TM2,OR(TH!L1477="1111",TH!M1477="1111")),TH!D1477,""),"")</f>
        <v/>
      </c>
      <c r="B1477" s="36" t="str">
        <f t="shared" si="62"/>
        <v/>
      </c>
      <c r="C1477" s="37"/>
      <c r="D1477" s="37"/>
      <c r="E1477" s="761"/>
      <c r="F1477" s="40"/>
      <c r="G1477" s="870"/>
      <c r="H1477" s="7"/>
      <c r="I1477" s="252"/>
      <c r="J1477" s="252"/>
      <c r="K1477" s="594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59"/>
    </row>
    <row r="1478" spans="1:27" ht="15.75" customHeight="1">
      <c r="A1478" s="198" t="str">
        <f>IF(B1478&lt;&gt;"",IF(AND(B1478&gt;=_TM1,B1478&lt;=_TM2,OR(TH!L1478="1111",TH!M1478="1111")),TH!D1478,""),"")</f>
        <v/>
      </c>
      <c r="B1478" s="36" t="str">
        <f t="shared" si="62"/>
        <v/>
      </c>
      <c r="C1478" s="37"/>
      <c r="D1478" s="37"/>
      <c r="E1478" s="761"/>
      <c r="F1478" s="187"/>
      <c r="G1478" s="870"/>
      <c r="H1478" s="7"/>
      <c r="I1478" s="252"/>
      <c r="J1478" s="252"/>
      <c r="K1478" s="594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59"/>
    </row>
    <row r="1479" spans="1:27" ht="15.75" customHeight="1">
      <c r="A1479" s="198" t="str">
        <f>IF(B1479&lt;&gt;"",IF(AND(B1479&gt;=_TM1,B1479&lt;=_TM2,OR(TH!L1479="1111",TH!M1479="1111")),TH!D1479,""),"")</f>
        <v/>
      </c>
      <c r="B1479" s="36" t="str">
        <f t="shared" si="62"/>
        <v/>
      </c>
      <c r="C1479" s="37"/>
      <c r="D1479" s="37"/>
      <c r="E1479" s="761"/>
      <c r="F1479" s="187"/>
      <c r="G1479" s="870"/>
      <c r="H1479" s="7"/>
      <c r="I1479" s="252"/>
      <c r="J1479" s="252"/>
      <c r="K1479" s="594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59"/>
    </row>
    <row r="1480" spans="1:27" ht="15.75" customHeight="1">
      <c r="A1480" s="198" t="str">
        <f>IF(B1480&lt;&gt;"",IF(AND(B1480&gt;=_TM1,B1480&lt;=_TM2,OR(TH!L1480="1111",TH!M1480="1111")),TH!D1480,""),"")</f>
        <v/>
      </c>
      <c r="B1480" s="36" t="str">
        <f t="shared" si="62"/>
        <v/>
      </c>
      <c r="C1480" s="37"/>
      <c r="D1480" s="37"/>
      <c r="E1480" s="761"/>
      <c r="F1480" s="187"/>
      <c r="G1480" s="870"/>
      <c r="H1480" s="7"/>
      <c r="I1480" s="803"/>
      <c r="J1480" s="252"/>
      <c r="K1480" s="594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59"/>
    </row>
    <row r="1481" spans="1:27" ht="15.75" customHeight="1">
      <c r="A1481" s="198" t="str">
        <f>IF(B1481&lt;&gt;"",IF(AND(B1481&gt;=_TM1,B1481&lt;=_TM2,OR(TH!L1481="1111",TH!M1481="1111")),TH!D1481,""),"")</f>
        <v/>
      </c>
      <c r="B1481" s="36" t="str">
        <f t="shared" si="62"/>
        <v/>
      </c>
      <c r="C1481" s="37"/>
      <c r="D1481" s="37"/>
      <c r="E1481" s="761"/>
      <c r="F1481" s="187"/>
      <c r="G1481" s="870"/>
      <c r="H1481" s="7"/>
      <c r="I1481" s="252"/>
      <c r="J1481" s="252"/>
      <c r="K1481" s="594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59"/>
    </row>
    <row r="1482" spans="1:27" ht="15.75" customHeight="1">
      <c r="A1482" s="198" t="str">
        <f>IF(B1482&lt;&gt;"",IF(AND(B1482&gt;=_TM1,B1482&lt;=_TM2,OR(TH!L1482="1111",TH!M1482="1111")),TH!D1482,""),"")</f>
        <v/>
      </c>
      <c r="B1482" s="36" t="str">
        <f t="shared" si="62"/>
        <v/>
      </c>
      <c r="C1482" s="37"/>
      <c r="D1482" s="37"/>
      <c r="E1482" s="761"/>
      <c r="F1482" s="187"/>
      <c r="G1482" s="870"/>
      <c r="H1482" s="7"/>
      <c r="I1482" s="252"/>
      <c r="J1482" s="252"/>
      <c r="K1482" s="594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59"/>
    </row>
    <row r="1483" spans="1:27" ht="15.75" customHeight="1">
      <c r="A1483" s="198" t="str">
        <f>IF(B1483&lt;&gt;"",IF(AND(B1483&gt;=_TM1,B1483&lt;=_TM2,OR(TH!L1483="1111",TH!M1483="1111")),TH!D1483,""),"")</f>
        <v/>
      </c>
      <c r="B1483" s="36" t="str">
        <f t="shared" si="62"/>
        <v/>
      </c>
      <c r="C1483" s="37"/>
      <c r="D1483" s="37"/>
      <c r="E1483" s="761"/>
      <c r="F1483" s="187"/>
      <c r="G1483" s="870"/>
      <c r="H1483" s="7"/>
      <c r="I1483" s="252"/>
      <c r="J1483" s="252"/>
      <c r="K1483" s="594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59"/>
    </row>
    <row r="1484" spans="1:27" ht="15.75" customHeight="1">
      <c r="A1484" s="198" t="str">
        <f>IF(B1484&lt;&gt;"",IF(AND(B1484&gt;=_TM1,B1484&lt;=_TM2,OR(TH!L1484="1111",TH!M1484="1111")),TH!D1484,""),"")</f>
        <v/>
      </c>
      <c r="B1484" s="36" t="str">
        <f t="shared" si="62"/>
        <v/>
      </c>
      <c r="C1484" s="37"/>
      <c r="D1484" s="37"/>
      <c r="E1484" s="761"/>
      <c r="F1484" s="187"/>
      <c r="G1484" s="870"/>
      <c r="H1484" s="7"/>
      <c r="I1484" s="252"/>
      <c r="J1484" s="252"/>
      <c r="K1484" s="594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59"/>
    </row>
    <row r="1485" spans="1:27" ht="15.75" customHeight="1">
      <c r="A1485" s="198" t="str">
        <f>IF(B1485&lt;&gt;"",IF(AND(B1485&gt;=_TM1,B1485&lt;=_TM2,OR(TH!L1485="1111",TH!M1485="1111")),TH!D1485,""),"")</f>
        <v/>
      </c>
      <c r="B1485" s="36" t="str">
        <f t="shared" si="62"/>
        <v/>
      </c>
      <c r="C1485" s="37"/>
      <c r="D1485" s="37"/>
      <c r="E1485" s="761"/>
      <c r="F1485" s="187"/>
      <c r="G1485" s="870"/>
      <c r="H1485" s="7"/>
      <c r="I1485" s="252"/>
      <c r="J1485" s="252"/>
      <c r="K1485" s="594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59"/>
    </row>
    <row r="1486" spans="1:27" ht="15.75" customHeight="1">
      <c r="A1486" s="198" t="str">
        <f>IF(B1486&lt;&gt;"",IF(AND(B1486&gt;=_TM1,B1486&lt;=_TM2,OR(TH!L1486="1111",TH!M1486="1111")),TH!D1486,""),"")</f>
        <v/>
      </c>
      <c r="B1486" s="36" t="str">
        <f t="shared" si="62"/>
        <v/>
      </c>
      <c r="C1486" s="37"/>
      <c r="D1486" s="37"/>
      <c r="E1486" s="761"/>
      <c r="F1486" s="187"/>
      <c r="G1486" s="870"/>
      <c r="H1486" s="7"/>
      <c r="I1486" s="252"/>
      <c r="J1486" s="252"/>
      <c r="K1486" s="594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59"/>
    </row>
    <row r="1487" spans="1:27" ht="15.75" customHeight="1">
      <c r="A1487" s="198" t="str">
        <f>IF(B1487&lt;&gt;"",IF(AND(B1487&gt;=_TM1,B1487&lt;=_TM2,OR(TH!L1487="1111",TH!M1487="1111")),TH!D1487,""),"")</f>
        <v/>
      </c>
      <c r="B1487" s="36" t="str">
        <f t="shared" si="62"/>
        <v/>
      </c>
      <c r="C1487" s="37"/>
      <c r="D1487" s="37"/>
      <c r="E1487" s="761"/>
      <c r="F1487" s="187"/>
      <c r="G1487" s="870"/>
      <c r="H1487" s="7"/>
      <c r="I1487" s="252"/>
      <c r="J1487" s="252"/>
      <c r="K1487" s="594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59"/>
    </row>
    <row r="1488" spans="1:27" ht="15.75" customHeight="1">
      <c r="A1488" s="198" t="str">
        <f>IF(B1488&lt;&gt;"",IF(AND(B1488&gt;=_TM1,B1488&lt;=_TM2,OR(TH!L1488="1111",TH!M1488="1111")),TH!D1488,""),"")</f>
        <v/>
      </c>
      <c r="B1488" s="36" t="str">
        <f t="shared" si="62"/>
        <v/>
      </c>
      <c r="C1488" s="182"/>
      <c r="D1488" s="182"/>
      <c r="E1488" s="182"/>
      <c r="F1488" s="187"/>
      <c r="G1488" s="871"/>
      <c r="H1488" s="191"/>
      <c r="I1488" s="252"/>
      <c r="J1488" s="252"/>
      <c r="K1488" s="594"/>
      <c r="L1488" s="595"/>
      <c r="M1488" s="192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59"/>
    </row>
    <row r="1489" spans="1:27" ht="15.75" customHeight="1">
      <c r="A1489" s="198" t="str">
        <f>IF(B1489&lt;&gt;"",IF(AND(B1489&gt;=_TM1,B1489&lt;=_TM2,OR(TH!L1489="1111",TH!M1489="1111")),TH!D1489,""),"")</f>
        <v/>
      </c>
      <c r="B1489" s="36" t="str">
        <f t="shared" si="62"/>
        <v/>
      </c>
      <c r="C1489" s="189"/>
      <c r="D1489" s="182"/>
      <c r="E1489" s="189"/>
      <c r="F1489" s="190"/>
      <c r="G1489" s="867"/>
      <c r="H1489" s="191"/>
      <c r="I1489" s="252"/>
      <c r="J1489" s="252"/>
      <c r="K1489" s="38"/>
      <c r="L1489" s="192"/>
      <c r="M1489" s="192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59"/>
    </row>
    <row r="1490" spans="1:27" ht="15.75" customHeight="1">
      <c r="A1490" s="198" t="str">
        <f>IF(B1490&lt;&gt;"",IF(AND(B1490&gt;=_TM1,B1490&lt;=_TM2,OR(TH!L1490="1111",TH!M1490="1111")),TH!D1490,""),"")</f>
        <v/>
      </c>
      <c r="B1490" s="36" t="str">
        <f t="shared" si="62"/>
        <v/>
      </c>
      <c r="C1490" s="189"/>
      <c r="D1490" s="182"/>
      <c r="E1490" s="189"/>
      <c r="F1490" s="190"/>
      <c r="G1490" s="867"/>
      <c r="H1490" s="191"/>
      <c r="I1490" s="252"/>
      <c r="J1490" s="252"/>
      <c r="K1490" s="38"/>
      <c r="L1490" s="192"/>
      <c r="M1490" s="192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59"/>
    </row>
    <row r="1491" spans="1:27" ht="15.75" customHeight="1">
      <c r="A1491" s="198" t="str">
        <f>IF(B1491&lt;&gt;"",IF(AND(B1491&gt;=_TM1,B1491&lt;=_TM2,OR(TH!L1491="1111",TH!M1491="1111")),TH!D1491,""),"")</f>
        <v/>
      </c>
      <c r="B1491" s="36" t="str">
        <f t="shared" si="62"/>
        <v/>
      </c>
      <c r="C1491" s="189"/>
      <c r="D1491" s="189"/>
      <c r="E1491" s="189"/>
      <c r="F1491" s="190"/>
      <c r="G1491" s="867"/>
      <c r="H1491" s="191"/>
      <c r="I1491" s="252"/>
      <c r="J1491" s="252"/>
      <c r="K1491" s="594"/>
      <c r="L1491" s="192"/>
      <c r="M1491" s="192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59"/>
    </row>
    <row r="1492" spans="1:27" ht="15.75" customHeight="1">
      <c r="A1492" s="198" t="str">
        <f>IF(B1492&lt;&gt;"",IF(AND(B1492&gt;=_TM1,B1492&lt;=_TM2,OR(TH!L1492="1111",TH!M1492="1111")),TH!D1492,""),"")</f>
        <v/>
      </c>
      <c r="B1492" s="36" t="str">
        <f t="shared" si="62"/>
        <v/>
      </c>
      <c r="C1492" s="189"/>
      <c r="D1492" s="189"/>
      <c r="E1492" s="189"/>
      <c r="F1492" s="190"/>
      <c r="G1492" s="867"/>
      <c r="H1492" s="191"/>
      <c r="I1492" s="252"/>
      <c r="J1492" s="252"/>
      <c r="K1492" s="594"/>
      <c r="L1492" s="192"/>
      <c r="M1492" s="192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59"/>
    </row>
    <row r="1493" spans="1:27" ht="15.75" customHeight="1">
      <c r="A1493" s="198" t="str">
        <f>IF(B1493&lt;&gt;"",IF(AND(B1493&gt;=_TM1,B1493&lt;=_TM2,OR(TH!L1493="1111",TH!M1493="1111")),TH!D1493,""),"")</f>
        <v/>
      </c>
      <c r="B1493" s="36" t="str">
        <f t="shared" si="62"/>
        <v/>
      </c>
      <c r="C1493" s="189"/>
      <c r="D1493" s="189"/>
      <c r="E1493" s="189"/>
      <c r="F1493" s="190"/>
      <c r="G1493" s="867"/>
      <c r="H1493" s="191"/>
      <c r="I1493" s="252"/>
      <c r="J1493" s="252"/>
      <c r="K1493" s="594"/>
      <c r="L1493" s="192"/>
      <c r="M1493" s="192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59"/>
    </row>
    <row r="1494" spans="1:27" ht="15.75" customHeight="1">
      <c r="A1494" s="198" t="str">
        <f>IF(B1494&lt;&gt;"",IF(AND(B1494&gt;=_TM1,B1494&lt;=_TM2,OR(TH!L1494="1111",TH!M1494="1111")),TH!D1494,""),"")</f>
        <v/>
      </c>
      <c r="B1494" s="36" t="str">
        <f t="shared" si="62"/>
        <v/>
      </c>
      <c r="C1494" s="37"/>
      <c r="D1494" s="37"/>
      <c r="E1494" s="37"/>
      <c r="F1494" s="40"/>
      <c r="G1494" s="870"/>
      <c r="H1494" s="7"/>
      <c r="I1494" s="252"/>
      <c r="J1494" s="252"/>
      <c r="K1494" s="594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59"/>
    </row>
    <row r="1495" spans="1:27" ht="15.75" customHeight="1">
      <c r="A1495" s="198" t="str">
        <f>IF(B1495&lt;&gt;"",IF(AND(B1495&gt;=_TM1,B1495&lt;=_TM2,OR(TH!L1495="1111",TH!M1495="1111")),TH!D1495,""),"")</f>
        <v/>
      </c>
      <c r="B1495" s="36" t="str">
        <f t="shared" si="62"/>
        <v/>
      </c>
      <c r="C1495" s="37"/>
      <c r="D1495" s="37"/>
      <c r="E1495" s="37"/>
      <c r="F1495" s="40"/>
      <c r="G1495" s="870"/>
      <c r="H1495" s="7"/>
      <c r="I1495" s="252"/>
      <c r="J1495" s="252"/>
      <c r="K1495" s="594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59"/>
    </row>
    <row r="1496" spans="1:27" ht="15.75" customHeight="1">
      <c r="A1496" s="198" t="str">
        <f>IF(B1496&lt;&gt;"",IF(AND(B1496&gt;=_TM1,B1496&lt;=_TM2,OR(TH!L1496="1111",TH!M1496="1111")),TH!D1496,""),"")</f>
        <v/>
      </c>
      <c r="B1496" s="36" t="str">
        <f t="shared" si="62"/>
        <v/>
      </c>
      <c r="C1496" s="182"/>
      <c r="D1496" s="182"/>
      <c r="E1496" s="182"/>
      <c r="F1496" s="187"/>
      <c r="G1496" s="871"/>
      <c r="H1496" s="191"/>
      <c r="I1496" s="252"/>
      <c r="J1496" s="252"/>
      <c r="K1496" s="594"/>
      <c r="L1496" s="595"/>
      <c r="M1496" s="595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59"/>
    </row>
    <row r="1497" spans="1:27" ht="15.75" customHeight="1">
      <c r="A1497" s="198" t="str">
        <f>IF(B1497&lt;&gt;"",IF(AND(B1497&gt;=_TM1,B1497&lt;=_TM2,OR(TH!L1497="1111",TH!M1497="1111")),TH!D1497,""),"")</f>
        <v/>
      </c>
      <c r="B1497" s="36" t="str">
        <f t="shared" si="62"/>
        <v/>
      </c>
      <c r="C1497" s="182"/>
      <c r="D1497" s="182"/>
      <c r="E1497" s="182"/>
      <c r="F1497" s="187"/>
      <c r="G1497" s="871"/>
      <c r="H1497" s="7"/>
      <c r="I1497" s="252"/>
      <c r="J1497" s="252"/>
      <c r="K1497" s="594"/>
      <c r="L1497" s="595"/>
      <c r="M1497" s="595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59"/>
    </row>
    <row r="1498" spans="1:27" ht="15.75" customHeight="1">
      <c r="A1498" s="198" t="str">
        <f>IF(B1498&lt;&gt;"",IF(AND(B1498&gt;=_TM1,B1498&lt;=_TM2,OR(TH!L1498="1111",TH!M1498="1111")),TH!D1498,""),"")</f>
        <v/>
      </c>
      <c r="B1498" s="36" t="str">
        <f t="shared" si="62"/>
        <v/>
      </c>
      <c r="C1498" s="182"/>
      <c r="D1498" s="182"/>
      <c r="E1498" s="182"/>
      <c r="F1498" s="187"/>
      <c r="G1498" s="871"/>
      <c r="H1498" s="7"/>
      <c r="I1498" s="252"/>
      <c r="J1498" s="252"/>
      <c r="K1498" s="594"/>
      <c r="L1498" s="595"/>
      <c r="M1498" s="595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59"/>
    </row>
    <row r="1499" spans="1:27" ht="15.75" customHeight="1">
      <c r="A1499" s="198" t="str">
        <f>IF(B1499&lt;&gt;"",IF(AND(B1499&gt;=_TM1,B1499&lt;=_TM2,OR(TH!L1499="1111",TH!M1499="1111")),TH!D1499,""),"")</f>
        <v/>
      </c>
      <c r="B1499" s="36" t="str">
        <f t="shared" si="62"/>
        <v/>
      </c>
      <c r="C1499" s="182"/>
      <c r="D1499" s="182"/>
      <c r="E1499" s="182"/>
      <c r="F1499" s="187"/>
      <c r="G1499" s="871"/>
      <c r="H1499" s="7"/>
      <c r="I1499" s="252"/>
      <c r="J1499" s="252"/>
      <c r="K1499" s="594"/>
      <c r="L1499" s="595"/>
      <c r="M1499" s="595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59"/>
    </row>
    <row r="1500" spans="1:27" ht="15.75" customHeight="1">
      <c r="A1500" s="198" t="str">
        <f>IF(B1500&lt;&gt;"",IF(AND(B1500&gt;=_TM1,B1500&lt;=_TM2,OR(TH!L1500="1111",TH!M1500="1111")),TH!D1500,""),"")</f>
        <v/>
      </c>
      <c r="B1500" s="36" t="str">
        <f t="shared" si="62"/>
        <v/>
      </c>
      <c r="C1500" s="182"/>
      <c r="D1500" s="182"/>
      <c r="E1500" s="182"/>
      <c r="F1500" s="187"/>
      <c r="G1500" s="871"/>
      <c r="H1500" s="7"/>
      <c r="I1500" s="252"/>
      <c r="J1500" s="252"/>
      <c r="K1500" s="594"/>
      <c r="L1500" s="595"/>
      <c r="M1500" s="595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59"/>
    </row>
    <row r="1501" spans="1:27" ht="15.75" customHeight="1">
      <c r="A1501" s="198" t="str">
        <f>IF(B1501&lt;&gt;"",IF(AND(B1501&gt;=_TM1,B1501&lt;=_TM2,OR(TH!L1501="1111",TH!M1501="1111")),TH!D1501,""),"")</f>
        <v/>
      </c>
      <c r="B1501" s="36" t="str">
        <f t="shared" si="62"/>
        <v/>
      </c>
      <c r="C1501" s="182"/>
      <c r="D1501" s="182"/>
      <c r="E1501" s="182"/>
      <c r="F1501" s="187"/>
      <c r="G1501" s="871"/>
      <c r="H1501" s="7"/>
      <c r="I1501" s="252"/>
      <c r="J1501" s="252"/>
      <c r="K1501" s="594"/>
      <c r="L1501" s="595"/>
      <c r="M1501" s="595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59"/>
    </row>
    <row r="1502" spans="1:27" ht="15.75" customHeight="1">
      <c r="A1502" s="198" t="str">
        <f>IF(B1502&lt;&gt;"",IF(AND(B1502&gt;=_TM1,B1502&lt;=_TM2,OR(TH!L1502="1111",TH!M1502="1111")),TH!D1502,""),"")</f>
        <v/>
      </c>
      <c r="B1502" s="36" t="str">
        <f t="shared" si="62"/>
        <v/>
      </c>
      <c r="C1502" s="182"/>
      <c r="D1502" s="182"/>
      <c r="E1502" s="182"/>
      <c r="F1502" s="187"/>
      <c r="G1502" s="871"/>
      <c r="H1502" s="7"/>
      <c r="I1502" s="252"/>
      <c r="J1502" s="252"/>
      <c r="K1502" s="594"/>
      <c r="L1502" s="595"/>
      <c r="M1502" s="595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59"/>
    </row>
    <row r="1503" spans="1:27" ht="15.75" customHeight="1">
      <c r="A1503" s="198" t="str">
        <f>IF(B1503&lt;&gt;"",IF(AND(B1503&gt;=_TM1,B1503&lt;=_TM2,OR(TH!L1503="1111",TH!M1503="1111")),TH!D1503,""),"")</f>
        <v/>
      </c>
      <c r="B1503" s="36" t="str">
        <f t="shared" si="62"/>
        <v/>
      </c>
      <c r="C1503" s="189"/>
      <c r="D1503" s="182"/>
      <c r="E1503" s="189"/>
      <c r="F1503" s="190"/>
      <c r="G1503" s="867"/>
      <c r="H1503" s="45"/>
      <c r="I1503" s="252"/>
      <c r="J1503" s="252"/>
      <c r="K1503" s="594"/>
      <c r="L1503" s="192"/>
      <c r="M1503" s="192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59"/>
    </row>
    <row r="1504" spans="1:27" ht="15.75" customHeight="1">
      <c r="A1504" s="198" t="str">
        <f>IF(B1504&lt;&gt;"",IF(AND(B1504&gt;=_TM1,B1504&lt;=_TM2,OR(TH!L1504="1111",TH!M1504="1111")),TH!D1504,""),"")</f>
        <v/>
      </c>
      <c r="B1504" s="36" t="str">
        <f t="shared" si="62"/>
        <v/>
      </c>
      <c r="C1504" s="189"/>
      <c r="D1504" s="182"/>
      <c r="E1504" s="189"/>
      <c r="F1504" s="190"/>
      <c r="G1504" s="867"/>
      <c r="H1504" s="45"/>
      <c r="I1504" s="252"/>
      <c r="J1504" s="252"/>
      <c r="K1504" s="38"/>
      <c r="L1504" s="192"/>
      <c r="M1504" s="192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59"/>
    </row>
    <row r="1505" spans="1:27" ht="15.75" customHeight="1">
      <c r="A1505" s="198" t="str">
        <f>IF(B1505&lt;&gt;"",IF(AND(B1505&gt;=_TM1,B1505&lt;=_TM2,OR(TH!L1505="1111",TH!M1505="1111")),TH!D1505,""),"")</f>
        <v/>
      </c>
      <c r="B1505" s="36" t="str">
        <f t="shared" si="62"/>
        <v/>
      </c>
      <c r="C1505" s="37"/>
      <c r="D1505" s="37"/>
      <c r="E1505" s="761"/>
      <c r="F1505" s="187"/>
      <c r="G1505" s="870"/>
      <c r="H1505" s="7"/>
      <c r="I1505" s="252"/>
      <c r="J1505" s="252"/>
      <c r="K1505" s="594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59"/>
    </row>
    <row r="1506" spans="1:27" ht="15.75" customHeight="1">
      <c r="A1506" s="198" t="str">
        <f>IF(B1506&lt;&gt;"",IF(AND(B1506&gt;=_TM1,B1506&lt;=_TM2,OR(TH!L1506="1111",TH!M1506="1111")),TH!D1506,""),"")</f>
        <v/>
      </c>
      <c r="B1506" s="36" t="str">
        <f t="shared" si="62"/>
        <v/>
      </c>
      <c r="C1506" s="37"/>
      <c r="D1506" s="37"/>
      <c r="E1506" s="761"/>
      <c r="F1506" s="291"/>
      <c r="G1506" s="870"/>
      <c r="H1506" s="7"/>
      <c r="I1506" s="252"/>
      <c r="J1506" s="252"/>
      <c r="K1506" s="594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59"/>
    </row>
    <row r="1507" spans="1:27" ht="15.75" customHeight="1">
      <c r="A1507" s="198" t="str">
        <f>IF(B1507&lt;&gt;"",IF(AND(B1507&gt;=_TM1,B1507&lt;=_TM2,OR(TH!L1507="1111",TH!M1507="1111")),TH!D1507,""),"")</f>
        <v/>
      </c>
      <c r="B1507" s="36" t="str">
        <f t="shared" si="62"/>
        <v/>
      </c>
      <c r="C1507" s="37"/>
      <c r="D1507" s="37"/>
      <c r="E1507" s="761"/>
      <c r="F1507" s="187"/>
      <c r="G1507" s="870"/>
      <c r="H1507" s="7"/>
      <c r="I1507" s="803"/>
      <c r="J1507" s="252"/>
      <c r="K1507" s="594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59"/>
    </row>
    <row r="1508" spans="1:27" ht="15.75" customHeight="1">
      <c r="A1508" s="198" t="str">
        <f>IF(B1508&lt;&gt;"",IF(AND(B1508&gt;=_TM1,B1508&lt;=_TM2,OR(TH!L1508="1111",TH!M1508="1111")),TH!D1508,""),"")</f>
        <v/>
      </c>
      <c r="B1508" s="36" t="str">
        <f t="shared" si="62"/>
        <v/>
      </c>
      <c r="C1508" s="37"/>
      <c r="D1508" s="37"/>
      <c r="E1508" s="761"/>
      <c r="F1508" s="40"/>
      <c r="G1508" s="870"/>
      <c r="H1508" s="7"/>
      <c r="I1508" s="252"/>
      <c r="J1508" s="252"/>
      <c r="K1508" s="594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59"/>
    </row>
    <row r="1509" spans="1:27" ht="15.75" customHeight="1">
      <c r="A1509" s="198" t="str">
        <f>IF(B1509&lt;&gt;"",IF(AND(B1509&gt;=_TM1,B1509&lt;=_TM2,OR(TH!L1509="1111",TH!M1509="1111")),TH!D1509,""),"")</f>
        <v/>
      </c>
      <c r="B1509" s="36" t="str">
        <f t="shared" si="62"/>
        <v/>
      </c>
      <c r="C1509" s="37"/>
      <c r="D1509" s="37"/>
      <c r="E1509" s="761"/>
      <c r="F1509" s="187"/>
      <c r="G1509" s="870"/>
      <c r="H1509" s="7"/>
      <c r="I1509" s="252"/>
      <c r="J1509" s="252"/>
      <c r="K1509" s="594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59"/>
    </row>
    <row r="1510" spans="1:27" ht="15.75" customHeight="1">
      <c r="A1510" s="198" t="str">
        <f>IF(B1510&lt;&gt;"",IF(AND(B1510&gt;=_TM1,B1510&lt;=_TM2,OR(TH!L1510="1111",TH!M1510="1111")),TH!D1510,""),"")</f>
        <v/>
      </c>
      <c r="B1510" s="36" t="str">
        <f t="shared" si="62"/>
        <v/>
      </c>
      <c r="C1510" s="37"/>
      <c r="D1510" s="37"/>
      <c r="E1510" s="761"/>
      <c r="F1510" s="187"/>
      <c r="G1510" s="870"/>
      <c r="H1510" s="7"/>
      <c r="I1510" s="803"/>
      <c r="J1510" s="252"/>
      <c r="K1510" s="594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59"/>
    </row>
    <row r="1511" spans="1:27" ht="15.75" customHeight="1">
      <c r="A1511" s="198" t="str">
        <f>IF(B1511&lt;&gt;"",IF(AND(B1511&gt;=_TM1,B1511&lt;=_TM2,OR(TH!L1511="1111",TH!M1511="1111")),TH!D1511,""),"")</f>
        <v/>
      </c>
      <c r="B1511" s="36" t="str">
        <f t="shared" si="62"/>
        <v/>
      </c>
      <c r="C1511" s="37"/>
      <c r="D1511" s="37"/>
      <c r="E1511" s="761"/>
      <c r="F1511" s="187"/>
      <c r="G1511" s="870"/>
      <c r="H1511" s="7"/>
      <c r="I1511" s="803"/>
      <c r="J1511" s="252"/>
      <c r="K1511" s="594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59"/>
    </row>
    <row r="1512" spans="1:27" ht="15.75" customHeight="1">
      <c r="A1512" s="198" t="str">
        <f>IF(B1512&lt;&gt;"",IF(AND(B1512&gt;=_TM1,B1512&lt;=_TM2,OR(TH!L1512="1111",TH!M1512="1111")),TH!D1512,""),"")</f>
        <v/>
      </c>
      <c r="B1512" s="36" t="str">
        <f t="shared" si="62"/>
        <v/>
      </c>
      <c r="C1512" s="37"/>
      <c r="D1512" s="37"/>
      <c r="E1512" s="761"/>
      <c r="F1512" s="187"/>
      <c r="G1512" s="870"/>
      <c r="H1512" s="7"/>
      <c r="I1512" s="803"/>
      <c r="J1512" s="252"/>
      <c r="K1512" s="594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59"/>
    </row>
    <row r="1513" spans="1:27" ht="15.75" customHeight="1">
      <c r="A1513" s="198" t="str">
        <f>IF(B1513&lt;&gt;"",IF(AND(B1513&gt;=_TM1,B1513&lt;=_TM2,OR(TH!L1513="1111",TH!M1513="1111")),TH!D1513,""),"")</f>
        <v/>
      </c>
      <c r="B1513" s="36" t="str">
        <f t="shared" si="62"/>
        <v/>
      </c>
      <c r="C1513" s="189"/>
      <c r="D1513" s="189"/>
      <c r="E1513" s="189"/>
      <c r="F1513" s="190"/>
      <c r="G1513" s="867"/>
      <c r="H1513" s="191"/>
      <c r="I1513" s="252"/>
      <c r="J1513" s="252"/>
      <c r="K1513" s="594"/>
      <c r="L1513" s="192"/>
      <c r="M1513" s="192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59"/>
    </row>
    <row r="1514" spans="1:27" ht="15.75" customHeight="1">
      <c r="A1514" s="198" t="str">
        <f>IF(B1514&lt;&gt;"",IF(AND(B1514&gt;=_TM1,B1514&lt;=_TM2,OR(TH!L1514="1111",TH!M1514="1111")),TH!D1514,""),"")</f>
        <v/>
      </c>
      <c r="B1514" s="36" t="str">
        <f t="shared" si="62"/>
        <v/>
      </c>
      <c r="C1514" s="189"/>
      <c r="D1514" s="189"/>
      <c r="E1514" s="189"/>
      <c r="F1514" s="190"/>
      <c r="G1514" s="867"/>
      <c r="H1514" s="191"/>
      <c r="I1514" s="252"/>
      <c r="J1514" s="252"/>
      <c r="K1514" s="594"/>
      <c r="L1514" s="192"/>
      <c r="M1514" s="192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59"/>
    </row>
    <row r="1515" spans="1:27" ht="15.75" customHeight="1">
      <c r="A1515" s="198" t="str">
        <f>IF(B1515&lt;&gt;"",IF(AND(B1515&gt;=_TM1,B1515&lt;=_TM2,OR(TH!L1515="1111",TH!M1515="1111")),TH!D1515,""),"")</f>
        <v/>
      </c>
      <c r="B1515" s="36" t="str">
        <f t="shared" si="62"/>
        <v/>
      </c>
      <c r="C1515" s="189"/>
      <c r="D1515" s="189"/>
      <c r="E1515" s="189"/>
      <c r="F1515" s="190"/>
      <c r="G1515" s="867"/>
      <c r="H1515" s="191"/>
      <c r="I1515" s="252"/>
      <c r="J1515" s="252"/>
      <c r="K1515" s="594"/>
      <c r="L1515" s="192"/>
      <c r="M1515" s="192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59"/>
    </row>
    <row r="1516" spans="1:27" ht="15.75" customHeight="1">
      <c r="A1516" s="198" t="str">
        <f>IF(B1516&lt;&gt;"",IF(AND(B1516&gt;=_TM1,B1516&lt;=_TM2,OR(TH!L1516="1111",TH!M1516="1111")),TH!D1516,""),"")</f>
        <v/>
      </c>
      <c r="B1516" s="36" t="str">
        <f t="shared" si="62"/>
        <v/>
      </c>
      <c r="C1516" s="189"/>
      <c r="D1516" s="189"/>
      <c r="E1516" s="189"/>
      <c r="F1516" s="190"/>
      <c r="G1516" s="867"/>
      <c r="H1516" s="191"/>
      <c r="I1516" s="252"/>
      <c r="J1516" s="252"/>
      <c r="K1516" s="594"/>
      <c r="L1516" s="192"/>
      <c r="M1516" s="192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59"/>
    </row>
    <row r="1517" spans="1:27" ht="15.75" customHeight="1">
      <c r="A1517" s="198" t="str">
        <f>IF(B1517&lt;&gt;"",IF(AND(B1517&gt;=_TM1,B1517&lt;=_TM2,OR(TH!L1517="1111",TH!M1517="1111")),TH!D1517,""),"")</f>
        <v/>
      </c>
      <c r="B1517" s="36" t="str">
        <f t="shared" si="62"/>
        <v/>
      </c>
      <c r="C1517" s="189"/>
      <c r="D1517" s="189"/>
      <c r="E1517" s="189"/>
      <c r="F1517" s="190"/>
      <c r="G1517" s="867"/>
      <c r="H1517" s="191"/>
      <c r="I1517" s="252"/>
      <c r="J1517" s="252"/>
      <c r="K1517" s="594"/>
      <c r="L1517" s="192"/>
      <c r="M1517" s="192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59"/>
    </row>
    <row r="1518" spans="1:27" ht="15.75" customHeight="1">
      <c r="A1518" s="198" t="str">
        <f>IF(B1518&lt;&gt;"",IF(AND(B1518&gt;=_TM1,B1518&lt;=_TM2,OR(TH!L1518="1111",TH!M1518="1111")),TH!D1518,""),"")</f>
        <v/>
      </c>
      <c r="B1518" s="36" t="str">
        <f t="shared" si="62"/>
        <v/>
      </c>
      <c r="C1518" s="189"/>
      <c r="D1518" s="189"/>
      <c r="E1518" s="189"/>
      <c r="F1518" s="190"/>
      <c r="G1518" s="867"/>
      <c r="H1518" s="191"/>
      <c r="I1518" s="252"/>
      <c r="J1518" s="252"/>
      <c r="K1518" s="594"/>
      <c r="L1518" s="192"/>
      <c r="M1518" s="192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59"/>
    </row>
    <row r="1519" spans="1:27" ht="15.75" customHeight="1">
      <c r="A1519" s="198" t="str">
        <f>IF(B1519&lt;&gt;"",IF(AND(B1519&gt;=_TM1,B1519&lt;=_TM2,OR(TH!L1519="1111",TH!M1519="1111")),TH!D1519,""),"")</f>
        <v/>
      </c>
      <c r="B1519" s="36" t="str">
        <f t="shared" si="62"/>
        <v/>
      </c>
      <c r="C1519" s="189"/>
      <c r="D1519" s="189"/>
      <c r="E1519" s="189"/>
      <c r="F1519" s="190"/>
      <c r="G1519" s="867"/>
      <c r="H1519" s="191"/>
      <c r="I1519" s="252"/>
      <c r="J1519" s="252"/>
      <c r="K1519" s="594"/>
      <c r="L1519" s="192"/>
      <c r="M1519" s="192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59"/>
    </row>
    <row r="1520" spans="1:27" ht="15.75" customHeight="1">
      <c r="A1520" s="198" t="str">
        <f>IF(B1520&lt;&gt;"",IF(AND(B1520&gt;=_TM1,B1520&lt;=_TM2,OR(TH!L1520="1111",TH!M1520="1111")),TH!D1520,""),"")</f>
        <v/>
      </c>
      <c r="B1520" s="36" t="str">
        <f t="shared" si="62"/>
        <v/>
      </c>
      <c r="C1520" s="189"/>
      <c r="D1520" s="189"/>
      <c r="E1520" s="189"/>
      <c r="F1520" s="190"/>
      <c r="G1520" s="867"/>
      <c r="H1520" s="191"/>
      <c r="I1520" s="252"/>
      <c r="J1520" s="252"/>
      <c r="K1520" s="594"/>
      <c r="L1520" s="192"/>
      <c r="M1520" s="192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59"/>
    </row>
    <row r="1521" spans="1:27" ht="15.75" customHeight="1">
      <c r="A1521" s="198" t="str">
        <f>IF(B1521&lt;&gt;"",IF(AND(B1521&gt;=_TM1,B1521&lt;=_TM2,OR(TH!L1521="1111",TH!M1521="1111")),TH!D1521,""),"")</f>
        <v/>
      </c>
      <c r="B1521" s="36" t="str">
        <f t="shared" si="62"/>
        <v/>
      </c>
      <c r="C1521" s="189"/>
      <c r="D1521" s="189"/>
      <c r="E1521" s="189"/>
      <c r="F1521" s="190"/>
      <c r="G1521" s="867"/>
      <c r="H1521" s="191"/>
      <c r="I1521" s="252"/>
      <c r="J1521" s="252"/>
      <c r="K1521" s="594"/>
      <c r="L1521" s="192"/>
      <c r="M1521" s="192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59"/>
    </row>
    <row r="1522" spans="1:27" ht="15.75" customHeight="1">
      <c r="A1522" s="198" t="str">
        <f>IF(B1522&lt;&gt;"",IF(AND(B1522&gt;=_TM1,B1522&lt;=_TM2,OR(TH!L1522="1111",TH!M1522="1111")),TH!D1522,""),"")</f>
        <v/>
      </c>
      <c r="B1522" s="36" t="str">
        <f t="shared" si="62"/>
        <v/>
      </c>
      <c r="C1522" s="37"/>
      <c r="D1522" s="37"/>
      <c r="E1522" s="37"/>
      <c r="F1522" s="40"/>
      <c r="G1522" s="870"/>
      <c r="H1522" s="7"/>
      <c r="I1522" s="252"/>
      <c r="J1522" s="252"/>
      <c r="K1522" s="594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59"/>
    </row>
    <row r="1523" spans="1:27" ht="15.75" customHeight="1">
      <c r="A1523" s="198" t="str">
        <f>IF(B1523&lt;&gt;"",IF(AND(B1523&gt;=_TM1,B1523&lt;=_TM2,OR(TH!L1523="1111",TH!M1523="1111")),TH!D1523,""),"")</f>
        <v/>
      </c>
      <c r="B1523" s="36" t="str">
        <f t="shared" si="62"/>
        <v/>
      </c>
      <c r="C1523" s="37"/>
      <c r="D1523" s="37"/>
      <c r="E1523" s="37"/>
      <c r="F1523" s="40"/>
      <c r="G1523" s="870"/>
      <c r="H1523" s="7"/>
      <c r="I1523" s="252"/>
      <c r="J1523" s="252"/>
      <c r="K1523" s="594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59"/>
    </row>
    <row r="1524" spans="1:27" ht="15.75" customHeight="1">
      <c r="A1524" s="198" t="str">
        <f>IF(B1524&lt;&gt;"",IF(AND(B1524&gt;=_TM1,B1524&lt;=_TM2,OR(TH!L1524="1111",TH!M1524="1111")),TH!D1524,""),"")</f>
        <v/>
      </c>
      <c r="B1524" s="36" t="str">
        <f t="shared" si="62"/>
        <v/>
      </c>
      <c r="C1524" s="37"/>
      <c r="D1524" s="37"/>
      <c r="E1524" s="37"/>
      <c r="F1524" s="190"/>
      <c r="G1524" s="870"/>
      <c r="H1524" s="7"/>
      <c r="I1524" s="252"/>
      <c r="J1524" s="252"/>
      <c r="K1524" s="594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59"/>
    </row>
    <row r="1525" spans="1:27" ht="15.75" customHeight="1">
      <c r="A1525" s="198" t="str">
        <f>IF(B1525&lt;&gt;"",IF(AND(B1525&gt;=_TM1,B1525&lt;=_TM2,OR(TH!L1525="1111",TH!M1525="1111")),TH!D1525,""),"")</f>
        <v/>
      </c>
      <c r="B1525" s="36" t="str">
        <f t="shared" si="62"/>
        <v/>
      </c>
      <c r="C1525" s="37"/>
      <c r="D1525" s="37"/>
      <c r="E1525" s="37"/>
      <c r="F1525" s="40"/>
      <c r="G1525" s="870"/>
      <c r="H1525" s="7"/>
      <c r="I1525" s="252"/>
      <c r="J1525" s="252"/>
      <c r="K1525" s="594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59"/>
    </row>
    <row r="1526" spans="1:27" ht="15.75" customHeight="1">
      <c r="A1526" s="198" t="str">
        <f>IF(B1526&lt;&gt;"",IF(AND(B1526&gt;=_TM1,B1526&lt;=_TM2,OR(TH!L1526="1111",TH!M1526="1111")),TH!D1526,""),"")</f>
        <v/>
      </c>
      <c r="B1526" s="36" t="str">
        <f t="shared" si="62"/>
        <v/>
      </c>
      <c r="C1526" s="37"/>
      <c r="D1526" s="37"/>
      <c r="E1526" s="37"/>
      <c r="F1526" s="190"/>
      <c r="G1526" s="870"/>
      <c r="H1526" s="7"/>
      <c r="I1526" s="252"/>
      <c r="J1526" s="252"/>
      <c r="K1526" s="594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59"/>
    </row>
    <row r="1527" spans="1:27" ht="15.75" customHeight="1">
      <c r="A1527" s="198" t="str">
        <f>IF(B1527&lt;&gt;"",IF(AND(B1527&gt;=_TM1,B1527&lt;=_TM2,OR(TH!L1527="1111",TH!M1527="1111")),TH!D1527,""),"")</f>
        <v/>
      </c>
      <c r="B1527" s="36" t="str">
        <f t="shared" ref="B1527:B1590" si="63">IF(C1527&lt;&gt;"",MONTH(C1527),"")</f>
        <v/>
      </c>
      <c r="C1527" s="37"/>
      <c r="D1527" s="37"/>
      <c r="E1527" s="37"/>
      <c r="F1527" s="40"/>
      <c r="G1527" s="870"/>
      <c r="H1527" s="7"/>
      <c r="I1527" s="252"/>
      <c r="J1527" s="252"/>
      <c r="K1527" s="594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59"/>
    </row>
    <row r="1528" spans="1:27" ht="15.75" customHeight="1">
      <c r="A1528" s="198" t="str">
        <f>IF(B1528&lt;&gt;"",IF(AND(B1528&gt;=_TM1,B1528&lt;=_TM2,OR(TH!L1528="1111",TH!M1528="1111")),TH!D1528,""),"")</f>
        <v/>
      </c>
      <c r="B1528" s="36" t="str">
        <f t="shared" si="63"/>
        <v/>
      </c>
      <c r="C1528" s="37"/>
      <c r="D1528" s="37"/>
      <c r="E1528" s="37"/>
      <c r="F1528" s="40"/>
      <c r="G1528" s="870"/>
      <c r="H1528" s="7"/>
      <c r="I1528" s="252"/>
      <c r="J1528" s="252"/>
      <c r="K1528" s="594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59"/>
    </row>
    <row r="1529" spans="1:27" ht="15.75" customHeight="1">
      <c r="A1529" s="198" t="str">
        <f>IF(B1529&lt;&gt;"",IF(AND(B1529&gt;=_TM1,B1529&lt;=_TM2,OR(TH!L1529="1111",TH!M1529="1111")),TH!D1529,""),"")</f>
        <v/>
      </c>
      <c r="B1529" s="36" t="str">
        <f t="shared" si="63"/>
        <v/>
      </c>
      <c r="C1529" s="37"/>
      <c r="D1529" s="37"/>
      <c r="E1529" s="37"/>
      <c r="F1529" s="40"/>
      <c r="G1529" s="870"/>
      <c r="H1529" s="7"/>
      <c r="I1529" s="252"/>
      <c r="J1529" s="252"/>
      <c r="K1529" s="594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59"/>
    </row>
    <row r="1530" spans="1:27" ht="15.75" customHeight="1">
      <c r="A1530" s="198" t="str">
        <f>IF(B1530&lt;&gt;"",IF(AND(B1530&gt;=_TM1,B1530&lt;=_TM2,OR(TH!L1530="1111",TH!M1530="1111")),TH!D1530,""),"")</f>
        <v/>
      </c>
      <c r="B1530" s="36" t="str">
        <f t="shared" si="63"/>
        <v/>
      </c>
      <c r="C1530" s="37"/>
      <c r="D1530" s="37"/>
      <c r="E1530" s="37"/>
      <c r="F1530" s="40"/>
      <c r="G1530" s="870"/>
      <c r="H1530" s="7"/>
      <c r="I1530" s="252"/>
      <c r="J1530" s="252"/>
      <c r="K1530" s="594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59"/>
    </row>
    <row r="1531" spans="1:27" ht="15.75" customHeight="1">
      <c r="A1531" s="198" t="str">
        <f>IF(B1531&lt;&gt;"",IF(AND(B1531&gt;=_TM1,B1531&lt;=_TM2,OR(TH!L1531="1111",TH!M1531="1111")),TH!D1531,""),"")</f>
        <v/>
      </c>
      <c r="B1531" s="36" t="str">
        <f t="shared" si="63"/>
        <v/>
      </c>
      <c r="C1531" s="37"/>
      <c r="D1531" s="37"/>
      <c r="E1531" s="37"/>
      <c r="F1531" s="40"/>
      <c r="G1531" s="870"/>
      <c r="H1531" s="7"/>
      <c r="I1531" s="252"/>
      <c r="J1531" s="252"/>
      <c r="K1531" s="594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59"/>
    </row>
    <row r="1532" spans="1:27" ht="15.75" customHeight="1">
      <c r="A1532" s="198" t="str">
        <f>IF(B1532&lt;&gt;"",IF(AND(B1532&gt;=_TM1,B1532&lt;=_TM2,OR(TH!L1532="1111",TH!M1532="1111")),TH!D1532,""),"")</f>
        <v/>
      </c>
      <c r="B1532" s="36" t="str">
        <f t="shared" si="63"/>
        <v/>
      </c>
      <c r="C1532" s="37"/>
      <c r="D1532" s="37"/>
      <c r="E1532" s="37"/>
      <c r="F1532" s="190"/>
      <c r="G1532" s="870"/>
      <c r="H1532" s="7"/>
      <c r="I1532" s="252"/>
      <c r="J1532" s="252"/>
      <c r="K1532" s="594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59"/>
    </row>
    <row r="1533" spans="1:27" ht="15.75" customHeight="1">
      <c r="A1533" s="198" t="str">
        <f>IF(B1533&lt;&gt;"",IF(AND(B1533&gt;=_TM1,B1533&lt;=_TM2,OR(TH!L1533="1111",TH!M1533="1111")),TH!D1533,""),"")</f>
        <v/>
      </c>
      <c r="B1533" s="36" t="str">
        <f t="shared" si="63"/>
        <v/>
      </c>
      <c r="C1533" s="37"/>
      <c r="D1533" s="37"/>
      <c r="E1533" s="37"/>
      <c r="F1533" s="40"/>
      <c r="G1533" s="870"/>
      <c r="H1533" s="7"/>
      <c r="I1533" s="252"/>
      <c r="J1533" s="252"/>
      <c r="K1533" s="594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59"/>
    </row>
    <row r="1534" spans="1:27" ht="15.75" customHeight="1">
      <c r="A1534" s="198" t="str">
        <f>IF(B1534&lt;&gt;"",IF(AND(B1534&gt;=_TM1,B1534&lt;=_TM2,OR(TH!L1534="1111",TH!M1534="1111")),TH!D1534,""),"")</f>
        <v/>
      </c>
      <c r="B1534" s="36" t="str">
        <f t="shared" si="63"/>
        <v/>
      </c>
      <c r="C1534" s="37"/>
      <c r="D1534" s="37"/>
      <c r="E1534" s="37"/>
      <c r="F1534" s="190"/>
      <c r="G1534" s="870"/>
      <c r="H1534" s="7"/>
      <c r="I1534" s="252"/>
      <c r="J1534" s="252"/>
      <c r="K1534" s="594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59"/>
    </row>
    <row r="1535" spans="1:27" ht="15.75" customHeight="1">
      <c r="A1535" s="198" t="str">
        <f>IF(B1535&lt;&gt;"",IF(AND(B1535&gt;=_TM1,B1535&lt;=_TM2,OR(TH!L1535="1111",TH!M1535="1111")),TH!D1535,""),"")</f>
        <v/>
      </c>
      <c r="B1535" s="36" t="str">
        <f t="shared" si="63"/>
        <v/>
      </c>
      <c r="C1535" s="37"/>
      <c r="D1535" s="37"/>
      <c r="E1535" s="37"/>
      <c r="F1535" s="40"/>
      <c r="G1535" s="870"/>
      <c r="H1535" s="7"/>
      <c r="I1535" s="252"/>
      <c r="J1535" s="252"/>
      <c r="K1535" s="594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59"/>
    </row>
    <row r="1536" spans="1:27" ht="15.75" customHeight="1">
      <c r="A1536" s="198" t="str">
        <f>IF(B1536&lt;&gt;"",IF(AND(B1536&gt;=_TM1,B1536&lt;=_TM2,OR(TH!L1536="1111",TH!M1536="1111")),TH!D1536,""),"")</f>
        <v/>
      </c>
      <c r="B1536" s="36" t="str">
        <f t="shared" si="63"/>
        <v/>
      </c>
      <c r="C1536" s="37"/>
      <c r="D1536" s="37"/>
      <c r="E1536" s="37"/>
      <c r="F1536" s="40"/>
      <c r="G1536" s="870"/>
      <c r="H1536" s="7"/>
      <c r="I1536" s="252"/>
      <c r="J1536" s="252"/>
      <c r="K1536" s="594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59"/>
    </row>
    <row r="1537" spans="1:27" ht="15.75" customHeight="1">
      <c r="A1537" s="198" t="str">
        <f>IF(B1537&lt;&gt;"",IF(AND(B1537&gt;=_TM1,B1537&lt;=_TM2,OR(TH!L1537="1111",TH!M1537="1111")),TH!D1537,""),"")</f>
        <v/>
      </c>
      <c r="B1537" s="36" t="str">
        <f t="shared" si="63"/>
        <v/>
      </c>
      <c r="C1537" s="37"/>
      <c r="D1537" s="37"/>
      <c r="E1537" s="37"/>
      <c r="F1537" s="40"/>
      <c r="G1537" s="870"/>
      <c r="H1537" s="7"/>
      <c r="I1537" s="252"/>
      <c r="J1537" s="252"/>
      <c r="K1537" s="594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59"/>
    </row>
    <row r="1538" spans="1:27" ht="15.75" customHeight="1">
      <c r="A1538" s="198" t="str">
        <f>IF(B1538&lt;&gt;"",IF(AND(B1538&gt;=_TM1,B1538&lt;=_TM2,OR(TH!L1538="1111",TH!M1538="1111")),TH!D1538,""),"")</f>
        <v/>
      </c>
      <c r="B1538" s="36" t="str">
        <f t="shared" si="63"/>
        <v/>
      </c>
      <c r="C1538" s="189"/>
      <c r="D1538" s="182"/>
      <c r="E1538" s="189"/>
      <c r="F1538" s="190"/>
      <c r="G1538" s="867"/>
      <c r="H1538" s="191"/>
      <c r="I1538" s="252"/>
      <c r="J1538" s="252"/>
      <c r="K1538" s="594"/>
      <c r="L1538" s="192"/>
      <c r="M1538" s="192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59"/>
    </row>
    <row r="1539" spans="1:27" ht="15.75" customHeight="1">
      <c r="A1539" s="198" t="str">
        <f>IF(B1539&lt;&gt;"",IF(AND(B1539&gt;=_TM1,B1539&lt;=_TM2,OR(TH!L1539="1111",TH!M1539="1111")),TH!D1539,""),"")</f>
        <v/>
      </c>
      <c r="B1539" s="36" t="str">
        <f t="shared" si="63"/>
        <v/>
      </c>
      <c r="C1539" s="189"/>
      <c r="D1539" s="182"/>
      <c r="E1539" s="189"/>
      <c r="F1539" s="190"/>
      <c r="G1539" s="867"/>
      <c r="H1539" s="191"/>
      <c r="I1539" s="252"/>
      <c r="J1539" s="252"/>
      <c r="K1539" s="38"/>
      <c r="L1539" s="192"/>
      <c r="M1539" s="192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59"/>
    </row>
    <row r="1540" spans="1:27" ht="15.75" customHeight="1">
      <c r="A1540" s="198" t="str">
        <f>IF(B1540&lt;&gt;"",IF(AND(B1540&gt;=_TM1,B1540&lt;=_TM2,OR(TH!L1540="1111",TH!M1540="1111")),TH!D1540,""),"")</f>
        <v/>
      </c>
      <c r="B1540" s="36" t="str">
        <f t="shared" si="63"/>
        <v/>
      </c>
      <c r="C1540" s="189"/>
      <c r="D1540" s="182"/>
      <c r="E1540" s="189"/>
      <c r="F1540" s="190"/>
      <c r="G1540" s="869"/>
      <c r="H1540" s="45"/>
      <c r="I1540" s="253"/>
      <c r="J1540" s="252"/>
      <c r="K1540" s="38"/>
      <c r="L1540" s="192"/>
      <c r="M1540" s="595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59"/>
    </row>
    <row r="1541" spans="1:27" ht="15.75" customHeight="1">
      <c r="A1541" s="198" t="str">
        <f>IF(B1541&lt;&gt;"",IF(AND(B1541&gt;=_TM1,B1541&lt;=_TM2,OR(TH!L1541="1111",TH!M1541="1111")),TH!D1541,""),"")</f>
        <v/>
      </c>
      <c r="B1541" s="36" t="str">
        <f t="shared" si="63"/>
        <v/>
      </c>
      <c r="C1541" s="189"/>
      <c r="D1541" s="182"/>
      <c r="E1541" s="189"/>
      <c r="F1541" s="190"/>
      <c r="G1541" s="869"/>
      <c r="H1541" s="45"/>
      <c r="I1541" s="253"/>
      <c r="J1541" s="252"/>
      <c r="K1541" s="38"/>
      <c r="L1541" s="192"/>
      <c r="M1541" s="595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59"/>
    </row>
    <row r="1542" spans="1:27" ht="15.75" customHeight="1">
      <c r="A1542" s="198" t="str">
        <f>IF(B1542&lt;&gt;"",IF(AND(B1542&gt;=_TM1,B1542&lt;=_TM2,OR(TH!L1542="1111",TH!M1542="1111")),TH!D1542,""),"")</f>
        <v/>
      </c>
      <c r="B1542" s="36" t="str">
        <f t="shared" si="63"/>
        <v/>
      </c>
      <c r="C1542" s="37"/>
      <c r="D1542" s="37"/>
      <c r="E1542" s="761"/>
      <c r="F1542" s="187"/>
      <c r="G1542" s="870"/>
      <c r="H1542" s="7"/>
      <c r="I1542" s="252"/>
      <c r="J1542" s="252"/>
      <c r="K1542" s="594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59"/>
    </row>
    <row r="1543" spans="1:27" ht="15.75" customHeight="1">
      <c r="A1543" s="198" t="str">
        <f>IF(B1543&lt;&gt;"",IF(AND(B1543&gt;=_TM1,B1543&lt;=_TM2,OR(TH!L1543="1111",TH!M1543="1111")),TH!D1543,""),"")</f>
        <v/>
      </c>
      <c r="B1543" s="36" t="str">
        <f t="shared" si="63"/>
        <v/>
      </c>
      <c r="C1543" s="37"/>
      <c r="D1543" s="37"/>
      <c r="E1543" s="761"/>
      <c r="F1543" s="40"/>
      <c r="G1543" s="870"/>
      <c r="H1543" s="7"/>
      <c r="I1543" s="252"/>
      <c r="J1543" s="252"/>
      <c r="K1543" s="594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59"/>
    </row>
    <row r="1544" spans="1:27" ht="15.75" customHeight="1">
      <c r="A1544" s="198" t="str">
        <f>IF(B1544&lt;&gt;"",IF(AND(B1544&gt;=_TM1,B1544&lt;=_TM2,OR(TH!L1544="1111",TH!M1544="1111")),TH!D1544,""),"")</f>
        <v/>
      </c>
      <c r="B1544" s="36" t="str">
        <f t="shared" si="63"/>
        <v/>
      </c>
      <c r="C1544" s="37"/>
      <c r="D1544" s="37"/>
      <c r="E1544" s="761"/>
      <c r="F1544" s="187"/>
      <c r="G1544" s="870"/>
      <c r="H1544" s="7"/>
      <c r="I1544" s="252"/>
      <c r="J1544" s="252"/>
      <c r="K1544" s="594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59"/>
    </row>
    <row r="1545" spans="1:27" ht="15.75" customHeight="1">
      <c r="A1545" s="198" t="str">
        <f>IF(B1545&lt;&gt;"",IF(AND(B1545&gt;=_TM1,B1545&lt;=_TM2,OR(TH!L1545="1111",TH!M1545="1111")),TH!D1545,""),"")</f>
        <v/>
      </c>
      <c r="B1545" s="36" t="str">
        <f t="shared" si="63"/>
        <v/>
      </c>
      <c r="C1545" s="37"/>
      <c r="D1545" s="37"/>
      <c r="E1545" s="761"/>
      <c r="F1545" s="291"/>
      <c r="G1545" s="870"/>
      <c r="H1545" s="7"/>
      <c r="I1545" s="252"/>
      <c r="J1545" s="252"/>
      <c r="K1545" s="594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59"/>
    </row>
    <row r="1546" spans="1:27" ht="15.75" customHeight="1">
      <c r="A1546" s="198" t="str">
        <f>IF(B1546&lt;&gt;"",IF(AND(B1546&gt;=_TM1,B1546&lt;=_TM2,OR(TH!L1546="1111",TH!M1546="1111")),TH!D1546,""),"")</f>
        <v/>
      </c>
      <c r="B1546" s="36" t="str">
        <f t="shared" si="63"/>
        <v/>
      </c>
      <c r="C1546" s="37"/>
      <c r="D1546" s="37"/>
      <c r="E1546" s="761"/>
      <c r="F1546" s="291"/>
      <c r="G1546" s="870"/>
      <c r="H1546" s="7"/>
      <c r="I1546" s="252"/>
      <c r="J1546" s="252"/>
      <c r="K1546" s="594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59"/>
    </row>
    <row r="1547" spans="1:27" ht="15.75" customHeight="1">
      <c r="A1547" s="198" t="str">
        <f>IF(B1547&lt;&gt;"",IF(AND(B1547&gt;=_TM1,B1547&lt;=_TM2,OR(TH!L1547="1111",TH!M1547="1111")),TH!D1547,""),"")</f>
        <v/>
      </c>
      <c r="B1547" s="36" t="str">
        <f t="shared" si="63"/>
        <v/>
      </c>
      <c r="C1547" s="37"/>
      <c r="D1547" s="37"/>
      <c r="E1547" s="761"/>
      <c r="F1547" s="187"/>
      <c r="G1547" s="870"/>
      <c r="H1547" s="7"/>
      <c r="I1547" s="803"/>
      <c r="J1547" s="252"/>
      <c r="K1547" s="594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59"/>
    </row>
    <row r="1548" spans="1:27" ht="15.75" customHeight="1">
      <c r="A1548" s="198" t="str">
        <f>IF(B1548&lt;&gt;"",IF(AND(B1548&gt;=_TM1,B1548&lt;=_TM2,OR(TH!L1548="1111",TH!M1548="1111")),TH!D1548,""),"")</f>
        <v/>
      </c>
      <c r="B1548" s="36" t="str">
        <f t="shared" si="63"/>
        <v/>
      </c>
      <c r="C1548" s="37"/>
      <c r="D1548" s="37"/>
      <c r="E1548" s="761"/>
      <c r="F1548" s="187"/>
      <c r="G1548" s="870"/>
      <c r="H1548" s="7"/>
      <c r="I1548" s="252"/>
      <c r="J1548" s="252"/>
      <c r="K1548" s="594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59"/>
    </row>
    <row r="1549" spans="1:27" ht="15.75" customHeight="1">
      <c r="A1549" s="198" t="str">
        <f>IF(B1549&lt;&gt;"",IF(AND(B1549&gt;=_TM1,B1549&lt;=_TM2,OR(TH!L1549="1111",TH!M1549="1111")),TH!D1549,""),"")</f>
        <v/>
      </c>
      <c r="B1549" s="36" t="str">
        <f t="shared" si="63"/>
        <v/>
      </c>
      <c r="C1549" s="37"/>
      <c r="D1549" s="37"/>
      <c r="E1549" s="761"/>
      <c r="F1549" s="187"/>
      <c r="G1549" s="870"/>
      <c r="H1549" s="7"/>
      <c r="I1549" s="803"/>
      <c r="J1549" s="252"/>
      <c r="K1549" s="594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59"/>
    </row>
    <row r="1550" spans="1:27" ht="15.75" customHeight="1">
      <c r="A1550" s="198" t="str">
        <f>IF(B1550&lt;&gt;"",IF(AND(B1550&gt;=_TM1,B1550&lt;=_TM2,OR(TH!L1550="1111",TH!M1550="1111")),TH!D1550,""),"")</f>
        <v/>
      </c>
      <c r="B1550" s="36" t="str">
        <f t="shared" si="63"/>
        <v/>
      </c>
      <c r="C1550" s="189"/>
      <c r="D1550" s="182"/>
      <c r="E1550" s="189"/>
      <c r="F1550" s="190"/>
      <c r="G1550" s="867"/>
      <c r="H1550" s="7"/>
      <c r="I1550" s="253"/>
      <c r="J1550" s="253"/>
      <c r="K1550" s="38"/>
      <c r="L1550" s="192"/>
      <c r="M1550" s="192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59"/>
    </row>
    <row r="1551" spans="1:27" ht="15.75" customHeight="1">
      <c r="A1551" s="198" t="str">
        <f>IF(B1551&lt;&gt;"",IF(AND(B1551&gt;=_TM1,B1551&lt;=_TM2,OR(TH!L1551="1111",TH!M1551="1111")),TH!D1551,""),"")</f>
        <v/>
      </c>
      <c r="B1551" s="36" t="str">
        <f t="shared" si="63"/>
        <v/>
      </c>
      <c r="C1551" s="189"/>
      <c r="D1551" s="182"/>
      <c r="E1551" s="189"/>
      <c r="F1551" s="190"/>
      <c r="G1551" s="867"/>
      <c r="H1551" s="191"/>
      <c r="I1551" s="252"/>
      <c r="J1551" s="252"/>
      <c r="K1551" s="38"/>
      <c r="L1551" s="192"/>
      <c r="M1551" s="595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59"/>
    </row>
    <row r="1552" spans="1:27" ht="15.75" customHeight="1">
      <c r="A1552" s="198" t="str">
        <f>IF(B1552&lt;&gt;"",IF(AND(B1552&gt;=_TM1,B1552&lt;=_TM2,OR(TH!L1552="1111",TH!M1552="1111")),TH!D1552,""),"")</f>
        <v/>
      </c>
      <c r="B1552" s="36" t="str">
        <f t="shared" si="63"/>
        <v/>
      </c>
      <c r="C1552" s="189"/>
      <c r="D1552" s="182"/>
      <c r="E1552" s="189"/>
      <c r="F1552" s="187"/>
      <c r="G1552" s="867"/>
      <c r="H1552" s="7"/>
      <c r="I1552" s="252"/>
      <c r="J1552" s="252"/>
      <c r="K1552" s="594"/>
      <c r="L1552" s="192"/>
      <c r="M1552" s="192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59"/>
    </row>
    <row r="1553" spans="1:27" ht="15.75" customHeight="1">
      <c r="A1553" s="198" t="str">
        <f>IF(B1553&lt;&gt;"",IF(AND(B1553&gt;=_TM1,B1553&lt;=_TM2,OR(TH!L1553="1111",TH!M1553="1111")),TH!D1553,""),"")</f>
        <v/>
      </c>
      <c r="B1553" s="36" t="str">
        <f t="shared" si="63"/>
        <v/>
      </c>
      <c r="C1553" s="189"/>
      <c r="D1553" s="182"/>
      <c r="E1553" s="189"/>
      <c r="F1553" s="187"/>
      <c r="G1553" s="867"/>
      <c r="H1553" s="7"/>
      <c r="I1553" s="252"/>
      <c r="J1553" s="252"/>
      <c r="K1553" s="38"/>
      <c r="L1553" s="192"/>
      <c r="M1553" s="192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59"/>
    </row>
    <row r="1554" spans="1:27" ht="15.75" customHeight="1">
      <c r="A1554" s="198" t="str">
        <f>IF(B1554&lt;&gt;"",IF(AND(B1554&gt;=_TM1,B1554&lt;=_TM2,OR(TH!L1554="1111",TH!M1554="1111")),TH!D1554,""),"")</f>
        <v/>
      </c>
      <c r="B1554" s="36" t="str">
        <f t="shared" si="63"/>
        <v/>
      </c>
      <c r="C1554" s="189"/>
      <c r="D1554" s="189"/>
      <c r="E1554" s="189"/>
      <c r="F1554" s="190"/>
      <c r="G1554" s="867"/>
      <c r="H1554" s="203"/>
      <c r="I1554" s="252"/>
      <c r="J1554" s="252"/>
      <c r="K1554" s="594"/>
      <c r="L1554" s="192"/>
      <c r="M1554" s="192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59"/>
    </row>
    <row r="1555" spans="1:27" ht="15.75" customHeight="1">
      <c r="A1555" s="198" t="str">
        <f>IF(B1555&lt;&gt;"",IF(AND(B1555&gt;=_TM1,B1555&lt;=_TM2,OR(TH!L1555="1111",TH!M1555="1111")),TH!D1555,""),"")</f>
        <v/>
      </c>
      <c r="B1555" s="36" t="str">
        <f t="shared" si="63"/>
        <v/>
      </c>
      <c r="C1555" s="189"/>
      <c r="D1555" s="189"/>
      <c r="E1555" s="189"/>
      <c r="F1555" s="190"/>
      <c r="G1555" s="867"/>
      <c r="H1555" s="203"/>
      <c r="I1555" s="252"/>
      <c r="J1555" s="252"/>
      <c r="K1555" s="594"/>
      <c r="L1555" s="192"/>
      <c r="M1555" s="192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59"/>
    </row>
    <row r="1556" spans="1:27" ht="15.75" customHeight="1">
      <c r="A1556" s="198" t="str">
        <f>IF(B1556&lt;&gt;"",IF(AND(B1556&gt;=_TM1,B1556&lt;=_TM2,OR(TH!L1556="1111",TH!M1556="1111")),TH!D1556,""),"")</f>
        <v/>
      </c>
      <c r="B1556" s="36" t="str">
        <f t="shared" si="63"/>
        <v/>
      </c>
      <c r="C1556" s="189"/>
      <c r="D1556" s="189"/>
      <c r="E1556" s="189"/>
      <c r="F1556" s="190"/>
      <c r="G1556" s="867"/>
      <c r="H1556" s="203"/>
      <c r="I1556" s="252"/>
      <c r="J1556" s="252"/>
      <c r="K1556" s="594"/>
      <c r="L1556" s="192"/>
      <c r="M1556" s="192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59"/>
    </row>
    <row r="1557" spans="1:27" ht="15.75" customHeight="1">
      <c r="A1557" s="198" t="str">
        <f>IF(B1557&lt;&gt;"",IF(AND(B1557&gt;=_TM1,B1557&lt;=_TM2,OR(TH!L1557="1111",TH!M1557="1111")),TH!D1557,""),"")</f>
        <v/>
      </c>
      <c r="B1557" s="36" t="str">
        <f t="shared" si="63"/>
        <v/>
      </c>
      <c r="C1557" s="37"/>
      <c r="D1557" s="37"/>
      <c r="E1557" s="761"/>
      <c r="F1557" s="40"/>
      <c r="G1557" s="870"/>
      <c r="H1557" s="7"/>
      <c r="I1557" s="252"/>
      <c r="J1557" s="252"/>
      <c r="K1557" s="594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59"/>
    </row>
    <row r="1558" spans="1:27" ht="15.75" customHeight="1">
      <c r="A1558" s="198" t="str">
        <f>IF(B1558&lt;&gt;"",IF(AND(B1558&gt;=_TM1,B1558&lt;=_TM2,OR(TH!L1558="1111",TH!M1558="1111")),TH!D1558,""),"")</f>
        <v/>
      </c>
      <c r="B1558" s="36" t="str">
        <f t="shared" si="63"/>
        <v/>
      </c>
      <c r="C1558" s="37"/>
      <c r="D1558" s="37"/>
      <c r="E1558" s="761"/>
      <c r="F1558" s="187"/>
      <c r="G1558" s="870"/>
      <c r="H1558" s="7"/>
      <c r="I1558" s="252"/>
      <c r="J1558" s="252"/>
      <c r="K1558" s="594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59"/>
    </row>
    <row r="1559" spans="1:27" ht="15.75" customHeight="1">
      <c r="A1559" s="198" t="str">
        <f>IF(B1559&lt;&gt;"",IF(AND(B1559&gt;=_TM1,B1559&lt;=_TM2,OR(TH!L1559="1111",TH!M1559="1111")),TH!D1559,""),"")</f>
        <v/>
      </c>
      <c r="B1559" s="36" t="str">
        <f t="shared" si="63"/>
        <v/>
      </c>
      <c r="C1559" s="37"/>
      <c r="D1559" s="37"/>
      <c r="E1559" s="761"/>
      <c r="F1559" s="40"/>
      <c r="G1559" s="870"/>
      <c r="H1559" s="7"/>
      <c r="I1559" s="252"/>
      <c r="J1559" s="252"/>
      <c r="K1559" s="594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59"/>
    </row>
    <row r="1560" spans="1:27" ht="15.75" customHeight="1">
      <c r="A1560" s="198" t="str">
        <f>IF(B1560&lt;&gt;"",IF(AND(B1560&gt;=_TM1,B1560&lt;=_TM2,OR(TH!L1560="1111",TH!M1560="1111")),TH!D1560,""),"")</f>
        <v/>
      </c>
      <c r="B1560" s="36" t="str">
        <f t="shared" si="63"/>
        <v/>
      </c>
      <c r="C1560" s="37"/>
      <c r="D1560" s="37"/>
      <c r="E1560" s="761"/>
      <c r="F1560" s="40"/>
      <c r="G1560" s="870"/>
      <c r="H1560" s="7"/>
      <c r="I1560" s="252"/>
      <c r="J1560" s="252"/>
      <c r="K1560" s="594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59"/>
    </row>
    <row r="1561" spans="1:27" ht="15.75" customHeight="1">
      <c r="A1561" s="198" t="str">
        <f>IF(B1561&lt;&gt;"",IF(AND(B1561&gt;=_TM1,B1561&lt;=_TM2,OR(TH!L1561="1111",TH!M1561="1111")),TH!D1561,""),"")</f>
        <v/>
      </c>
      <c r="B1561" s="36" t="str">
        <f t="shared" si="63"/>
        <v/>
      </c>
      <c r="C1561" s="37"/>
      <c r="D1561" s="37"/>
      <c r="E1561" s="761"/>
      <c r="F1561" s="187"/>
      <c r="G1561" s="870"/>
      <c r="H1561" s="7"/>
      <c r="I1561" s="252"/>
      <c r="J1561" s="252"/>
      <c r="K1561" s="594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59"/>
    </row>
    <row r="1562" spans="1:27" ht="15.75" customHeight="1">
      <c r="A1562" s="198" t="str">
        <f>IF(B1562&lt;&gt;"",IF(AND(B1562&gt;=_TM1,B1562&lt;=_TM2,OR(TH!L1562="1111",TH!M1562="1111")),TH!D1562,""),"")</f>
        <v/>
      </c>
      <c r="B1562" s="36" t="str">
        <f t="shared" si="63"/>
        <v/>
      </c>
      <c r="C1562" s="37"/>
      <c r="D1562" s="37"/>
      <c r="E1562" s="761"/>
      <c r="F1562" s="40"/>
      <c r="G1562" s="870"/>
      <c r="H1562" s="7"/>
      <c r="I1562" s="252"/>
      <c r="J1562" s="252"/>
      <c r="K1562" s="594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59"/>
    </row>
    <row r="1563" spans="1:27" ht="15.75" customHeight="1">
      <c r="A1563" s="198" t="str">
        <f>IF(B1563&lt;&gt;"",IF(AND(B1563&gt;=_TM1,B1563&lt;=_TM2,OR(TH!L1563="1111",TH!M1563="1111")),TH!D1563,""),"")</f>
        <v/>
      </c>
      <c r="B1563" s="36" t="str">
        <f t="shared" si="63"/>
        <v/>
      </c>
      <c r="C1563" s="37"/>
      <c r="D1563" s="37"/>
      <c r="E1563" s="761"/>
      <c r="F1563" s="187"/>
      <c r="G1563" s="870"/>
      <c r="H1563" s="7"/>
      <c r="I1563" s="252"/>
      <c r="J1563" s="252"/>
      <c r="K1563" s="594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59"/>
    </row>
    <row r="1564" spans="1:27" ht="15.75" customHeight="1">
      <c r="A1564" s="198" t="str">
        <f>IF(B1564&lt;&gt;"",IF(AND(B1564&gt;=_TM1,B1564&lt;=_TM2,OR(TH!L1564="1111",TH!M1564="1111")),TH!D1564,""),"")</f>
        <v/>
      </c>
      <c r="B1564" s="36" t="str">
        <f t="shared" si="63"/>
        <v/>
      </c>
      <c r="C1564" s="37"/>
      <c r="D1564" s="37"/>
      <c r="E1564" s="37"/>
      <c r="F1564" s="40"/>
      <c r="G1564" s="870"/>
      <c r="H1564" s="7"/>
      <c r="I1564" s="252"/>
      <c r="J1564" s="252"/>
      <c r="K1564" s="594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59"/>
    </row>
    <row r="1565" spans="1:27" ht="15.75" customHeight="1">
      <c r="A1565" s="198" t="str">
        <f>IF(B1565&lt;&gt;"",IF(AND(B1565&gt;=_TM1,B1565&lt;=_TM2,OR(TH!L1565="1111",TH!M1565="1111")),TH!D1565,""),"")</f>
        <v/>
      </c>
      <c r="B1565" s="36" t="str">
        <f t="shared" si="63"/>
        <v/>
      </c>
      <c r="C1565" s="37"/>
      <c r="D1565" s="37"/>
      <c r="E1565" s="37"/>
      <c r="F1565" s="40"/>
      <c r="G1565" s="870"/>
      <c r="H1565" s="7"/>
      <c r="I1565" s="252"/>
      <c r="J1565" s="252"/>
      <c r="K1565" s="594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59"/>
    </row>
    <row r="1566" spans="1:27" ht="15.75" customHeight="1">
      <c r="A1566" s="198" t="str">
        <f>IF(B1566&lt;&gt;"",IF(AND(B1566&gt;=_TM1,B1566&lt;=_TM2,OR(TH!L1566="1111",TH!M1566="1111")),TH!D1566,""),"")</f>
        <v/>
      </c>
      <c r="B1566" s="36" t="str">
        <f t="shared" si="63"/>
        <v/>
      </c>
      <c r="C1566" s="182"/>
      <c r="D1566" s="182"/>
      <c r="E1566" s="182"/>
      <c r="F1566" s="187"/>
      <c r="G1566" s="871"/>
      <c r="H1566" s="7"/>
      <c r="I1566" s="252"/>
      <c r="J1566" s="252"/>
      <c r="K1566" s="594"/>
      <c r="L1566" s="595"/>
      <c r="M1566" s="595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59"/>
    </row>
    <row r="1567" spans="1:27" ht="15.75" customHeight="1">
      <c r="A1567" s="198" t="str">
        <f>IF(B1567&lt;&gt;"",IF(AND(B1567&gt;=_TM1,B1567&lt;=_TM2,OR(TH!L1567="1111",TH!M1567="1111")),TH!D1567,""),"")</f>
        <v/>
      </c>
      <c r="B1567" s="36" t="str">
        <f t="shared" si="63"/>
        <v/>
      </c>
      <c r="C1567" s="189"/>
      <c r="D1567" s="189"/>
      <c r="E1567" s="189"/>
      <c r="F1567" s="190"/>
      <c r="G1567" s="867"/>
      <c r="H1567" s="203"/>
      <c r="I1567" s="252"/>
      <c r="J1567" s="252"/>
      <c r="K1567" s="594"/>
      <c r="L1567" s="192"/>
      <c r="M1567" s="192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59"/>
    </row>
    <row r="1568" spans="1:27" ht="15.75" customHeight="1">
      <c r="A1568" s="198" t="str">
        <f>IF(B1568&lt;&gt;"",IF(AND(B1568&gt;=_TM1,B1568&lt;=_TM2,OR(TH!L1568="1111",TH!M1568="1111")),TH!D1568,""),"")</f>
        <v/>
      </c>
      <c r="B1568" s="36" t="str">
        <f t="shared" si="63"/>
        <v/>
      </c>
      <c r="C1568" s="189"/>
      <c r="D1568" s="189"/>
      <c r="E1568" s="189"/>
      <c r="F1568" s="190"/>
      <c r="G1568" s="867"/>
      <c r="H1568" s="203"/>
      <c r="I1568" s="252"/>
      <c r="J1568" s="252"/>
      <c r="K1568" s="594"/>
      <c r="L1568" s="192"/>
      <c r="M1568" s="192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59"/>
    </row>
    <row r="1569" spans="1:27" ht="15.75" customHeight="1">
      <c r="A1569" s="198" t="str">
        <f>IF(B1569&lt;&gt;"",IF(AND(B1569&gt;=_TM1,B1569&lt;=_TM2,OR(TH!L1569="1111",TH!M1569="1111")),TH!D1569,""),"")</f>
        <v/>
      </c>
      <c r="B1569" s="36" t="str">
        <f t="shared" si="63"/>
        <v/>
      </c>
      <c r="C1569" s="189"/>
      <c r="D1569" s="189"/>
      <c r="E1569" s="189"/>
      <c r="F1569" s="190"/>
      <c r="G1569" s="867"/>
      <c r="H1569" s="203"/>
      <c r="I1569" s="252"/>
      <c r="J1569" s="252"/>
      <c r="K1569" s="594"/>
      <c r="L1569" s="192"/>
      <c r="M1569" s="192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59"/>
    </row>
    <row r="1570" spans="1:27" ht="15.75" customHeight="1">
      <c r="A1570" s="198" t="str">
        <f>IF(B1570&lt;&gt;"",IF(AND(B1570&gt;=_TM1,B1570&lt;=_TM2,OR(TH!L1570="1111",TH!M1570="1111")),TH!D1570,""),"")</f>
        <v/>
      </c>
      <c r="B1570" s="36" t="str">
        <f t="shared" si="63"/>
        <v/>
      </c>
      <c r="C1570" s="189"/>
      <c r="D1570" s="189"/>
      <c r="E1570" s="189"/>
      <c r="F1570" s="190"/>
      <c r="G1570" s="867"/>
      <c r="H1570" s="203"/>
      <c r="I1570" s="252"/>
      <c r="J1570" s="252"/>
      <c r="K1570" s="594"/>
      <c r="L1570" s="192"/>
      <c r="M1570" s="192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59"/>
    </row>
    <row r="1571" spans="1:27" ht="15.75" customHeight="1">
      <c r="A1571" s="198" t="str">
        <f>IF(B1571&lt;&gt;"",IF(AND(B1571&gt;=_TM1,B1571&lt;=_TM2,OR(TH!L1571="1111",TH!M1571="1111")),TH!D1571,""),"")</f>
        <v/>
      </c>
      <c r="B1571" s="36" t="str">
        <f t="shared" si="63"/>
        <v/>
      </c>
      <c r="C1571" s="189"/>
      <c r="D1571" s="189"/>
      <c r="E1571" s="189"/>
      <c r="F1571" s="190"/>
      <c r="G1571" s="867"/>
      <c r="H1571" s="203"/>
      <c r="I1571" s="252"/>
      <c r="J1571" s="252"/>
      <c r="K1571" s="594"/>
      <c r="L1571" s="192"/>
      <c r="M1571" s="192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59"/>
    </row>
    <row r="1572" spans="1:27" ht="15.75" customHeight="1">
      <c r="A1572" s="198" t="str">
        <f>IF(B1572&lt;&gt;"",IF(AND(B1572&gt;=_TM1,B1572&lt;=_TM2,OR(TH!L1572="1111",TH!M1572="1111")),TH!D1572,""),"")</f>
        <v/>
      </c>
      <c r="B1572" s="36" t="str">
        <f t="shared" si="63"/>
        <v/>
      </c>
      <c r="C1572" s="189"/>
      <c r="D1572" s="189"/>
      <c r="E1572" s="189"/>
      <c r="F1572" s="190"/>
      <c r="G1572" s="867"/>
      <c r="H1572" s="191"/>
      <c r="I1572" s="252"/>
      <c r="J1572" s="252"/>
      <c r="K1572" s="594"/>
      <c r="L1572" s="192"/>
      <c r="M1572" s="192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59"/>
    </row>
    <row r="1573" spans="1:27" ht="15.75" customHeight="1">
      <c r="A1573" s="198" t="str">
        <f>IF(B1573&lt;&gt;"",IF(AND(B1573&gt;=_TM1,B1573&lt;=_TM2,OR(TH!L1573="1111",TH!M1573="1111")),TH!D1573,""),"")</f>
        <v/>
      </c>
      <c r="B1573" s="36" t="str">
        <f t="shared" si="63"/>
        <v/>
      </c>
      <c r="C1573" s="189"/>
      <c r="D1573" s="189"/>
      <c r="E1573" s="189"/>
      <c r="F1573" s="190"/>
      <c r="G1573" s="867"/>
      <c r="H1573" s="191"/>
      <c r="I1573" s="252"/>
      <c r="J1573" s="252"/>
      <c r="K1573" s="594"/>
      <c r="L1573" s="192"/>
      <c r="M1573" s="192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59"/>
    </row>
    <row r="1574" spans="1:27" ht="15.75" customHeight="1">
      <c r="A1574" s="198" t="str">
        <f>IF(B1574&lt;&gt;"",IF(AND(B1574&gt;=_TM1,B1574&lt;=_TM2,OR(TH!L1574="1111",TH!M1574="1111")),TH!D1574,""),"")</f>
        <v/>
      </c>
      <c r="B1574" s="36" t="str">
        <f t="shared" si="63"/>
        <v/>
      </c>
      <c r="C1574" s="189"/>
      <c r="D1574" s="189"/>
      <c r="E1574" s="189"/>
      <c r="F1574" s="190"/>
      <c r="G1574" s="867"/>
      <c r="H1574" s="191"/>
      <c r="I1574" s="252"/>
      <c r="J1574" s="252"/>
      <c r="K1574" s="594"/>
      <c r="L1574" s="192"/>
      <c r="M1574" s="192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59"/>
    </row>
    <row r="1575" spans="1:27" ht="15.75" customHeight="1">
      <c r="A1575" s="198" t="str">
        <f>IF(B1575&lt;&gt;"",IF(AND(B1575&gt;=_TM1,B1575&lt;=_TM2,OR(TH!L1575="1111",TH!M1575="1111")),TH!D1575,""),"")</f>
        <v/>
      </c>
      <c r="B1575" s="36" t="str">
        <f t="shared" si="63"/>
        <v/>
      </c>
      <c r="C1575" s="189"/>
      <c r="D1575" s="189"/>
      <c r="E1575" s="189"/>
      <c r="F1575" s="190"/>
      <c r="G1575" s="867"/>
      <c r="H1575" s="191"/>
      <c r="I1575" s="252"/>
      <c r="J1575" s="252"/>
      <c r="K1575" s="594"/>
      <c r="L1575" s="192"/>
      <c r="M1575" s="192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59"/>
    </row>
    <row r="1576" spans="1:27" ht="15.75" customHeight="1">
      <c r="A1576" s="198" t="str">
        <f>IF(B1576&lt;&gt;"",IF(AND(B1576&gt;=_TM1,B1576&lt;=_TM2,OR(TH!L1576="1111",TH!M1576="1111")),TH!D1576,""),"")</f>
        <v/>
      </c>
      <c r="B1576" s="36" t="str">
        <f t="shared" si="63"/>
        <v/>
      </c>
      <c r="C1576" s="189"/>
      <c r="D1576" s="189"/>
      <c r="E1576" s="189"/>
      <c r="F1576" s="190"/>
      <c r="G1576" s="867"/>
      <c r="H1576" s="191"/>
      <c r="I1576" s="252"/>
      <c r="J1576" s="252"/>
      <c r="K1576" s="594"/>
      <c r="L1576" s="192"/>
      <c r="M1576" s="192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59"/>
    </row>
    <row r="1577" spans="1:27" ht="15.75" customHeight="1">
      <c r="A1577" s="198" t="str">
        <f>IF(B1577&lt;&gt;"",IF(AND(B1577&gt;=_TM1,B1577&lt;=_TM2,OR(TH!L1577="1111",TH!M1577="1111")),TH!D1577,""),"")</f>
        <v/>
      </c>
      <c r="B1577" s="36" t="str">
        <f t="shared" si="63"/>
        <v/>
      </c>
      <c r="C1577" s="189"/>
      <c r="D1577" s="189"/>
      <c r="E1577" s="189"/>
      <c r="F1577" s="190"/>
      <c r="G1577" s="867"/>
      <c r="H1577" s="191"/>
      <c r="I1577" s="252"/>
      <c r="J1577" s="252"/>
      <c r="K1577" s="594"/>
      <c r="L1577" s="192"/>
      <c r="M1577" s="192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59"/>
    </row>
    <row r="1578" spans="1:27" ht="15.75" customHeight="1">
      <c r="A1578" s="198" t="str">
        <f>IF(B1578&lt;&gt;"",IF(AND(B1578&gt;=_TM1,B1578&lt;=_TM2,OR(TH!L1578="1111",TH!M1578="1111")),TH!D1578,""),"")</f>
        <v/>
      </c>
      <c r="B1578" s="36" t="str">
        <f t="shared" si="63"/>
        <v/>
      </c>
      <c r="C1578" s="189"/>
      <c r="D1578" s="189"/>
      <c r="E1578" s="189"/>
      <c r="F1578" s="190"/>
      <c r="G1578" s="867"/>
      <c r="H1578" s="191"/>
      <c r="I1578" s="252"/>
      <c r="J1578" s="252"/>
      <c r="K1578" s="594"/>
      <c r="L1578" s="192"/>
      <c r="M1578" s="192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59"/>
    </row>
    <row r="1579" spans="1:27" ht="15.75" customHeight="1">
      <c r="A1579" s="198" t="str">
        <f>IF(B1579&lt;&gt;"",IF(AND(B1579&gt;=_TM1,B1579&lt;=_TM2,OR(TH!L1579="1111",TH!M1579="1111")),TH!D1579,""),"")</f>
        <v/>
      </c>
      <c r="B1579" s="36" t="str">
        <f t="shared" si="63"/>
        <v/>
      </c>
      <c r="C1579" s="37"/>
      <c r="D1579" s="37"/>
      <c r="E1579" s="37"/>
      <c r="F1579" s="40"/>
      <c r="G1579" s="870"/>
      <c r="H1579" s="7"/>
      <c r="I1579" s="252"/>
      <c r="J1579" s="252"/>
      <c r="K1579" s="594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59"/>
    </row>
    <row r="1580" spans="1:27" ht="15.75" customHeight="1">
      <c r="A1580" s="198" t="str">
        <f>IF(B1580&lt;&gt;"",IF(AND(B1580&gt;=_TM1,B1580&lt;=_TM2,OR(TH!L1580="1111",TH!M1580="1111")),TH!D1580,""),"")</f>
        <v/>
      </c>
      <c r="B1580" s="36" t="str">
        <f t="shared" si="63"/>
        <v/>
      </c>
      <c r="C1580" s="37"/>
      <c r="D1580" s="37"/>
      <c r="E1580" s="37"/>
      <c r="F1580" s="40"/>
      <c r="G1580" s="870"/>
      <c r="H1580" s="7"/>
      <c r="I1580" s="252"/>
      <c r="J1580" s="252"/>
      <c r="K1580" s="594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59"/>
    </row>
    <row r="1581" spans="1:27" ht="15.75" customHeight="1">
      <c r="A1581" s="198" t="str">
        <f>IF(B1581&lt;&gt;"",IF(AND(B1581&gt;=_TM1,B1581&lt;=_TM2,OR(TH!L1581="1111",TH!M1581="1111")),TH!D1581,""),"")</f>
        <v/>
      </c>
      <c r="B1581" s="36" t="str">
        <f t="shared" si="63"/>
        <v/>
      </c>
      <c r="C1581" s="37"/>
      <c r="D1581" s="37"/>
      <c r="E1581" s="37"/>
      <c r="F1581" s="40"/>
      <c r="G1581" s="870"/>
      <c r="H1581" s="7"/>
      <c r="I1581" s="252"/>
      <c r="J1581" s="252"/>
      <c r="K1581" s="594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59"/>
    </row>
    <row r="1582" spans="1:27" ht="15.75" customHeight="1">
      <c r="A1582" s="198" t="str">
        <f>IF(B1582&lt;&gt;"",IF(AND(B1582&gt;=_TM1,B1582&lt;=_TM2,OR(TH!L1582="1111",TH!M1582="1111")),TH!D1582,""),"")</f>
        <v/>
      </c>
      <c r="B1582" s="36" t="str">
        <f t="shared" si="63"/>
        <v/>
      </c>
      <c r="C1582" s="37"/>
      <c r="D1582" s="37"/>
      <c r="E1582" s="37"/>
      <c r="F1582" s="40"/>
      <c r="G1582" s="870"/>
      <c r="H1582" s="7"/>
      <c r="I1582" s="252"/>
      <c r="J1582" s="252"/>
      <c r="K1582" s="594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59"/>
    </row>
    <row r="1583" spans="1:27" ht="15.75" customHeight="1">
      <c r="A1583" s="198" t="str">
        <f>IF(B1583&lt;&gt;"",IF(AND(B1583&gt;=_TM1,B1583&lt;=_TM2,OR(TH!L1583="1111",TH!M1583="1111")),TH!D1583,""),"")</f>
        <v/>
      </c>
      <c r="B1583" s="36" t="str">
        <f t="shared" si="63"/>
        <v/>
      </c>
      <c r="C1583" s="37"/>
      <c r="D1583" s="37"/>
      <c r="E1583" s="37"/>
      <c r="F1583" s="40"/>
      <c r="G1583" s="870"/>
      <c r="H1583" s="7"/>
      <c r="I1583" s="252"/>
      <c r="J1583" s="252"/>
      <c r="K1583" s="594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59"/>
    </row>
    <row r="1584" spans="1:27" ht="15.75" customHeight="1">
      <c r="A1584" s="198" t="str">
        <f>IF(B1584&lt;&gt;"",IF(AND(B1584&gt;=_TM1,B1584&lt;=_TM2,OR(TH!L1584="1111",TH!M1584="1111")),TH!D1584,""),"")</f>
        <v/>
      </c>
      <c r="B1584" s="36" t="str">
        <f t="shared" si="63"/>
        <v/>
      </c>
      <c r="C1584" s="37"/>
      <c r="D1584" s="37"/>
      <c r="E1584" s="37"/>
      <c r="F1584" s="40"/>
      <c r="G1584" s="870"/>
      <c r="H1584" s="7"/>
      <c r="I1584" s="252"/>
      <c r="J1584" s="252"/>
      <c r="K1584" s="594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59"/>
    </row>
    <row r="1585" spans="1:27" ht="15.75" customHeight="1">
      <c r="A1585" s="198" t="str">
        <f>IF(B1585&lt;&gt;"",IF(AND(B1585&gt;=_TM1,B1585&lt;=_TM2,OR(TH!L1585="1111",TH!M1585="1111")),TH!D1585,""),"")</f>
        <v/>
      </c>
      <c r="B1585" s="36" t="str">
        <f t="shared" si="63"/>
        <v/>
      </c>
      <c r="C1585" s="37"/>
      <c r="D1585" s="37"/>
      <c r="E1585" s="37"/>
      <c r="F1585" s="40"/>
      <c r="G1585" s="870"/>
      <c r="H1585" s="7"/>
      <c r="I1585" s="252"/>
      <c r="J1585" s="252"/>
      <c r="K1585" s="594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59"/>
    </row>
    <row r="1586" spans="1:27" ht="15.75" customHeight="1">
      <c r="A1586" s="198" t="str">
        <f>IF(B1586&lt;&gt;"",IF(AND(B1586&gt;=_TM1,B1586&lt;=_TM2,OR(TH!L1586="1111",TH!M1586="1111")),TH!D1586,""),"")</f>
        <v/>
      </c>
      <c r="B1586" s="36" t="str">
        <f t="shared" si="63"/>
        <v/>
      </c>
      <c r="C1586" s="37"/>
      <c r="D1586" s="37"/>
      <c r="E1586" s="37"/>
      <c r="F1586" s="40"/>
      <c r="G1586" s="870"/>
      <c r="H1586" s="7"/>
      <c r="I1586" s="252"/>
      <c r="J1586" s="252"/>
      <c r="K1586" s="594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59"/>
    </row>
    <row r="1587" spans="1:27" ht="15.75" customHeight="1">
      <c r="A1587" s="198" t="str">
        <f>IF(B1587&lt;&gt;"",IF(AND(B1587&gt;=_TM1,B1587&lt;=_TM2,OR(TH!L1587="1111",TH!M1587="1111")),TH!D1587,""),"")</f>
        <v/>
      </c>
      <c r="B1587" s="36" t="str">
        <f t="shared" si="63"/>
        <v/>
      </c>
      <c r="C1587" s="37"/>
      <c r="D1587" s="37"/>
      <c r="E1587" s="37"/>
      <c r="F1587" s="40"/>
      <c r="G1587" s="870"/>
      <c r="H1587" s="7"/>
      <c r="I1587" s="252"/>
      <c r="J1587" s="252"/>
      <c r="K1587" s="594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59"/>
    </row>
    <row r="1588" spans="1:27" ht="15.75" customHeight="1">
      <c r="A1588" s="198" t="str">
        <f>IF(B1588&lt;&gt;"",IF(AND(B1588&gt;=_TM1,B1588&lt;=_TM2,OR(TH!L1588="1111",TH!M1588="1111")),TH!D1588,""),"")</f>
        <v/>
      </c>
      <c r="B1588" s="36" t="str">
        <f t="shared" si="63"/>
        <v/>
      </c>
      <c r="C1588" s="37"/>
      <c r="D1588" s="37"/>
      <c r="E1588" s="37"/>
      <c r="F1588" s="40"/>
      <c r="G1588" s="870"/>
      <c r="H1588" s="7"/>
      <c r="I1588" s="252"/>
      <c r="J1588" s="252"/>
      <c r="K1588" s="594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59"/>
    </row>
    <row r="1589" spans="1:27" ht="15.75" customHeight="1">
      <c r="A1589" s="198" t="str">
        <f>IF(B1589&lt;&gt;"",IF(AND(B1589&gt;=_TM1,B1589&lt;=_TM2,OR(TH!L1589="1111",TH!M1589="1111")),TH!D1589,""),"")</f>
        <v/>
      </c>
      <c r="B1589" s="36" t="str">
        <f t="shared" si="63"/>
        <v/>
      </c>
      <c r="C1589" s="37"/>
      <c r="D1589" s="37"/>
      <c r="E1589" s="37"/>
      <c r="F1589" s="40"/>
      <c r="G1589" s="870"/>
      <c r="H1589" s="7"/>
      <c r="I1589" s="252"/>
      <c r="J1589" s="252"/>
      <c r="K1589" s="594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59"/>
    </row>
    <row r="1590" spans="1:27" ht="15.75" customHeight="1">
      <c r="A1590" s="198" t="str">
        <f>IF(B1590&lt;&gt;"",IF(AND(B1590&gt;=_TM1,B1590&lt;=_TM2,OR(TH!L1590="1111",TH!M1590="1111")),TH!D1590,""),"")</f>
        <v/>
      </c>
      <c r="B1590" s="36" t="str">
        <f t="shared" si="63"/>
        <v/>
      </c>
      <c r="C1590" s="37"/>
      <c r="D1590" s="37"/>
      <c r="E1590" s="37"/>
      <c r="F1590" s="40"/>
      <c r="G1590" s="870"/>
      <c r="H1590" s="7"/>
      <c r="I1590" s="252"/>
      <c r="J1590" s="252"/>
      <c r="K1590" s="594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59"/>
    </row>
    <row r="1591" spans="1:27" ht="15.75" customHeight="1">
      <c r="A1591" s="198" t="str">
        <f>IF(B1591&lt;&gt;"",IF(AND(B1591&gt;=_TM1,B1591&lt;=_TM2,OR(TH!L1591="1111",TH!M1591="1111")),TH!D1591,""),"")</f>
        <v/>
      </c>
      <c r="B1591" s="36" t="str">
        <f t="shared" ref="B1591:B1654" si="64">IF(C1591&lt;&gt;"",MONTH(C1591),"")</f>
        <v/>
      </c>
      <c r="C1591" s="37"/>
      <c r="D1591" s="37"/>
      <c r="E1591" s="37"/>
      <c r="F1591" s="40"/>
      <c r="G1591" s="870"/>
      <c r="H1591" s="7"/>
      <c r="I1591" s="252"/>
      <c r="J1591" s="252"/>
      <c r="K1591" s="594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59"/>
    </row>
    <row r="1592" spans="1:27" ht="15.75" customHeight="1">
      <c r="A1592" s="198" t="str">
        <f>IF(B1592&lt;&gt;"",IF(AND(B1592&gt;=_TM1,B1592&lt;=_TM2,OR(TH!L1592="1111",TH!M1592="1111")),TH!D1592,""),"")</f>
        <v/>
      </c>
      <c r="B1592" s="36" t="str">
        <f t="shared" si="64"/>
        <v/>
      </c>
      <c r="C1592" s="37"/>
      <c r="D1592" s="37"/>
      <c r="E1592" s="37"/>
      <c r="F1592" s="40"/>
      <c r="G1592" s="870"/>
      <c r="H1592" s="7"/>
      <c r="I1592" s="252"/>
      <c r="J1592" s="252"/>
      <c r="K1592" s="594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59"/>
    </row>
    <row r="1593" spans="1:27" ht="15.75" customHeight="1">
      <c r="A1593" s="198" t="str">
        <f>IF(B1593&lt;&gt;"",IF(AND(B1593&gt;=_TM1,B1593&lt;=_TM2,OR(TH!L1593="1111",TH!M1593="1111")),TH!D1593,""),"")</f>
        <v/>
      </c>
      <c r="B1593" s="36" t="str">
        <f t="shared" si="64"/>
        <v/>
      </c>
      <c r="C1593" s="37"/>
      <c r="D1593" s="37"/>
      <c r="E1593" s="37"/>
      <c r="F1593" s="40"/>
      <c r="G1593" s="870"/>
      <c r="H1593" s="7"/>
      <c r="I1593" s="252"/>
      <c r="J1593" s="252"/>
      <c r="K1593" s="594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59"/>
    </row>
    <row r="1594" spans="1:27" ht="15.75" customHeight="1">
      <c r="A1594" s="198" t="str">
        <f>IF(B1594&lt;&gt;"",IF(AND(B1594&gt;=_TM1,B1594&lt;=_TM2,OR(TH!L1594="1111",TH!M1594="1111")),TH!D1594,""),"")</f>
        <v/>
      </c>
      <c r="B1594" s="36" t="str">
        <f t="shared" si="64"/>
        <v/>
      </c>
      <c r="C1594" s="37"/>
      <c r="D1594" s="37"/>
      <c r="E1594" s="37"/>
      <c r="F1594" s="40"/>
      <c r="G1594" s="870"/>
      <c r="H1594" s="7"/>
      <c r="I1594" s="252"/>
      <c r="J1594" s="252"/>
      <c r="K1594" s="594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59"/>
    </row>
    <row r="1595" spans="1:27" ht="15.75" customHeight="1">
      <c r="A1595" s="198" t="str">
        <f>IF(B1595&lt;&gt;"",IF(AND(B1595&gt;=_TM1,B1595&lt;=_TM2,OR(TH!L1595="1111",TH!M1595="1111")),TH!D1595,""),"")</f>
        <v/>
      </c>
      <c r="B1595" s="36" t="str">
        <f t="shared" si="64"/>
        <v/>
      </c>
      <c r="C1595" s="37"/>
      <c r="D1595" s="37"/>
      <c r="E1595" s="37"/>
      <c r="F1595" s="40"/>
      <c r="G1595" s="870"/>
      <c r="H1595" s="7"/>
      <c r="I1595" s="252"/>
      <c r="J1595" s="252"/>
      <c r="K1595" s="594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59"/>
    </row>
    <row r="1596" spans="1:27" ht="15.75" customHeight="1">
      <c r="A1596" s="198" t="str">
        <f>IF(B1596&lt;&gt;"",IF(AND(B1596&gt;=_TM1,B1596&lt;=_TM2,OR(TH!L1596="1111",TH!M1596="1111")),TH!D1596,""),"")</f>
        <v/>
      </c>
      <c r="B1596" s="36" t="str">
        <f t="shared" si="64"/>
        <v/>
      </c>
      <c r="C1596" s="37"/>
      <c r="D1596" s="37"/>
      <c r="E1596" s="37"/>
      <c r="F1596" s="40"/>
      <c r="G1596" s="870"/>
      <c r="H1596" s="7"/>
      <c r="I1596" s="252"/>
      <c r="J1596" s="252"/>
      <c r="K1596" s="594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59"/>
    </row>
    <row r="1597" spans="1:27" ht="15.75" customHeight="1">
      <c r="A1597" s="198" t="str">
        <f>IF(B1597&lt;&gt;"",IF(AND(B1597&gt;=_TM1,B1597&lt;=_TM2,OR(TH!L1597="1111",TH!M1597="1111")),TH!D1597,""),"")</f>
        <v/>
      </c>
      <c r="B1597" s="36" t="str">
        <f t="shared" si="64"/>
        <v/>
      </c>
      <c r="C1597" s="189"/>
      <c r="D1597" s="189"/>
      <c r="E1597" s="189"/>
      <c r="F1597" s="190"/>
      <c r="G1597" s="867"/>
      <c r="H1597" s="191"/>
      <c r="I1597" s="252"/>
      <c r="J1597" s="252"/>
      <c r="K1597" s="594"/>
      <c r="L1597" s="192"/>
      <c r="M1597" s="192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59"/>
    </row>
    <row r="1598" spans="1:27" ht="15.75" customHeight="1">
      <c r="A1598" s="198" t="str">
        <f>IF(B1598&lt;&gt;"",IF(AND(B1598&gt;=_TM1,B1598&lt;=_TM2,OR(TH!L1598="1111",TH!M1598="1111")),TH!D1598,""),"")</f>
        <v/>
      </c>
      <c r="B1598" s="36" t="str">
        <f t="shared" si="64"/>
        <v/>
      </c>
      <c r="C1598" s="189"/>
      <c r="D1598" s="189"/>
      <c r="E1598" s="189"/>
      <c r="F1598" s="190"/>
      <c r="G1598" s="867"/>
      <c r="H1598" s="191"/>
      <c r="I1598" s="252"/>
      <c r="J1598" s="252"/>
      <c r="K1598" s="594"/>
      <c r="L1598" s="192"/>
      <c r="M1598" s="192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59"/>
    </row>
    <row r="1599" spans="1:27" ht="15.75" customHeight="1">
      <c r="A1599" s="198" t="str">
        <f>IF(B1599&lt;&gt;"",IF(AND(B1599&gt;=_TM1,B1599&lt;=_TM2,OR(TH!L1599="1111",TH!M1599="1111")),TH!D1599,""),"")</f>
        <v/>
      </c>
      <c r="B1599" s="36" t="str">
        <f t="shared" si="64"/>
        <v/>
      </c>
      <c r="C1599" s="189"/>
      <c r="D1599" s="189"/>
      <c r="E1599" s="189"/>
      <c r="F1599" s="190"/>
      <c r="G1599" s="867"/>
      <c r="H1599" s="191"/>
      <c r="I1599" s="252"/>
      <c r="J1599" s="252"/>
      <c r="K1599" s="594"/>
      <c r="L1599" s="192"/>
      <c r="M1599" s="192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59"/>
    </row>
    <row r="1600" spans="1:27" ht="15.75" customHeight="1">
      <c r="A1600" s="198" t="str">
        <f>IF(B1600&lt;&gt;"",IF(AND(B1600&gt;=_TM1,B1600&lt;=_TM2,OR(TH!L1600="1111",TH!M1600="1111")),TH!D1600,""),"")</f>
        <v/>
      </c>
      <c r="B1600" s="36" t="str">
        <f t="shared" si="64"/>
        <v/>
      </c>
      <c r="C1600" s="189"/>
      <c r="D1600" s="189"/>
      <c r="E1600" s="189"/>
      <c r="F1600" s="190"/>
      <c r="G1600" s="867"/>
      <c r="H1600" s="191"/>
      <c r="I1600" s="252"/>
      <c r="J1600" s="252"/>
      <c r="K1600" s="594"/>
      <c r="L1600" s="192"/>
      <c r="M1600" s="192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59"/>
    </row>
    <row r="1601" spans="1:27" ht="15.75" customHeight="1">
      <c r="A1601" s="198" t="str">
        <f>IF(B1601&lt;&gt;"",IF(AND(B1601&gt;=_TM1,B1601&lt;=_TM2,OR(TH!L1601="1111",TH!M1601="1111")),TH!D1601,""),"")</f>
        <v/>
      </c>
      <c r="B1601" s="36" t="str">
        <f t="shared" si="64"/>
        <v/>
      </c>
      <c r="C1601" s="189"/>
      <c r="D1601" s="189"/>
      <c r="E1601" s="189"/>
      <c r="F1601" s="190"/>
      <c r="G1601" s="867"/>
      <c r="H1601" s="191"/>
      <c r="I1601" s="252"/>
      <c r="J1601" s="252"/>
      <c r="K1601" s="594"/>
      <c r="L1601" s="192"/>
      <c r="M1601" s="192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59"/>
    </row>
    <row r="1602" spans="1:27" ht="15.75" customHeight="1">
      <c r="A1602" s="198" t="str">
        <f>IF(B1602&lt;&gt;"",IF(AND(B1602&gt;=_TM1,B1602&lt;=_TM2,OR(TH!L1602="1111",TH!M1602="1111")),TH!D1602,""),"")</f>
        <v/>
      </c>
      <c r="B1602" s="36" t="str">
        <f t="shared" si="64"/>
        <v/>
      </c>
      <c r="C1602" s="189"/>
      <c r="D1602" s="189"/>
      <c r="E1602" s="189"/>
      <c r="F1602" s="187"/>
      <c r="G1602" s="867"/>
      <c r="H1602" s="191"/>
      <c r="I1602" s="252"/>
      <c r="J1602" s="252"/>
      <c r="K1602" s="594"/>
      <c r="L1602" s="192"/>
      <c r="M1602" s="192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59"/>
    </row>
    <row r="1603" spans="1:27" ht="15.75" customHeight="1">
      <c r="A1603" s="198" t="str">
        <f>IF(B1603&lt;&gt;"",IF(AND(B1603&gt;=_TM1,B1603&lt;=_TM2,OR(TH!L1603="1111",TH!M1603="1111")),TH!D1603,""),"")</f>
        <v/>
      </c>
      <c r="B1603" s="36" t="str">
        <f t="shared" si="64"/>
        <v/>
      </c>
      <c r="C1603" s="189"/>
      <c r="D1603" s="189"/>
      <c r="E1603" s="189"/>
      <c r="F1603" s="190"/>
      <c r="G1603" s="867"/>
      <c r="H1603" s="191"/>
      <c r="I1603" s="252"/>
      <c r="J1603" s="252"/>
      <c r="K1603" s="594"/>
      <c r="L1603" s="192"/>
      <c r="M1603" s="192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59"/>
    </row>
    <row r="1604" spans="1:27" ht="15.75" customHeight="1">
      <c r="A1604" s="198" t="str">
        <f>IF(B1604&lt;&gt;"",IF(AND(B1604&gt;=_TM1,B1604&lt;=_TM2,OR(TH!L1604="1111",TH!M1604="1111")),TH!D1604,""),"")</f>
        <v/>
      </c>
      <c r="B1604" s="36" t="str">
        <f t="shared" si="64"/>
        <v/>
      </c>
      <c r="C1604" s="189"/>
      <c r="D1604" s="189"/>
      <c r="E1604" s="189"/>
      <c r="F1604" s="190"/>
      <c r="G1604" s="867"/>
      <c r="H1604" s="191"/>
      <c r="I1604" s="252"/>
      <c r="J1604" s="252"/>
      <c r="K1604" s="594"/>
      <c r="L1604" s="192"/>
      <c r="M1604" s="192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59"/>
    </row>
    <row r="1605" spans="1:27" ht="15.75" customHeight="1">
      <c r="A1605" s="198" t="str">
        <f>IF(B1605&lt;&gt;"",IF(AND(B1605&gt;=_TM1,B1605&lt;=_TM2,OR(TH!L1605="1111",TH!M1605="1111")),TH!D1605,""),"")</f>
        <v/>
      </c>
      <c r="B1605" s="36" t="str">
        <f t="shared" si="64"/>
        <v/>
      </c>
      <c r="C1605" s="189"/>
      <c r="D1605" s="189"/>
      <c r="E1605" s="189"/>
      <c r="F1605" s="190"/>
      <c r="G1605" s="867"/>
      <c r="H1605" s="191"/>
      <c r="I1605" s="252"/>
      <c r="J1605" s="252"/>
      <c r="K1605" s="594"/>
      <c r="L1605" s="192"/>
      <c r="M1605" s="192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59"/>
    </row>
    <row r="1606" spans="1:27" ht="15.75" customHeight="1">
      <c r="A1606" s="198" t="str">
        <f>IF(B1606&lt;&gt;"",IF(AND(B1606&gt;=_TM1,B1606&lt;=_TM2,OR(TH!L1606="1111",TH!M1606="1111")),TH!D1606,""),"")</f>
        <v/>
      </c>
      <c r="B1606" s="36" t="str">
        <f t="shared" si="64"/>
        <v/>
      </c>
      <c r="C1606" s="37"/>
      <c r="D1606" s="37"/>
      <c r="E1606" s="761"/>
      <c r="F1606" s="187"/>
      <c r="G1606" s="870"/>
      <c r="H1606" s="7"/>
      <c r="I1606" s="252"/>
      <c r="J1606" s="252"/>
      <c r="K1606" s="594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59"/>
    </row>
    <row r="1607" spans="1:27" ht="15.75" customHeight="1">
      <c r="A1607" s="198" t="str">
        <f>IF(B1607&lt;&gt;"",IF(AND(B1607&gt;=_TM1,B1607&lt;=_TM2,OR(TH!L1607="1111",TH!M1607="1111")),TH!D1607,""),"")</f>
        <v/>
      </c>
      <c r="B1607" s="36" t="str">
        <f t="shared" si="64"/>
        <v/>
      </c>
      <c r="C1607" s="37"/>
      <c r="D1607" s="37"/>
      <c r="E1607" s="761"/>
      <c r="F1607" s="291"/>
      <c r="G1607" s="870"/>
      <c r="H1607" s="7"/>
      <c r="I1607" s="252"/>
      <c r="J1607" s="252"/>
      <c r="K1607" s="594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59"/>
    </row>
    <row r="1608" spans="1:27" ht="15.75" customHeight="1">
      <c r="A1608" s="198" t="str">
        <f>IF(B1608&lt;&gt;"",IF(AND(B1608&gt;=_TM1,B1608&lt;=_TM2,OR(TH!L1608="1111",TH!M1608="1111")),TH!D1608,""),"")</f>
        <v/>
      </c>
      <c r="B1608" s="36" t="str">
        <f t="shared" si="64"/>
        <v/>
      </c>
      <c r="C1608" s="37"/>
      <c r="D1608" s="37"/>
      <c r="E1608" s="761"/>
      <c r="F1608" s="40"/>
      <c r="G1608" s="870"/>
      <c r="H1608" s="7"/>
      <c r="I1608" s="252"/>
      <c r="J1608" s="252"/>
      <c r="K1608" s="594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59"/>
    </row>
    <row r="1609" spans="1:27" ht="15.75" customHeight="1">
      <c r="A1609" s="198" t="str">
        <f>IF(B1609&lt;&gt;"",IF(AND(B1609&gt;=_TM1,B1609&lt;=_TM2,OR(TH!L1609="1111",TH!M1609="1111")),TH!D1609,""),"")</f>
        <v/>
      </c>
      <c r="B1609" s="36" t="str">
        <f t="shared" si="64"/>
        <v/>
      </c>
      <c r="C1609" s="37"/>
      <c r="D1609" s="37"/>
      <c r="E1609" s="761"/>
      <c r="F1609" s="187"/>
      <c r="G1609" s="870"/>
      <c r="H1609" s="7"/>
      <c r="I1609" s="252"/>
      <c r="J1609" s="252"/>
      <c r="K1609" s="594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59"/>
    </row>
    <row r="1610" spans="1:27" ht="15.75" customHeight="1">
      <c r="A1610" s="198" t="str">
        <f>IF(B1610&lt;&gt;"",IF(AND(B1610&gt;=_TM1,B1610&lt;=_TM2,OR(TH!L1610="1111",TH!M1610="1111")),TH!D1610,""),"")</f>
        <v/>
      </c>
      <c r="B1610" s="36" t="str">
        <f t="shared" si="64"/>
        <v/>
      </c>
      <c r="C1610" s="37"/>
      <c r="D1610" s="37"/>
      <c r="E1610" s="37"/>
      <c r="F1610" s="190"/>
      <c r="G1610" s="870"/>
      <c r="H1610" s="7"/>
      <c r="I1610" s="252"/>
      <c r="J1610" s="252"/>
      <c r="K1610" s="594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59"/>
    </row>
    <row r="1611" spans="1:27" ht="15.75" customHeight="1">
      <c r="A1611" s="198" t="str">
        <f>IF(B1611&lt;&gt;"",IF(AND(B1611&gt;=_TM1,B1611&lt;=_TM2,OR(TH!L1611="1111",TH!M1611="1111")),TH!D1611,""),"")</f>
        <v/>
      </c>
      <c r="B1611" s="36" t="str">
        <f t="shared" si="64"/>
        <v/>
      </c>
      <c r="C1611" s="37"/>
      <c r="D1611" s="37"/>
      <c r="E1611" s="37"/>
      <c r="F1611" s="190"/>
      <c r="G1611" s="870"/>
      <c r="H1611" s="7"/>
      <c r="I1611" s="252"/>
      <c r="J1611" s="252"/>
      <c r="K1611" s="594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59"/>
    </row>
    <row r="1612" spans="1:27" ht="15.75" customHeight="1">
      <c r="A1612" s="198" t="str">
        <f>IF(B1612&lt;&gt;"",IF(AND(B1612&gt;=_TM1,B1612&lt;=_TM2,OR(TH!L1612="1111",TH!M1612="1111")),TH!D1612,""),"")</f>
        <v/>
      </c>
      <c r="B1612" s="36" t="str">
        <f t="shared" si="64"/>
        <v/>
      </c>
      <c r="C1612" s="37"/>
      <c r="D1612" s="37"/>
      <c r="E1612" s="37"/>
      <c r="F1612" s="40"/>
      <c r="G1612" s="870"/>
      <c r="H1612" s="7"/>
      <c r="I1612" s="252"/>
      <c r="J1612" s="252"/>
      <c r="K1612" s="594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59"/>
    </row>
    <row r="1613" spans="1:27" ht="15.75" customHeight="1">
      <c r="A1613" s="198" t="str">
        <f>IF(B1613&lt;&gt;"",IF(AND(B1613&gt;=_TM1,B1613&lt;=_TM2,OR(TH!L1613="1111",TH!M1613="1111")),TH!D1613,""),"")</f>
        <v/>
      </c>
      <c r="B1613" s="36" t="str">
        <f t="shared" si="64"/>
        <v/>
      </c>
      <c r="C1613" s="37"/>
      <c r="D1613" s="37"/>
      <c r="E1613" s="37"/>
      <c r="F1613" s="40"/>
      <c r="G1613" s="870"/>
      <c r="H1613" s="7"/>
      <c r="I1613" s="252"/>
      <c r="J1613" s="252"/>
      <c r="K1613" s="594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59"/>
    </row>
    <row r="1614" spans="1:27" ht="15.75" customHeight="1">
      <c r="A1614" s="198" t="str">
        <f>IF(B1614&lt;&gt;"",IF(AND(B1614&gt;=_TM1,B1614&lt;=_TM2,OR(TH!L1614="1111",TH!M1614="1111")),TH!D1614,""),"")</f>
        <v/>
      </c>
      <c r="B1614" s="36" t="str">
        <f t="shared" si="64"/>
        <v/>
      </c>
      <c r="C1614" s="37"/>
      <c r="D1614" s="37"/>
      <c r="E1614" s="37"/>
      <c r="F1614" s="190"/>
      <c r="G1614" s="870"/>
      <c r="H1614" s="7"/>
      <c r="I1614" s="252"/>
      <c r="J1614" s="252"/>
      <c r="K1614" s="594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59"/>
    </row>
    <row r="1615" spans="1:27" ht="15.75" customHeight="1">
      <c r="A1615" s="198" t="str">
        <f>IF(B1615&lt;&gt;"",IF(AND(B1615&gt;=_TM1,B1615&lt;=_TM2,OR(TH!L1615="1111",TH!M1615="1111")),TH!D1615,""),"")</f>
        <v/>
      </c>
      <c r="B1615" s="36" t="str">
        <f t="shared" si="64"/>
        <v/>
      </c>
      <c r="C1615" s="37"/>
      <c r="D1615" s="37"/>
      <c r="E1615" s="37"/>
      <c r="F1615" s="187"/>
      <c r="G1615" s="870"/>
      <c r="H1615" s="7"/>
      <c r="I1615" s="252"/>
      <c r="J1615" s="252"/>
      <c r="K1615" s="594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59"/>
    </row>
    <row r="1616" spans="1:27" ht="15.75" customHeight="1">
      <c r="A1616" s="198" t="str">
        <f>IF(B1616&lt;&gt;"",IF(AND(B1616&gt;=_TM1,B1616&lt;=_TM2,OR(TH!L1616="1111",TH!M1616="1111")),TH!D1616,""),"")</f>
        <v/>
      </c>
      <c r="B1616" s="36" t="str">
        <f t="shared" si="64"/>
        <v/>
      </c>
      <c r="C1616" s="37"/>
      <c r="D1616" s="37"/>
      <c r="E1616" s="37"/>
      <c r="F1616" s="40"/>
      <c r="G1616" s="870"/>
      <c r="H1616" s="7"/>
      <c r="I1616" s="252"/>
      <c r="J1616" s="252"/>
      <c r="K1616" s="594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59"/>
    </row>
    <row r="1617" spans="1:27" ht="15.75" customHeight="1">
      <c r="A1617" s="198" t="str">
        <f>IF(B1617&lt;&gt;"",IF(AND(B1617&gt;=_TM1,B1617&lt;=_TM2,OR(TH!L1617="1111",TH!M1617="1111")),TH!D1617,""),"")</f>
        <v/>
      </c>
      <c r="B1617" s="36" t="str">
        <f t="shared" si="64"/>
        <v/>
      </c>
      <c r="C1617" s="37"/>
      <c r="D1617" s="37"/>
      <c r="E1617" s="37"/>
      <c r="F1617" s="40"/>
      <c r="G1617" s="870"/>
      <c r="H1617" s="7"/>
      <c r="I1617" s="252"/>
      <c r="J1617" s="252"/>
      <c r="K1617" s="594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59"/>
    </row>
    <row r="1618" spans="1:27" ht="15.75" customHeight="1">
      <c r="A1618" s="198" t="str">
        <f>IF(B1618&lt;&gt;"",IF(AND(B1618&gt;=_TM1,B1618&lt;=_TM2,OR(TH!L1618="1111",TH!M1618="1111")),TH!D1618,""),"")</f>
        <v/>
      </c>
      <c r="B1618" s="36" t="str">
        <f t="shared" si="64"/>
        <v/>
      </c>
      <c r="C1618" s="37"/>
      <c r="D1618" s="37"/>
      <c r="E1618" s="37"/>
      <c r="F1618" s="190"/>
      <c r="G1618" s="870"/>
      <c r="H1618" s="7"/>
      <c r="I1618" s="252"/>
      <c r="J1618" s="252"/>
      <c r="K1618" s="594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59"/>
    </row>
    <row r="1619" spans="1:27" ht="15.75" customHeight="1">
      <c r="A1619" s="198" t="str">
        <f>IF(B1619&lt;&gt;"",IF(AND(B1619&gt;=_TM1,B1619&lt;=_TM2,OR(TH!L1619="1111",TH!M1619="1111")),TH!D1619,""),"")</f>
        <v/>
      </c>
      <c r="B1619" s="36" t="str">
        <f t="shared" si="64"/>
        <v/>
      </c>
      <c r="C1619" s="37"/>
      <c r="D1619" s="37"/>
      <c r="E1619" s="37"/>
      <c r="F1619" s="190"/>
      <c r="G1619" s="870"/>
      <c r="H1619" s="7"/>
      <c r="I1619" s="252"/>
      <c r="J1619" s="252"/>
      <c r="K1619" s="594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59"/>
    </row>
    <row r="1620" spans="1:27" ht="15.75" customHeight="1">
      <c r="A1620" s="198" t="str">
        <f>IF(B1620&lt;&gt;"",IF(AND(B1620&gt;=_TM1,B1620&lt;=_TM2,OR(TH!L1620="1111",TH!M1620="1111")),TH!D1620,""),"")</f>
        <v/>
      </c>
      <c r="B1620" s="36" t="str">
        <f t="shared" si="64"/>
        <v/>
      </c>
      <c r="C1620" s="37"/>
      <c r="D1620" s="37"/>
      <c r="E1620" s="37"/>
      <c r="F1620" s="40"/>
      <c r="G1620" s="870"/>
      <c r="H1620" s="7"/>
      <c r="I1620" s="252"/>
      <c r="J1620" s="252"/>
      <c r="K1620" s="594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59"/>
    </row>
    <row r="1621" spans="1:27" ht="15.75" customHeight="1">
      <c r="A1621" s="198" t="str">
        <f>IF(B1621&lt;&gt;"",IF(AND(B1621&gt;=_TM1,B1621&lt;=_TM2,OR(TH!L1621="1111",TH!M1621="1111")),TH!D1621,""),"")</f>
        <v/>
      </c>
      <c r="B1621" s="36" t="str">
        <f t="shared" si="64"/>
        <v/>
      </c>
      <c r="C1621" s="37"/>
      <c r="D1621" s="37"/>
      <c r="E1621" s="37"/>
      <c r="F1621" s="40"/>
      <c r="G1621" s="870"/>
      <c r="H1621" s="7"/>
      <c r="I1621" s="252"/>
      <c r="J1621" s="252"/>
      <c r="K1621" s="594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59"/>
    </row>
    <row r="1622" spans="1:27" ht="15.75" customHeight="1">
      <c r="A1622" s="198" t="str">
        <f>IF(B1622&lt;&gt;"",IF(AND(B1622&gt;=_TM1,B1622&lt;=_TM2,OR(TH!L1622="1111",TH!M1622="1111")),TH!D1622,""),"")</f>
        <v/>
      </c>
      <c r="B1622" s="36" t="str">
        <f t="shared" si="64"/>
        <v/>
      </c>
      <c r="C1622" s="37"/>
      <c r="D1622" s="37"/>
      <c r="E1622" s="37"/>
      <c r="F1622" s="190"/>
      <c r="G1622" s="870"/>
      <c r="H1622" s="7"/>
      <c r="I1622" s="252"/>
      <c r="J1622" s="252"/>
      <c r="K1622" s="594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59"/>
    </row>
    <row r="1623" spans="1:27" ht="15.75" customHeight="1">
      <c r="A1623" s="198" t="str">
        <f>IF(B1623&lt;&gt;"",IF(AND(B1623&gt;=_TM1,B1623&lt;=_TM2,OR(TH!L1623="1111",TH!M1623="1111")),TH!D1623,""),"")</f>
        <v/>
      </c>
      <c r="B1623" s="36" t="str">
        <f t="shared" si="64"/>
        <v/>
      </c>
      <c r="C1623" s="37"/>
      <c r="D1623" s="37"/>
      <c r="E1623" s="37"/>
      <c r="F1623" s="187"/>
      <c r="G1623" s="870"/>
      <c r="H1623" s="7"/>
      <c r="I1623" s="252"/>
      <c r="J1623" s="252"/>
      <c r="K1623" s="594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59"/>
    </row>
    <row r="1624" spans="1:27" ht="15.75" customHeight="1">
      <c r="A1624" s="198" t="str">
        <f>IF(B1624&lt;&gt;"",IF(AND(B1624&gt;=_TM1,B1624&lt;=_TM2,OR(TH!L1624="1111",TH!M1624="1111")),TH!D1624,""),"")</f>
        <v/>
      </c>
      <c r="B1624" s="36" t="str">
        <f t="shared" si="64"/>
        <v/>
      </c>
      <c r="C1624" s="37"/>
      <c r="D1624" s="37"/>
      <c r="E1624" s="37"/>
      <c r="F1624" s="40"/>
      <c r="G1624" s="870"/>
      <c r="H1624" s="7"/>
      <c r="I1624" s="252"/>
      <c r="J1624" s="252"/>
      <c r="K1624" s="594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59"/>
    </row>
    <row r="1625" spans="1:27" ht="15.75" customHeight="1">
      <c r="A1625" s="198" t="str">
        <f>IF(B1625&lt;&gt;"",IF(AND(B1625&gt;=_TM1,B1625&lt;=_TM2,OR(TH!L1625="1111",TH!M1625="1111")),TH!D1625,""),"")</f>
        <v/>
      </c>
      <c r="B1625" s="36" t="str">
        <f t="shared" si="64"/>
        <v/>
      </c>
      <c r="C1625" s="37"/>
      <c r="D1625" s="37"/>
      <c r="E1625" s="37"/>
      <c r="F1625" s="40"/>
      <c r="G1625" s="870"/>
      <c r="H1625" s="7"/>
      <c r="I1625" s="252"/>
      <c r="J1625" s="252"/>
      <c r="K1625" s="594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59"/>
    </row>
    <row r="1626" spans="1:27" ht="15.75" customHeight="1">
      <c r="A1626" s="198" t="str">
        <f>IF(B1626&lt;&gt;"",IF(AND(B1626&gt;=_TM1,B1626&lt;=_TM2,OR(TH!L1626="1111",TH!M1626="1111")),TH!D1626,""),"")</f>
        <v/>
      </c>
      <c r="B1626" s="36" t="str">
        <f t="shared" si="64"/>
        <v/>
      </c>
      <c r="C1626" s="189"/>
      <c r="D1626" s="189"/>
      <c r="E1626" s="189"/>
      <c r="F1626" s="190"/>
      <c r="G1626" s="867"/>
      <c r="H1626" s="191"/>
      <c r="I1626" s="252"/>
      <c r="J1626" s="252"/>
      <c r="K1626" s="594"/>
      <c r="L1626" s="192"/>
      <c r="M1626" s="192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59"/>
    </row>
    <row r="1627" spans="1:27" ht="15.75" customHeight="1">
      <c r="A1627" s="198" t="str">
        <f>IF(B1627&lt;&gt;"",IF(AND(B1627&gt;=_TM1,B1627&lt;=_TM2,OR(TH!L1627="1111",TH!M1627="1111")),TH!D1627,""),"")</f>
        <v/>
      </c>
      <c r="B1627" s="36" t="str">
        <f t="shared" si="64"/>
        <v/>
      </c>
      <c r="C1627" s="189"/>
      <c r="D1627" s="189"/>
      <c r="E1627" s="189"/>
      <c r="F1627" s="190"/>
      <c r="G1627" s="867"/>
      <c r="H1627" s="191"/>
      <c r="I1627" s="252"/>
      <c r="J1627" s="252"/>
      <c r="K1627" s="594"/>
      <c r="L1627" s="192"/>
      <c r="M1627" s="192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59"/>
    </row>
    <row r="1628" spans="1:27" ht="15.75" customHeight="1">
      <c r="A1628" s="198" t="str">
        <f>IF(B1628&lt;&gt;"",IF(AND(B1628&gt;=_TM1,B1628&lt;=_TM2,OR(TH!L1628="1111",TH!M1628="1111")),TH!D1628,""),"")</f>
        <v/>
      </c>
      <c r="B1628" s="36" t="str">
        <f t="shared" si="64"/>
        <v/>
      </c>
      <c r="C1628" s="189"/>
      <c r="D1628" s="189"/>
      <c r="E1628" s="189"/>
      <c r="F1628" s="190"/>
      <c r="G1628" s="867"/>
      <c r="H1628" s="191"/>
      <c r="I1628" s="252"/>
      <c r="J1628" s="252"/>
      <c r="K1628" s="594"/>
      <c r="L1628" s="192"/>
      <c r="M1628" s="192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59"/>
    </row>
    <row r="1629" spans="1:27" ht="15.75" customHeight="1">
      <c r="A1629" s="198" t="str">
        <f>IF(B1629&lt;&gt;"",IF(AND(B1629&gt;=_TM1,B1629&lt;=_TM2,OR(TH!L1629="1111",TH!M1629="1111")),TH!D1629,""),"")</f>
        <v/>
      </c>
      <c r="B1629" s="36" t="str">
        <f t="shared" si="64"/>
        <v/>
      </c>
      <c r="C1629" s="189"/>
      <c r="D1629" s="189"/>
      <c r="E1629" s="189"/>
      <c r="F1629" s="190"/>
      <c r="G1629" s="867"/>
      <c r="H1629" s="191"/>
      <c r="I1629" s="252"/>
      <c r="J1629" s="252"/>
      <c r="K1629" s="594"/>
      <c r="L1629" s="192"/>
      <c r="M1629" s="192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59"/>
    </row>
    <row r="1630" spans="1:27" ht="15.75" customHeight="1">
      <c r="A1630" s="198" t="str">
        <f>IF(B1630&lt;&gt;"",IF(AND(B1630&gt;=_TM1,B1630&lt;=_TM2,OR(TH!L1630="1111",TH!M1630="1111")),TH!D1630,""),"")</f>
        <v/>
      </c>
      <c r="B1630" s="36" t="str">
        <f t="shared" si="64"/>
        <v/>
      </c>
      <c r="C1630" s="189"/>
      <c r="D1630" s="189"/>
      <c r="E1630" s="189"/>
      <c r="F1630" s="190"/>
      <c r="G1630" s="867"/>
      <c r="H1630" s="191"/>
      <c r="I1630" s="252"/>
      <c r="J1630" s="252"/>
      <c r="K1630" s="594"/>
      <c r="L1630" s="192"/>
      <c r="M1630" s="192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59"/>
    </row>
    <row r="1631" spans="1:27" ht="15.75" customHeight="1">
      <c r="A1631" s="198" t="str">
        <f>IF(B1631&lt;&gt;"",IF(AND(B1631&gt;=_TM1,B1631&lt;=_TM2,OR(TH!L1631="1111",TH!M1631="1111")),TH!D1631,""),"")</f>
        <v/>
      </c>
      <c r="B1631" s="36" t="str">
        <f t="shared" si="64"/>
        <v/>
      </c>
      <c r="C1631" s="189"/>
      <c r="D1631" s="189"/>
      <c r="E1631" s="189"/>
      <c r="F1631" s="190"/>
      <c r="G1631" s="867"/>
      <c r="H1631" s="191"/>
      <c r="I1631" s="252"/>
      <c r="J1631" s="252"/>
      <c r="K1631" s="594"/>
      <c r="L1631" s="192"/>
      <c r="M1631" s="192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59"/>
    </row>
    <row r="1632" spans="1:27" ht="15.75" customHeight="1">
      <c r="A1632" s="198" t="str">
        <f>IF(B1632&lt;&gt;"",IF(AND(B1632&gt;=_TM1,B1632&lt;=_TM2,OR(TH!L1632="1111",TH!M1632="1111")),TH!D1632,""),"")</f>
        <v/>
      </c>
      <c r="B1632" s="36" t="str">
        <f t="shared" si="64"/>
        <v/>
      </c>
      <c r="C1632" s="189"/>
      <c r="D1632" s="189"/>
      <c r="E1632" s="189"/>
      <c r="F1632" s="190"/>
      <c r="G1632" s="867"/>
      <c r="H1632" s="191"/>
      <c r="I1632" s="252"/>
      <c r="J1632" s="252"/>
      <c r="K1632" s="594"/>
      <c r="L1632" s="192"/>
      <c r="M1632" s="192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59"/>
    </row>
    <row r="1633" spans="1:27" ht="15.75" customHeight="1">
      <c r="A1633" s="198" t="str">
        <f>IF(B1633&lt;&gt;"",IF(AND(B1633&gt;=_TM1,B1633&lt;=_TM2,OR(TH!L1633="1111",TH!M1633="1111")),TH!D1633,""),"")</f>
        <v/>
      </c>
      <c r="B1633" s="36" t="str">
        <f t="shared" si="64"/>
        <v/>
      </c>
      <c r="C1633" s="189"/>
      <c r="D1633" s="189"/>
      <c r="E1633" s="189"/>
      <c r="F1633" s="190"/>
      <c r="G1633" s="867"/>
      <c r="H1633" s="191"/>
      <c r="I1633" s="252"/>
      <c r="J1633" s="252"/>
      <c r="K1633" s="594"/>
      <c r="L1633" s="192"/>
      <c r="M1633" s="192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59"/>
    </row>
    <row r="1634" spans="1:27" ht="15.75" customHeight="1">
      <c r="A1634" s="198" t="str">
        <f>IF(B1634&lt;&gt;"",IF(AND(B1634&gt;=_TM1,B1634&lt;=_TM2,OR(TH!L1634="1111",TH!M1634="1111")),TH!D1634,""),"")</f>
        <v/>
      </c>
      <c r="B1634" s="36" t="str">
        <f t="shared" si="64"/>
        <v/>
      </c>
      <c r="C1634" s="189"/>
      <c r="D1634" s="189"/>
      <c r="E1634" s="189"/>
      <c r="F1634" s="190"/>
      <c r="G1634" s="867"/>
      <c r="H1634" s="191"/>
      <c r="I1634" s="252"/>
      <c r="J1634" s="252"/>
      <c r="K1634" s="594"/>
      <c r="L1634" s="192"/>
      <c r="M1634" s="192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59"/>
    </row>
    <row r="1635" spans="1:27" ht="15.75" customHeight="1">
      <c r="A1635" s="198" t="str">
        <f>IF(B1635&lt;&gt;"",IF(AND(B1635&gt;=_TM1,B1635&lt;=_TM2,OR(TH!L1635="1111",TH!M1635="1111")),TH!D1635,""),"")</f>
        <v/>
      </c>
      <c r="B1635" s="36" t="str">
        <f t="shared" si="64"/>
        <v/>
      </c>
      <c r="C1635" s="37"/>
      <c r="D1635" s="37"/>
      <c r="E1635" s="37"/>
      <c r="F1635" s="40"/>
      <c r="G1635" s="870"/>
      <c r="H1635" s="7"/>
      <c r="I1635" s="252"/>
      <c r="J1635" s="252"/>
      <c r="K1635" s="594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59"/>
    </row>
    <row r="1636" spans="1:27" ht="15.75" customHeight="1">
      <c r="A1636" s="198" t="str">
        <f>IF(B1636&lt;&gt;"",IF(AND(B1636&gt;=_TM1,B1636&lt;=_TM2,OR(TH!L1636="1111",TH!M1636="1111")),TH!D1636,""),"")</f>
        <v/>
      </c>
      <c r="B1636" s="36" t="str">
        <f t="shared" si="64"/>
        <v/>
      </c>
      <c r="C1636" s="37"/>
      <c r="D1636" s="37"/>
      <c r="E1636" s="37"/>
      <c r="F1636" s="40"/>
      <c r="G1636" s="870"/>
      <c r="H1636" s="7"/>
      <c r="I1636" s="252"/>
      <c r="J1636" s="252"/>
      <c r="K1636" s="594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59"/>
    </row>
    <row r="1637" spans="1:27" ht="15.75" customHeight="1">
      <c r="A1637" s="198" t="str">
        <f>IF(B1637&lt;&gt;"",IF(AND(B1637&gt;=_TM1,B1637&lt;=_TM2,OR(TH!L1637="1111",TH!M1637="1111")),TH!D1637,""),"")</f>
        <v/>
      </c>
      <c r="B1637" s="36" t="str">
        <f t="shared" si="64"/>
        <v/>
      </c>
      <c r="C1637" s="37"/>
      <c r="D1637" s="37"/>
      <c r="E1637" s="37"/>
      <c r="F1637" s="40"/>
      <c r="G1637" s="870"/>
      <c r="H1637" s="7"/>
      <c r="I1637" s="252"/>
      <c r="J1637" s="252"/>
      <c r="K1637" s="594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59"/>
    </row>
    <row r="1638" spans="1:27" ht="15.75" customHeight="1">
      <c r="A1638" s="198" t="str">
        <f>IF(B1638&lt;&gt;"",IF(AND(B1638&gt;=_TM1,B1638&lt;=_TM2,OR(TH!L1638="1111",TH!M1638="1111")),TH!D1638,""),"")</f>
        <v/>
      </c>
      <c r="B1638" s="36" t="str">
        <f t="shared" si="64"/>
        <v/>
      </c>
      <c r="C1638" s="37"/>
      <c r="D1638" s="37"/>
      <c r="E1638" s="37"/>
      <c r="F1638" s="190"/>
      <c r="G1638" s="870"/>
      <c r="H1638" s="7"/>
      <c r="I1638" s="252"/>
      <c r="J1638" s="252"/>
      <c r="K1638" s="594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59"/>
    </row>
    <row r="1639" spans="1:27" ht="15.75" customHeight="1">
      <c r="A1639" s="198" t="str">
        <f>IF(B1639&lt;&gt;"",IF(AND(B1639&gt;=_TM1,B1639&lt;=_TM2,OR(TH!L1639="1111",TH!M1639="1111")),TH!D1639,""),"")</f>
        <v/>
      </c>
      <c r="B1639" s="36" t="str">
        <f t="shared" si="64"/>
        <v/>
      </c>
      <c r="C1639" s="37"/>
      <c r="D1639" s="37"/>
      <c r="E1639" s="37"/>
      <c r="F1639" s="40"/>
      <c r="G1639" s="870"/>
      <c r="H1639" s="7"/>
      <c r="I1639" s="252"/>
      <c r="J1639" s="252"/>
      <c r="K1639" s="594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59"/>
    </row>
    <row r="1640" spans="1:27" ht="15.75" customHeight="1">
      <c r="A1640" s="198" t="str">
        <f>IF(B1640&lt;&gt;"",IF(AND(B1640&gt;=_TM1,B1640&lt;=_TM2,OR(TH!L1640="1111",TH!M1640="1111")),TH!D1640,""),"")</f>
        <v/>
      </c>
      <c r="B1640" s="36" t="str">
        <f t="shared" si="64"/>
        <v/>
      </c>
      <c r="C1640" s="37"/>
      <c r="D1640" s="37"/>
      <c r="E1640" s="37"/>
      <c r="F1640" s="40"/>
      <c r="G1640" s="870"/>
      <c r="H1640" s="7"/>
      <c r="I1640" s="252"/>
      <c r="J1640" s="252"/>
      <c r="K1640" s="594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59"/>
    </row>
    <row r="1641" spans="1:27" ht="15.75" customHeight="1">
      <c r="A1641" s="198" t="str">
        <f>IF(B1641&lt;&gt;"",IF(AND(B1641&gt;=_TM1,B1641&lt;=_TM2,OR(TH!L1641="1111",TH!M1641="1111")),TH!D1641,""),"")</f>
        <v/>
      </c>
      <c r="B1641" s="36" t="str">
        <f t="shared" si="64"/>
        <v/>
      </c>
      <c r="C1641" s="37"/>
      <c r="D1641" s="37"/>
      <c r="E1641" s="37"/>
      <c r="F1641" s="40"/>
      <c r="G1641" s="870"/>
      <c r="H1641" s="7"/>
      <c r="I1641" s="252"/>
      <c r="J1641" s="252"/>
      <c r="K1641" s="594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59"/>
    </row>
    <row r="1642" spans="1:27" ht="15.75" customHeight="1">
      <c r="A1642" s="198" t="str">
        <f>IF(B1642&lt;&gt;"",IF(AND(B1642&gt;=_TM1,B1642&lt;=_TM2,OR(TH!L1642="1111",TH!M1642="1111")),TH!D1642,""),"")</f>
        <v/>
      </c>
      <c r="B1642" s="36" t="str">
        <f t="shared" si="64"/>
        <v/>
      </c>
      <c r="C1642" s="37"/>
      <c r="D1642" s="37"/>
      <c r="E1642" s="37"/>
      <c r="F1642" s="40"/>
      <c r="G1642" s="870"/>
      <c r="H1642" s="7"/>
      <c r="I1642" s="252"/>
      <c r="J1642" s="252"/>
      <c r="K1642" s="594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59"/>
    </row>
    <row r="1643" spans="1:27" ht="15.75" customHeight="1">
      <c r="A1643" s="198" t="str">
        <f>IF(B1643&lt;&gt;"",IF(AND(B1643&gt;=_TM1,B1643&lt;=_TM2,OR(TH!L1643="1111",TH!M1643="1111")),TH!D1643,""),"")</f>
        <v/>
      </c>
      <c r="B1643" s="36" t="str">
        <f t="shared" si="64"/>
        <v/>
      </c>
      <c r="C1643" s="37"/>
      <c r="D1643" s="37"/>
      <c r="E1643" s="37"/>
      <c r="F1643" s="40"/>
      <c r="G1643" s="870"/>
      <c r="H1643" s="7"/>
      <c r="I1643" s="252"/>
      <c r="J1643" s="252"/>
      <c r="K1643" s="594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59"/>
    </row>
    <row r="1644" spans="1:27" ht="15.75" customHeight="1">
      <c r="A1644" s="198" t="str">
        <f>IF(B1644&lt;&gt;"",IF(AND(B1644&gt;=_TM1,B1644&lt;=_TM2,OR(TH!L1644="1111",TH!M1644="1111")),TH!D1644,""),"")</f>
        <v/>
      </c>
      <c r="B1644" s="36" t="str">
        <f t="shared" si="64"/>
        <v/>
      </c>
      <c r="C1644" s="37"/>
      <c r="D1644" s="37"/>
      <c r="E1644" s="37"/>
      <c r="F1644" s="40"/>
      <c r="G1644" s="870"/>
      <c r="H1644" s="7"/>
      <c r="I1644" s="252"/>
      <c r="J1644" s="252"/>
      <c r="K1644" s="594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59"/>
    </row>
    <row r="1645" spans="1:27" ht="15.75" customHeight="1">
      <c r="A1645" s="198" t="str">
        <f>IF(B1645&lt;&gt;"",IF(AND(B1645&gt;=_TM1,B1645&lt;=_TM2,OR(TH!L1645="1111",TH!M1645="1111")),TH!D1645,""),"")</f>
        <v/>
      </c>
      <c r="B1645" s="36" t="str">
        <f t="shared" si="64"/>
        <v/>
      </c>
      <c r="C1645" s="37"/>
      <c r="D1645" s="37"/>
      <c r="E1645" s="37"/>
      <c r="F1645" s="40"/>
      <c r="G1645" s="870"/>
      <c r="H1645" s="7"/>
      <c r="I1645" s="252"/>
      <c r="J1645" s="252"/>
      <c r="K1645" s="594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59"/>
    </row>
    <row r="1646" spans="1:27" ht="15.75" customHeight="1">
      <c r="A1646" s="198" t="str">
        <f>IF(B1646&lt;&gt;"",IF(AND(B1646&gt;=_TM1,B1646&lt;=_TM2,OR(TH!L1646="1111",TH!M1646="1111")),TH!D1646,""),"")</f>
        <v/>
      </c>
      <c r="B1646" s="36" t="str">
        <f t="shared" si="64"/>
        <v/>
      </c>
      <c r="C1646" s="37"/>
      <c r="D1646" s="37"/>
      <c r="E1646" s="37"/>
      <c r="F1646" s="190"/>
      <c r="G1646" s="870"/>
      <c r="H1646" s="7"/>
      <c r="I1646" s="252"/>
      <c r="J1646" s="252"/>
      <c r="K1646" s="594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59"/>
    </row>
    <row r="1647" spans="1:27" ht="15.75" customHeight="1">
      <c r="A1647" s="198" t="str">
        <f>IF(B1647&lt;&gt;"",IF(AND(B1647&gt;=_TM1,B1647&lt;=_TM2,OR(TH!L1647="1111",TH!M1647="1111")),TH!D1647,""),"")</f>
        <v/>
      </c>
      <c r="B1647" s="36" t="str">
        <f t="shared" si="64"/>
        <v/>
      </c>
      <c r="C1647" s="37"/>
      <c r="D1647" s="37"/>
      <c r="E1647" s="37"/>
      <c r="F1647" s="40"/>
      <c r="G1647" s="870"/>
      <c r="H1647" s="7"/>
      <c r="I1647" s="252"/>
      <c r="J1647" s="252"/>
      <c r="K1647" s="594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59"/>
    </row>
    <row r="1648" spans="1:27" ht="15.75" customHeight="1">
      <c r="A1648" s="198" t="str">
        <f>IF(B1648&lt;&gt;"",IF(AND(B1648&gt;=_TM1,B1648&lt;=_TM2,OR(TH!L1648="1111",TH!M1648="1111")),TH!D1648,""),"")</f>
        <v/>
      </c>
      <c r="B1648" s="36" t="str">
        <f t="shared" si="64"/>
        <v/>
      </c>
      <c r="C1648" s="37"/>
      <c r="D1648" s="37"/>
      <c r="E1648" s="37"/>
      <c r="F1648" s="40"/>
      <c r="G1648" s="870"/>
      <c r="H1648" s="7"/>
      <c r="I1648" s="252"/>
      <c r="J1648" s="252"/>
      <c r="K1648" s="594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59"/>
    </row>
    <row r="1649" spans="1:27" ht="15.75" customHeight="1">
      <c r="A1649" s="198" t="str">
        <f>IF(B1649&lt;&gt;"",IF(AND(B1649&gt;=_TM1,B1649&lt;=_TM2,OR(TH!L1649="1111",TH!M1649="1111")),TH!D1649,""),"")</f>
        <v/>
      </c>
      <c r="B1649" s="36" t="str">
        <f t="shared" si="64"/>
        <v/>
      </c>
      <c r="C1649" s="37"/>
      <c r="D1649" s="37"/>
      <c r="E1649" s="37"/>
      <c r="F1649" s="40"/>
      <c r="G1649" s="870"/>
      <c r="H1649" s="7"/>
      <c r="I1649" s="252"/>
      <c r="J1649" s="252"/>
      <c r="K1649" s="594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59"/>
    </row>
    <row r="1650" spans="1:27" ht="15.75" customHeight="1">
      <c r="A1650" s="198" t="str">
        <f>IF(B1650&lt;&gt;"",IF(AND(B1650&gt;=_TM1,B1650&lt;=_TM2,OR(TH!L1650="1111",TH!M1650="1111")),TH!D1650,""),"")</f>
        <v/>
      </c>
      <c r="B1650" s="36" t="str">
        <f t="shared" si="64"/>
        <v/>
      </c>
      <c r="C1650" s="37"/>
      <c r="D1650" s="37"/>
      <c r="E1650" s="37"/>
      <c r="F1650" s="40"/>
      <c r="G1650" s="870"/>
      <c r="H1650" s="7"/>
      <c r="I1650" s="252"/>
      <c r="J1650" s="252"/>
      <c r="K1650" s="594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59"/>
    </row>
    <row r="1651" spans="1:27" ht="15.75" customHeight="1">
      <c r="A1651" s="198" t="str">
        <f>IF(B1651&lt;&gt;"",IF(AND(B1651&gt;=_TM1,B1651&lt;=_TM2,OR(TH!L1651="1111",TH!M1651="1111")),TH!D1651,""),"")</f>
        <v/>
      </c>
      <c r="B1651" s="36" t="str">
        <f t="shared" si="64"/>
        <v/>
      </c>
      <c r="C1651" s="189"/>
      <c r="D1651" s="189"/>
      <c r="E1651" s="189"/>
      <c r="F1651" s="190"/>
      <c r="G1651" s="867"/>
      <c r="H1651" s="799"/>
      <c r="I1651" s="252"/>
      <c r="J1651" s="252"/>
      <c r="K1651" s="594"/>
      <c r="L1651" s="192"/>
      <c r="M1651" s="192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59"/>
    </row>
    <row r="1652" spans="1:27" ht="15.75" customHeight="1">
      <c r="A1652" s="198" t="str">
        <f>IF(B1652&lt;&gt;"",IF(AND(B1652&gt;=_TM1,B1652&lt;=_TM2,OR(TH!L1652="1111",TH!M1652="1111")),TH!D1652,""),"")</f>
        <v/>
      </c>
      <c r="B1652" s="36" t="str">
        <f t="shared" si="64"/>
        <v/>
      </c>
      <c r="C1652" s="189"/>
      <c r="D1652" s="189"/>
      <c r="E1652" s="189"/>
      <c r="F1652" s="190"/>
      <c r="G1652" s="867"/>
      <c r="H1652" s="799"/>
      <c r="I1652" s="252"/>
      <c r="J1652" s="252"/>
      <c r="K1652" s="594"/>
      <c r="L1652" s="192"/>
      <c r="M1652" s="192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59"/>
    </row>
    <row r="1653" spans="1:27" ht="15.75" customHeight="1">
      <c r="A1653" s="198" t="str">
        <f>IF(B1653&lt;&gt;"",IF(AND(B1653&gt;=_TM1,B1653&lt;=_TM2,OR(TH!L1653="1111",TH!M1653="1111")),TH!D1653,""),"")</f>
        <v/>
      </c>
      <c r="B1653" s="36" t="str">
        <f t="shared" si="64"/>
        <v/>
      </c>
      <c r="C1653" s="189"/>
      <c r="D1653" s="189"/>
      <c r="E1653" s="189"/>
      <c r="F1653" s="190"/>
      <c r="G1653" s="867"/>
      <c r="H1653" s="799"/>
      <c r="I1653" s="252"/>
      <c r="J1653" s="252"/>
      <c r="K1653" s="594"/>
      <c r="L1653" s="192"/>
      <c r="M1653" s="192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59"/>
    </row>
    <row r="1654" spans="1:27" ht="15.75" customHeight="1">
      <c r="A1654" s="198" t="str">
        <f>IF(B1654&lt;&gt;"",IF(AND(B1654&gt;=_TM1,B1654&lt;=_TM2,OR(TH!L1654="1111",TH!M1654="1111")),TH!D1654,""),"")</f>
        <v/>
      </c>
      <c r="B1654" s="36" t="str">
        <f t="shared" si="64"/>
        <v/>
      </c>
      <c r="C1654" s="189"/>
      <c r="D1654" s="189"/>
      <c r="E1654" s="189"/>
      <c r="F1654" s="190"/>
      <c r="G1654" s="867"/>
      <c r="H1654" s="799"/>
      <c r="I1654" s="252"/>
      <c r="J1654" s="252"/>
      <c r="K1654" s="594"/>
      <c r="L1654" s="192"/>
      <c r="M1654" s="192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59"/>
    </row>
    <row r="1655" spans="1:27" ht="15.75" customHeight="1">
      <c r="A1655" s="198" t="str">
        <f>IF(B1655&lt;&gt;"",IF(AND(B1655&gt;=_TM1,B1655&lt;=_TM2,OR(TH!L1655="1111",TH!M1655="1111")),TH!D1655,""),"")</f>
        <v/>
      </c>
      <c r="B1655" s="36" t="str">
        <f t="shared" ref="B1655:B1718" si="65">IF(C1655&lt;&gt;"",MONTH(C1655),"")</f>
        <v/>
      </c>
      <c r="C1655" s="189"/>
      <c r="D1655" s="189"/>
      <c r="E1655" s="189"/>
      <c r="F1655" s="190"/>
      <c r="G1655" s="867"/>
      <c r="H1655" s="799"/>
      <c r="I1655" s="252"/>
      <c r="J1655" s="252"/>
      <c r="K1655" s="594"/>
      <c r="L1655" s="192"/>
      <c r="M1655" s="192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59"/>
    </row>
    <row r="1656" spans="1:27" ht="15.75" customHeight="1">
      <c r="A1656" s="198" t="str">
        <f>IF(B1656&lt;&gt;"",IF(AND(B1656&gt;=_TM1,B1656&lt;=_TM2,OR(TH!L1656="1111",TH!M1656="1111")),TH!D1656,""),"")</f>
        <v/>
      </c>
      <c r="B1656" s="36" t="str">
        <f t="shared" si="65"/>
        <v/>
      </c>
      <c r="C1656" s="189"/>
      <c r="D1656" s="189"/>
      <c r="E1656" s="189"/>
      <c r="F1656" s="190"/>
      <c r="G1656" s="867"/>
      <c r="H1656" s="799"/>
      <c r="I1656" s="252"/>
      <c r="J1656" s="252"/>
      <c r="K1656" s="594"/>
      <c r="L1656" s="192"/>
      <c r="M1656" s="192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59"/>
    </row>
    <row r="1657" spans="1:27" ht="15.75" customHeight="1">
      <c r="A1657" s="198" t="str">
        <f>IF(B1657&lt;&gt;"",IF(AND(B1657&gt;=_TM1,B1657&lt;=_TM2,OR(TH!L1657="1111",TH!M1657="1111")),TH!D1657,""),"")</f>
        <v/>
      </c>
      <c r="B1657" s="36" t="str">
        <f t="shared" si="65"/>
        <v/>
      </c>
      <c r="C1657" s="189"/>
      <c r="D1657" s="189"/>
      <c r="E1657" s="189"/>
      <c r="F1657" s="190"/>
      <c r="G1657" s="867"/>
      <c r="H1657" s="799"/>
      <c r="I1657" s="252"/>
      <c r="J1657" s="252"/>
      <c r="K1657" s="594"/>
      <c r="L1657" s="192"/>
      <c r="M1657" s="192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59"/>
    </row>
    <row r="1658" spans="1:27" ht="15.75" customHeight="1">
      <c r="A1658" s="198" t="str">
        <f>IF(B1658&lt;&gt;"",IF(AND(B1658&gt;=_TM1,B1658&lt;=_TM2,OR(TH!L1658="1111",TH!M1658="1111")),TH!D1658,""),"")</f>
        <v/>
      </c>
      <c r="B1658" s="36" t="str">
        <f t="shared" si="65"/>
        <v/>
      </c>
      <c r="C1658" s="189"/>
      <c r="D1658" s="189"/>
      <c r="E1658" s="189"/>
      <c r="F1658" s="190"/>
      <c r="G1658" s="867"/>
      <c r="H1658" s="799"/>
      <c r="I1658" s="252"/>
      <c r="J1658" s="252"/>
      <c r="K1658" s="594"/>
      <c r="L1658" s="192"/>
      <c r="M1658" s="192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59"/>
    </row>
    <row r="1659" spans="1:27" ht="15.75" customHeight="1">
      <c r="A1659" s="198" t="str">
        <f>IF(B1659&lt;&gt;"",IF(AND(B1659&gt;=_TM1,B1659&lt;=_TM2,OR(TH!L1659="1111",TH!M1659="1111")),TH!D1659,""),"")</f>
        <v/>
      </c>
      <c r="B1659" s="36" t="str">
        <f t="shared" si="65"/>
        <v/>
      </c>
      <c r="C1659" s="189"/>
      <c r="D1659" s="189"/>
      <c r="E1659" s="189"/>
      <c r="F1659" s="190"/>
      <c r="G1659" s="867"/>
      <c r="H1659" s="799"/>
      <c r="I1659" s="252"/>
      <c r="J1659" s="252"/>
      <c r="K1659" s="594"/>
      <c r="L1659" s="192"/>
      <c r="M1659" s="192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59"/>
    </row>
    <row r="1660" spans="1:27" ht="15.75" customHeight="1">
      <c r="A1660" s="198" t="str">
        <f>IF(B1660&lt;&gt;"",IF(AND(B1660&gt;=_TM1,B1660&lt;=_TM2,OR(TH!L1660="1111",TH!M1660="1111")),TH!D1660,""),"")</f>
        <v/>
      </c>
      <c r="B1660" s="36" t="str">
        <f t="shared" si="65"/>
        <v/>
      </c>
      <c r="C1660" s="189"/>
      <c r="D1660" s="189"/>
      <c r="E1660" s="189"/>
      <c r="F1660" s="190"/>
      <c r="G1660" s="867"/>
      <c r="H1660" s="799"/>
      <c r="I1660" s="252"/>
      <c r="J1660" s="252"/>
      <c r="K1660" s="594"/>
      <c r="L1660" s="192"/>
      <c r="M1660" s="192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59"/>
    </row>
    <row r="1661" spans="1:27" ht="15.75" customHeight="1">
      <c r="A1661" s="198" t="str">
        <f>IF(B1661&lt;&gt;"",IF(AND(B1661&gt;=_TM1,B1661&lt;=_TM2,OR(TH!L1661="1111",TH!M1661="1111")),TH!D1661,""),"")</f>
        <v/>
      </c>
      <c r="B1661" s="36" t="str">
        <f t="shared" si="65"/>
        <v/>
      </c>
      <c r="C1661" s="189"/>
      <c r="D1661" s="189"/>
      <c r="E1661" s="189"/>
      <c r="F1661" s="190"/>
      <c r="G1661" s="867"/>
      <c r="H1661" s="799"/>
      <c r="I1661" s="252"/>
      <c r="J1661" s="252"/>
      <c r="K1661" s="594"/>
      <c r="L1661" s="192"/>
      <c r="M1661" s="192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59"/>
    </row>
    <row r="1662" spans="1:27" ht="15.75" customHeight="1">
      <c r="A1662" s="198" t="str">
        <f>IF(B1662&lt;&gt;"",IF(AND(B1662&gt;=_TM1,B1662&lt;=_TM2,OR(TH!L1662="1111",TH!M1662="1111")),TH!D1662,""),"")</f>
        <v/>
      </c>
      <c r="B1662" s="36" t="str">
        <f t="shared" si="65"/>
        <v/>
      </c>
      <c r="C1662" s="189"/>
      <c r="D1662" s="189"/>
      <c r="E1662" s="189"/>
      <c r="F1662" s="190"/>
      <c r="G1662" s="867"/>
      <c r="H1662" s="799"/>
      <c r="I1662" s="252"/>
      <c r="J1662" s="252"/>
      <c r="K1662" s="594"/>
      <c r="L1662" s="192"/>
      <c r="M1662" s="192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59"/>
    </row>
    <row r="1663" spans="1:27" ht="15.75" customHeight="1">
      <c r="A1663" s="198" t="str">
        <f>IF(B1663&lt;&gt;"",IF(AND(B1663&gt;=_TM1,B1663&lt;=_TM2,OR(TH!L1663="1111",TH!M1663="1111")),TH!D1663,""),"")</f>
        <v/>
      </c>
      <c r="B1663" s="36" t="str">
        <f t="shared" si="65"/>
        <v/>
      </c>
      <c r="C1663" s="189"/>
      <c r="D1663" s="189"/>
      <c r="E1663" s="189"/>
      <c r="F1663" s="190"/>
      <c r="G1663" s="867"/>
      <c r="H1663" s="799"/>
      <c r="I1663" s="252"/>
      <c r="J1663" s="252"/>
      <c r="K1663" s="594"/>
      <c r="L1663" s="192"/>
      <c r="M1663" s="192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59"/>
    </row>
    <row r="1664" spans="1:27" ht="15.75" customHeight="1">
      <c r="A1664" s="198" t="str">
        <f>IF(B1664&lt;&gt;"",IF(AND(B1664&gt;=_TM1,B1664&lt;=_TM2,OR(TH!L1664="1111",TH!M1664="1111")),TH!D1664,""),"")</f>
        <v/>
      </c>
      <c r="B1664" s="36" t="str">
        <f t="shared" si="65"/>
        <v/>
      </c>
      <c r="C1664" s="189"/>
      <c r="D1664" s="189"/>
      <c r="E1664" s="189"/>
      <c r="F1664" s="190"/>
      <c r="G1664" s="867"/>
      <c r="H1664" s="799"/>
      <c r="I1664" s="252"/>
      <c r="J1664" s="252"/>
      <c r="K1664" s="594"/>
      <c r="L1664" s="192"/>
      <c r="M1664" s="192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59"/>
    </row>
    <row r="1665" spans="1:27" ht="15.75" customHeight="1">
      <c r="A1665" s="198" t="str">
        <f>IF(B1665&lt;&gt;"",IF(AND(B1665&gt;=_TM1,B1665&lt;=_TM2,OR(TH!L1665="1111",TH!M1665="1111")),TH!D1665,""),"")</f>
        <v/>
      </c>
      <c r="B1665" s="36" t="str">
        <f t="shared" si="65"/>
        <v/>
      </c>
      <c r="C1665" s="189"/>
      <c r="D1665" s="189"/>
      <c r="E1665" s="189"/>
      <c r="F1665" s="190"/>
      <c r="G1665" s="867"/>
      <c r="H1665" s="799"/>
      <c r="I1665" s="252"/>
      <c r="J1665" s="252"/>
      <c r="K1665" s="594"/>
      <c r="L1665" s="192"/>
      <c r="M1665" s="192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59"/>
    </row>
    <row r="1666" spans="1:27" ht="15.75" customHeight="1">
      <c r="A1666" s="198" t="str">
        <f>IF(B1666&lt;&gt;"",IF(AND(B1666&gt;=_TM1,B1666&lt;=_TM2,OR(TH!L1666="1111",TH!M1666="1111")),TH!D1666,""),"")</f>
        <v/>
      </c>
      <c r="B1666" s="36" t="str">
        <f t="shared" si="65"/>
        <v/>
      </c>
      <c r="C1666" s="37"/>
      <c r="D1666" s="37"/>
      <c r="E1666" s="37"/>
      <c r="F1666" s="40"/>
      <c r="G1666" s="870"/>
      <c r="H1666" s="7"/>
      <c r="I1666" s="252"/>
      <c r="J1666" s="252"/>
      <c r="K1666" s="594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59"/>
    </row>
    <row r="1667" spans="1:27" ht="15.75" customHeight="1">
      <c r="A1667" s="198" t="str">
        <f>IF(B1667&lt;&gt;"",IF(AND(B1667&gt;=_TM1,B1667&lt;=_TM2,OR(TH!L1667="1111",TH!M1667="1111")),TH!D1667,""),"")</f>
        <v/>
      </c>
      <c r="B1667" s="36" t="str">
        <f t="shared" si="65"/>
        <v/>
      </c>
      <c r="C1667" s="37"/>
      <c r="D1667" s="37"/>
      <c r="E1667" s="37"/>
      <c r="F1667" s="40"/>
      <c r="G1667" s="870"/>
      <c r="H1667" s="7"/>
      <c r="I1667" s="252"/>
      <c r="J1667" s="252"/>
      <c r="K1667" s="594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59"/>
    </row>
    <row r="1668" spans="1:27" ht="15.75" customHeight="1">
      <c r="A1668" s="198" t="str">
        <f>IF(B1668&lt;&gt;"",IF(AND(B1668&gt;=_TM1,B1668&lt;=_TM2,OR(TH!L1668="1111",TH!M1668="1111")),TH!D1668,""),"")</f>
        <v/>
      </c>
      <c r="B1668" s="36" t="str">
        <f t="shared" si="65"/>
        <v/>
      </c>
      <c r="C1668" s="37"/>
      <c r="D1668" s="37"/>
      <c r="E1668" s="37"/>
      <c r="F1668" s="40"/>
      <c r="G1668" s="870"/>
      <c r="H1668" s="7"/>
      <c r="I1668" s="252"/>
      <c r="J1668" s="252"/>
      <c r="K1668" s="594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59"/>
    </row>
    <row r="1669" spans="1:27" ht="15.75" customHeight="1">
      <c r="A1669" s="198" t="str">
        <f>IF(B1669&lt;&gt;"",IF(AND(B1669&gt;=_TM1,B1669&lt;=_TM2,OR(TH!L1669="1111",TH!M1669="1111")),TH!D1669,""),"")</f>
        <v/>
      </c>
      <c r="B1669" s="36" t="str">
        <f t="shared" si="65"/>
        <v/>
      </c>
      <c r="C1669" s="37"/>
      <c r="D1669" s="37"/>
      <c r="E1669" s="37"/>
      <c r="F1669" s="40"/>
      <c r="G1669" s="870"/>
      <c r="H1669" s="7"/>
      <c r="I1669" s="252"/>
      <c r="J1669" s="252"/>
      <c r="K1669" s="594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59"/>
    </row>
    <row r="1670" spans="1:27" ht="15.75" customHeight="1">
      <c r="A1670" s="198" t="str">
        <f>IF(B1670&lt;&gt;"",IF(AND(B1670&gt;=_TM1,B1670&lt;=_TM2,OR(TH!L1670="1111",TH!M1670="1111")),TH!D1670,""),"")</f>
        <v/>
      </c>
      <c r="B1670" s="36" t="str">
        <f t="shared" si="65"/>
        <v/>
      </c>
      <c r="C1670" s="37"/>
      <c r="D1670" s="37"/>
      <c r="E1670" s="37"/>
      <c r="F1670" s="40"/>
      <c r="G1670" s="870"/>
      <c r="H1670" s="7"/>
      <c r="I1670" s="252"/>
      <c r="J1670" s="252"/>
      <c r="K1670" s="594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59"/>
    </row>
    <row r="1671" spans="1:27" ht="15.75" customHeight="1">
      <c r="A1671" s="198" t="str">
        <f>IF(B1671&lt;&gt;"",IF(AND(B1671&gt;=_TM1,B1671&lt;=_TM2,OR(TH!L1671="1111",TH!M1671="1111")),TH!D1671,""),"")</f>
        <v/>
      </c>
      <c r="B1671" s="36" t="str">
        <f t="shared" si="65"/>
        <v/>
      </c>
      <c r="C1671" s="37"/>
      <c r="D1671" s="37"/>
      <c r="E1671" s="37"/>
      <c r="F1671" s="40"/>
      <c r="G1671" s="870"/>
      <c r="H1671" s="7"/>
      <c r="I1671" s="252"/>
      <c r="J1671" s="252"/>
      <c r="K1671" s="594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59"/>
    </row>
    <row r="1672" spans="1:27" ht="15.75" customHeight="1">
      <c r="A1672" s="198" t="str">
        <f>IF(B1672&lt;&gt;"",IF(AND(B1672&gt;=_TM1,B1672&lt;=_TM2,OR(TH!L1672="1111",TH!M1672="1111")),TH!D1672,""),"")</f>
        <v/>
      </c>
      <c r="B1672" s="36" t="str">
        <f t="shared" si="65"/>
        <v/>
      </c>
      <c r="C1672" s="37"/>
      <c r="D1672" s="37"/>
      <c r="E1672" s="37"/>
      <c r="F1672" s="40"/>
      <c r="G1672" s="870"/>
      <c r="H1672" s="7"/>
      <c r="I1672" s="252"/>
      <c r="J1672" s="252"/>
      <c r="K1672" s="594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59"/>
    </row>
    <row r="1673" spans="1:27" ht="15.75" customHeight="1">
      <c r="A1673" s="198" t="str">
        <f>IF(B1673&lt;&gt;"",IF(AND(B1673&gt;=_TM1,B1673&lt;=_TM2,OR(TH!L1673="1111",TH!M1673="1111")),TH!D1673,""),"")</f>
        <v/>
      </c>
      <c r="B1673" s="36" t="str">
        <f t="shared" si="65"/>
        <v/>
      </c>
      <c r="C1673" s="37"/>
      <c r="D1673" s="37"/>
      <c r="E1673" s="37"/>
      <c r="F1673" s="40"/>
      <c r="G1673" s="870"/>
      <c r="H1673" s="7"/>
      <c r="I1673" s="252"/>
      <c r="J1673" s="252"/>
      <c r="K1673" s="594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59"/>
    </row>
    <row r="1674" spans="1:27" ht="15.75" customHeight="1">
      <c r="A1674" s="198" t="str">
        <f>IF(B1674&lt;&gt;"",IF(AND(B1674&gt;=_TM1,B1674&lt;=_TM2,OR(TH!L1674="1111",TH!M1674="1111")),TH!D1674,""),"")</f>
        <v/>
      </c>
      <c r="B1674" s="36" t="str">
        <f t="shared" si="65"/>
        <v/>
      </c>
      <c r="C1674" s="37"/>
      <c r="D1674" s="37"/>
      <c r="E1674" s="37"/>
      <c r="F1674" s="40"/>
      <c r="G1674" s="870"/>
      <c r="H1674" s="7"/>
      <c r="I1674" s="252"/>
      <c r="J1674" s="252"/>
      <c r="K1674" s="594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59"/>
    </row>
    <row r="1675" spans="1:27" ht="15.75" customHeight="1">
      <c r="A1675" s="198" t="str">
        <f>IF(B1675&lt;&gt;"",IF(AND(B1675&gt;=_TM1,B1675&lt;=_TM2,OR(TH!L1675="1111",TH!M1675="1111")),TH!D1675,""),"")</f>
        <v/>
      </c>
      <c r="B1675" s="36" t="str">
        <f t="shared" si="65"/>
        <v/>
      </c>
      <c r="C1675" s="37"/>
      <c r="D1675" s="37"/>
      <c r="E1675" s="37"/>
      <c r="F1675" s="40"/>
      <c r="G1675" s="870"/>
      <c r="H1675" s="7"/>
      <c r="I1675" s="252"/>
      <c r="J1675" s="252"/>
      <c r="K1675" s="594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59"/>
    </row>
    <row r="1676" spans="1:27" ht="15.75" customHeight="1">
      <c r="A1676" s="198" t="str">
        <f>IF(B1676&lt;&gt;"",IF(AND(B1676&gt;=_TM1,B1676&lt;=_TM2,OR(TH!L1676="1111",TH!M1676="1111")),TH!D1676,""),"")</f>
        <v/>
      </c>
      <c r="B1676" s="36" t="str">
        <f t="shared" si="65"/>
        <v/>
      </c>
      <c r="C1676" s="37"/>
      <c r="D1676" s="37"/>
      <c r="E1676" s="37"/>
      <c r="F1676" s="40"/>
      <c r="G1676" s="870"/>
      <c r="H1676" s="7"/>
      <c r="I1676" s="252"/>
      <c r="J1676" s="252"/>
      <c r="K1676" s="594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59"/>
    </row>
    <row r="1677" spans="1:27" ht="15.75" customHeight="1">
      <c r="A1677" s="198" t="str">
        <f>IF(B1677&lt;&gt;"",IF(AND(B1677&gt;=_TM1,B1677&lt;=_TM2,OR(TH!L1677="1111",TH!M1677="1111")),TH!D1677,""),"")</f>
        <v/>
      </c>
      <c r="B1677" s="36" t="str">
        <f t="shared" si="65"/>
        <v/>
      </c>
      <c r="C1677" s="37"/>
      <c r="D1677" s="37"/>
      <c r="E1677" s="37"/>
      <c r="F1677" s="40"/>
      <c r="G1677" s="870"/>
      <c r="H1677" s="7"/>
      <c r="I1677" s="252"/>
      <c r="J1677" s="252"/>
      <c r="K1677" s="594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59"/>
    </row>
    <row r="1678" spans="1:27" ht="15.75" customHeight="1">
      <c r="A1678" s="198" t="str">
        <f>IF(B1678&lt;&gt;"",IF(AND(B1678&gt;=_TM1,B1678&lt;=_TM2,OR(TH!L1678="1111",TH!M1678="1111")),TH!D1678,""),"")</f>
        <v/>
      </c>
      <c r="B1678" s="36" t="str">
        <f t="shared" si="65"/>
        <v/>
      </c>
      <c r="C1678" s="37"/>
      <c r="D1678" s="37"/>
      <c r="E1678" s="37"/>
      <c r="F1678" s="40"/>
      <c r="G1678" s="870"/>
      <c r="H1678" s="7"/>
      <c r="I1678" s="252"/>
      <c r="J1678" s="252"/>
      <c r="K1678" s="594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59"/>
    </row>
    <row r="1679" spans="1:27" ht="15.75" customHeight="1">
      <c r="A1679" s="198" t="str">
        <f>IF(B1679&lt;&gt;"",IF(AND(B1679&gt;=_TM1,B1679&lt;=_TM2,OR(TH!L1679="1111",TH!M1679="1111")),TH!D1679,""),"")</f>
        <v/>
      </c>
      <c r="B1679" s="36" t="str">
        <f t="shared" si="65"/>
        <v/>
      </c>
      <c r="C1679" s="37"/>
      <c r="D1679" s="37"/>
      <c r="E1679" s="37"/>
      <c r="F1679" s="40"/>
      <c r="G1679" s="870"/>
      <c r="H1679" s="7"/>
      <c r="I1679" s="252"/>
      <c r="J1679" s="252"/>
      <c r="K1679" s="594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59"/>
    </row>
    <row r="1680" spans="1:27" ht="15.75" customHeight="1">
      <c r="A1680" s="198" t="str">
        <f>IF(B1680&lt;&gt;"",IF(AND(B1680&gt;=_TM1,B1680&lt;=_TM2,OR(TH!L1680="1111",TH!M1680="1111")),TH!D1680,""),"")</f>
        <v/>
      </c>
      <c r="B1680" s="36" t="str">
        <f t="shared" si="65"/>
        <v/>
      </c>
      <c r="C1680" s="37"/>
      <c r="D1680" s="37"/>
      <c r="E1680" s="37"/>
      <c r="F1680" s="40"/>
      <c r="G1680" s="870"/>
      <c r="H1680" s="7"/>
      <c r="I1680" s="252"/>
      <c r="J1680" s="252"/>
      <c r="K1680" s="594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59"/>
    </row>
    <row r="1681" spans="1:27" ht="15.75" customHeight="1">
      <c r="A1681" s="198" t="str">
        <f>IF(B1681&lt;&gt;"",IF(AND(B1681&gt;=_TM1,B1681&lt;=_TM2,OR(TH!L1681="1111",TH!M1681="1111")),TH!D1681,""),"")</f>
        <v/>
      </c>
      <c r="B1681" s="36" t="str">
        <f t="shared" si="65"/>
        <v/>
      </c>
      <c r="C1681" s="37"/>
      <c r="D1681" s="37"/>
      <c r="E1681" s="37"/>
      <c r="F1681" s="40"/>
      <c r="G1681" s="870"/>
      <c r="H1681" s="7"/>
      <c r="I1681" s="252"/>
      <c r="J1681" s="252"/>
      <c r="K1681" s="594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59"/>
    </row>
    <row r="1682" spans="1:27" ht="15.75" customHeight="1">
      <c r="A1682" s="198" t="str">
        <f>IF(B1682&lt;&gt;"",IF(AND(B1682&gt;=_TM1,B1682&lt;=_TM2,OR(TH!L1682="1111",TH!M1682="1111")),TH!D1682,""),"")</f>
        <v/>
      </c>
      <c r="B1682" s="36" t="str">
        <f t="shared" si="65"/>
        <v/>
      </c>
      <c r="C1682" s="37"/>
      <c r="D1682" s="37"/>
      <c r="E1682" s="37"/>
      <c r="F1682" s="40"/>
      <c r="G1682" s="870"/>
      <c r="H1682" s="7"/>
      <c r="I1682" s="252"/>
      <c r="J1682" s="252"/>
      <c r="K1682" s="594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59"/>
    </row>
    <row r="1683" spans="1:27" ht="15.75" customHeight="1">
      <c r="A1683" s="198" t="str">
        <f>IF(B1683&lt;&gt;"",IF(AND(B1683&gt;=_TM1,B1683&lt;=_TM2,OR(TH!L1683="1111",TH!M1683="1111")),TH!D1683,""),"")</f>
        <v/>
      </c>
      <c r="B1683" s="36" t="str">
        <f t="shared" si="65"/>
        <v/>
      </c>
      <c r="C1683" s="37"/>
      <c r="D1683" s="37"/>
      <c r="E1683" s="37"/>
      <c r="F1683" s="40"/>
      <c r="G1683" s="870"/>
      <c r="H1683" s="7"/>
      <c r="I1683" s="252"/>
      <c r="J1683" s="252"/>
      <c r="K1683" s="594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59"/>
    </row>
    <row r="1684" spans="1:27" ht="15.75" customHeight="1">
      <c r="A1684" s="198" t="str">
        <f>IF(B1684&lt;&gt;"",IF(AND(B1684&gt;=_TM1,B1684&lt;=_TM2,OR(TH!L1684="1111",TH!M1684="1111")),TH!D1684,""),"")</f>
        <v/>
      </c>
      <c r="B1684" s="36" t="str">
        <f t="shared" si="65"/>
        <v/>
      </c>
      <c r="C1684" s="37"/>
      <c r="D1684" s="37"/>
      <c r="E1684" s="37"/>
      <c r="F1684" s="40"/>
      <c r="G1684" s="870"/>
      <c r="H1684" s="7"/>
      <c r="I1684" s="252"/>
      <c r="J1684" s="252"/>
      <c r="K1684" s="594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59"/>
    </row>
    <row r="1685" spans="1:27" ht="15.75" customHeight="1">
      <c r="A1685" s="198" t="str">
        <f>IF(B1685&lt;&gt;"",IF(AND(B1685&gt;=_TM1,B1685&lt;=_TM2,OR(TH!L1685="1111",TH!M1685="1111")),TH!D1685,""),"")</f>
        <v/>
      </c>
      <c r="B1685" s="36" t="str">
        <f t="shared" si="65"/>
        <v/>
      </c>
      <c r="C1685" s="37"/>
      <c r="D1685" s="37"/>
      <c r="E1685" s="37"/>
      <c r="F1685" s="40"/>
      <c r="G1685" s="870"/>
      <c r="H1685" s="7"/>
      <c r="I1685" s="252"/>
      <c r="J1685" s="252"/>
      <c r="K1685" s="594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59"/>
    </row>
    <row r="1686" spans="1:27" ht="15.75" customHeight="1">
      <c r="A1686" s="198" t="str">
        <f>IF(B1686&lt;&gt;"",IF(AND(B1686&gt;=_TM1,B1686&lt;=_TM2,OR(TH!L1686="1111",TH!M1686="1111")),TH!D1686,""),"")</f>
        <v/>
      </c>
      <c r="B1686" s="36" t="str">
        <f t="shared" si="65"/>
        <v/>
      </c>
      <c r="C1686" s="37"/>
      <c r="D1686" s="37"/>
      <c r="E1686" s="37"/>
      <c r="F1686" s="40"/>
      <c r="G1686" s="870"/>
      <c r="H1686" s="7"/>
      <c r="I1686" s="252"/>
      <c r="J1686" s="252"/>
      <c r="K1686" s="594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59"/>
    </row>
    <row r="1687" spans="1:27" ht="15.75" customHeight="1">
      <c r="A1687" s="198" t="str">
        <f>IF(B1687&lt;&gt;"",IF(AND(B1687&gt;=_TM1,B1687&lt;=_TM2,OR(TH!L1687="1111",TH!M1687="1111")),TH!D1687,""),"")</f>
        <v/>
      </c>
      <c r="B1687" s="36" t="str">
        <f t="shared" si="65"/>
        <v/>
      </c>
      <c r="C1687" s="37"/>
      <c r="D1687" s="37"/>
      <c r="E1687" s="37"/>
      <c r="F1687" s="40"/>
      <c r="G1687" s="870"/>
      <c r="H1687" s="7"/>
      <c r="I1687" s="252"/>
      <c r="J1687" s="252"/>
      <c r="K1687" s="594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59"/>
    </row>
    <row r="1688" spans="1:27" ht="15.75" customHeight="1">
      <c r="A1688" s="198" t="str">
        <f>IF(B1688&lt;&gt;"",IF(AND(B1688&gt;=_TM1,B1688&lt;=_TM2,OR(TH!L1688="1111",TH!M1688="1111")),TH!D1688,""),"")</f>
        <v/>
      </c>
      <c r="B1688" s="36" t="str">
        <f t="shared" si="65"/>
        <v/>
      </c>
      <c r="C1688" s="182"/>
      <c r="D1688" s="182"/>
      <c r="E1688" s="189"/>
      <c r="F1688" s="187"/>
      <c r="G1688" s="871"/>
      <c r="H1688" s="7"/>
      <c r="I1688" s="252"/>
      <c r="J1688" s="252"/>
      <c r="K1688" s="594"/>
      <c r="L1688" s="595"/>
      <c r="M1688" s="595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59"/>
    </row>
    <row r="1689" spans="1:27" ht="15.75" customHeight="1">
      <c r="A1689" s="198" t="str">
        <f>IF(B1689&lt;&gt;"",IF(AND(B1689&gt;=_TM1,B1689&lt;=_TM2,OR(TH!L1689="1111",TH!M1689="1111")),TH!D1689,""),"")</f>
        <v/>
      </c>
      <c r="B1689" s="36" t="str">
        <f t="shared" si="65"/>
        <v/>
      </c>
      <c r="C1689" s="182"/>
      <c r="D1689" s="182"/>
      <c r="E1689" s="182"/>
      <c r="F1689" s="187"/>
      <c r="G1689" s="871"/>
      <c r="H1689" s="191"/>
      <c r="I1689" s="252"/>
      <c r="J1689" s="252"/>
      <c r="K1689" s="594"/>
      <c r="L1689" s="595"/>
      <c r="M1689" s="595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59"/>
    </row>
    <row r="1690" spans="1:27" ht="15.75" customHeight="1">
      <c r="A1690" s="198" t="str">
        <f>IF(B1690&lt;&gt;"",IF(AND(B1690&gt;=_TM1,B1690&lt;=_TM2,OR(TH!L1690="1111",TH!M1690="1111")),TH!D1690,""),"")</f>
        <v/>
      </c>
      <c r="B1690" s="36" t="str">
        <f t="shared" si="65"/>
        <v/>
      </c>
      <c r="C1690" s="189"/>
      <c r="D1690" s="182"/>
      <c r="E1690" s="189"/>
      <c r="F1690" s="291"/>
      <c r="G1690" s="867"/>
      <c r="H1690" s="7"/>
      <c r="I1690" s="252"/>
      <c r="J1690" s="252"/>
      <c r="K1690" s="594"/>
      <c r="L1690" s="192"/>
      <c r="M1690" s="192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59"/>
    </row>
    <row r="1691" spans="1:27" ht="15.75" customHeight="1">
      <c r="A1691" s="198" t="str">
        <f>IF(B1691&lt;&gt;"",IF(AND(B1691&gt;=_TM1,B1691&lt;=_TM2,OR(TH!L1691="1111",TH!M1691="1111")),TH!D1691,""),"")</f>
        <v/>
      </c>
      <c r="B1691" s="36" t="str">
        <f t="shared" si="65"/>
        <v/>
      </c>
      <c r="C1691" s="189"/>
      <c r="D1691" s="182"/>
      <c r="E1691" s="189"/>
      <c r="F1691" s="291"/>
      <c r="G1691" s="867"/>
      <c r="H1691" s="7"/>
      <c r="I1691" s="253"/>
      <c r="J1691" s="253"/>
      <c r="K1691" s="38"/>
      <c r="L1691" s="192"/>
      <c r="M1691" s="192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59"/>
    </row>
    <row r="1692" spans="1:27" ht="15.75" customHeight="1">
      <c r="A1692" s="198" t="str">
        <f>IF(B1692&lt;&gt;"",IF(AND(B1692&gt;=_TM1,B1692&lt;=_TM2,OR(TH!L1692="1111",TH!M1692="1111")),TH!D1692,""),"")</f>
        <v/>
      </c>
      <c r="B1692" s="36" t="str">
        <f t="shared" si="65"/>
        <v/>
      </c>
      <c r="C1692" s="182"/>
      <c r="D1692" s="182"/>
      <c r="E1692" s="189"/>
      <c r="F1692" s="187"/>
      <c r="G1692" s="871"/>
      <c r="H1692" s="7"/>
      <c r="I1692" s="252"/>
      <c r="J1692" s="252"/>
      <c r="K1692" s="594"/>
      <c r="L1692" s="595"/>
      <c r="M1692" s="595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59"/>
    </row>
    <row r="1693" spans="1:27" ht="15.75" customHeight="1">
      <c r="A1693" s="198" t="str">
        <f>IF(B1693&lt;&gt;"",IF(AND(B1693&gt;=_TM1,B1693&lt;=_TM2,OR(TH!L1693="1111",TH!M1693="1111")),TH!D1693,""),"")</f>
        <v/>
      </c>
      <c r="B1693" s="36" t="str">
        <f t="shared" si="65"/>
        <v/>
      </c>
      <c r="C1693" s="182"/>
      <c r="D1693" s="182"/>
      <c r="E1693" s="189"/>
      <c r="F1693" s="187"/>
      <c r="G1693" s="871"/>
      <c r="H1693" s="7"/>
      <c r="I1693" s="252"/>
      <c r="J1693" s="252"/>
      <c r="K1693" s="594"/>
      <c r="L1693" s="595"/>
      <c r="M1693" s="595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59"/>
    </row>
    <row r="1694" spans="1:27" ht="15.75" customHeight="1">
      <c r="A1694" s="198" t="str">
        <f>IF(B1694&lt;&gt;"",IF(AND(B1694&gt;=_TM1,B1694&lt;=_TM2,OR(TH!L1694="1111",TH!M1694="1111")),TH!D1694,""),"")</f>
        <v/>
      </c>
      <c r="B1694" s="36" t="str">
        <f t="shared" si="65"/>
        <v/>
      </c>
      <c r="C1694" s="182"/>
      <c r="D1694" s="182"/>
      <c r="E1694" s="182"/>
      <c r="F1694" s="187"/>
      <c r="G1694" s="871"/>
      <c r="H1694" s="7"/>
      <c r="I1694" s="252"/>
      <c r="J1694" s="252"/>
      <c r="K1694" s="594"/>
      <c r="L1694" s="595"/>
      <c r="M1694" s="595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59"/>
    </row>
    <row r="1695" spans="1:27" ht="15.75" customHeight="1">
      <c r="A1695" s="198" t="str">
        <f>IF(B1695&lt;&gt;"",IF(AND(B1695&gt;=_TM1,B1695&lt;=_TM2,OR(TH!L1695="1111",TH!M1695="1111")),TH!D1695,""),"")</f>
        <v/>
      </c>
      <c r="B1695" s="36" t="str">
        <f t="shared" si="65"/>
        <v/>
      </c>
      <c r="C1695" s="182"/>
      <c r="D1695" s="182"/>
      <c r="E1695" s="182"/>
      <c r="F1695" s="187"/>
      <c r="G1695" s="871"/>
      <c r="H1695" s="7"/>
      <c r="I1695" s="252"/>
      <c r="J1695" s="252"/>
      <c r="K1695" s="594"/>
      <c r="L1695" s="595"/>
      <c r="M1695" s="595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59"/>
    </row>
    <row r="1696" spans="1:27" ht="15.75" customHeight="1">
      <c r="A1696" s="198" t="str">
        <f>IF(B1696&lt;&gt;"",IF(AND(B1696&gt;=_TM1,B1696&lt;=_TM2,OR(TH!L1696="1111",TH!M1696="1111")),TH!D1696,""),"")</f>
        <v/>
      </c>
      <c r="B1696" s="36" t="str">
        <f t="shared" si="65"/>
        <v/>
      </c>
      <c r="C1696" s="182"/>
      <c r="D1696" s="182"/>
      <c r="E1696" s="182"/>
      <c r="F1696" s="187"/>
      <c r="G1696" s="871"/>
      <c r="H1696" s="7"/>
      <c r="I1696" s="252"/>
      <c r="J1696" s="252"/>
      <c r="K1696" s="594"/>
      <c r="L1696" s="595"/>
      <c r="M1696" s="595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59"/>
    </row>
    <row r="1697" spans="1:27" ht="15.75" customHeight="1">
      <c r="A1697" s="198" t="str">
        <f>IF(B1697&lt;&gt;"",IF(AND(B1697&gt;=_TM1,B1697&lt;=_TM2,OR(TH!L1697="1111",TH!M1697="1111")),TH!D1697,""),"")</f>
        <v/>
      </c>
      <c r="B1697" s="36" t="str">
        <f t="shared" si="65"/>
        <v/>
      </c>
      <c r="C1697" s="182"/>
      <c r="D1697" s="182"/>
      <c r="E1697" s="189"/>
      <c r="F1697" s="187"/>
      <c r="G1697" s="871"/>
      <c r="H1697" s="7"/>
      <c r="I1697" s="252"/>
      <c r="J1697" s="252"/>
      <c r="K1697" s="594"/>
      <c r="L1697" s="595"/>
      <c r="M1697" s="595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59"/>
    </row>
    <row r="1698" spans="1:27" ht="15.75" customHeight="1">
      <c r="A1698" s="198" t="str">
        <f>IF(B1698&lt;&gt;"",IF(AND(B1698&gt;=_TM1,B1698&lt;=_TM2,OR(TH!L1698="1111",TH!M1698="1111")),TH!D1698,""),"")</f>
        <v/>
      </c>
      <c r="B1698" s="36" t="str">
        <f t="shared" si="65"/>
        <v/>
      </c>
      <c r="C1698" s="182"/>
      <c r="D1698" s="182"/>
      <c r="E1698" s="189"/>
      <c r="F1698" s="187"/>
      <c r="G1698" s="871"/>
      <c r="H1698" s="7"/>
      <c r="I1698" s="252"/>
      <c r="J1698" s="252"/>
      <c r="K1698" s="594"/>
      <c r="L1698" s="595"/>
      <c r="M1698" s="595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59"/>
    </row>
    <row r="1699" spans="1:27" ht="15.75" customHeight="1">
      <c r="A1699" s="198" t="str">
        <f>IF(B1699&lt;&gt;"",IF(AND(B1699&gt;=_TM1,B1699&lt;=_TM2,OR(TH!L1699="1111",TH!M1699="1111")),TH!D1699,""),"")</f>
        <v/>
      </c>
      <c r="B1699" s="36" t="str">
        <f t="shared" si="65"/>
        <v/>
      </c>
      <c r="C1699" s="189"/>
      <c r="D1699" s="37"/>
      <c r="E1699" s="761"/>
      <c r="F1699" s="443"/>
      <c r="G1699" s="870"/>
      <c r="H1699" s="7"/>
      <c r="I1699" s="252"/>
      <c r="J1699" s="252"/>
      <c r="K1699" s="594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59"/>
    </row>
    <row r="1700" spans="1:27" ht="15.75" customHeight="1">
      <c r="A1700" s="198" t="str">
        <f>IF(B1700&lt;&gt;"",IF(AND(B1700&gt;=_TM1,B1700&lt;=_TM2,OR(TH!L1700="1111",TH!M1700="1111")),TH!D1700,""),"")</f>
        <v/>
      </c>
      <c r="B1700" s="36" t="str">
        <f t="shared" si="65"/>
        <v/>
      </c>
      <c r="C1700" s="189"/>
      <c r="D1700" s="37"/>
      <c r="E1700" s="761"/>
      <c r="F1700" s="443"/>
      <c r="G1700" s="870"/>
      <c r="H1700" s="7"/>
      <c r="I1700" s="252"/>
      <c r="J1700" s="252"/>
      <c r="K1700" s="594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59"/>
    </row>
    <row r="1701" spans="1:27" ht="15.75" customHeight="1">
      <c r="A1701" s="198" t="str">
        <f>IF(B1701&lt;&gt;"",IF(AND(B1701&gt;=_TM1,B1701&lt;=_TM2,OR(TH!L1701="1111",TH!M1701="1111")),TH!D1701,""),"")</f>
        <v/>
      </c>
      <c r="B1701" s="36" t="str">
        <f t="shared" si="65"/>
        <v/>
      </c>
      <c r="C1701" s="189"/>
      <c r="D1701" s="189"/>
      <c r="E1701" s="189"/>
      <c r="F1701" s="40"/>
      <c r="G1701" s="867"/>
      <c r="H1701" s="7"/>
      <c r="I1701" s="252"/>
      <c r="J1701" s="252"/>
      <c r="K1701" s="594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59"/>
    </row>
    <row r="1702" spans="1:27" ht="15.75" customHeight="1">
      <c r="A1702" s="198" t="str">
        <f>IF(B1702&lt;&gt;"",IF(AND(B1702&gt;=_TM1,B1702&lt;=_TM2,OR(TH!L1702="1111",TH!M1702="1111")),TH!D1702,""),"")</f>
        <v/>
      </c>
      <c r="B1702" s="36" t="str">
        <f t="shared" si="65"/>
        <v/>
      </c>
      <c r="C1702" s="189"/>
      <c r="D1702" s="189"/>
      <c r="E1702" s="189"/>
      <c r="F1702" s="40"/>
      <c r="G1702" s="867"/>
      <c r="H1702" s="7"/>
      <c r="I1702" s="252"/>
      <c r="J1702" s="252"/>
      <c r="K1702" s="594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59"/>
    </row>
    <row r="1703" spans="1:27" ht="15.75" customHeight="1">
      <c r="A1703" s="198" t="str">
        <f>IF(B1703&lt;&gt;"",IF(AND(B1703&gt;=_TM1,B1703&lt;=_TM2,OR(TH!L1703="1111",TH!M1703="1111")),TH!D1703,""),"")</f>
        <v/>
      </c>
      <c r="B1703" s="36" t="str">
        <f t="shared" si="65"/>
        <v/>
      </c>
      <c r="C1703" s="189"/>
      <c r="D1703" s="189"/>
      <c r="E1703" s="189"/>
      <c r="F1703" s="291"/>
      <c r="G1703" s="867"/>
      <c r="H1703" s="7"/>
      <c r="I1703" s="253"/>
      <c r="J1703" s="253"/>
      <c r="K1703" s="594"/>
      <c r="L1703" s="192"/>
      <c r="M1703" s="192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59"/>
    </row>
    <row r="1704" spans="1:27" ht="15.75" customHeight="1">
      <c r="A1704" s="198" t="str">
        <f>IF(B1704&lt;&gt;"",IF(AND(B1704&gt;=_TM1,B1704&lt;=_TM2,OR(TH!L1704="1111",TH!M1704="1111")),TH!D1704,""),"")</f>
        <v/>
      </c>
      <c r="B1704" s="36" t="str">
        <f t="shared" si="65"/>
        <v/>
      </c>
      <c r="C1704" s="189"/>
      <c r="D1704" s="189"/>
      <c r="E1704" s="189"/>
      <c r="F1704" s="190"/>
      <c r="G1704" s="867"/>
      <c r="H1704" s="7"/>
      <c r="I1704" s="252"/>
      <c r="J1704" s="252"/>
      <c r="K1704" s="38"/>
      <c r="L1704" s="192"/>
      <c r="M1704" s="192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59"/>
    </row>
    <row r="1705" spans="1:27" ht="15.75" customHeight="1">
      <c r="A1705" s="198" t="str">
        <f>IF(B1705&lt;&gt;"",IF(AND(B1705&gt;=_TM1,B1705&lt;=_TM2,OR(TH!L1705="1111",TH!M1705="1111")),TH!D1705,""),"")</f>
        <v/>
      </c>
      <c r="B1705" s="36" t="str">
        <f t="shared" si="65"/>
        <v/>
      </c>
      <c r="C1705" s="189"/>
      <c r="D1705" s="189"/>
      <c r="E1705" s="189"/>
      <c r="F1705" s="190"/>
      <c r="G1705" s="867"/>
      <c r="H1705" s="191"/>
      <c r="I1705" s="252"/>
      <c r="J1705" s="252"/>
      <c r="K1705" s="38"/>
      <c r="L1705" s="192"/>
      <c r="M1705" s="595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59"/>
    </row>
    <row r="1706" spans="1:27" ht="15.75" customHeight="1">
      <c r="A1706" s="198" t="str">
        <f>IF(B1706&lt;&gt;"",IF(AND(B1706&gt;=_TM1,B1706&lt;=_TM2,OR(TH!L1706="1111",TH!M1706="1111")),TH!D1706,""),"")</f>
        <v/>
      </c>
      <c r="B1706" s="36" t="str">
        <f t="shared" si="65"/>
        <v/>
      </c>
      <c r="C1706" s="189"/>
      <c r="D1706" s="189"/>
      <c r="E1706" s="189"/>
      <c r="F1706" s="190"/>
      <c r="G1706" s="867"/>
      <c r="H1706" s="191"/>
      <c r="I1706" s="252"/>
      <c r="J1706" s="252"/>
      <c r="K1706" s="594"/>
      <c r="L1706" s="192"/>
      <c r="M1706" s="192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59"/>
    </row>
    <row r="1707" spans="1:27" ht="15.75" customHeight="1">
      <c r="A1707" s="198" t="str">
        <f>IF(B1707&lt;&gt;"",IF(AND(B1707&gt;=_TM1,B1707&lt;=_TM2,OR(TH!L1707="1111",TH!M1707="1111")),TH!D1707,""),"")</f>
        <v/>
      </c>
      <c r="B1707" s="36" t="str">
        <f t="shared" si="65"/>
        <v/>
      </c>
      <c r="C1707" s="189"/>
      <c r="D1707" s="189"/>
      <c r="E1707" s="189"/>
      <c r="F1707" s="190"/>
      <c r="G1707" s="867"/>
      <c r="H1707" s="191"/>
      <c r="I1707" s="252"/>
      <c r="J1707" s="252"/>
      <c r="K1707" s="594"/>
      <c r="L1707" s="192"/>
      <c r="M1707" s="192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59"/>
    </row>
    <row r="1708" spans="1:27" ht="15.75" customHeight="1">
      <c r="A1708" s="198" t="str">
        <f>IF(B1708&lt;&gt;"",IF(AND(B1708&gt;=_TM1,B1708&lt;=_TM2,OR(TH!L1708="1111",TH!M1708="1111")),TH!D1708,""),"")</f>
        <v/>
      </c>
      <c r="B1708" s="36" t="str">
        <f t="shared" si="65"/>
        <v/>
      </c>
      <c r="C1708" s="189"/>
      <c r="D1708" s="37"/>
      <c r="E1708" s="189"/>
      <c r="F1708" s="291"/>
      <c r="G1708" s="870"/>
      <c r="H1708" s="7"/>
      <c r="I1708" s="252"/>
      <c r="J1708" s="252"/>
      <c r="K1708" s="594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59"/>
    </row>
    <row r="1709" spans="1:27" ht="15.75" customHeight="1">
      <c r="A1709" s="198" t="str">
        <f>IF(B1709&lt;&gt;"",IF(AND(B1709&gt;=_TM1,B1709&lt;=_TM2,OR(TH!L1709="1111",TH!M1709="1111")),TH!D1709,""),"")</f>
        <v/>
      </c>
      <c r="B1709" s="36" t="str">
        <f t="shared" si="65"/>
        <v/>
      </c>
      <c r="C1709" s="189"/>
      <c r="D1709" s="37"/>
      <c r="E1709" s="189"/>
      <c r="F1709" s="190"/>
      <c r="G1709" s="867"/>
      <c r="H1709" s="191"/>
      <c r="I1709" s="252"/>
      <c r="J1709" s="252"/>
      <c r="K1709" s="594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59"/>
    </row>
    <row r="1710" spans="1:27" ht="15.75" customHeight="1">
      <c r="A1710" s="198" t="str">
        <f>IF(B1710&lt;&gt;"",IF(AND(B1710&gt;=_TM1,B1710&lt;=_TM2,OR(TH!L1710="1111",TH!M1710="1111")),TH!D1710,""),"")</f>
        <v/>
      </c>
      <c r="B1710" s="36" t="str">
        <f t="shared" si="65"/>
        <v/>
      </c>
      <c r="C1710" s="182"/>
      <c r="D1710" s="182"/>
      <c r="E1710" s="182"/>
      <c r="F1710" s="187"/>
      <c r="G1710" s="871"/>
      <c r="H1710" s="191"/>
      <c r="I1710" s="252"/>
      <c r="J1710" s="252"/>
      <c r="K1710" s="594"/>
      <c r="L1710" s="595"/>
      <c r="M1710" s="595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59"/>
    </row>
    <row r="1711" spans="1:27" ht="15.75" customHeight="1">
      <c r="A1711" s="198" t="str">
        <f>IF(B1711&lt;&gt;"",IF(AND(B1711&gt;=_TM1,B1711&lt;=_TM2,OR(TH!L1711="1111",TH!M1711="1111")),TH!D1711,""),"")</f>
        <v/>
      </c>
      <c r="B1711" s="36" t="str">
        <f t="shared" si="65"/>
        <v/>
      </c>
      <c r="C1711" s="189"/>
      <c r="D1711" s="182"/>
      <c r="E1711" s="189"/>
      <c r="F1711" s="824"/>
      <c r="G1711" s="868"/>
      <c r="H1711" s="7"/>
      <c r="I1711" s="252"/>
      <c r="J1711" s="252"/>
      <c r="K1711" s="594"/>
      <c r="L1711" s="595"/>
      <c r="M1711" s="595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59"/>
    </row>
    <row r="1712" spans="1:27" ht="15.75" customHeight="1">
      <c r="A1712" s="198" t="str">
        <f>IF(B1712&lt;&gt;"",IF(AND(B1712&gt;=_TM1,B1712&lt;=_TM2,OR(TH!L1712="1111",TH!M1712="1111")),TH!D1712,""),"")</f>
        <v/>
      </c>
      <c r="B1712" s="36" t="str">
        <f t="shared" si="65"/>
        <v/>
      </c>
      <c r="C1712" s="189"/>
      <c r="D1712" s="182"/>
      <c r="E1712" s="189"/>
      <c r="F1712" s="824"/>
      <c r="G1712" s="868"/>
      <c r="H1712" s="7"/>
      <c r="I1712" s="252"/>
      <c r="J1712" s="252"/>
      <c r="K1712" s="594"/>
      <c r="L1712" s="595"/>
      <c r="M1712" s="595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59"/>
    </row>
    <row r="1713" spans="1:27" ht="15.75" customHeight="1">
      <c r="A1713" s="198" t="str">
        <f>IF(B1713&lt;&gt;"",IF(AND(B1713&gt;=_TM1,B1713&lt;=_TM2,OR(TH!L1713="1111",TH!M1713="1111")),TH!D1713,""),"")</f>
        <v/>
      </c>
      <c r="B1713" s="36" t="str">
        <f t="shared" si="65"/>
        <v/>
      </c>
      <c r="C1713" s="189"/>
      <c r="D1713" s="189"/>
      <c r="E1713" s="189"/>
      <c r="F1713" s="190"/>
      <c r="G1713" s="868"/>
      <c r="H1713" s="7"/>
      <c r="I1713" s="252"/>
      <c r="J1713" s="252"/>
      <c r="K1713" s="38"/>
      <c r="L1713" s="192"/>
      <c r="M1713" s="192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59"/>
    </row>
    <row r="1714" spans="1:27" ht="15.75" customHeight="1">
      <c r="A1714" s="198" t="str">
        <f>IF(B1714&lt;&gt;"",IF(AND(B1714&gt;=_TM1,B1714&lt;=_TM2,OR(TH!L1714="1111",TH!M1714="1111")),TH!D1714,""),"")</f>
        <v/>
      </c>
      <c r="B1714" s="36" t="str">
        <f t="shared" si="65"/>
        <v/>
      </c>
      <c r="C1714" s="189"/>
      <c r="D1714" s="189"/>
      <c r="E1714" s="781"/>
      <c r="F1714" s="190"/>
      <c r="G1714" s="867"/>
      <c r="H1714" s="191"/>
      <c r="I1714" s="255"/>
      <c r="J1714" s="255"/>
      <c r="K1714" s="822"/>
      <c r="L1714" s="192"/>
      <c r="M1714" s="595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59"/>
    </row>
    <row r="1715" spans="1:27" ht="15.75" customHeight="1">
      <c r="A1715" s="198" t="str">
        <f>IF(B1715&lt;&gt;"",IF(AND(B1715&gt;=_TM1,B1715&lt;=_TM2,OR(TH!L1715="1111",TH!M1715="1111")),TH!D1715,""),"")</f>
        <v/>
      </c>
      <c r="B1715" s="36" t="str">
        <f t="shared" si="65"/>
        <v/>
      </c>
      <c r="C1715" s="189"/>
      <c r="D1715" s="37"/>
      <c r="E1715" s="761"/>
      <c r="F1715" s="441"/>
      <c r="G1715" s="870"/>
      <c r="H1715" s="7"/>
      <c r="I1715" s="252"/>
      <c r="J1715" s="252"/>
      <c r="K1715" s="594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59"/>
    </row>
    <row r="1716" spans="1:27" ht="15.75" customHeight="1">
      <c r="A1716" s="198" t="str">
        <f>IF(B1716&lt;&gt;"",IF(AND(B1716&gt;=_TM1,B1716&lt;=_TM2,OR(TH!L1716="1111",TH!M1716="1111")),TH!D1716,""),"")</f>
        <v/>
      </c>
      <c r="B1716" s="36" t="str">
        <f t="shared" si="65"/>
        <v/>
      </c>
      <c r="C1716" s="189"/>
      <c r="D1716" s="189"/>
      <c r="E1716" s="189"/>
      <c r="F1716" s="824"/>
      <c r="G1716" s="867"/>
      <c r="H1716" s="7"/>
      <c r="I1716" s="252"/>
      <c r="J1716" s="252"/>
      <c r="K1716" s="594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59"/>
    </row>
    <row r="1717" spans="1:27" ht="15.75" customHeight="1">
      <c r="A1717" s="198" t="str">
        <f>IF(B1717&lt;&gt;"",IF(AND(B1717&gt;=_TM1,B1717&lt;=_TM2,OR(TH!L1717="1111",TH!M1717="1111")),TH!D1717,""),"")</f>
        <v/>
      </c>
      <c r="B1717" s="36" t="str">
        <f t="shared" si="65"/>
        <v/>
      </c>
      <c r="C1717" s="189"/>
      <c r="D1717" s="189"/>
      <c r="E1717" s="189"/>
      <c r="F1717" s="187"/>
      <c r="G1717" s="867"/>
      <c r="H1717" s="7"/>
      <c r="I1717" s="252"/>
      <c r="J1717" s="252"/>
      <c r="K1717" s="594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59"/>
    </row>
    <row r="1718" spans="1:27" ht="15.75" customHeight="1">
      <c r="A1718" s="198" t="str">
        <f>IF(B1718&lt;&gt;"",IF(AND(B1718&gt;=_TM1,B1718&lt;=_TM2,OR(TH!L1718="1111",TH!M1718="1111")),TH!D1718,""),"")</f>
        <v/>
      </c>
      <c r="B1718" s="36" t="str">
        <f t="shared" si="65"/>
        <v/>
      </c>
      <c r="C1718" s="189"/>
      <c r="D1718" s="189"/>
      <c r="E1718" s="189"/>
      <c r="F1718" s="291"/>
      <c r="G1718" s="867"/>
      <c r="H1718" s="7"/>
      <c r="I1718" s="252"/>
      <c r="J1718" s="252"/>
      <c r="K1718" s="594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59"/>
    </row>
    <row r="1719" spans="1:27" ht="15.75" customHeight="1">
      <c r="A1719" s="198" t="str">
        <f>IF(B1719&lt;&gt;"",IF(AND(B1719&gt;=_TM1,B1719&lt;=_TM2,OR(TH!L1719="1111",TH!M1719="1111")),TH!D1719,""),"")</f>
        <v/>
      </c>
      <c r="B1719" s="36" t="str">
        <f t="shared" ref="B1719:B1782" si="66">IF(C1719&lt;&gt;"",MONTH(C1719),"")</f>
        <v/>
      </c>
      <c r="C1719" s="189"/>
      <c r="D1719" s="189"/>
      <c r="E1719" s="189"/>
      <c r="F1719" s="187"/>
      <c r="G1719" s="867"/>
      <c r="H1719" s="7"/>
      <c r="I1719" s="252"/>
      <c r="J1719" s="252"/>
      <c r="K1719" s="594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59"/>
    </row>
    <row r="1720" spans="1:27" ht="15.75" customHeight="1">
      <c r="A1720" s="198" t="str">
        <f>IF(B1720&lt;&gt;"",IF(AND(B1720&gt;=_TM1,B1720&lt;=_TM2,OR(TH!L1720="1111",TH!M1720="1111")),TH!D1720,""),"")</f>
        <v/>
      </c>
      <c r="B1720" s="36" t="str">
        <f t="shared" si="66"/>
        <v/>
      </c>
      <c r="C1720" s="189"/>
      <c r="D1720" s="189"/>
      <c r="E1720" s="189"/>
      <c r="F1720" s="40"/>
      <c r="G1720" s="867"/>
      <c r="H1720" s="7"/>
      <c r="I1720" s="252"/>
      <c r="J1720" s="252"/>
      <c r="K1720" s="594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59"/>
    </row>
    <row r="1721" spans="1:27" ht="15.75" customHeight="1">
      <c r="A1721" s="198" t="str">
        <f>IF(B1721&lt;&gt;"",IF(AND(B1721&gt;=_TM1,B1721&lt;=_TM2,OR(TH!L1721="1111",TH!M1721="1111")),TH!D1721,""),"")</f>
        <v/>
      </c>
      <c r="B1721" s="36" t="str">
        <f t="shared" si="66"/>
        <v/>
      </c>
      <c r="C1721" s="189"/>
      <c r="D1721" s="189"/>
      <c r="E1721" s="189"/>
      <c r="F1721" s="40"/>
      <c r="G1721" s="867"/>
      <c r="H1721" s="7"/>
      <c r="I1721" s="252"/>
      <c r="J1721" s="252"/>
      <c r="K1721" s="594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59"/>
    </row>
    <row r="1722" spans="1:27" ht="15.75" customHeight="1">
      <c r="A1722" s="198" t="str">
        <f>IF(B1722&lt;&gt;"",IF(AND(B1722&gt;=_TM1,B1722&lt;=_TM2,OR(TH!L1722="1111",TH!M1722="1111")),TH!D1722,""),"")</f>
        <v/>
      </c>
      <c r="B1722" s="36" t="str">
        <f t="shared" si="66"/>
        <v/>
      </c>
      <c r="C1722" s="189"/>
      <c r="D1722" s="189"/>
      <c r="E1722" s="189"/>
      <c r="F1722" s="40"/>
      <c r="G1722" s="870"/>
      <c r="H1722" s="7"/>
      <c r="I1722" s="252"/>
      <c r="J1722" s="252"/>
      <c r="K1722" s="594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59"/>
    </row>
    <row r="1723" spans="1:27" ht="15.75" customHeight="1">
      <c r="A1723" s="198" t="str">
        <f>IF(B1723&lt;&gt;"",IF(AND(B1723&gt;=_TM1,B1723&lt;=_TM2,OR(TH!L1723="1111",TH!M1723="1111")),TH!D1723,""),"")</f>
        <v/>
      </c>
      <c r="B1723" s="36" t="str">
        <f t="shared" si="66"/>
        <v/>
      </c>
      <c r="C1723" s="189"/>
      <c r="D1723" s="189"/>
      <c r="E1723" s="189"/>
      <c r="F1723" s="40"/>
      <c r="G1723" s="870"/>
      <c r="H1723" s="7"/>
      <c r="I1723" s="252"/>
      <c r="J1723" s="252"/>
      <c r="K1723" s="594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59"/>
    </row>
    <row r="1724" spans="1:27" ht="15.75" customHeight="1">
      <c r="A1724" s="198" t="str">
        <f>IF(B1724&lt;&gt;"",IF(AND(B1724&gt;=_TM1,B1724&lt;=_TM2,OR(TH!L1724="1111",TH!M1724="1111")),TH!D1724,""),"")</f>
        <v/>
      </c>
      <c r="B1724" s="36" t="str">
        <f t="shared" si="66"/>
        <v/>
      </c>
      <c r="C1724" s="189"/>
      <c r="D1724" s="189"/>
      <c r="E1724" s="189"/>
      <c r="F1724" s="40"/>
      <c r="G1724" s="870"/>
      <c r="H1724" s="7"/>
      <c r="I1724" s="252"/>
      <c r="J1724" s="252"/>
      <c r="K1724" s="594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59"/>
    </row>
    <row r="1725" spans="1:27" ht="15.75" customHeight="1">
      <c r="A1725" s="198" t="str">
        <f>IF(B1725&lt;&gt;"",IF(AND(B1725&gt;=_TM1,B1725&lt;=_TM2,OR(TH!L1725="1111",TH!M1725="1111")),TH!D1725,""),"")</f>
        <v/>
      </c>
      <c r="B1725" s="36" t="str">
        <f t="shared" si="66"/>
        <v/>
      </c>
      <c r="C1725" s="189"/>
      <c r="D1725" s="189"/>
      <c r="E1725" s="37"/>
      <c r="F1725" s="40"/>
      <c r="G1725" s="870"/>
      <c r="H1725" s="7"/>
      <c r="I1725" s="252"/>
      <c r="J1725" s="252"/>
      <c r="K1725" s="594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59"/>
    </row>
    <row r="1726" spans="1:27" ht="15.75" customHeight="1">
      <c r="A1726" s="198" t="str">
        <f>IF(B1726&lt;&gt;"",IF(AND(B1726&gt;=_TM1,B1726&lt;=_TM2,OR(TH!L1726="1111",TH!M1726="1111")),TH!D1726,""),"")</f>
        <v/>
      </c>
      <c r="B1726" s="36" t="str">
        <f t="shared" si="66"/>
        <v/>
      </c>
      <c r="C1726" s="189"/>
      <c r="D1726" s="189"/>
      <c r="E1726" s="37"/>
      <c r="F1726" s="40"/>
      <c r="G1726" s="870"/>
      <c r="H1726" s="7"/>
      <c r="I1726" s="252"/>
      <c r="J1726" s="252"/>
      <c r="K1726" s="594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59"/>
    </row>
    <row r="1727" spans="1:27" ht="15.75" customHeight="1">
      <c r="A1727" s="198" t="str">
        <f>IF(B1727&lt;&gt;"",IF(AND(B1727&gt;=_TM1,B1727&lt;=_TM2,OR(TH!L1727="1111",TH!M1727="1111")),TH!D1727,""),"")</f>
        <v/>
      </c>
      <c r="B1727" s="36" t="str">
        <f t="shared" si="66"/>
        <v/>
      </c>
      <c r="C1727" s="189"/>
      <c r="D1727" s="189"/>
      <c r="E1727" s="37"/>
      <c r="F1727" s="187"/>
      <c r="G1727" s="870"/>
      <c r="H1727" s="7"/>
      <c r="I1727" s="252"/>
      <c r="J1727" s="252"/>
      <c r="K1727" s="594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59"/>
    </row>
    <row r="1728" spans="1:27" ht="15.75" customHeight="1">
      <c r="A1728" s="198" t="str">
        <f>IF(B1728&lt;&gt;"",IF(AND(B1728&gt;=_TM1,B1728&lt;=_TM2,OR(TH!L1728="1111",TH!M1728="1111")),TH!D1728,""),"")</f>
        <v/>
      </c>
      <c r="B1728" s="36" t="str">
        <f t="shared" si="66"/>
        <v/>
      </c>
      <c r="C1728" s="189"/>
      <c r="D1728" s="189"/>
      <c r="E1728" s="37"/>
      <c r="F1728" s="187"/>
      <c r="G1728" s="870"/>
      <c r="H1728" s="7"/>
      <c r="I1728" s="252"/>
      <c r="J1728" s="252"/>
      <c r="K1728" s="594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59"/>
    </row>
    <row r="1729" spans="1:27" ht="15.75" customHeight="1">
      <c r="A1729" s="198" t="str">
        <f>IF(B1729&lt;&gt;"",IF(AND(B1729&gt;=_TM1,B1729&lt;=_TM2,OR(TH!L1729="1111",TH!M1729="1111")),TH!D1729,""),"")</f>
        <v/>
      </c>
      <c r="B1729" s="36" t="str">
        <f t="shared" si="66"/>
        <v/>
      </c>
      <c r="C1729" s="189"/>
      <c r="D1729" s="189"/>
      <c r="E1729" s="37"/>
      <c r="F1729" s="187"/>
      <c r="G1729" s="870"/>
      <c r="H1729" s="7"/>
      <c r="I1729" s="252"/>
      <c r="J1729" s="252"/>
      <c r="K1729" s="594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59"/>
    </row>
    <row r="1730" spans="1:27" ht="15.75" customHeight="1">
      <c r="A1730" s="198" t="str">
        <f>IF(B1730&lt;&gt;"",IF(AND(B1730&gt;=_TM1,B1730&lt;=_TM2,OR(TH!L1730="1111",TH!M1730="1111")),TH!D1730,""),"")</f>
        <v/>
      </c>
      <c r="B1730" s="36" t="str">
        <f t="shared" si="66"/>
        <v/>
      </c>
      <c r="C1730" s="189"/>
      <c r="D1730" s="189"/>
      <c r="E1730" s="37"/>
      <c r="F1730" s="187"/>
      <c r="G1730" s="870"/>
      <c r="H1730" s="7"/>
      <c r="I1730" s="252"/>
      <c r="J1730" s="252"/>
      <c r="K1730" s="594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59"/>
    </row>
    <row r="1731" spans="1:27" ht="15.75" customHeight="1">
      <c r="A1731" s="198" t="str">
        <f>IF(B1731&lt;&gt;"",IF(AND(B1731&gt;=_TM1,B1731&lt;=_TM2,OR(TH!L1731="1111",TH!M1731="1111")),TH!D1731,""),"")</f>
        <v/>
      </c>
      <c r="B1731" s="36" t="str">
        <f t="shared" si="66"/>
        <v/>
      </c>
      <c r="C1731" s="189"/>
      <c r="D1731" s="189"/>
      <c r="E1731" s="37"/>
      <c r="F1731" s="40"/>
      <c r="G1731" s="870"/>
      <c r="H1731" s="7"/>
      <c r="I1731" s="252"/>
      <c r="J1731" s="252"/>
      <c r="K1731" s="594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59"/>
    </row>
    <row r="1732" spans="1:27" ht="15.75" customHeight="1">
      <c r="A1732" s="198" t="str">
        <f>IF(B1732&lt;&gt;"",IF(AND(B1732&gt;=_TM1,B1732&lt;=_TM2,OR(TH!L1732="1111",TH!M1732="1111")),TH!D1732,""),"")</f>
        <v/>
      </c>
      <c r="B1732" s="36" t="str">
        <f t="shared" si="66"/>
        <v/>
      </c>
      <c r="C1732" s="189"/>
      <c r="D1732" s="189"/>
      <c r="E1732" s="37"/>
      <c r="F1732" s="187"/>
      <c r="G1732" s="870"/>
      <c r="H1732" s="7"/>
      <c r="I1732" s="252"/>
      <c r="J1732" s="252"/>
      <c r="K1732" s="594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59"/>
    </row>
    <row r="1733" spans="1:27" ht="15.75" customHeight="1">
      <c r="A1733" s="198" t="str">
        <f>IF(B1733&lt;&gt;"",IF(AND(B1733&gt;=_TM1,B1733&lt;=_TM2,OR(TH!L1733="1111",TH!M1733="1111")),TH!D1733,""),"")</f>
        <v/>
      </c>
      <c r="B1733" s="36" t="str">
        <f t="shared" si="66"/>
        <v/>
      </c>
      <c r="C1733" s="189"/>
      <c r="D1733" s="189"/>
      <c r="E1733" s="37"/>
      <c r="F1733" s="187"/>
      <c r="G1733" s="870"/>
      <c r="H1733" s="7"/>
      <c r="I1733" s="252"/>
      <c r="J1733" s="252"/>
      <c r="K1733" s="594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59"/>
    </row>
    <row r="1734" spans="1:27" ht="15.75" customHeight="1">
      <c r="A1734" s="198" t="str">
        <f>IF(B1734&lt;&gt;"",IF(AND(B1734&gt;=_TM1,B1734&lt;=_TM2,OR(TH!L1734="1111",TH!M1734="1111")),TH!D1734,""),"")</f>
        <v/>
      </c>
      <c r="B1734" s="36" t="str">
        <f t="shared" si="66"/>
        <v/>
      </c>
      <c r="C1734" s="182"/>
      <c r="D1734" s="182"/>
      <c r="E1734" s="182"/>
      <c r="F1734" s="824"/>
      <c r="G1734" s="871"/>
      <c r="H1734" s="191"/>
      <c r="I1734" s="252"/>
      <c r="J1734" s="252"/>
      <c r="K1734" s="594"/>
      <c r="L1734" s="595"/>
      <c r="M1734" s="595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59"/>
    </row>
    <row r="1735" spans="1:27" ht="15.75" customHeight="1">
      <c r="A1735" s="198" t="str">
        <f>IF(B1735&lt;&gt;"",IF(AND(B1735&gt;=_TM1,B1735&lt;=_TM2,OR(TH!L1735="1111",TH!M1735="1111")),TH!D1735,""),"")</f>
        <v/>
      </c>
      <c r="B1735" s="36" t="str">
        <f t="shared" si="66"/>
        <v/>
      </c>
      <c r="C1735" s="189"/>
      <c r="D1735" s="189"/>
      <c r="E1735" s="189"/>
      <c r="F1735" s="190"/>
      <c r="G1735" s="867"/>
      <c r="H1735" s="191"/>
      <c r="I1735" s="252"/>
      <c r="J1735" s="252"/>
      <c r="K1735" s="594"/>
      <c r="L1735" s="192"/>
      <c r="M1735" s="192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59"/>
    </row>
    <row r="1736" spans="1:27" ht="15.75" customHeight="1">
      <c r="A1736" s="198" t="str">
        <f>IF(B1736&lt;&gt;"",IF(AND(B1736&gt;=_TM1,B1736&lt;=_TM2,OR(TH!L1736="1111",TH!M1736="1111")),TH!D1736,""),"")</f>
        <v/>
      </c>
      <c r="B1736" s="36" t="str">
        <f t="shared" si="66"/>
        <v/>
      </c>
      <c r="C1736" s="189"/>
      <c r="D1736" s="189"/>
      <c r="E1736" s="189"/>
      <c r="F1736" s="190"/>
      <c r="G1736" s="867"/>
      <c r="H1736" s="191"/>
      <c r="I1736" s="252"/>
      <c r="J1736" s="252"/>
      <c r="K1736" s="594"/>
      <c r="L1736" s="192"/>
      <c r="M1736" s="192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59"/>
    </row>
    <row r="1737" spans="1:27" ht="15.75" customHeight="1">
      <c r="A1737" s="198" t="str">
        <f>IF(B1737&lt;&gt;"",IF(AND(B1737&gt;=_TM1,B1737&lt;=_TM2,OR(TH!L1737="1111",TH!M1737="1111")),TH!D1737,""),"")</f>
        <v/>
      </c>
      <c r="B1737" s="36" t="str">
        <f t="shared" si="66"/>
        <v/>
      </c>
      <c r="C1737" s="189"/>
      <c r="D1737" s="189"/>
      <c r="E1737" s="37"/>
      <c r="F1737" s="40"/>
      <c r="G1737" s="870"/>
      <c r="H1737" s="7"/>
      <c r="I1737" s="252"/>
      <c r="J1737" s="252"/>
      <c r="K1737" s="594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59"/>
    </row>
    <row r="1738" spans="1:27" ht="15.75" customHeight="1">
      <c r="A1738" s="198" t="str">
        <f>IF(B1738&lt;&gt;"",IF(AND(B1738&gt;=_TM1,B1738&lt;=_TM2,OR(TH!L1738="1111",TH!M1738="1111")),TH!D1738,""),"")</f>
        <v/>
      </c>
      <c r="B1738" s="36" t="str">
        <f t="shared" si="66"/>
        <v/>
      </c>
      <c r="C1738" s="189"/>
      <c r="D1738" s="189"/>
      <c r="E1738" s="37"/>
      <c r="F1738" s="187"/>
      <c r="G1738" s="870"/>
      <c r="H1738" s="7"/>
      <c r="I1738" s="252"/>
      <c r="J1738" s="252"/>
      <c r="K1738" s="594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59"/>
    </row>
    <row r="1739" spans="1:27" ht="15.75" customHeight="1">
      <c r="A1739" s="198" t="str">
        <f>IF(B1739&lt;&gt;"",IF(AND(B1739&gt;=_TM1,B1739&lt;=_TM2,OR(TH!L1739="1111",TH!M1739="1111")),TH!D1739,""),"")</f>
        <v/>
      </c>
      <c r="B1739" s="36" t="str">
        <f t="shared" si="66"/>
        <v/>
      </c>
      <c r="C1739" s="189"/>
      <c r="D1739" s="189"/>
      <c r="E1739" s="37"/>
      <c r="F1739" s="187"/>
      <c r="G1739" s="870"/>
      <c r="H1739" s="7"/>
      <c r="I1739" s="252"/>
      <c r="J1739" s="252"/>
      <c r="K1739" s="594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59"/>
    </row>
    <row r="1740" spans="1:27" ht="15.75" customHeight="1">
      <c r="A1740" s="198" t="str">
        <f>IF(B1740&lt;&gt;"",IF(AND(B1740&gt;=_TM1,B1740&lt;=_TM2,OR(TH!L1740="1111",TH!M1740="1111")),TH!D1740,""),"")</f>
        <v/>
      </c>
      <c r="B1740" s="36" t="str">
        <f t="shared" si="66"/>
        <v/>
      </c>
      <c r="C1740" s="189"/>
      <c r="D1740" s="189"/>
      <c r="E1740" s="37"/>
      <c r="F1740" s="187"/>
      <c r="G1740" s="870"/>
      <c r="H1740" s="7"/>
      <c r="I1740" s="252"/>
      <c r="J1740" s="252"/>
      <c r="K1740" s="594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59"/>
    </row>
    <row r="1741" spans="1:27" ht="15.75" customHeight="1">
      <c r="A1741" s="198" t="str">
        <f>IF(B1741&lt;&gt;"",IF(AND(B1741&gt;=_TM1,B1741&lt;=_TM2,OR(TH!L1741="1111",TH!M1741="1111")),TH!D1741,""),"")</f>
        <v/>
      </c>
      <c r="B1741" s="36" t="str">
        <f t="shared" si="66"/>
        <v/>
      </c>
      <c r="C1741" s="189"/>
      <c r="D1741" s="189"/>
      <c r="E1741" s="37"/>
      <c r="F1741" s="187"/>
      <c r="G1741" s="870"/>
      <c r="H1741" s="7"/>
      <c r="I1741" s="252"/>
      <c r="J1741" s="252"/>
      <c r="K1741" s="594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59"/>
    </row>
    <row r="1742" spans="1:27" ht="15.75" customHeight="1">
      <c r="A1742" s="198" t="str">
        <f>IF(B1742&lt;&gt;"",IF(AND(B1742&gt;=_TM1,B1742&lt;=_TM2,OR(TH!L1742="1111",TH!M1742="1111")),TH!D1742,""),"")</f>
        <v/>
      </c>
      <c r="B1742" s="36" t="str">
        <f t="shared" si="66"/>
        <v/>
      </c>
      <c r="C1742" s="189"/>
      <c r="D1742" s="189"/>
      <c r="E1742" s="37"/>
      <c r="F1742" s="40"/>
      <c r="G1742" s="870"/>
      <c r="H1742" s="7"/>
      <c r="I1742" s="252"/>
      <c r="J1742" s="252"/>
      <c r="K1742" s="594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59"/>
    </row>
    <row r="1743" spans="1:27" ht="15.75" customHeight="1">
      <c r="A1743" s="198" t="str">
        <f>IF(B1743&lt;&gt;"",IF(AND(B1743&gt;=_TM1,B1743&lt;=_TM2,OR(TH!L1743="1111",TH!M1743="1111")),TH!D1743,""),"")</f>
        <v/>
      </c>
      <c r="B1743" s="36" t="str">
        <f t="shared" si="66"/>
        <v/>
      </c>
      <c r="C1743" s="189"/>
      <c r="D1743" s="189"/>
      <c r="E1743" s="37"/>
      <c r="F1743" s="187"/>
      <c r="G1743" s="870"/>
      <c r="H1743" s="7"/>
      <c r="I1743" s="252"/>
      <c r="J1743" s="252"/>
      <c r="K1743" s="594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59"/>
    </row>
    <row r="1744" spans="1:27" ht="15.75" customHeight="1">
      <c r="A1744" s="198" t="str">
        <f>IF(B1744&lt;&gt;"",IF(AND(B1744&gt;=_TM1,B1744&lt;=_TM2,OR(TH!L1744="1111",TH!M1744="1111")),TH!D1744,""),"")</f>
        <v/>
      </c>
      <c r="B1744" s="36" t="str">
        <f t="shared" si="66"/>
        <v/>
      </c>
      <c r="C1744" s="189"/>
      <c r="D1744" s="189"/>
      <c r="E1744" s="37"/>
      <c r="F1744" s="291"/>
      <c r="G1744" s="870"/>
      <c r="H1744" s="7"/>
      <c r="I1744" s="252"/>
      <c r="J1744" s="252"/>
      <c r="K1744" s="594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59"/>
    </row>
    <row r="1745" spans="1:27" ht="15.75" customHeight="1">
      <c r="A1745" s="198" t="str">
        <f>IF(B1745&lt;&gt;"",IF(AND(B1745&gt;=_TM1,B1745&lt;=_TM2,OR(TH!L1745="1111",TH!M1745="1111")),TH!D1745,""),"")</f>
        <v/>
      </c>
      <c r="B1745" s="36" t="str">
        <f t="shared" si="66"/>
        <v/>
      </c>
      <c r="C1745" s="189"/>
      <c r="D1745" s="37"/>
      <c r="E1745" s="189"/>
      <c r="F1745" s="291"/>
      <c r="G1745" s="870"/>
      <c r="H1745" s="7"/>
      <c r="I1745" s="252"/>
      <c r="J1745" s="252"/>
      <c r="K1745" s="594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59"/>
    </row>
    <row r="1746" spans="1:27" ht="15.75" customHeight="1">
      <c r="A1746" s="198" t="str">
        <f>IF(B1746&lt;&gt;"",IF(AND(B1746&gt;=_TM1,B1746&lt;=_TM2,OR(TH!L1746="1111",TH!M1746="1111")),TH!D1746,""),"")</f>
        <v/>
      </c>
      <c r="B1746" s="36" t="str">
        <f t="shared" si="66"/>
        <v/>
      </c>
      <c r="C1746" s="189"/>
      <c r="D1746" s="37"/>
      <c r="E1746" s="189"/>
      <c r="F1746" s="190"/>
      <c r="G1746" s="867"/>
      <c r="H1746" s="191"/>
      <c r="I1746" s="252"/>
      <c r="J1746" s="252"/>
      <c r="K1746" s="594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59"/>
    </row>
    <row r="1747" spans="1:27" ht="15.75" customHeight="1">
      <c r="A1747" s="198" t="str">
        <f>IF(B1747&lt;&gt;"",IF(AND(B1747&gt;=_TM1,B1747&lt;=_TM2,OR(TH!L1747="1111",TH!M1747="1111")),TH!D1747,""),"")</f>
        <v/>
      </c>
      <c r="B1747" s="36" t="str">
        <f t="shared" si="66"/>
        <v/>
      </c>
      <c r="C1747" s="189"/>
      <c r="D1747" s="189"/>
      <c r="E1747" s="37"/>
      <c r="F1747" s="40"/>
      <c r="G1747" s="870"/>
      <c r="H1747" s="7"/>
      <c r="I1747" s="252"/>
      <c r="J1747" s="252"/>
      <c r="K1747" s="594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59"/>
    </row>
    <row r="1748" spans="1:27" ht="15.75" customHeight="1">
      <c r="A1748" s="198" t="str">
        <f>IF(B1748&lt;&gt;"",IF(AND(B1748&gt;=_TM1,B1748&lt;=_TM2,OR(TH!L1748="1111",TH!M1748="1111")),TH!D1748,""),"")</f>
        <v/>
      </c>
      <c r="B1748" s="36" t="str">
        <f t="shared" si="66"/>
        <v/>
      </c>
      <c r="C1748" s="189"/>
      <c r="D1748" s="189"/>
      <c r="E1748" s="37"/>
      <c r="F1748" s="291"/>
      <c r="G1748" s="870"/>
      <c r="H1748" s="7"/>
      <c r="I1748" s="252"/>
      <c r="J1748" s="252"/>
      <c r="K1748" s="594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59"/>
    </row>
    <row r="1749" spans="1:27" ht="15.75" customHeight="1">
      <c r="A1749" s="198" t="str">
        <f>IF(B1749&lt;&gt;"",IF(AND(B1749&gt;=_TM1,B1749&lt;=_TM2,OR(TH!L1749="1111",TH!M1749="1111")),TH!D1749,""),"")</f>
        <v/>
      </c>
      <c r="B1749" s="36" t="str">
        <f t="shared" si="66"/>
        <v/>
      </c>
      <c r="C1749" s="189"/>
      <c r="D1749" s="189"/>
      <c r="E1749" s="37"/>
      <c r="F1749" s="187"/>
      <c r="G1749" s="870"/>
      <c r="H1749" s="7"/>
      <c r="I1749" s="252"/>
      <c r="J1749" s="252"/>
      <c r="K1749" s="594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59"/>
    </row>
    <row r="1750" spans="1:27" ht="15.75" customHeight="1">
      <c r="A1750" s="198" t="str">
        <f>IF(B1750&lt;&gt;"",IF(AND(B1750&gt;=_TM1,B1750&lt;=_TM2,OR(TH!L1750="1111",TH!M1750="1111")),TH!D1750,""),"")</f>
        <v/>
      </c>
      <c r="B1750" s="36" t="str">
        <f t="shared" si="66"/>
        <v/>
      </c>
      <c r="C1750" s="189"/>
      <c r="D1750" s="189"/>
      <c r="E1750" s="37"/>
      <c r="F1750" s="187"/>
      <c r="G1750" s="870"/>
      <c r="H1750" s="7"/>
      <c r="I1750" s="252"/>
      <c r="J1750" s="252"/>
      <c r="K1750" s="594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59"/>
    </row>
    <row r="1751" spans="1:27" ht="15.75" customHeight="1">
      <c r="A1751" s="198" t="str">
        <f>IF(B1751&lt;&gt;"",IF(AND(B1751&gt;=_TM1,B1751&lt;=_TM2,OR(TH!L1751="1111",TH!M1751="1111")),TH!D1751,""),"")</f>
        <v/>
      </c>
      <c r="B1751" s="36" t="str">
        <f t="shared" si="66"/>
        <v/>
      </c>
      <c r="C1751" s="189"/>
      <c r="D1751" s="189"/>
      <c r="E1751" s="37"/>
      <c r="F1751" s="187"/>
      <c r="G1751" s="870"/>
      <c r="H1751" s="7"/>
      <c r="I1751" s="252"/>
      <c r="J1751" s="252"/>
      <c r="K1751" s="594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59"/>
    </row>
    <row r="1752" spans="1:27" ht="15.75" customHeight="1">
      <c r="A1752" s="198" t="str">
        <f>IF(B1752&lt;&gt;"",IF(AND(B1752&gt;=_TM1,B1752&lt;=_TM2,OR(TH!L1752="1111",TH!M1752="1111")),TH!D1752,""),"")</f>
        <v/>
      </c>
      <c r="B1752" s="36" t="str">
        <f t="shared" si="66"/>
        <v/>
      </c>
      <c r="C1752" s="189"/>
      <c r="D1752" s="189"/>
      <c r="E1752" s="37"/>
      <c r="F1752" s="187"/>
      <c r="G1752" s="870"/>
      <c r="H1752" s="7"/>
      <c r="I1752" s="252"/>
      <c r="J1752" s="252"/>
      <c r="K1752" s="594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59"/>
    </row>
    <row r="1753" spans="1:27" ht="15.75" customHeight="1">
      <c r="A1753" s="198" t="str">
        <f>IF(B1753&lt;&gt;"",IF(AND(B1753&gt;=_TM1,B1753&lt;=_TM2,OR(TH!L1753="1111",TH!M1753="1111")),TH!D1753,""),"")</f>
        <v/>
      </c>
      <c r="B1753" s="36" t="str">
        <f t="shared" si="66"/>
        <v/>
      </c>
      <c r="C1753" s="189"/>
      <c r="D1753" s="189"/>
      <c r="E1753" s="37"/>
      <c r="F1753" s="187"/>
      <c r="G1753" s="870"/>
      <c r="H1753" s="7"/>
      <c r="I1753" s="252"/>
      <c r="J1753" s="252"/>
      <c r="K1753" s="594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59"/>
    </row>
    <row r="1754" spans="1:27" ht="15.75" customHeight="1">
      <c r="A1754" s="198" t="str">
        <f>IF(B1754&lt;&gt;"",IF(AND(B1754&gt;=_TM1,B1754&lt;=_TM2,OR(TH!L1754="1111",TH!M1754="1111")),TH!D1754,""),"")</f>
        <v/>
      </c>
      <c r="B1754" s="36" t="str">
        <f t="shared" si="66"/>
        <v/>
      </c>
      <c r="C1754" s="189"/>
      <c r="D1754" s="189"/>
      <c r="E1754" s="37"/>
      <c r="F1754" s="187"/>
      <c r="G1754" s="870"/>
      <c r="H1754" s="7"/>
      <c r="I1754" s="252"/>
      <c r="J1754" s="252"/>
      <c r="K1754" s="594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59"/>
    </row>
    <row r="1755" spans="1:27" ht="15.75" customHeight="1">
      <c r="A1755" s="198" t="str">
        <f>IF(B1755&lt;&gt;"",IF(AND(B1755&gt;=_TM1,B1755&lt;=_TM2,OR(TH!L1755="1111",TH!M1755="1111")),TH!D1755,""),"")</f>
        <v/>
      </c>
      <c r="B1755" s="36" t="str">
        <f t="shared" si="66"/>
        <v/>
      </c>
      <c r="C1755" s="189"/>
      <c r="D1755" s="189"/>
      <c r="E1755" s="189"/>
      <c r="F1755" s="190"/>
      <c r="G1755" s="867"/>
      <c r="H1755" s="191"/>
      <c r="I1755" s="252"/>
      <c r="J1755" s="252"/>
      <c r="K1755" s="594"/>
      <c r="L1755" s="192"/>
      <c r="M1755" s="192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59"/>
    </row>
    <row r="1756" spans="1:27" ht="15.75" customHeight="1">
      <c r="A1756" s="198" t="str">
        <f>IF(B1756&lt;&gt;"",IF(AND(B1756&gt;=_TM1,B1756&lt;=_TM2,OR(TH!L1756="1111",TH!M1756="1111")),TH!D1756,""),"")</f>
        <v/>
      </c>
      <c r="B1756" s="36" t="str">
        <f t="shared" si="66"/>
        <v/>
      </c>
      <c r="C1756" s="189"/>
      <c r="D1756" s="189"/>
      <c r="E1756" s="189"/>
      <c r="F1756" s="190"/>
      <c r="G1756" s="867"/>
      <c r="H1756" s="191"/>
      <c r="I1756" s="252"/>
      <c r="J1756" s="252"/>
      <c r="K1756" s="594"/>
      <c r="L1756" s="192"/>
      <c r="M1756" s="192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59"/>
    </row>
    <row r="1757" spans="1:27" ht="15.75" customHeight="1">
      <c r="A1757" s="198" t="str">
        <f>IF(B1757&lt;&gt;"",IF(AND(B1757&gt;=_TM1,B1757&lt;=_TM2,OR(TH!L1757="1111",TH!M1757="1111")),TH!D1757,""),"")</f>
        <v/>
      </c>
      <c r="B1757" s="36" t="str">
        <f t="shared" si="66"/>
        <v/>
      </c>
      <c r="C1757" s="189"/>
      <c r="D1757" s="189"/>
      <c r="E1757" s="189"/>
      <c r="F1757" s="190"/>
      <c r="G1757" s="867"/>
      <c r="H1757" s="191"/>
      <c r="I1757" s="252"/>
      <c r="J1757" s="252"/>
      <c r="K1757" s="594"/>
      <c r="L1757" s="192"/>
      <c r="M1757" s="192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59"/>
    </row>
    <row r="1758" spans="1:27" ht="15.75" customHeight="1">
      <c r="A1758" s="198" t="str">
        <f>IF(B1758&lt;&gt;"",IF(AND(B1758&gt;=_TM1,B1758&lt;=_TM2,OR(TH!L1758="1111",TH!M1758="1111")),TH!D1758,""),"")</f>
        <v/>
      </c>
      <c r="B1758" s="36" t="str">
        <f t="shared" si="66"/>
        <v/>
      </c>
      <c r="C1758" s="189"/>
      <c r="D1758" s="189"/>
      <c r="E1758" s="189"/>
      <c r="F1758" s="190"/>
      <c r="G1758" s="867"/>
      <c r="H1758" s="191"/>
      <c r="I1758" s="252"/>
      <c r="J1758" s="252"/>
      <c r="K1758" s="594"/>
      <c r="L1758" s="192"/>
      <c r="M1758" s="192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59"/>
    </row>
    <row r="1759" spans="1:27" ht="15.75" customHeight="1">
      <c r="A1759" s="198" t="str">
        <f>IF(B1759&lt;&gt;"",IF(AND(B1759&gt;=_TM1,B1759&lt;=_TM2,OR(TH!L1759="1111",TH!M1759="1111")),TH!D1759,""),"")</f>
        <v/>
      </c>
      <c r="B1759" s="36" t="str">
        <f t="shared" si="66"/>
        <v/>
      </c>
      <c r="C1759" s="189"/>
      <c r="D1759" s="189"/>
      <c r="E1759" s="189"/>
      <c r="F1759" s="190"/>
      <c r="G1759" s="867"/>
      <c r="H1759" s="191"/>
      <c r="I1759" s="252"/>
      <c r="J1759" s="252"/>
      <c r="K1759" s="594"/>
      <c r="L1759" s="192"/>
      <c r="M1759" s="192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59"/>
    </row>
    <row r="1760" spans="1:27" ht="15.75" customHeight="1">
      <c r="A1760" s="198" t="str">
        <f>IF(B1760&lt;&gt;"",IF(AND(B1760&gt;=_TM1,B1760&lt;=_TM2,OR(TH!L1760="1111",TH!M1760="1111")),TH!D1760,""),"")</f>
        <v/>
      </c>
      <c r="B1760" s="36" t="str">
        <f t="shared" si="66"/>
        <v/>
      </c>
      <c r="C1760" s="189"/>
      <c r="D1760" s="189"/>
      <c r="E1760" s="189"/>
      <c r="F1760" s="190"/>
      <c r="G1760" s="867"/>
      <c r="H1760" s="191"/>
      <c r="I1760" s="252"/>
      <c r="J1760" s="252"/>
      <c r="K1760" s="594"/>
      <c r="L1760" s="192"/>
      <c r="M1760" s="192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59"/>
    </row>
    <row r="1761" spans="1:27" ht="15.75" customHeight="1">
      <c r="A1761" s="198" t="str">
        <f>IF(B1761&lt;&gt;"",IF(AND(B1761&gt;=_TM1,B1761&lt;=_TM2,OR(TH!L1761="1111",TH!M1761="1111")),TH!D1761,""),"")</f>
        <v/>
      </c>
      <c r="B1761" s="36" t="str">
        <f t="shared" si="66"/>
        <v/>
      </c>
      <c r="C1761" s="189"/>
      <c r="D1761" s="189"/>
      <c r="E1761" s="189"/>
      <c r="F1761" s="190"/>
      <c r="G1761" s="867"/>
      <c r="H1761" s="191"/>
      <c r="I1761" s="252"/>
      <c r="J1761" s="252"/>
      <c r="K1761" s="594"/>
      <c r="L1761" s="192"/>
      <c r="M1761" s="192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59"/>
    </row>
    <row r="1762" spans="1:27" ht="15.75" customHeight="1">
      <c r="A1762" s="198" t="str">
        <f>IF(B1762&lt;&gt;"",IF(AND(B1762&gt;=_TM1,B1762&lt;=_TM2,OR(TH!L1762="1111",TH!M1762="1111")),TH!D1762,""),"")</f>
        <v/>
      </c>
      <c r="B1762" s="36" t="str">
        <f t="shared" si="66"/>
        <v/>
      </c>
      <c r="C1762" s="189"/>
      <c r="D1762" s="189"/>
      <c r="E1762" s="189"/>
      <c r="F1762" s="190"/>
      <c r="G1762" s="867"/>
      <c r="H1762" s="191"/>
      <c r="I1762" s="252"/>
      <c r="J1762" s="252"/>
      <c r="K1762" s="594"/>
      <c r="L1762" s="192"/>
      <c r="M1762" s="192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59"/>
    </row>
    <row r="1763" spans="1:27" ht="15.75" customHeight="1">
      <c r="A1763" s="198" t="str">
        <f>IF(B1763&lt;&gt;"",IF(AND(B1763&gt;=_TM1,B1763&lt;=_TM2,OR(TH!L1763="1111",TH!M1763="1111")),TH!D1763,""),"")</f>
        <v/>
      </c>
      <c r="B1763" s="36" t="str">
        <f t="shared" si="66"/>
        <v/>
      </c>
      <c r="C1763" s="189"/>
      <c r="D1763" s="189"/>
      <c r="E1763" s="189"/>
      <c r="F1763" s="190"/>
      <c r="G1763" s="867"/>
      <c r="H1763" s="191"/>
      <c r="I1763" s="252"/>
      <c r="J1763" s="252"/>
      <c r="K1763" s="594"/>
      <c r="L1763" s="192"/>
      <c r="M1763" s="192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59"/>
    </row>
    <row r="1764" spans="1:27" ht="15.75" customHeight="1">
      <c r="A1764" s="198" t="str">
        <f>IF(B1764&lt;&gt;"",IF(AND(B1764&gt;=_TM1,B1764&lt;=_TM2,OR(TH!L1764="1111",TH!M1764="1111")),TH!D1764,""),"")</f>
        <v/>
      </c>
      <c r="B1764" s="36" t="str">
        <f t="shared" si="66"/>
        <v/>
      </c>
      <c r="C1764" s="189"/>
      <c r="D1764" s="189"/>
      <c r="E1764" s="189"/>
      <c r="F1764" s="190"/>
      <c r="G1764" s="867"/>
      <c r="H1764" s="191"/>
      <c r="I1764" s="252"/>
      <c r="J1764" s="252"/>
      <c r="K1764" s="594"/>
      <c r="L1764" s="192"/>
      <c r="M1764" s="192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59"/>
    </row>
    <row r="1765" spans="1:27" ht="15.75" customHeight="1">
      <c r="A1765" s="198" t="str">
        <f>IF(B1765&lt;&gt;"",IF(AND(B1765&gt;=_TM1,B1765&lt;=_TM2,OR(TH!L1765="1111",TH!M1765="1111")),TH!D1765,""),"")</f>
        <v/>
      </c>
      <c r="B1765" s="36" t="str">
        <f t="shared" si="66"/>
        <v/>
      </c>
      <c r="C1765" s="189"/>
      <c r="D1765" s="189"/>
      <c r="E1765" s="189"/>
      <c r="F1765" s="190"/>
      <c r="G1765" s="867"/>
      <c r="H1765" s="191"/>
      <c r="I1765" s="252"/>
      <c r="J1765" s="252"/>
      <c r="K1765" s="594"/>
      <c r="L1765" s="192"/>
      <c r="M1765" s="192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59"/>
    </row>
    <row r="1766" spans="1:27" ht="15.75" customHeight="1">
      <c r="A1766" s="198" t="str">
        <f>IF(B1766&lt;&gt;"",IF(AND(B1766&gt;=_TM1,B1766&lt;=_TM2,OR(TH!L1766="1111",TH!M1766="1111")),TH!D1766,""),"")</f>
        <v/>
      </c>
      <c r="B1766" s="36" t="str">
        <f t="shared" si="66"/>
        <v/>
      </c>
      <c r="C1766" s="189"/>
      <c r="D1766" s="189"/>
      <c r="E1766" s="189"/>
      <c r="F1766" s="190"/>
      <c r="G1766" s="867"/>
      <c r="H1766" s="191"/>
      <c r="I1766" s="252"/>
      <c r="J1766" s="252"/>
      <c r="K1766" s="594"/>
      <c r="L1766" s="192"/>
      <c r="M1766" s="192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59"/>
    </row>
    <row r="1767" spans="1:27" ht="15.75" customHeight="1">
      <c r="A1767" s="198" t="str">
        <f>IF(B1767&lt;&gt;"",IF(AND(B1767&gt;=_TM1,B1767&lt;=_TM2,OR(TH!L1767="1111",TH!M1767="1111")),TH!D1767,""),"")</f>
        <v/>
      </c>
      <c r="B1767" s="36" t="str">
        <f t="shared" si="66"/>
        <v/>
      </c>
      <c r="C1767" s="189"/>
      <c r="D1767" s="189"/>
      <c r="E1767" s="189"/>
      <c r="F1767" s="190"/>
      <c r="G1767" s="867"/>
      <c r="H1767" s="191"/>
      <c r="I1767" s="252"/>
      <c r="J1767" s="252"/>
      <c r="K1767" s="594"/>
      <c r="L1767" s="192"/>
      <c r="M1767" s="192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59"/>
    </row>
    <row r="1768" spans="1:27" ht="15.75" customHeight="1">
      <c r="A1768" s="198" t="str">
        <f>IF(B1768&lt;&gt;"",IF(AND(B1768&gt;=_TM1,B1768&lt;=_TM2,OR(TH!L1768="1111",TH!M1768="1111")),TH!D1768,""),"")</f>
        <v/>
      </c>
      <c r="B1768" s="36" t="str">
        <f t="shared" si="66"/>
        <v/>
      </c>
      <c r="C1768" s="189"/>
      <c r="D1768" s="189"/>
      <c r="E1768" s="37"/>
      <c r="F1768" s="187"/>
      <c r="G1768" s="870"/>
      <c r="H1768" s="7"/>
      <c r="I1768" s="252"/>
      <c r="J1768" s="252"/>
      <c r="K1768" s="594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59"/>
    </row>
    <row r="1769" spans="1:27" ht="15.75" customHeight="1">
      <c r="A1769" s="198" t="str">
        <f>IF(B1769&lt;&gt;"",IF(AND(B1769&gt;=_TM1,B1769&lt;=_TM2,OR(TH!L1769="1111",TH!M1769="1111")),TH!D1769,""),"")</f>
        <v/>
      </c>
      <c r="B1769" s="36" t="str">
        <f t="shared" si="66"/>
        <v/>
      </c>
      <c r="C1769" s="189"/>
      <c r="D1769" s="189"/>
      <c r="E1769" s="37"/>
      <c r="F1769" s="40"/>
      <c r="G1769" s="870"/>
      <c r="H1769" s="7"/>
      <c r="I1769" s="252"/>
      <c r="J1769" s="252"/>
      <c r="K1769" s="594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59"/>
    </row>
    <row r="1770" spans="1:27" ht="15.75" customHeight="1">
      <c r="A1770" s="198" t="str">
        <f>IF(B1770&lt;&gt;"",IF(AND(B1770&gt;=_TM1,B1770&lt;=_TM2,OR(TH!L1770="1111",TH!M1770="1111")),TH!D1770,""),"")</f>
        <v/>
      </c>
      <c r="B1770" s="36" t="str">
        <f t="shared" si="66"/>
        <v/>
      </c>
      <c r="C1770" s="189"/>
      <c r="D1770" s="189"/>
      <c r="E1770" s="37"/>
      <c r="F1770" s="40"/>
      <c r="G1770" s="870"/>
      <c r="H1770" s="7"/>
      <c r="I1770" s="252"/>
      <c r="J1770" s="252"/>
      <c r="K1770" s="594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59"/>
    </row>
    <row r="1771" spans="1:27" ht="15.75" customHeight="1">
      <c r="A1771" s="198" t="str">
        <f>IF(B1771&lt;&gt;"",IF(AND(B1771&gt;=_TM1,B1771&lt;=_TM2,OR(TH!L1771="1111",TH!M1771="1111")),TH!D1771,""),"")</f>
        <v/>
      </c>
      <c r="B1771" s="36" t="str">
        <f t="shared" si="66"/>
        <v/>
      </c>
      <c r="C1771" s="189"/>
      <c r="D1771" s="189"/>
      <c r="E1771" s="37"/>
      <c r="F1771" s="40"/>
      <c r="G1771" s="870"/>
      <c r="H1771" s="7"/>
      <c r="I1771" s="252"/>
      <c r="J1771" s="252"/>
      <c r="K1771" s="594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59"/>
    </row>
    <row r="1772" spans="1:27" ht="15.75" customHeight="1">
      <c r="A1772" s="198" t="str">
        <f>IF(B1772&lt;&gt;"",IF(AND(B1772&gt;=_TM1,B1772&lt;=_TM2,OR(TH!L1772="1111",TH!M1772="1111")),TH!D1772,""),"")</f>
        <v/>
      </c>
      <c r="B1772" s="36" t="str">
        <f t="shared" si="66"/>
        <v/>
      </c>
      <c r="C1772" s="189"/>
      <c r="D1772" s="189"/>
      <c r="E1772" s="37"/>
      <c r="F1772" s="187"/>
      <c r="G1772" s="870"/>
      <c r="H1772" s="7"/>
      <c r="I1772" s="252"/>
      <c r="J1772" s="252"/>
      <c r="K1772" s="594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59"/>
    </row>
    <row r="1773" spans="1:27" ht="15.75" customHeight="1">
      <c r="A1773" s="198" t="str">
        <f>IF(B1773&lt;&gt;"",IF(AND(B1773&gt;=_TM1,B1773&lt;=_TM2,OR(TH!L1773="1111",TH!M1773="1111")),TH!D1773,""),"")</f>
        <v/>
      </c>
      <c r="B1773" s="36" t="str">
        <f t="shared" si="66"/>
        <v/>
      </c>
      <c r="C1773" s="189"/>
      <c r="D1773" s="189"/>
      <c r="E1773" s="37"/>
      <c r="F1773" s="40"/>
      <c r="G1773" s="870"/>
      <c r="H1773" s="7"/>
      <c r="I1773" s="252"/>
      <c r="J1773" s="252"/>
      <c r="K1773" s="594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59"/>
    </row>
    <row r="1774" spans="1:27" ht="15.75" customHeight="1">
      <c r="A1774" s="198" t="str">
        <f>IF(B1774&lt;&gt;"",IF(AND(B1774&gt;=_TM1,B1774&lt;=_TM2,OR(TH!L1774="1111",TH!M1774="1111")),TH!D1774,""),"")</f>
        <v/>
      </c>
      <c r="B1774" s="36" t="str">
        <f t="shared" si="66"/>
        <v/>
      </c>
      <c r="C1774" s="189"/>
      <c r="D1774" s="189"/>
      <c r="E1774" s="37"/>
      <c r="F1774" s="187"/>
      <c r="G1774" s="870"/>
      <c r="H1774" s="7"/>
      <c r="I1774" s="252"/>
      <c r="J1774" s="252"/>
      <c r="K1774" s="594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59"/>
    </row>
    <row r="1775" spans="1:27" ht="15.75" customHeight="1">
      <c r="A1775" s="198" t="str">
        <f>IF(B1775&lt;&gt;"",IF(AND(B1775&gt;=_TM1,B1775&lt;=_TM2,OR(TH!L1775="1111",TH!M1775="1111")),TH!D1775,""),"")</f>
        <v/>
      </c>
      <c r="B1775" s="36" t="str">
        <f t="shared" si="66"/>
        <v/>
      </c>
      <c r="C1775" s="189"/>
      <c r="D1775" s="189"/>
      <c r="E1775" s="37"/>
      <c r="F1775" s="187"/>
      <c r="G1775" s="870"/>
      <c r="H1775" s="7"/>
      <c r="I1775" s="252"/>
      <c r="J1775" s="252"/>
      <c r="K1775" s="594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59"/>
    </row>
    <row r="1776" spans="1:27" ht="15.75" customHeight="1">
      <c r="A1776" s="198" t="str">
        <f>IF(B1776&lt;&gt;"",IF(AND(B1776&gt;=_TM1,B1776&lt;=_TM2,OR(TH!L1776="1111",TH!M1776="1111")),TH!D1776,""),"")</f>
        <v/>
      </c>
      <c r="B1776" s="36" t="str">
        <f t="shared" si="66"/>
        <v/>
      </c>
      <c r="C1776" s="189"/>
      <c r="D1776" s="189"/>
      <c r="E1776" s="37"/>
      <c r="F1776" s="40"/>
      <c r="G1776" s="870"/>
      <c r="H1776" s="7"/>
      <c r="I1776" s="252"/>
      <c r="J1776" s="252"/>
      <c r="K1776" s="594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59"/>
    </row>
    <row r="1777" spans="1:27" ht="15.75" customHeight="1">
      <c r="A1777" s="198" t="str">
        <f>IF(B1777&lt;&gt;"",IF(AND(B1777&gt;=_TM1,B1777&lt;=_TM2,OR(TH!L1777="1111",TH!M1777="1111")),TH!D1777,""),"")</f>
        <v/>
      </c>
      <c r="B1777" s="36" t="str">
        <f t="shared" si="66"/>
        <v/>
      </c>
      <c r="C1777" s="189"/>
      <c r="D1777" s="189"/>
      <c r="E1777" s="37"/>
      <c r="F1777" s="40"/>
      <c r="G1777" s="870"/>
      <c r="H1777" s="7"/>
      <c r="I1777" s="252"/>
      <c r="J1777" s="252"/>
      <c r="K1777" s="594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59"/>
    </row>
    <row r="1778" spans="1:27" ht="15.75" customHeight="1">
      <c r="A1778" s="198" t="str">
        <f>IF(B1778&lt;&gt;"",IF(AND(B1778&gt;=_TM1,B1778&lt;=_TM2,OR(TH!L1778="1111",TH!M1778="1111")),TH!D1778,""),"")</f>
        <v/>
      </c>
      <c r="B1778" s="36" t="str">
        <f t="shared" si="66"/>
        <v/>
      </c>
      <c r="C1778" s="189"/>
      <c r="D1778" s="37"/>
      <c r="E1778" s="189"/>
      <c r="F1778" s="291"/>
      <c r="G1778" s="870"/>
      <c r="H1778" s="7"/>
      <c r="I1778" s="252"/>
      <c r="J1778" s="252"/>
      <c r="K1778" s="594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59"/>
    </row>
    <row r="1779" spans="1:27" ht="15.75" customHeight="1">
      <c r="A1779" s="198" t="str">
        <f>IF(B1779&lt;&gt;"",IF(AND(B1779&gt;=_TM1,B1779&lt;=_TM2,OR(TH!L1779="1111",TH!M1779="1111")),TH!D1779,""),"")</f>
        <v/>
      </c>
      <c r="B1779" s="36" t="str">
        <f t="shared" si="66"/>
        <v/>
      </c>
      <c r="C1779" s="189"/>
      <c r="D1779" s="37"/>
      <c r="E1779" s="189"/>
      <c r="F1779" s="291"/>
      <c r="G1779" s="870"/>
      <c r="H1779" s="7"/>
      <c r="I1779" s="252"/>
      <c r="J1779" s="252"/>
      <c r="K1779" s="594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59"/>
    </row>
    <row r="1780" spans="1:27" ht="15.75" customHeight="1">
      <c r="A1780" s="198" t="str">
        <f>IF(B1780&lt;&gt;"",IF(AND(B1780&gt;=_TM1,B1780&lt;=_TM2,OR(TH!L1780="1111",TH!M1780="1111")),TH!D1780,""),"")</f>
        <v/>
      </c>
      <c r="B1780" s="36" t="str">
        <f t="shared" si="66"/>
        <v/>
      </c>
      <c r="C1780" s="189"/>
      <c r="D1780" s="37"/>
      <c r="E1780" s="189"/>
      <c r="F1780" s="291"/>
      <c r="G1780" s="870"/>
      <c r="H1780" s="7"/>
      <c r="I1780" s="252"/>
      <c r="J1780" s="252"/>
      <c r="K1780" s="594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59"/>
    </row>
    <row r="1781" spans="1:27" ht="15.75" customHeight="1">
      <c r="A1781" s="198" t="str">
        <f>IF(B1781&lt;&gt;"",IF(AND(B1781&gt;=_TM1,B1781&lt;=_TM2,OR(TH!L1781="1111",TH!M1781="1111")),TH!D1781,""),"")</f>
        <v/>
      </c>
      <c r="B1781" s="36" t="str">
        <f t="shared" si="66"/>
        <v/>
      </c>
      <c r="C1781" s="189"/>
      <c r="D1781" s="37"/>
      <c r="E1781" s="189"/>
      <c r="F1781" s="291"/>
      <c r="G1781" s="870"/>
      <c r="H1781" s="7"/>
      <c r="I1781" s="252"/>
      <c r="J1781" s="252"/>
      <c r="K1781" s="594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59"/>
    </row>
    <row r="1782" spans="1:27" ht="15.75" customHeight="1">
      <c r="A1782" s="198" t="str">
        <f>IF(B1782&lt;&gt;"",IF(AND(B1782&gt;=_TM1,B1782&lt;=_TM2,OR(TH!L1782="1111",TH!M1782="1111")),TH!D1782,""),"")</f>
        <v/>
      </c>
      <c r="B1782" s="36" t="str">
        <f t="shared" si="66"/>
        <v/>
      </c>
      <c r="C1782" s="189"/>
      <c r="D1782" s="37"/>
      <c r="E1782" s="189"/>
      <c r="F1782" s="291"/>
      <c r="G1782" s="870"/>
      <c r="H1782" s="7"/>
      <c r="I1782" s="252"/>
      <c r="J1782" s="252"/>
      <c r="K1782" s="594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59"/>
    </row>
    <row r="1783" spans="1:27" ht="15.75" customHeight="1">
      <c r="A1783" s="198" t="str">
        <f>IF(B1783&lt;&gt;"",IF(AND(B1783&gt;=_TM1,B1783&lt;=_TM2,OR(TH!L1783="1111",TH!M1783="1111")),TH!D1783,""),"")</f>
        <v/>
      </c>
      <c r="B1783" s="36" t="str">
        <f t="shared" ref="B1783:B1846" si="67">IF(C1783&lt;&gt;"",MONTH(C1783),"")</f>
        <v/>
      </c>
      <c r="C1783" s="189"/>
      <c r="D1783" s="37"/>
      <c r="E1783" s="189"/>
      <c r="F1783" s="291"/>
      <c r="G1783" s="870"/>
      <c r="H1783" s="7"/>
      <c r="I1783" s="252"/>
      <c r="J1783" s="252"/>
      <c r="K1783" s="594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59"/>
    </row>
    <row r="1784" spans="1:27" ht="15.75" customHeight="1">
      <c r="A1784" s="198" t="str">
        <f>IF(B1784&lt;&gt;"",IF(AND(B1784&gt;=_TM1,B1784&lt;=_TM2,OR(TH!L1784="1111",TH!M1784="1111")),TH!D1784,""),"")</f>
        <v/>
      </c>
      <c r="B1784" s="36" t="str">
        <f t="shared" si="67"/>
        <v/>
      </c>
      <c r="C1784" s="189"/>
      <c r="D1784" s="37"/>
      <c r="E1784" s="37"/>
      <c r="F1784" s="291"/>
      <c r="G1784" s="870"/>
      <c r="H1784" s="7"/>
      <c r="I1784" s="252"/>
      <c r="J1784" s="252"/>
      <c r="K1784" s="594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59"/>
    </row>
    <row r="1785" spans="1:27" ht="15.75" customHeight="1">
      <c r="A1785" s="198" t="str">
        <f>IF(B1785&lt;&gt;"",IF(AND(B1785&gt;=_TM1,B1785&lt;=_TM2,OR(TH!L1785="1111",TH!M1785="1111")),TH!D1785,""),"")</f>
        <v/>
      </c>
      <c r="B1785" s="36" t="str">
        <f t="shared" si="67"/>
        <v/>
      </c>
      <c r="C1785" s="189"/>
      <c r="D1785" s="37"/>
      <c r="E1785" s="37"/>
      <c r="F1785" s="291"/>
      <c r="G1785" s="870"/>
      <c r="H1785" s="7"/>
      <c r="I1785" s="252"/>
      <c r="J1785" s="252"/>
      <c r="K1785" s="594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59"/>
    </row>
    <row r="1786" spans="1:27" ht="15.75" customHeight="1">
      <c r="A1786" s="198" t="str">
        <f>IF(B1786&lt;&gt;"",IF(AND(B1786&gt;=_TM1,B1786&lt;=_TM2,OR(TH!L1786="1111",TH!M1786="1111")),TH!D1786,""),"")</f>
        <v/>
      </c>
      <c r="B1786" s="36" t="str">
        <f t="shared" si="67"/>
        <v/>
      </c>
      <c r="C1786" s="189"/>
      <c r="D1786" s="37"/>
      <c r="E1786" s="37"/>
      <c r="F1786" s="291"/>
      <c r="G1786" s="870"/>
      <c r="H1786" s="7"/>
      <c r="I1786" s="252"/>
      <c r="J1786" s="252"/>
      <c r="K1786" s="594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59"/>
    </row>
    <row r="1787" spans="1:27" ht="15.75" customHeight="1">
      <c r="A1787" s="198" t="str">
        <f>IF(B1787&lt;&gt;"",IF(AND(B1787&gt;=_TM1,B1787&lt;=_TM2,OR(TH!L1787="1111",TH!M1787="1111")),TH!D1787,""),"")</f>
        <v/>
      </c>
      <c r="B1787" s="36" t="str">
        <f t="shared" si="67"/>
        <v/>
      </c>
      <c r="C1787" s="189"/>
      <c r="D1787" s="37"/>
      <c r="E1787" s="37"/>
      <c r="F1787" s="291"/>
      <c r="G1787" s="870"/>
      <c r="H1787" s="7"/>
      <c r="I1787" s="252"/>
      <c r="J1787" s="252"/>
      <c r="K1787" s="594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59"/>
    </row>
    <row r="1788" spans="1:27" ht="15.75" customHeight="1">
      <c r="A1788" s="198" t="str">
        <f>IF(B1788&lt;&gt;"",IF(AND(B1788&gt;=_TM1,B1788&lt;=_TM2,OR(TH!L1788="1111",TH!M1788="1111")),TH!D1788,""),"")</f>
        <v/>
      </c>
      <c r="B1788" s="36" t="str">
        <f t="shared" si="67"/>
        <v/>
      </c>
      <c r="C1788" s="189"/>
      <c r="D1788" s="37"/>
      <c r="E1788" s="37"/>
      <c r="F1788" s="291"/>
      <c r="G1788" s="870"/>
      <c r="H1788" s="7"/>
      <c r="I1788" s="252"/>
      <c r="J1788" s="252"/>
      <c r="K1788" s="594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59"/>
    </row>
    <row r="1789" spans="1:27" ht="15.75" customHeight="1">
      <c r="A1789" s="198" t="str">
        <f>IF(B1789&lt;&gt;"",IF(AND(B1789&gt;=_TM1,B1789&lt;=_TM2,OR(TH!L1789="1111",TH!M1789="1111")),TH!D1789,""),"")</f>
        <v/>
      </c>
      <c r="B1789" s="36" t="str">
        <f t="shared" si="67"/>
        <v/>
      </c>
      <c r="C1789" s="189"/>
      <c r="D1789" s="37"/>
      <c r="E1789" s="37"/>
      <c r="F1789" s="291"/>
      <c r="G1789" s="870"/>
      <c r="H1789" s="7"/>
      <c r="I1789" s="252"/>
      <c r="J1789" s="252"/>
      <c r="K1789" s="594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59"/>
    </row>
    <row r="1790" spans="1:27" ht="15.75" customHeight="1">
      <c r="A1790" s="198" t="str">
        <f>IF(B1790&lt;&gt;"",IF(AND(B1790&gt;=_TM1,B1790&lt;=_TM2,OR(TH!L1790="1111",TH!M1790="1111")),TH!D1790,""),"")</f>
        <v/>
      </c>
      <c r="B1790" s="36" t="str">
        <f t="shared" si="67"/>
        <v/>
      </c>
      <c r="C1790" s="189"/>
      <c r="D1790" s="37"/>
      <c r="E1790" s="189"/>
      <c r="F1790" s="190"/>
      <c r="G1790" s="867"/>
      <c r="H1790" s="191"/>
      <c r="I1790" s="252"/>
      <c r="J1790" s="252"/>
      <c r="K1790" s="594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59"/>
    </row>
    <row r="1791" spans="1:27" ht="15.75" customHeight="1">
      <c r="A1791" s="198" t="str">
        <f>IF(B1791&lt;&gt;"",IF(AND(B1791&gt;=_TM1,B1791&lt;=_TM2,OR(TH!L1791="1111",TH!M1791="1111")),TH!D1791,""),"")</f>
        <v/>
      </c>
      <c r="B1791" s="36" t="str">
        <f t="shared" si="67"/>
        <v/>
      </c>
      <c r="C1791" s="189"/>
      <c r="D1791" s="37"/>
      <c r="E1791" s="189"/>
      <c r="F1791" s="190"/>
      <c r="G1791" s="867"/>
      <c r="H1791" s="191"/>
      <c r="I1791" s="252"/>
      <c r="J1791" s="252"/>
      <c r="K1791" s="594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59"/>
    </row>
    <row r="1792" spans="1:27" ht="15.75" customHeight="1">
      <c r="A1792" s="198" t="str">
        <f>IF(B1792&lt;&gt;"",IF(AND(B1792&gt;=_TM1,B1792&lt;=_TM2,OR(TH!L1792="1111",TH!M1792="1111")),TH!D1792,""),"")</f>
        <v/>
      </c>
      <c r="B1792" s="36" t="str">
        <f t="shared" si="67"/>
        <v/>
      </c>
      <c r="C1792" s="189"/>
      <c r="D1792" s="37"/>
      <c r="E1792" s="189"/>
      <c r="F1792" s="190"/>
      <c r="G1792" s="867"/>
      <c r="H1792" s="191"/>
      <c r="I1792" s="252"/>
      <c r="J1792" s="252"/>
      <c r="K1792" s="594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59"/>
    </row>
    <row r="1793" spans="1:27" ht="15.75" customHeight="1">
      <c r="A1793" s="198" t="str">
        <f>IF(B1793&lt;&gt;"",IF(AND(B1793&gt;=_TM1,B1793&lt;=_TM2,OR(TH!L1793="1111",TH!M1793="1111")),TH!D1793,""),"")</f>
        <v/>
      </c>
      <c r="B1793" s="36" t="str">
        <f t="shared" si="67"/>
        <v/>
      </c>
      <c r="C1793" s="189"/>
      <c r="D1793" s="37"/>
      <c r="E1793" s="189"/>
      <c r="F1793" s="190"/>
      <c r="G1793" s="867"/>
      <c r="H1793" s="191"/>
      <c r="I1793" s="252"/>
      <c r="J1793" s="252"/>
      <c r="K1793" s="594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59"/>
    </row>
    <row r="1794" spans="1:27" ht="15.75" customHeight="1">
      <c r="A1794" s="198" t="str">
        <f>IF(B1794&lt;&gt;"",IF(AND(B1794&gt;=_TM1,B1794&lt;=_TM2,OR(TH!L1794="1111",TH!M1794="1111")),TH!D1794,""),"")</f>
        <v/>
      </c>
      <c r="B1794" s="36" t="str">
        <f t="shared" si="67"/>
        <v/>
      </c>
      <c r="C1794" s="189"/>
      <c r="D1794" s="37"/>
      <c r="E1794" s="189"/>
      <c r="F1794" s="190"/>
      <c r="G1794" s="867"/>
      <c r="H1794" s="191"/>
      <c r="I1794" s="252"/>
      <c r="J1794" s="252"/>
      <c r="K1794" s="594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59"/>
    </row>
    <row r="1795" spans="1:27" ht="15.75" customHeight="1">
      <c r="A1795" s="198" t="str">
        <f>IF(B1795&lt;&gt;"",IF(AND(B1795&gt;=_TM1,B1795&lt;=_TM2,OR(TH!L1795="1111",TH!M1795="1111")),TH!D1795,""),"")</f>
        <v/>
      </c>
      <c r="B1795" s="36" t="str">
        <f t="shared" si="67"/>
        <v/>
      </c>
      <c r="C1795" s="189"/>
      <c r="D1795" s="37"/>
      <c r="E1795" s="189"/>
      <c r="F1795" s="190"/>
      <c r="G1795" s="867"/>
      <c r="H1795" s="191"/>
      <c r="I1795" s="252"/>
      <c r="J1795" s="252"/>
      <c r="K1795" s="594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59"/>
    </row>
    <row r="1796" spans="1:27" ht="15.75" customHeight="1">
      <c r="A1796" s="198" t="str">
        <f>IF(B1796&lt;&gt;"",IF(AND(B1796&gt;=_TM1,B1796&lt;=_TM2,OR(TH!L1796="1111",TH!M1796="1111")),TH!D1796,""),"")</f>
        <v/>
      </c>
      <c r="B1796" s="36" t="str">
        <f t="shared" si="67"/>
        <v/>
      </c>
      <c r="C1796" s="189"/>
      <c r="D1796" s="37"/>
      <c r="E1796" s="37"/>
      <c r="F1796" s="190"/>
      <c r="G1796" s="867"/>
      <c r="H1796" s="191"/>
      <c r="I1796" s="252"/>
      <c r="J1796" s="252"/>
      <c r="K1796" s="594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59"/>
    </row>
    <row r="1797" spans="1:27" ht="15.75" customHeight="1">
      <c r="A1797" s="198" t="str">
        <f>IF(B1797&lt;&gt;"",IF(AND(B1797&gt;=_TM1,B1797&lt;=_TM2,OR(TH!L1797="1111",TH!M1797="1111")),TH!D1797,""),"")</f>
        <v/>
      </c>
      <c r="B1797" s="36" t="str">
        <f t="shared" si="67"/>
        <v/>
      </c>
      <c r="C1797" s="189"/>
      <c r="D1797" s="37"/>
      <c r="E1797" s="37"/>
      <c r="F1797" s="190"/>
      <c r="G1797" s="867"/>
      <c r="H1797" s="191"/>
      <c r="I1797" s="252"/>
      <c r="J1797" s="252"/>
      <c r="K1797" s="594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59"/>
    </row>
    <row r="1798" spans="1:27" ht="15.75" customHeight="1">
      <c r="A1798" s="198" t="str">
        <f>IF(B1798&lt;&gt;"",IF(AND(B1798&gt;=_TM1,B1798&lt;=_TM2,OR(TH!L1798="1111",TH!M1798="1111")),TH!D1798,""),"")</f>
        <v/>
      </c>
      <c r="B1798" s="36" t="str">
        <f t="shared" si="67"/>
        <v/>
      </c>
      <c r="C1798" s="189"/>
      <c r="D1798" s="37"/>
      <c r="E1798" s="37"/>
      <c r="F1798" s="190"/>
      <c r="G1798" s="867"/>
      <c r="H1798" s="191"/>
      <c r="I1798" s="252"/>
      <c r="J1798" s="252"/>
      <c r="K1798" s="594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59"/>
    </row>
    <row r="1799" spans="1:27" ht="15.75" customHeight="1">
      <c r="A1799" s="198" t="str">
        <f>IF(B1799&lt;&gt;"",IF(AND(B1799&gt;=_TM1,B1799&lt;=_TM2,OR(TH!L1799="1111",TH!M1799="1111")),TH!D1799,""),"")</f>
        <v/>
      </c>
      <c r="B1799" s="36" t="str">
        <f t="shared" si="67"/>
        <v/>
      </c>
      <c r="C1799" s="189"/>
      <c r="D1799" s="37"/>
      <c r="E1799" s="37"/>
      <c r="F1799" s="190"/>
      <c r="G1799" s="867"/>
      <c r="H1799" s="191"/>
      <c r="I1799" s="252"/>
      <c r="J1799" s="252"/>
      <c r="K1799" s="594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59"/>
    </row>
    <row r="1800" spans="1:27" ht="15.75" customHeight="1">
      <c r="A1800" s="198" t="str">
        <f>IF(B1800&lt;&gt;"",IF(AND(B1800&gt;=_TM1,B1800&lt;=_TM2,OR(TH!L1800="1111",TH!M1800="1111")),TH!D1800,""),"")</f>
        <v/>
      </c>
      <c r="B1800" s="36" t="str">
        <f t="shared" si="67"/>
        <v/>
      </c>
      <c r="C1800" s="189"/>
      <c r="D1800" s="37"/>
      <c r="E1800" s="37"/>
      <c r="F1800" s="821"/>
      <c r="G1800" s="867"/>
      <c r="H1800" s="191"/>
      <c r="I1800" s="252"/>
      <c r="J1800" s="252"/>
      <c r="K1800" s="594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59"/>
    </row>
    <row r="1801" spans="1:27" ht="15.75" customHeight="1">
      <c r="A1801" s="198" t="str">
        <f>IF(B1801&lt;&gt;"",IF(AND(B1801&gt;=_TM1,B1801&lt;=_TM2,OR(TH!L1801="1111",TH!M1801="1111")),TH!D1801,""),"")</f>
        <v/>
      </c>
      <c r="B1801" s="36" t="str">
        <f t="shared" si="67"/>
        <v/>
      </c>
      <c r="C1801" s="189"/>
      <c r="D1801" s="37"/>
      <c r="E1801" s="37"/>
      <c r="F1801" s="190"/>
      <c r="G1801" s="867"/>
      <c r="H1801" s="191"/>
      <c r="I1801" s="252"/>
      <c r="J1801" s="252"/>
      <c r="K1801" s="594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59"/>
    </row>
    <row r="1802" spans="1:27" ht="15.75" customHeight="1">
      <c r="A1802" s="198" t="str">
        <f>IF(B1802&lt;&gt;"",IF(AND(B1802&gt;=_TM1,B1802&lt;=_TM2,OR(TH!L1802="1111",TH!M1802="1111")),TH!D1802,""),"")</f>
        <v/>
      </c>
      <c r="B1802" s="36" t="str">
        <f t="shared" si="67"/>
        <v/>
      </c>
      <c r="C1802" s="182"/>
      <c r="D1802" s="182"/>
      <c r="E1802" s="182"/>
      <c r="F1802" s="187"/>
      <c r="G1802" s="871"/>
      <c r="H1802" s="191"/>
      <c r="I1802" s="252"/>
      <c r="J1802" s="252"/>
      <c r="K1802" s="594"/>
      <c r="L1802" s="595"/>
      <c r="M1802" s="595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59"/>
    </row>
    <row r="1803" spans="1:27" ht="15.75" customHeight="1">
      <c r="A1803" s="198" t="str">
        <f>IF(B1803&lt;&gt;"",IF(AND(B1803&gt;=_TM1,B1803&lt;=_TM2,OR(TH!L1803="1111",TH!M1803="1111")),TH!D1803,""),"")</f>
        <v/>
      </c>
      <c r="B1803" s="36" t="str">
        <f t="shared" si="67"/>
        <v/>
      </c>
      <c r="C1803" s="182"/>
      <c r="D1803" s="182"/>
      <c r="E1803" s="182"/>
      <c r="F1803" s="187"/>
      <c r="G1803" s="871"/>
      <c r="H1803" s="7"/>
      <c r="I1803" s="252"/>
      <c r="J1803" s="252"/>
      <c r="K1803" s="594"/>
      <c r="L1803" s="595"/>
      <c r="M1803" s="595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59"/>
    </row>
    <row r="1804" spans="1:27" ht="15.75" customHeight="1">
      <c r="A1804" s="198" t="str">
        <f>IF(B1804&lt;&gt;"",IF(AND(B1804&gt;=_TM1,B1804&lt;=_TM2,OR(TH!L1804="1111",TH!M1804="1111")),TH!D1804,""),"")</f>
        <v/>
      </c>
      <c r="B1804" s="36" t="str">
        <f t="shared" si="67"/>
        <v/>
      </c>
      <c r="C1804" s="182"/>
      <c r="D1804" s="182"/>
      <c r="E1804" s="182"/>
      <c r="F1804" s="187"/>
      <c r="G1804" s="871"/>
      <c r="H1804" s="7"/>
      <c r="I1804" s="252"/>
      <c r="J1804" s="252"/>
      <c r="K1804" s="594"/>
      <c r="L1804" s="595"/>
      <c r="M1804" s="595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59"/>
    </row>
    <row r="1805" spans="1:27" ht="15.75" customHeight="1">
      <c r="A1805" s="198" t="str">
        <f>IF(B1805&lt;&gt;"",IF(AND(B1805&gt;=_TM1,B1805&lt;=_TM2,OR(TH!L1805="1111",TH!M1805="1111")),TH!D1805,""),"")</f>
        <v/>
      </c>
      <c r="B1805" s="36" t="str">
        <f t="shared" si="67"/>
        <v/>
      </c>
      <c r="C1805" s="182"/>
      <c r="D1805" s="182"/>
      <c r="E1805" s="182"/>
      <c r="F1805" s="187"/>
      <c r="G1805" s="871"/>
      <c r="H1805" s="7"/>
      <c r="I1805" s="252"/>
      <c r="J1805" s="252"/>
      <c r="K1805" s="594"/>
      <c r="L1805" s="595"/>
      <c r="M1805" s="595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59"/>
    </row>
    <row r="1806" spans="1:27" ht="15.75" customHeight="1">
      <c r="A1806" s="198" t="str">
        <f>IF(B1806&lt;&gt;"",IF(AND(B1806&gt;=_TM1,B1806&lt;=_TM2,OR(TH!L1806="1111",TH!M1806="1111")),TH!D1806,""),"")</f>
        <v/>
      </c>
      <c r="B1806" s="36" t="str">
        <f t="shared" si="67"/>
        <v/>
      </c>
      <c r="C1806" s="182"/>
      <c r="D1806" s="182"/>
      <c r="E1806" s="182"/>
      <c r="F1806" s="187"/>
      <c r="G1806" s="871"/>
      <c r="H1806" s="7"/>
      <c r="I1806" s="252"/>
      <c r="J1806" s="252"/>
      <c r="K1806" s="594"/>
      <c r="L1806" s="595"/>
      <c r="M1806" s="595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59"/>
    </row>
    <row r="1807" spans="1:27" ht="15.75" customHeight="1">
      <c r="A1807" s="198" t="str">
        <f>IF(B1807&lt;&gt;"",IF(AND(B1807&gt;=_TM1,B1807&lt;=_TM2,OR(TH!L1807="1111",TH!M1807="1111")),TH!D1807,""),"")</f>
        <v/>
      </c>
      <c r="B1807" s="36" t="str">
        <f t="shared" si="67"/>
        <v/>
      </c>
      <c r="C1807" s="182"/>
      <c r="D1807" s="182"/>
      <c r="E1807" s="182"/>
      <c r="F1807" s="187"/>
      <c r="G1807" s="871"/>
      <c r="H1807" s="7"/>
      <c r="I1807" s="252"/>
      <c r="J1807" s="252"/>
      <c r="K1807" s="594"/>
      <c r="L1807" s="595"/>
      <c r="M1807" s="595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59"/>
    </row>
    <row r="1808" spans="1:27" ht="15.75" customHeight="1">
      <c r="A1808" s="198" t="str">
        <f>IF(B1808&lt;&gt;"",IF(AND(B1808&gt;=_TM1,B1808&lt;=_TM2,OR(TH!L1808="1111",TH!M1808="1111")),TH!D1808,""),"")</f>
        <v/>
      </c>
      <c r="B1808" s="36" t="str">
        <f t="shared" si="67"/>
        <v/>
      </c>
      <c r="C1808" s="189"/>
      <c r="D1808" s="189"/>
      <c r="E1808" s="189"/>
      <c r="F1808" s="190"/>
      <c r="G1808" s="867"/>
      <c r="H1808" s="7"/>
      <c r="I1808" s="252"/>
      <c r="J1808" s="252"/>
      <c r="K1808" s="594"/>
      <c r="L1808" s="192"/>
      <c r="M1808" s="192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59"/>
    </row>
    <row r="1809" spans="1:27" ht="15.75" customHeight="1">
      <c r="A1809" s="198" t="str">
        <f>IF(B1809&lt;&gt;"",IF(AND(B1809&gt;=_TM1,B1809&lt;=_TM2,OR(TH!L1809="1111",TH!M1809="1111")),TH!D1809,""),"")</f>
        <v/>
      </c>
      <c r="B1809" s="36" t="str">
        <f t="shared" si="67"/>
        <v/>
      </c>
      <c r="C1809" s="189"/>
      <c r="D1809" s="189"/>
      <c r="E1809" s="189"/>
      <c r="F1809" s="190"/>
      <c r="G1809" s="867"/>
      <c r="H1809" s="7"/>
      <c r="I1809" s="252"/>
      <c r="J1809" s="252"/>
      <c r="K1809" s="38"/>
      <c r="L1809" s="192"/>
      <c r="M1809" s="192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59"/>
    </row>
    <row r="1810" spans="1:27" ht="15.75" customHeight="1">
      <c r="A1810" s="198" t="str">
        <f>IF(B1810&lt;&gt;"",IF(AND(B1810&gt;=_TM1,B1810&lt;=_TM2,OR(TH!L1810="1111",TH!M1810="1111")),TH!D1810,""),"")</f>
        <v/>
      </c>
      <c r="B1810" s="36" t="str">
        <f t="shared" si="67"/>
        <v/>
      </c>
      <c r="C1810" s="189"/>
      <c r="D1810" s="189"/>
      <c r="E1810" s="189"/>
      <c r="F1810" s="190"/>
      <c r="G1810" s="867"/>
      <c r="H1810" s="7"/>
      <c r="I1810" s="252"/>
      <c r="J1810" s="252"/>
      <c r="K1810" s="594"/>
      <c r="L1810" s="192"/>
      <c r="M1810" s="192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59"/>
    </row>
    <row r="1811" spans="1:27" ht="15.75" customHeight="1">
      <c r="A1811" s="198" t="str">
        <f>IF(B1811&lt;&gt;"",IF(AND(B1811&gt;=_TM1,B1811&lt;=_TM2,OR(TH!L1811="1111",TH!M1811="1111")),TH!D1811,""),"")</f>
        <v/>
      </c>
      <c r="B1811" s="36" t="str">
        <f t="shared" si="67"/>
        <v/>
      </c>
      <c r="C1811" s="189"/>
      <c r="D1811" s="189"/>
      <c r="E1811" s="189"/>
      <c r="F1811" s="190"/>
      <c r="G1811" s="867"/>
      <c r="H1811" s="7"/>
      <c r="I1811" s="252"/>
      <c r="J1811" s="252"/>
      <c r="K1811" s="38"/>
      <c r="L1811" s="192"/>
      <c r="M1811" s="192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59"/>
    </row>
    <row r="1812" spans="1:27" ht="15.75" customHeight="1">
      <c r="A1812" s="198" t="str">
        <f>IF(B1812&lt;&gt;"",IF(AND(B1812&gt;=_TM1,B1812&lt;=_TM2,OR(TH!L1812="1111",TH!M1812="1111")),TH!D1812,""),"")</f>
        <v/>
      </c>
      <c r="B1812" s="36" t="str">
        <f t="shared" si="67"/>
        <v/>
      </c>
      <c r="C1812" s="189"/>
      <c r="D1812" s="189"/>
      <c r="E1812" s="189"/>
      <c r="F1812" s="190"/>
      <c r="G1812" s="867"/>
      <c r="H1812" s="191"/>
      <c r="I1812" s="252"/>
      <c r="J1812" s="252"/>
      <c r="K1812" s="38"/>
      <c r="L1812" s="192"/>
      <c r="M1812" s="595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59"/>
    </row>
    <row r="1813" spans="1:27" ht="15.75" customHeight="1">
      <c r="A1813" s="198" t="str">
        <f>IF(B1813&lt;&gt;"",IF(AND(B1813&gt;=_TM1,B1813&lt;=_TM2,OR(TH!L1813="1111",TH!M1813="1111")),TH!D1813,""),"")</f>
        <v/>
      </c>
      <c r="B1813" s="36" t="str">
        <f t="shared" si="67"/>
        <v/>
      </c>
      <c r="C1813" s="189"/>
      <c r="D1813" s="189"/>
      <c r="E1813" s="189"/>
      <c r="F1813" s="190"/>
      <c r="G1813" s="867"/>
      <c r="H1813" s="191"/>
      <c r="I1813" s="252"/>
      <c r="J1813" s="252"/>
      <c r="K1813" s="594"/>
      <c r="L1813" s="192"/>
      <c r="M1813" s="192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59"/>
    </row>
    <row r="1814" spans="1:27" ht="15.75" customHeight="1">
      <c r="A1814" s="198" t="str">
        <f>IF(B1814&lt;&gt;"",IF(AND(B1814&gt;=_TM1,B1814&lt;=_TM2,OR(TH!L1814="1111",TH!M1814="1111")),TH!D1814,""),"")</f>
        <v/>
      </c>
      <c r="B1814" s="36" t="str">
        <f t="shared" si="67"/>
        <v/>
      </c>
      <c r="C1814" s="189"/>
      <c r="D1814" s="189"/>
      <c r="E1814" s="189"/>
      <c r="F1814" s="190"/>
      <c r="G1814" s="867"/>
      <c r="H1814" s="191"/>
      <c r="I1814" s="252"/>
      <c r="J1814" s="252"/>
      <c r="K1814" s="594"/>
      <c r="L1814" s="192"/>
      <c r="M1814" s="192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59"/>
    </row>
    <row r="1815" spans="1:27" ht="15.75" customHeight="1">
      <c r="A1815" s="198" t="str">
        <f>IF(B1815&lt;&gt;"",IF(AND(B1815&gt;=_TM1,B1815&lt;=_TM2,OR(TH!L1815="1111",TH!M1815="1111")),TH!D1815,""),"")</f>
        <v/>
      </c>
      <c r="B1815" s="36" t="str">
        <f t="shared" si="67"/>
        <v/>
      </c>
      <c r="C1815" s="189"/>
      <c r="D1815" s="189"/>
      <c r="E1815" s="189"/>
      <c r="F1815" s="190"/>
      <c r="G1815" s="867"/>
      <c r="H1815" s="191"/>
      <c r="I1815" s="252"/>
      <c r="J1815" s="252"/>
      <c r="K1815" s="594"/>
      <c r="L1815" s="192"/>
      <c r="M1815" s="192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59"/>
    </row>
    <row r="1816" spans="1:27" ht="15.75" customHeight="1">
      <c r="A1816" s="198" t="str">
        <f>IF(B1816&lt;&gt;"",IF(AND(B1816&gt;=_TM1,B1816&lt;=_TM2,OR(TH!L1816="1111",TH!M1816="1111")),TH!D1816,""),"")</f>
        <v/>
      </c>
      <c r="B1816" s="36" t="str">
        <f t="shared" si="67"/>
        <v/>
      </c>
      <c r="C1816" s="189"/>
      <c r="D1816" s="189"/>
      <c r="E1816" s="189"/>
      <c r="F1816" s="190"/>
      <c r="G1816" s="867"/>
      <c r="H1816" s="191"/>
      <c r="I1816" s="252"/>
      <c r="J1816" s="252"/>
      <c r="K1816" s="594"/>
      <c r="L1816" s="192"/>
      <c r="M1816" s="192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59"/>
    </row>
    <row r="1817" spans="1:27" ht="15.75" customHeight="1">
      <c r="A1817" s="198" t="str">
        <f>IF(B1817&lt;&gt;"",IF(AND(B1817&gt;=_TM1,B1817&lt;=_TM2,OR(TH!L1817="1111",TH!M1817="1111")),TH!D1817,""),"")</f>
        <v/>
      </c>
      <c r="B1817" s="36" t="str">
        <f t="shared" si="67"/>
        <v/>
      </c>
      <c r="C1817" s="189"/>
      <c r="D1817" s="189"/>
      <c r="E1817" s="189"/>
      <c r="F1817" s="190"/>
      <c r="G1817" s="867"/>
      <c r="H1817" s="191"/>
      <c r="I1817" s="252"/>
      <c r="J1817" s="252"/>
      <c r="K1817" s="594"/>
      <c r="L1817" s="192"/>
      <c r="M1817" s="192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59"/>
    </row>
    <row r="1818" spans="1:27" ht="15.75" customHeight="1">
      <c r="A1818" s="198" t="str">
        <f>IF(B1818&lt;&gt;"",IF(AND(B1818&gt;=_TM1,B1818&lt;=_TM2,OR(TH!L1818="1111",TH!M1818="1111")),TH!D1818,""),"")</f>
        <v/>
      </c>
      <c r="B1818" s="36" t="str">
        <f t="shared" si="67"/>
        <v/>
      </c>
      <c r="C1818" s="189"/>
      <c r="D1818" s="189"/>
      <c r="E1818" s="189"/>
      <c r="F1818" s="190"/>
      <c r="G1818" s="867"/>
      <c r="H1818" s="191"/>
      <c r="I1818" s="252"/>
      <c r="J1818" s="252"/>
      <c r="K1818" s="594"/>
      <c r="L1818" s="192"/>
      <c r="M1818" s="192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59"/>
    </row>
    <row r="1819" spans="1:27" ht="15.75" customHeight="1">
      <c r="A1819" s="198" t="str">
        <f>IF(B1819&lt;&gt;"",IF(AND(B1819&gt;=_TM1,B1819&lt;=_TM2,OR(TH!L1819="1111",TH!M1819="1111")),TH!D1819,""),"")</f>
        <v/>
      </c>
      <c r="B1819" s="36" t="str">
        <f t="shared" si="67"/>
        <v/>
      </c>
      <c r="C1819" s="189"/>
      <c r="D1819" s="189"/>
      <c r="E1819" s="189"/>
      <c r="F1819" s="190"/>
      <c r="G1819" s="867"/>
      <c r="H1819" s="191"/>
      <c r="I1819" s="252"/>
      <c r="J1819" s="252"/>
      <c r="K1819" s="594"/>
      <c r="L1819" s="192"/>
      <c r="M1819" s="192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59"/>
    </row>
    <row r="1820" spans="1:27" ht="15.75" customHeight="1">
      <c r="A1820" s="198" t="str">
        <f>IF(B1820&lt;&gt;"",IF(AND(B1820&gt;=_TM1,B1820&lt;=_TM2,OR(TH!L1820="1111",TH!M1820="1111")),TH!D1820,""),"")</f>
        <v/>
      </c>
      <c r="B1820" s="36" t="str">
        <f t="shared" si="67"/>
        <v/>
      </c>
      <c r="C1820" s="189"/>
      <c r="D1820" s="189"/>
      <c r="E1820" s="189"/>
      <c r="F1820" s="190"/>
      <c r="G1820" s="867"/>
      <c r="H1820" s="191"/>
      <c r="I1820" s="252"/>
      <c r="J1820" s="252"/>
      <c r="K1820" s="594"/>
      <c r="L1820" s="192"/>
      <c r="M1820" s="192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59"/>
    </row>
    <row r="1821" spans="1:27" ht="15.75" customHeight="1">
      <c r="A1821" s="198" t="str">
        <f>IF(B1821&lt;&gt;"",IF(AND(B1821&gt;=_TM1,B1821&lt;=_TM2,OR(TH!L1821="1111",TH!M1821="1111")),TH!D1821,""),"")</f>
        <v/>
      </c>
      <c r="B1821" s="36" t="str">
        <f t="shared" si="67"/>
        <v/>
      </c>
      <c r="C1821" s="189"/>
      <c r="D1821" s="189"/>
      <c r="E1821" s="189"/>
      <c r="F1821" s="190"/>
      <c r="G1821" s="867"/>
      <c r="H1821" s="191"/>
      <c r="I1821" s="252"/>
      <c r="J1821" s="252"/>
      <c r="K1821" s="594"/>
      <c r="L1821" s="192"/>
      <c r="M1821" s="192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59"/>
    </row>
    <row r="1822" spans="1:27" ht="15.75" customHeight="1">
      <c r="A1822" s="198" t="str">
        <f>IF(B1822&lt;&gt;"",IF(AND(B1822&gt;=_TM1,B1822&lt;=_TM2,OR(TH!L1822="1111",TH!M1822="1111")),TH!D1822,""),"")</f>
        <v/>
      </c>
      <c r="B1822" s="36" t="str">
        <f t="shared" si="67"/>
        <v/>
      </c>
      <c r="C1822" s="189"/>
      <c r="D1822" s="189"/>
      <c r="E1822" s="189"/>
      <c r="F1822" s="190"/>
      <c r="G1822" s="867"/>
      <c r="H1822" s="191"/>
      <c r="I1822" s="252"/>
      <c r="J1822" s="252"/>
      <c r="K1822" s="594"/>
      <c r="L1822" s="192"/>
      <c r="M1822" s="192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59"/>
    </row>
    <row r="1823" spans="1:27" ht="15.75" customHeight="1">
      <c r="A1823" s="198" t="str">
        <f>IF(B1823&lt;&gt;"",IF(AND(B1823&gt;=_TM1,B1823&lt;=_TM2,OR(TH!L1823="1111",TH!M1823="1111")),TH!D1823,""),"")</f>
        <v/>
      </c>
      <c r="B1823" s="36" t="str">
        <f t="shared" si="67"/>
        <v/>
      </c>
      <c r="C1823" s="189"/>
      <c r="D1823" s="189"/>
      <c r="E1823" s="189"/>
      <c r="F1823" s="190"/>
      <c r="G1823" s="867"/>
      <c r="H1823" s="191"/>
      <c r="I1823" s="252"/>
      <c r="J1823" s="252"/>
      <c r="K1823" s="594"/>
      <c r="L1823" s="192"/>
      <c r="M1823" s="192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59"/>
    </row>
    <row r="1824" spans="1:27" ht="15.75" customHeight="1">
      <c r="A1824" s="198" t="str">
        <f>IF(B1824&lt;&gt;"",IF(AND(B1824&gt;=_TM1,B1824&lt;=_TM2,OR(TH!L1824="1111",TH!M1824="1111")),TH!D1824,""),"")</f>
        <v/>
      </c>
      <c r="B1824" s="36" t="str">
        <f t="shared" si="67"/>
        <v/>
      </c>
      <c r="C1824" s="189"/>
      <c r="D1824" s="189"/>
      <c r="E1824" s="189"/>
      <c r="F1824" s="190"/>
      <c r="G1824" s="867"/>
      <c r="H1824" s="191"/>
      <c r="I1824" s="252"/>
      <c r="J1824" s="252"/>
      <c r="K1824" s="594"/>
      <c r="L1824" s="192"/>
      <c r="M1824" s="192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59"/>
    </row>
    <row r="1825" spans="1:27" ht="15.75" customHeight="1">
      <c r="A1825" s="198" t="str">
        <f>IF(B1825&lt;&gt;"",IF(AND(B1825&gt;=_TM1,B1825&lt;=_TM2,OR(TH!L1825="1111",TH!M1825="1111")),TH!D1825,""),"")</f>
        <v/>
      </c>
      <c r="B1825" s="36" t="str">
        <f t="shared" si="67"/>
        <v/>
      </c>
      <c r="C1825" s="189"/>
      <c r="D1825" s="189"/>
      <c r="E1825" s="189"/>
      <c r="F1825" s="190"/>
      <c r="G1825" s="867"/>
      <c r="H1825" s="191"/>
      <c r="I1825" s="252"/>
      <c r="J1825" s="252"/>
      <c r="K1825" s="594"/>
      <c r="L1825" s="192"/>
      <c r="M1825" s="192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59"/>
    </row>
    <row r="1826" spans="1:27" ht="15.75" customHeight="1">
      <c r="A1826" s="198" t="str">
        <f>IF(B1826&lt;&gt;"",IF(AND(B1826&gt;=_TM1,B1826&lt;=_TM2,OR(TH!L1826="1111",TH!M1826="1111")),TH!D1826,""),"")</f>
        <v/>
      </c>
      <c r="B1826" s="36" t="str">
        <f t="shared" si="67"/>
        <v/>
      </c>
      <c r="C1826" s="189"/>
      <c r="D1826" s="189"/>
      <c r="E1826" s="189"/>
      <c r="F1826" s="190"/>
      <c r="G1826" s="867"/>
      <c r="H1826" s="191"/>
      <c r="I1826" s="252"/>
      <c r="J1826" s="252"/>
      <c r="K1826" s="594"/>
      <c r="L1826" s="192"/>
      <c r="M1826" s="192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59"/>
    </row>
    <row r="1827" spans="1:27" ht="15.75" customHeight="1">
      <c r="A1827" s="198" t="str">
        <f>IF(B1827&lt;&gt;"",IF(AND(B1827&gt;=_TM1,B1827&lt;=_TM2,OR(TH!L1827="1111",TH!M1827="1111")),TH!D1827,""),"")</f>
        <v/>
      </c>
      <c r="B1827" s="36" t="str">
        <f t="shared" si="67"/>
        <v/>
      </c>
      <c r="C1827" s="189"/>
      <c r="D1827" s="189"/>
      <c r="E1827" s="189"/>
      <c r="F1827" s="190"/>
      <c r="G1827" s="867"/>
      <c r="H1827" s="191"/>
      <c r="I1827" s="252"/>
      <c r="J1827" s="252"/>
      <c r="K1827" s="594"/>
      <c r="L1827" s="192"/>
      <c r="M1827" s="192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59"/>
    </row>
    <row r="1828" spans="1:27" ht="15.75" customHeight="1">
      <c r="A1828" s="198" t="str">
        <f>IF(B1828&lt;&gt;"",IF(AND(B1828&gt;=_TM1,B1828&lt;=_TM2,OR(TH!L1828="1111",TH!M1828="1111")),TH!D1828,""),"")</f>
        <v/>
      </c>
      <c r="B1828" s="36" t="str">
        <f t="shared" si="67"/>
        <v/>
      </c>
      <c r="C1828" s="189"/>
      <c r="D1828" s="189"/>
      <c r="E1828" s="37"/>
      <c r="F1828" s="40"/>
      <c r="G1828" s="870"/>
      <c r="H1828" s="7"/>
      <c r="I1828" s="252"/>
      <c r="J1828" s="252"/>
      <c r="K1828" s="594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59"/>
    </row>
    <row r="1829" spans="1:27" ht="15.75" customHeight="1">
      <c r="A1829" s="198" t="str">
        <f>IF(B1829&lt;&gt;"",IF(AND(B1829&gt;=_TM1,B1829&lt;=_TM2,OR(TH!L1829="1111",TH!M1829="1111")),TH!D1829,""),"")</f>
        <v/>
      </c>
      <c r="B1829" s="36" t="str">
        <f t="shared" si="67"/>
        <v/>
      </c>
      <c r="C1829" s="189"/>
      <c r="D1829" s="189"/>
      <c r="E1829" s="37"/>
      <c r="F1829" s="40"/>
      <c r="G1829" s="870"/>
      <c r="H1829" s="7"/>
      <c r="I1829" s="252"/>
      <c r="J1829" s="252"/>
      <c r="K1829" s="594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59"/>
    </row>
    <row r="1830" spans="1:27" ht="15.75" customHeight="1">
      <c r="A1830" s="198" t="str">
        <f>IF(B1830&lt;&gt;"",IF(AND(B1830&gt;=_TM1,B1830&lt;=_TM2,OR(TH!L1830="1111",TH!M1830="1111")),TH!D1830,""),"")</f>
        <v/>
      </c>
      <c r="B1830" s="36" t="str">
        <f t="shared" si="67"/>
        <v/>
      </c>
      <c r="C1830" s="189"/>
      <c r="D1830" s="37"/>
      <c r="E1830" s="37"/>
      <c r="F1830" s="291"/>
      <c r="G1830" s="870"/>
      <c r="H1830" s="7"/>
      <c r="I1830" s="252"/>
      <c r="J1830" s="252"/>
      <c r="K1830" s="594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59"/>
    </row>
    <row r="1831" spans="1:27" ht="15.75" customHeight="1">
      <c r="A1831" s="198" t="str">
        <f>IF(B1831&lt;&gt;"",IF(AND(B1831&gt;=_TM1,B1831&lt;=_TM2,OR(TH!L1831="1111",TH!M1831="1111")),TH!D1831,""),"")</f>
        <v/>
      </c>
      <c r="B1831" s="36" t="str">
        <f t="shared" si="67"/>
        <v/>
      </c>
      <c r="C1831" s="189"/>
      <c r="D1831" s="37"/>
      <c r="E1831" s="37"/>
      <c r="F1831" s="291"/>
      <c r="G1831" s="870"/>
      <c r="H1831" s="7"/>
      <c r="I1831" s="252"/>
      <c r="J1831" s="252"/>
      <c r="K1831" s="594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59"/>
    </row>
    <row r="1832" spans="1:27" ht="15.75" customHeight="1">
      <c r="A1832" s="198" t="str">
        <f>IF(B1832&lt;&gt;"",IF(AND(B1832&gt;=_TM1,B1832&lt;=_TM2,OR(TH!L1832="1111",TH!M1832="1111")),TH!D1832,""),"")</f>
        <v/>
      </c>
      <c r="B1832" s="36" t="str">
        <f t="shared" si="67"/>
        <v/>
      </c>
      <c r="C1832" s="189"/>
      <c r="D1832" s="37"/>
      <c r="E1832" s="37"/>
      <c r="F1832" s="291"/>
      <c r="G1832" s="870"/>
      <c r="H1832" s="7"/>
      <c r="I1832" s="252"/>
      <c r="J1832" s="252"/>
      <c r="K1832" s="594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59"/>
    </row>
    <row r="1833" spans="1:27" ht="15.75" customHeight="1">
      <c r="A1833" s="198" t="str">
        <f>IF(B1833&lt;&gt;"",IF(AND(B1833&gt;=_TM1,B1833&lt;=_TM2,OR(TH!L1833="1111",TH!M1833="1111")),TH!D1833,""),"")</f>
        <v/>
      </c>
      <c r="B1833" s="36" t="str">
        <f t="shared" si="67"/>
        <v/>
      </c>
      <c r="C1833" s="189"/>
      <c r="D1833" s="37"/>
      <c r="E1833" s="37"/>
      <c r="F1833" s="291"/>
      <c r="G1833" s="870"/>
      <c r="H1833" s="7"/>
      <c r="I1833" s="252"/>
      <c r="J1833" s="252"/>
      <c r="K1833" s="594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59"/>
    </row>
    <row r="1834" spans="1:27" ht="15.75" customHeight="1">
      <c r="A1834" s="198" t="str">
        <f>IF(B1834&lt;&gt;"",IF(AND(B1834&gt;=_TM1,B1834&lt;=_TM2,OR(TH!L1834="1111",TH!M1834="1111")),TH!D1834,""),"")</f>
        <v/>
      </c>
      <c r="B1834" s="36" t="str">
        <f t="shared" si="67"/>
        <v/>
      </c>
      <c r="C1834" s="189"/>
      <c r="D1834" s="37"/>
      <c r="E1834" s="37"/>
      <c r="F1834" s="291"/>
      <c r="G1834" s="870"/>
      <c r="H1834" s="7"/>
      <c r="I1834" s="252"/>
      <c r="J1834" s="252"/>
      <c r="K1834" s="594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59"/>
    </row>
    <row r="1835" spans="1:27" ht="15.75" customHeight="1">
      <c r="A1835" s="198" t="str">
        <f>IF(B1835&lt;&gt;"",IF(AND(B1835&gt;=_TM1,B1835&lt;=_TM2,OR(TH!L1835="1111",TH!M1835="1111")),TH!D1835,""),"")</f>
        <v/>
      </c>
      <c r="B1835" s="36" t="str">
        <f t="shared" si="67"/>
        <v/>
      </c>
      <c r="C1835" s="189"/>
      <c r="D1835" s="37"/>
      <c r="E1835" s="37"/>
      <c r="F1835" s="291"/>
      <c r="G1835" s="870"/>
      <c r="H1835" s="7"/>
      <c r="I1835" s="252"/>
      <c r="J1835" s="252"/>
      <c r="K1835" s="594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59"/>
    </row>
    <row r="1836" spans="1:27" ht="15.75" customHeight="1">
      <c r="A1836" s="198" t="str">
        <f>IF(B1836&lt;&gt;"",IF(AND(B1836&gt;=_TM1,B1836&lt;=_TM2,OR(TH!L1836="1111",TH!M1836="1111")),TH!D1836,""),"")</f>
        <v/>
      </c>
      <c r="B1836" s="36" t="str">
        <f t="shared" si="67"/>
        <v/>
      </c>
      <c r="C1836" s="189"/>
      <c r="D1836" s="37"/>
      <c r="E1836" s="37"/>
      <c r="F1836" s="291"/>
      <c r="G1836" s="870"/>
      <c r="H1836" s="7"/>
      <c r="I1836" s="252"/>
      <c r="J1836" s="252"/>
      <c r="K1836" s="594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59"/>
    </row>
    <row r="1837" spans="1:27" ht="15.75" customHeight="1">
      <c r="A1837" s="198" t="str">
        <f>IF(B1837&lt;&gt;"",IF(AND(B1837&gt;=_TM1,B1837&lt;=_TM2,OR(TH!L1837="1111",TH!M1837="1111")),TH!D1837,""),"")</f>
        <v/>
      </c>
      <c r="B1837" s="36" t="str">
        <f t="shared" si="67"/>
        <v/>
      </c>
      <c r="C1837" s="189"/>
      <c r="D1837" s="37"/>
      <c r="E1837" s="37"/>
      <c r="F1837" s="291"/>
      <c r="G1837" s="870"/>
      <c r="H1837" s="7"/>
      <c r="I1837" s="252"/>
      <c r="J1837" s="252"/>
      <c r="K1837" s="594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59"/>
    </row>
    <row r="1838" spans="1:27" ht="15.75" customHeight="1">
      <c r="A1838" s="198" t="str">
        <f>IF(B1838&lt;&gt;"",IF(AND(B1838&gt;=_TM1,B1838&lt;=_TM2,OR(TH!L1838="1111",TH!M1838="1111")),TH!D1838,""),"")</f>
        <v/>
      </c>
      <c r="B1838" s="36" t="str">
        <f t="shared" si="67"/>
        <v/>
      </c>
      <c r="C1838" s="189"/>
      <c r="D1838" s="37"/>
      <c r="E1838" s="37"/>
      <c r="F1838" s="291"/>
      <c r="G1838" s="870"/>
      <c r="H1838" s="7"/>
      <c r="I1838" s="252"/>
      <c r="J1838" s="252"/>
      <c r="K1838" s="594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59"/>
    </row>
    <row r="1839" spans="1:27" ht="15.75" customHeight="1">
      <c r="A1839" s="198" t="str">
        <f>IF(B1839&lt;&gt;"",IF(AND(B1839&gt;=_TM1,B1839&lt;=_TM2,OR(TH!L1839="1111",TH!M1839="1111")),TH!D1839,""),"")</f>
        <v/>
      </c>
      <c r="B1839" s="36" t="str">
        <f t="shared" si="67"/>
        <v/>
      </c>
      <c r="C1839" s="189"/>
      <c r="D1839" s="37"/>
      <c r="E1839" s="37"/>
      <c r="F1839" s="291"/>
      <c r="G1839" s="870"/>
      <c r="H1839" s="7"/>
      <c r="I1839" s="252"/>
      <c r="J1839" s="252"/>
      <c r="K1839" s="594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59"/>
    </row>
    <row r="1840" spans="1:27" ht="15.75" customHeight="1">
      <c r="A1840" s="198" t="str">
        <f>IF(B1840&lt;&gt;"",IF(AND(B1840&gt;=_TM1,B1840&lt;=_TM2,OR(TH!L1840="1111",TH!M1840="1111")),TH!D1840,""),"")</f>
        <v/>
      </c>
      <c r="B1840" s="36" t="str">
        <f t="shared" si="67"/>
        <v/>
      </c>
      <c r="C1840" s="189"/>
      <c r="D1840" s="37"/>
      <c r="E1840" s="37"/>
      <c r="F1840" s="291"/>
      <c r="G1840" s="870"/>
      <c r="H1840" s="7"/>
      <c r="I1840" s="252"/>
      <c r="J1840" s="252"/>
      <c r="K1840" s="594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59"/>
    </row>
    <row r="1841" spans="1:27" ht="15.75" customHeight="1">
      <c r="A1841" s="198" t="str">
        <f>IF(B1841&lt;&gt;"",IF(AND(B1841&gt;=_TM1,B1841&lt;=_TM2,OR(TH!L1841="1111",TH!M1841="1111")),TH!D1841,""),"")</f>
        <v/>
      </c>
      <c r="B1841" s="36" t="str">
        <f t="shared" si="67"/>
        <v/>
      </c>
      <c r="C1841" s="189"/>
      <c r="D1841" s="37"/>
      <c r="E1841" s="37"/>
      <c r="F1841" s="291"/>
      <c r="G1841" s="870"/>
      <c r="H1841" s="7"/>
      <c r="I1841" s="252"/>
      <c r="J1841" s="252"/>
      <c r="K1841" s="594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59"/>
    </row>
    <row r="1842" spans="1:27" ht="15.75" customHeight="1">
      <c r="A1842" s="198" t="str">
        <f>IF(B1842&lt;&gt;"",IF(AND(B1842&gt;=_TM1,B1842&lt;=_TM2,OR(TH!L1842="1111",TH!M1842="1111")),TH!D1842,""),"")</f>
        <v/>
      </c>
      <c r="B1842" s="36" t="str">
        <f t="shared" si="67"/>
        <v/>
      </c>
      <c r="C1842" s="189"/>
      <c r="D1842" s="37"/>
      <c r="E1842" s="37"/>
      <c r="F1842" s="291"/>
      <c r="G1842" s="870"/>
      <c r="H1842" s="7"/>
      <c r="I1842" s="252"/>
      <c r="J1842" s="252"/>
      <c r="K1842" s="594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59"/>
    </row>
    <row r="1843" spans="1:27" ht="15.75" customHeight="1">
      <c r="A1843" s="198" t="str">
        <f>IF(B1843&lt;&gt;"",IF(AND(B1843&gt;=_TM1,B1843&lt;=_TM2,OR(TH!L1843="1111",TH!M1843="1111")),TH!D1843,""),"")</f>
        <v/>
      </c>
      <c r="B1843" s="36" t="str">
        <f t="shared" si="67"/>
        <v/>
      </c>
      <c r="C1843" s="189"/>
      <c r="D1843" s="37"/>
      <c r="E1843" s="37"/>
      <c r="F1843" s="291"/>
      <c r="G1843" s="870"/>
      <c r="H1843" s="7"/>
      <c r="I1843" s="252"/>
      <c r="J1843" s="252"/>
      <c r="K1843" s="594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59"/>
    </row>
    <row r="1844" spans="1:27" ht="15.75" customHeight="1">
      <c r="A1844" s="198" t="str">
        <f>IF(B1844&lt;&gt;"",IF(AND(B1844&gt;=_TM1,B1844&lt;=_TM2,OR(TH!L1844="1111",TH!M1844="1111")),TH!D1844,""),"")</f>
        <v/>
      </c>
      <c r="B1844" s="36" t="str">
        <f t="shared" si="67"/>
        <v/>
      </c>
      <c r="C1844" s="189"/>
      <c r="D1844" s="37"/>
      <c r="E1844" s="37"/>
      <c r="F1844" s="190"/>
      <c r="G1844" s="867"/>
      <c r="H1844" s="191"/>
      <c r="I1844" s="252"/>
      <c r="J1844" s="252"/>
      <c r="K1844" s="594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59"/>
    </row>
    <row r="1845" spans="1:27" ht="15.75" customHeight="1">
      <c r="A1845" s="198" t="str">
        <f>IF(B1845&lt;&gt;"",IF(AND(B1845&gt;=_TM1,B1845&lt;=_TM2,OR(TH!L1845="1111",TH!M1845="1111")),TH!D1845,""),"")</f>
        <v/>
      </c>
      <c r="B1845" s="36" t="str">
        <f t="shared" si="67"/>
        <v/>
      </c>
      <c r="C1845" s="189"/>
      <c r="D1845" s="37"/>
      <c r="E1845" s="37"/>
      <c r="F1845" s="190"/>
      <c r="G1845" s="867"/>
      <c r="H1845" s="191"/>
      <c r="I1845" s="252"/>
      <c r="J1845" s="252"/>
      <c r="K1845" s="594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59"/>
    </row>
    <row r="1846" spans="1:27" ht="15.75" customHeight="1">
      <c r="A1846" s="198" t="str">
        <f>IF(B1846&lt;&gt;"",IF(AND(B1846&gt;=_TM1,B1846&lt;=_TM2,OR(TH!L1846="1111",TH!M1846="1111")),TH!D1846,""),"")</f>
        <v/>
      </c>
      <c r="B1846" s="36" t="str">
        <f t="shared" si="67"/>
        <v/>
      </c>
      <c r="C1846" s="189"/>
      <c r="D1846" s="37"/>
      <c r="E1846" s="37"/>
      <c r="F1846" s="190"/>
      <c r="G1846" s="867"/>
      <c r="H1846" s="191"/>
      <c r="I1846" s="252"/>
      <c r="J1846" s="252"/>
      <c r="K1846" s="594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59"/>
    </row>
    <row r="1847" spans="1:27" ht="15.75" customHeight="1">
      <c r="A1847" s="198" t="str">
        <f>IF(B1847&lt;&gt;"",IF(AND(B1847&gt;=_TM1,B1847&lt;=_TM2,OR(TH!L1847="1111",TH!M1847="1111")),TH!D1847,""),"")</f>
        <v/>
      </c>
      <c r="B1847" s="36" t="str">
        <f t="shared" ref="B1847:B1910" si="68">IF(C1847&lt;&gt;"",MONTH(C1847),"")</f>
        <v/>
      </c>
      <c r="C1847" s="189"/>
      <c r="D1847" s="37"/>
      <c r="E1847" s="37"/>
      <c r="F1847" s="190"/>
      <c r="G1847" s="867"/>
      <c r="H1847" s="191"/>
      <c r="I1847" s="252"/>
      <c r="J1847" s="252"/>
      <c r="K1847" s="594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59"/>
    </row>
    <row r="1848" spans="1:27" ht="15.75" customHeight="1">
      <c r="A1848" s="198" t="str">
        <f>IF(B1848&lt;&gt;"",IF(AND(B1848&gt;=_TM1,B1848&lt;=_TM2,OR(TH!L1848="1111",TH!M1848="1111")),TH!D1848,""),"")</f>
        <v/>
      </c>
      <c r="B1848" s="36" t="str">
        <f t="shared" si="68"/>
        <v/>
      </c>
      <c r="C1848" s="189"/>
      <c r="D1848" s="37"/>
      <c r="E1848" s="37"/>
      <c r="F1848" s="190"/>
      <c r="G1848" s="867"/>
      <c r="H1848" s="191"/>
      <c r="I1848" s="252"/>
      <c r="J1848" s="252"/>
      <c r="K1848" s="594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59"/>
    </row>
    <row r="1849" spans="1:27" ht="15.75" customHeight="1">
      <c r="A1849" s="198" t="str">
        <f>IF(B1849&lt;&gt;"",IF(AND(B1849&gt;=_TM1,B1849&lt;=_TM2,OR(TH!L1849="1111",TH!M1849="1111")),TH!D1849,""),"")</f>
        <v/>
      </c>
      <c r="B1849" s="36" t="str">
        <f t="shared" si="68"/>
        <v/>
      </c>
      <c r="C1849" s="189"/>
      <c r="D1849" s="37"/>
      <c r="E1849" s="37"/>
      <c r="F1849" s="190"/>
      <c r="G1849" s="867"/>
      <c r="H1849" s="191"/>
      <c r="I1849" s="252"/>
      <c r="J1849" s="252"/>
      <c r="K1849" s="594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59"/>
    </row>
    <row r="1850" spans="1:27" ht="15.75" customHeight="1">
      <c r="A1850" s="198" t="str">
        <f>IF(B1850&lt;&gt;"",IF(AND(B1850&gt;=_TM1,B1850&lt;=_TM2,OR(TH!L1850="1111",TH!M1850="1111")),TH!D1850,""),"")</f>
        <v/>
      </c>
      <c r="B1850" s="36" t="str">
        <f t="shared" si="68"/>
        <v/>
      </c>
      <c r="C1850" s="189"/>
      <c r="D1850" s="37"/>
      <c r="E1850" s="37"/>
      <c r="F1850" s="190"/>
      <c r="G1850" s="867"/>
      <c r="H1850" s="191"/>
      <c r="I1850" s="252"/>
      <c r="J1850" s="252"/>
      <c r="K1850" s="594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59"/>
    </row>
    <row r="1851" spans="1:27" ht="15.75" customHeight="1">
      <c r="A1851" s="198" t="str">
        <f>IF(B1851&lt;&gt;"",IF(AND(B1851&gt;=_TM1,B1851&lt;=_TM2,OR(TH!L1851="1111",TH!M1851="1111")),TH!D1851,""),"")</f>
        <v/>
      </c>
      <c r="B1851" s="36" t="str">
        <f t="shared" si="68"/>
        <v/>
      </c>
      <c r="C1851" s="189"/>
      <c r="D1851" s="37"/>
      <c r="E1851" s="37"/>
      <c r="F1851" s="190"/>
      <c r="G1851" s="867"/>
      <c r="H1851" s="191"/>
      <c r="I1851" s="252"/>
      <c r="J1851" s="252"/>
      <c r="K1851" s="594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59"/>
    </row>
    <row r="1852" spans="1:27" ht="15.75" customHeight="1">
      <c r="A1852" s="198" t="str">
        <f>IF(B1852&lt;&gt;"",IF(AND(B1852&gt;=_TM1,B1852&lt;=_TM2,OR(TH!L1852="1111",TH!M1852="1111")),TH!D1852,""),"")</f>
        <v/>
      </c>
      <c r="B1852" s="36" t="str">
        <f t="shared" si="68"/>
        <v/>
      </c>
      <c r="C1852" s="189"/>
      <c r="D1852" s="37"/>
      <c r="E1852" s="37"/>
      <c r="F1852" s="190"/>
      <c r="G1852" s="867"/>
      <c r="H1852" s="191"/>
      <c r="I1852" s="252"/>
      <c r="J1852" s="252"/>
      <c r="K1852" s="594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59"/>
    </row>
    <row r="1853" spans="1:27" ht="15.75" customHeight="1">
      <c r="A1853" s="198" t="str">
        <f>IF(B1853&lt;&gt;"",IF(AND(B1853&gt;=_TM1,B1853&lt;=_TM2,OR(TH!L1853="1111",TH!M1853="1111")),TH!D1853,""),"")</f>
        <v/>
      </c>
      <c r="B1853" s="36" t="str">
        <f t="shared" si="68"/>
        <v/>
      </c>
      <c r="C1853" s="189"/>
      <c r="D1853" s="37"/>
      <c r="E1853" s="37"/>
      <c r="F1853" s="190"/>
      <c r="G1853" s="867"/>
      <c r="H1853" s="191"/>
      <c r="I1853" s="252"/>
      <c r="J1853" s="252"/>
      <c r="K1853" s="594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59"/>
    </row>
    <row r="1854" spans="1:27" ht="15.75" customHeight="1">
      <c r="A1854" s="198" t="str">
        <f>IF(B1854&lt;&gt;"",IF(AND(B1854&gt;=_TM1,B1854&lt;=_TM2,OR(TH!L1854="1111",TH!M1854="1111")),TH!D1854,""),"")</f>
        <v/>
      </c>
      <c r="B1854" s="36" t="str">
        <f t="shared" si="68"/>
        <v/>
      </c>
      <c r="C1854" s="189"/>
      <c r="D1854" s="37"/>
      <c r="E1854" s="37"/>
      <c r="F1854" s="190"/>
      <c r="G1854" s="867"/>
      <c r="H1854" s="191"/>
      <c r="I1854" s="252"/>
      <c r="J1854" s="252"/>
      <c r="K1854" s="594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59"/>
    </row>
    <row r="1855" spans="1:27" ht="15.75" customHeight="1">
      <c r="A1855" s="198" t="str">
        <f>IF(B1855&lt;&gt;"",IF(AND(B1855&gt;=_TM1,B1855&lt;=_TM2,OR(TH!L1855="1111",TH!M1855="1111")),TH!D1855,""),"")</f>
        <v/>
      </c>
      <c r="B1855" s="36" t="str">
        <f t="shared" si="68"/>
        <v/>
      </c>
      <c r="C1855" s="189"/>
      <c r="D1855" s="37"/>
      <c r="E1855" s="37"/>
      <c r="F1855" s="190"/>
      <c r="G1855" s="867"/>
      <c r="H1855" s="191"/>
      <c r="I1855" s="252"/>
      <c r="J1855" s="252"/>
      <c r="K1855" s="594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59"/>
    </row>
    <row r="1856" spans="1:27" ht="15.75" customHeight="1">
      <c r="A1856" s="198" t="str">
        <f>IF(B1856&lt;&gt;"",IF(AND(B1856&gt;=_TM1,B1856&lt;=_TM2,OR(TH!L1856="1111",TH!M1856="1111")),TH!D1856,""),"")</f>
        <v/>
      </c>
      <c r="B1856" s="36" t="str">
        <f t="shared" si="68"/>
        <v/>
      </c>
      <c r="C1856" s="189"/>
      <c r="D1856" s="37"/>
      <c r="E1856" s="37"/>
      <c r="F1856" s="190"/>
      <c r="G1856" s="867"/>
      <c r="H1856" s="191"/>
      <c r="I1856" s="252"/>
      <c r="J1856" s="252"/>
      <c r="K1856" s="594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59"/>
    </row>
    <row r="1857" spans="1:27" ht="15.75" customHeight="1">
      <c r="A1857" s="198" t="str">
        <f>IF(B1857&lt;&gt;"",IF(AND(B1857&gt;=_TM1,B1857&lt;=_TM2,OR(TH!L1857="1111",TH!M1857="1111")),TH!D1857,""),"")</f>
        <v/>
      </c>
      <c r="B1857" s="36" t="str">
        <f t="shared" si="68"/>
        <v/>
      </c>
      <c r="C1857" s="189"/>
      <c r="D1857" s="37"/>
      <c r="E1857" s="37"/>
      <c r="F1857" s="190"/>
      <c r="G1857" s="867"/>
      <c r="H1857" s="191"/>
      <c r="I1857" s="252"/>
      <c r="J1857" s="252"/>
      <c r="K1857" s="594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59"/>
    </row>
    <row r="1858" spans="1:27" ht="15.75" customHeight="1">
      <c r="A1858" s="198" t="str">
        <f>IF(B1858&lt;&gt;"",IF(AND(B1858&gt;=_TM1,B1858&lt;=_TM2,OR(TH!L1858="1111",TH!M1858="1111")),TH!D1858,""),"")</f>
        <v/>
      </c>
      <c r="B1858" s="36" t="str">
        <f t="shared" si="68"/>
        <v/>
      </c>
      <c r="C1858" s="189"/>
      <c r="D1858" s="189"/>
      <c r="E1858" s="189"/>
      <c r="F1858" s="190"/>
      <c r="G1858" s="867"/>
      <c r="H1858" s="191"/>
      <c r="I1858" s="252"/>
      <c r="J1858" s="252"/>
      <c r="K1858" s="594"/>
      <c r="L1858" s="192"/>
      <c r="M1858" s="192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59"/>
    </row>
    <row r="1859" spans="1:27" ht="15.75" customHeight="1">
      <c r="A1859" s="198" t="str">
        <f>IF(B1859&lt;&gt;"",IF(AND(B1859&gt;=_TM1,B1859&lt;=_TM2,OR(TH!L1859="1111",TH!M1859="1111")),TH!D1859,""),"")</f>
        <v/>
      </c>
      <c r="B1859" s="36" t="str">
        <f t="shared" si="68"/>
        <v/>
      </c>
      <c r="C1859" s="189"/>
      <c r="D1859" s="189"/>
      <c r="E1859" s="189"/>
      <c r="F1859" s="190"/>
      <c r="G1859" s="867"/>
      <c r="H1859" s="191"/>
      <c r="I1859" s="252"/>
      <c r="J1859" s="252"/>
      <c r="K1859" s="594"/>
      <c r="L1859" s="192"/>
      <c r="M1859" s="192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59"/>
    </row>
    <row r="1860" spans="1:27" ht="15.75" customHeight="1">
      <c r="A1860" s="198" t="str">
        <f>IF(B1860&lt;&gt;"",IF(AND(B1860&gt;=_TM1,B1860&lt;=_TM2,OR(TH!L1860="1111",TH!M1860="1111")),TH!D1860,""),"")</f>
        <v/>
      </c>
      <c r="B1860" s="36" t="str">
        <f t="shared" si="68"/>
        <v/>
      </c>
      <c r="C1860" s="189"/>
      <c r="D1860" s="189"/>
      <c r="E1860" s="189"/>
      <c r="F1860" s="190"/>
      <c r="G1860" s="867"/>
      <c r="H1860" s="191"/>
      <c r="I1860" s="252"/>
      <c r="J1860" s="252"/>
      <c r="K1860" s="594"/>
      <c r="L1860" s="192"/>
      <c r="M1860" s="192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59"/>
    </row>
    <row r="1861" spans="1:27" ht="15.75" customHeight="1">
      <c r="A1861" s="198" t="str">
        <f>IF(B1861&lt;&gt;"",IF(AND(B1861&gt;=_TM1,B1861&lt;=_TM2,OR(TH!L1861="1111",TH!M1861="1111")),TH!D1861,""),"")</f>
        <v/>
      </c>
      <c r="B1861" s="36" t="str">
        <f t="shared" si="68"/>
        <v/>
      </c>
      <c r="C1861" s="189"/>
      <c r="D1861" s="189"/>
      <c r="E1861" s="189"/>
      <c r="F1861" s="190"/>
      <c r="G1861" s="867"/>
      <c r="H1861" s="191"/>
      <c r="I1861" s="252"/>
      <c r="J1861" s="252"/>
      <c r="K1861" s="594"/>
      <c r="L1861" s="192"/>
      <c r="M1861" s="192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59"/>
    </row>
    <row r="1862" spans="1:27" ht="15.75" customHeight="1">
      <c r="A1862" s="198" t="str">
        <f>IF(B1862&lt;&gt;"",IF(AND(B1862&gt;=_TM1,B1862&lt;=_TM2,OR(TH!L1862="1111",TH!M1862="1111")),TH!D1862,""),"")</f>
        <v/>
      </c>
      <c r="B1862" s="36" t="str">
        <f t="shared" si="68"/>
        <v/>
      </c>
      <c r="C1862" s="189"/>
      <c r="D1862" s="189"/>
      <c r="E1862" s="189"/>
      <c r="F1862" s="190"/>
      <c r="G1862" s="867"/>
      <c r="H1862" s="191"/>
      <c r="I1862" s="252"/>
      <c r="J1862" s="252"/>
      <c r="K1862" s="594"/>
      <c r="L1862" s="192"/>
      <c r="M1862" s="192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59"/>
    </row>
    <row r="1863" spans="1:27" ht="15.75" customHeight="1">
      <c r="A1863" s="198" t="str">
        <f>IF(B1863&lt;&gt;"",IF(AND(B1863&gt;=_TM1,B1863&lt;=_TM2,OR(TH!L1863="1111",TH!M1863="1111")),TH!D1863,""),"")</f>
        <v/>
      </c>
      <c r="B1863" s="36" t="str">
        <f t="shared" si="68"/>
        <v/>
      </c>
      <c r="C1863" s="189"/>
      <c r="D1863" s="189"/>
      <c r="E1863" s="189"/>
      <c r="F1863" s="190"/>
      <c r="G1863" s="867"/>
      <c r="H1863" s="191"/>
      <c r="I1863" s="252"/>
      <c r="J1863" s="252"/>
      <c r="K1863" s="594"/>
      <c r="L1863" s="192"/>
      <c r="M1863" s="192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59"/>
    </row>
    <row r="1864" spans="1:27" ht="15.75" customHeight="1">
      <c r="A1864" s="198" t="str">
        <f>IF(B1864&lt;&gt;"",IF(AND(B1864&gt;=_TM1,B1864&lt;=_TM2,OR(TH!L1864="1111",TH!M1864="1111")),TH!D1864,""),"")</f>
        <v/>
      </c>
      <c r="B1864" s="36" t="str">
        <f t="shared" si="68"/>
        <v/>
      </c>
      <c r="C1864" s="189"/>
      <c r="D1864" s="189"/>
      <c r="E1864" s="189"/>
      <c r="F1864" s="190"/>
      <c r="G1864" s="867"/>
      <c r="H1864" s="191"/>
      <c r="I1864" s="252"/>
      <c r="J1864" s="252"/>
      <c r="K1864" s="594"/>
      <c r="L1864" s="192"/>
      <c r="M1864" s="192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59"/>
    </row>
    <row r="1865" spans="1:27" ht="15.75" customHeight="1">
      <c r="A1865" s="198" t="str">
        <f>IF(B1865&lt;&gt;"",IF(AND(B1865&gt;=_TM1,B1865&lt;=_TM2,OR(TH!L1865="1111",TH!M1865="1111")),TH!D1865,""),"")</f>
        <v/>
      </c>
      <c r="B1865" s="36" t="str">
        <f t="shared" si="68"/>
        <v/>
      </c>
      <c r="C1865" s="189"/>
      <c r="D1865" s="189"/>
      <c r="E1865" s="189"/>
      <c r="F1865" s="190"/>
      <c r="G1865" s="867"/>
      <c r="H1865" s="191"/>
      <c r="I1865" s="252"/>
      <c r="J1865" s="252"/>
      <c r="K1865" s="594"/>
      <c r="L1865" s="192"/>
      <c r="M1865" s="192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59"/>
    </row>
    <row r="1866" spans="1:27" ht="15.75" customHeight="1">
      <c r="A1866" s="198" t="str">
        <f>IF(B1866&lt;&gt;"",IF(AND(B1866&gt;=_TM1,B1866&lt;=_TM2,OR(TH!L1866="1111",TH!M1866="1111")),TH!D1866,""),"")</f>
        <v/>
      </c>
      <c r="B1866" s="36" t="str">
        <f t="shared" si="68"/>
        <v/>
      </c>
      <c r="C1866" s="189"/>
      <c r="D1866" s="189"/>
      <c r="E1866" s="189"/>
      <c r="F1866" s="190"/>
      <c r="G1866" s="867"/>
      <c r="H1866" s="191"/>
      <c r="I1866" s="252"/>
      <c r="J1866" s="252"/>
      <c r="K1866" s="594"/>
      <c r="L1866" s="192"/>
      <c r="M1866" s="192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59"/>
    </row>
    <row r="1867" spans="1:27" ht="15.75" customHeight="1">
      <c r="A1867" s="198" t="str">
        <f>IF(B1867&lt;&gt;"",IF(AND(B1867&gt;=_TM1,B1867&lt;=_TM2,OR(TH!L1867="1111",TH!M1867="1111")),TH!D1867,""),"")</f>
        <v/>
      </c>
      <c r="B1867" s="36" t="str">
        <f t="shared" si="68"/>
        <v/>
      </c>
      <c r="C1867" s="189"/>
      <c r="D1867" s="189"/>
      <c r="E1867" s="189"/>
      <c r="F1867" s="190"/>
      <c r="G1867" s="867"/>
      <c r="H1867" s="191"/>
      <c r="I1867" s="252"/>
      <c r="J1867" s="252"/>
      <c r="K1867" s="594"/>
      <c r="L1867" s="192"/>
      <c r="M1867" s="192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59"/>
    </row>
    <row r="1868" spans="1:27" ht="15.75" customHeight="1">
      <c r="A1868" s="198" t="str">
        <f>IF(B1868&lt;&gt;"",IF(AND(B1868&gt;=_TM1,B1868&lt;=_TM2,OR(TH!L1868="1111",TH!M1868="1111")),TH!D1868,""),"")</f>
        <v/>
      </c>
      <c r="B1868" s="36" t="str">
        <f t="shared" si="68"/>
        <v/>
      </c>
      <c r="C1868" s="189"/>
      <c r="D1868" s="189"/>
      <c r="E1868" s="189"/>
      <c r="F1868" s="190"/>
      <c r="G1868" s="867"/>
      <c r="H1868" s="191"/>
      <c r="I1868" s="252"/>
      <c r="J1868" s="252"/>
      <c r="K1868" s="594"/>
      <c r="L1868" s="192"/>
      <c r="M1868" s="192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59"/>
    </row>
    <row r="1869" spans="1:27" ht="15.75" customHeight="1">
      <c r="A1869" s="198" t="str">
        <f>IF(B1869&lt;&gt;"",IF(AND(B1869&gt;=_TM1,B1869&lt;=_TM2,OR(TH!L1869="1111",TH!M1869="1111")),TH!D1869,""),"")</f>
        <v/>
      </c>
      <c r="B1869" s="36" t="str">
        <f t="shared" si="68"/>
        <v/>
      </c>
      <c r="C1869" s="189"/>
      <c r="D1869" s="37"/>
      <c r="E1869" s="37"/>
      <c r="F1869" s="291"/>
      <c r="G1869" s="870"/>
      <c r="H1869" s="7"/>
      <c r="I1869" s="252"/>
      <c r="J1869" s="252"/>
      <c r="K1869" s="594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59"/>
    </row>
    <row r="1870" spans="1:27" ht="15.75" customHeight="1">
      <c r="A1870" s="198" t="str">
        <f>IF(B1870&lt;&gt;"",IF(AND(B1870&gt;=_TM1,B1870&lt;=_TM2,OR(TH!L1870="1111",TH!M1870="1111")),TH!D1870,""),"")</f>
        <v/>
      </c>
      <c r="B1870" s="36" t="str">
        <f t="shared" si="68"/>
        <v/>
      </c>
      <c r="C1870" s="189"/>
      <c r="D1870" s="37"/>
      <c r="E1870" s="37"/>
      <c r="F1870" s="291"/>
      <c r="G1870" s="870"/>
      <c r="H1870" s="7"/>
      <c r="I1870" s="252"/>
      <c r="J1870" s="252"/>
      <c r="K1870" s="594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59"/>
    </row>
    <row r="1871" spans="1:27" ht="15.75" customHeight="1">
      <c r="A1871" s="198" t="str">
        <f>IF(B1871&lt;&gt;"",IF(AND(B1871&gt;=_TM1,B1871&lt;=_TM2,OR(TH!L1871="1111",TH!M1871="1111")),TH!D1871,""),"")</f>
        <v/>
      </c>
      <c r="B1871" s="36" t="str">
        <f t="shared" si="68"/>
        <v/>
      </c>
      <c r="C1871" s="189"/>
      <c r="D1871" s="37"/>
      <c r="E1871" s="37"/>
      <c r="F1871" s="291"/>
      <c r="G1871" s="870"/>
      <c r="H1871" s="7"/>
      <c r="I1871" s="252"/>
      <c r="J1871" s="252"/>
      <c r="K1871" s="594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59"/>
    </row>
    <row r="1872" spans="1:27" ht="15.75" customHeight="1">
      <c r="A1872" s="198" t="str">
        <f>IF(B1872&lt;&gt;"",IF(AND(B1872&gt;=_TM1,B1872&lt;=_TM2,OR(TH!L1872="1111",TH!M1872="1111")),TH!D1872,""),"")</f>
        <v/>
      </c>
      <c r="B1872" s="36" t="str">
        <f t="shared" si="68"/>
        <v/>
      </c>
      <c r="C1872" s="189"/>
      <c r="D1872" s="37"/>
      <c r="E1872" s="37"/>
      <c r="F1872" s="291"/>
      <c r="G1872" s="870"/>
      <c r="H1872" s="7"/>
      <c r="I1872" s="252"/>
      <c r="J1872" s="252"/>
      <c r="K1872" s="594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59"/>
    </row>
    <row r="1873" spans="1:27" ht="15.75" customHeight="1">
      <c r="A1873" s="198" t="str">
        <f>IF(B1873&lt;&gt;"",IF(AND(B1873&gt;=_TM1,B1873&lt;=_TM2,OR(TH!L1873="1111",TH!M1873="1111")),TH!D1873,""),"")</f>
        <v/>
      </c>
      <c r="B1873" s="36" t="str">
        <f t="shared" si="68"/>
        <v/>
      </c>
      <c r="C1873" s="189"/>
      <c r="D1873" s="37"/>
      <c r="E1873" s="37"/>
      <c r="F1873" s="190"/>
      <c r="G1873" s="870"/>
      <c r="H1873" s="7"/>
      <c r="I1873" s="252"/>
      <c r="J1873" s="252"/>
      <c r="K1873" s="594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59"/>
    </row>
    <row r="1874" spans="1:27" ht="15.75" customHeight="1">
      <c r="A1874" s="198" t="str">
        <f>IF(B1874&lt;&gt;"",IF(AND(B1874&gt;=_TM1,B1874&lt;=_TM2,OR(TH!L1874="1111",TH!M1874="1111")),TH!D1874,""),"")</f>
        <v/>
      </c>
      <c r="B1874" s="36" t="str">
        <f t="shared" si="68"/>
        <v/>
      </c>
      <c r="C1874" s="189"/>
      <c r="D1874" s="37"/>
      <c r="E1874" s="37"/>
      <c r="F1874" s="291"/>
      <c r="G1874" s="870"/>
      <c r="H1874" s="7"/>
      <c r="I1874" s="252"/>
      <c r="J1874" s="252"/>
      <c r="K1874" s="594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59"/>
    </row>
    <row r="1875" spans="1:27" ht="15.75" customHeight="1">
      <c r="A1875" s="198" t="str">
        <f>IF(B1875&lt;&gt;"",IF(AND(B1875&gt;=_TM1,B1875&lt;=_TM2,OR(TH!L1875="1111",TH!M1875="1111")),TH!D1875,""),"")</f>
        <v/>
      </c>
      <c r="B1875" s="36" t="str">
        <f t="shared" si="68"/>
        <v/>
      </c>
      <c r="C1875" s="189"/>
      <c r="D1875" s="37"/>
      <c r="E1875" s="37"/>
      <c r="F1875" s="291"/>
      <c r="G1875" s="870"/>
      <c r="H1875" s="7"/>
      <c r="I1875" s="252"/>
      <c r="J1875" s="252"/>
      <c r="K1875" s="594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59"/>
    </row>
    <row r="1876" spans="1:27" ht="15.75" customHeight="1">
      <c r="A1876" s="198" t="str">
        <f>IF(B1876&lt;&gt;"",IF(AND(B1876&gt;=_TM1,B1876&lt;=_TM2,OR(TH!L1876="1111",TH!M1876="1111")),TH!D1876,""),"")</f>
        <v/>
      </c>
      <c r="B1876" s="36" t="str">
        <f t="shared" si="68"/>
        <v/>
      </c>
      <c r="C1876" s="189"/>
      <c r="D1876" s="37"/>
      <c r="E1876" s="37"/>
      <c r="F1876" s="291"/>
      <c r="G1876" s="870"/>
      <c r="H1876" s="7"/>
      <c r="I1876" s="252"/>
      <c r="J1876" s="252"/>
      <c r="K1876" s="594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59"/>
    </row>
    <row r="1877" spans="1:27" ht="15.75" customHeight="1">
      <c r="A1877" s="198" t="str">
        <f>IF(B1877&lt;&gt;"",IF(AND(B1877&gt;=_TM1,B1877&lt;=_TM2,OR(TH!L1877="1111",TH!M1877="1111")),TH!D1877,""),"")</f>
        <v/>
      </c>
      <c r="B1877" s="36" t="str">
        <f t="shared" si="68"/>
        <v/>
      </c>
      <c r="C1877" s="189"/>
      <c r="D1877" s="37"/>
      <c r="E1877" s="37"/>
      <c r="F1877" s="291"/>
      <c r="G1877" s="870"/>
      <c r="H1877" s="7"/>
      <c r="I1877" s="252"/>
      <c r="J1877" s="252"/>
      <c r="K1877" s="594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59"/>
    </row>
    <row r="1878" spans="1:27" ht="15.75" customHeight="1">
      <c r="A1878" s="198" t="str">
        <f>IF(B1878&lt;&gt;"",IF(AND(B1878&gt;=_TM1,B1878&lt;=_TM2,OR(TH!L1878="1111",TH!M1878="1111")),TH!D1878,""),"")</f>
        <v/>
      </c>
      <c r="B1878" s="36" t="str">
        <f t="shared" si="68"/>
        <v/>
      </c>
      <c r="C1878" s="189"/>
      <c r="D1878" s="37"/>
      <c r="E1878" s="37"/>
      <c r="F1878" s="291"/>
      <c r="G1878" s="870"/>
      <c r="H1878" s="7"/>
      <c r="I1878" s="252"/>
      <c r="J1878" s="252"/>
      <c r="K1878" s="594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59"/>
    </row>
    <row r="1879" spans="1:27" ht="15.75" customHeight="1">
      <c r="A1879" s="198" t="str">
        <f>IF(B1879&lt;&gt;"",IF(AND(B1879&gt;=_TM1,B1879&lt;=_TM2,OR(TH!L1879="1111",TH!M1879="1111")),TH!D1879,""),"")</f>
        <v/>
      </c>
      <c r="B1879" s="36" t="str">
        <f t="shared" si="68"/>
        <v/>
      </c>
      <c r="C1879" s="189"/>
      <c r="D1879" s="37"/>
      <c r="E1879" s="37"/>
      <c r="F1879" s="190"/>
      <c r="G1879" s="867"/>
      <c r="H1879" s="191"/>
      <c r="I1879" s="252"/>
      <c r="J1879" s="252"/>
      <c r="K1879" s="594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59"/>
    </row>
    <row r="1880" spans="1:27" ht="15.75" customHeight="1">
      <c r="A1880" s="198" t="str">
        <f>IF(B1880&lt;&gt;"",IF(AND(B1880&gt;=_TM1,B1880&lt;=_TM2,OR(TH!L1880="1111",TH!M1880="1111")),TH!D1880,""),"")</f>
        <v/>
      </c>
      <c r="B1880" s="36" t="str">
        <f t="shared" si="68"/>
        <v/>
      </c>
      <c r="C1880" s="189"/>
      <c r="D1880" s="37"/>
      <c r="E1880" s="37"/>
      <c r="F1880" s="190"/>
      <c r="G1880" s="867"/>
      <c r="H1880" s="191"/>
      <c r="I1880" s="252"/>
      <c r="J1880" s="252"/>
      <c r="K1880" s="594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59"/>
    </row>
    <row r="1881" spans="1:27" ht="15.75" customHeight="1">
      <c r="A1881" s="198" t="str">
        <f>IF(B1881&lt;&gt;"",IF(AND(B1881&gt;=_TM1,B1881&lt;=_TM2,OR(TH!L1881="1111",TH!M1881="1111")),TH!D1881,""),"")</f>
        <v/>
      </c>
      <c r="B1881" s="36" t="str">
        <f t="shared" si="68"/>
        <v/>
      </c>
      <c r="C1881" s="189"/>
      <c r="D1881" s="37"/>
      <c r="E1881" s="37"/>
      <c r="F1881" s="190"/>
      <c r="G1881" s="867"/>
      <c r="H1881" s="191"/>
      <c r="I1881" s="252"/>
      <c r="J1881" s="252"/>
      <c r="K1881" s="594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59"/>
    </row>
    <row r="1882" spans="1:27" ht="15.75" customHeight="1">
      <c r="A1882" s="198" t="str">
        <f>IF(B1882&lt;&gt;"",IF(AND(B1882&gt;=_TM1,B1882&lt;=_TM2,OR(TH!L1882="1111",TH!M1882="1111")),TH!D1882,""),"")</f>
        <v/>
      </c>
      <c r="B1882" s="36" t="str">
        <f t="shared" si="68"/>
        <v/>
      </c>
      <c r="C1882" s="189"/>
      <c r="D1882" s="37"/>
      <c r="E1882" s="37"/>
      <c r="F1882" s="190"/>
      <c r="G1882" s="867"/>
      <c r="H1882" s="191"/>
      <c r="I1882" s="252"/>
      <c r="J1882" s="252"/>
      <c r="K1882" s="594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59"/>
    </row>
    <row r="1883" spans="1:27" ht="15.75" customHeight="1">
      <c r="A1883" s="198" t="str">
        <f>IF(B1883&lt;&gt;"",IF(AND(B1883&gt;=_TM1,B1883&lt;=_TM2,OR(TH!L1883="1111",TH!M1883="1111")),TH!D1883,""),"")</f>
        <v/>
      </c>
      <c r="B1883" s="36" t="str">
        <f t="shared" si="68"/>
        <v/>
      </c>
      <c r="C1883" s="189"/>
      <c r="D1883" s="37"/>
      <c r="E1883" s="37"/>
      <c r="F1883" s="190"/>
      <c r="G1883" s="867"/>
      <c r="H1883" s="191"/>
      <c r="I1883" s="252"/>
      <c r="J1883" s="252"/>
      <c r="K1883" s="594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59"/>
    </row>
    <row r="1884" spans="1:27" ht="15.75" customHeight="1">
      <c r="A1884" s="198" t="str">
        <f>IF(B1884&lt;&gt;"",IF(AND(B1884&gt;=_TM1,B1884&lt;=_TM2,OR(TH!L1884="1111",TH!M1884="1111")),TH!D1884,""),"")</f>
        <v/>
      </c>
      <c r="B1884" s="36" t="str">
        <f t="shared" si="68"/>
        <v/>
      </c>
      <c r="C1884" s="189"/>
      <c r="D1884" s="37"/>
      <c r="E1884" s="37"/>
      <c r="F1884" s="190"/>
      <c r="G1884" s="867"/>
      <c r="H1884" s="191"/>
      <c r="I1884" s="252"/>
      <c r="J1884" s="252"/>
      <c r="K1884" s="594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59"/>
    </row>
    <row r="1885" spans="1:27" ht="15.75" customHeight="1">
      <c r="A1885" s="198" t="str">
        <f>IF(B1885&lt;&gt;"",IF(AND(B1885&gt;=_TM1,B1885&lt;=_TM2,OR(TH!L1885="1111",TH!M1885="1111")),TH!D1885,""),"")</f>
        <v/>
      </c>
      <c r="B1885" s="36" t="str">
        <f t="shared" si="68"/>
        <v/>
      </c>
      <c r="C1885" s="189"/>
      <c r="D1885" s="37"/>
      <c r="E1885" s="37"/>
      <c r="F1885" s="190"/>
      <c r="G1885" s="867"/>
      <c r="H1885" s="191"/>
      <c r="I1885" s="252"/>
      <c r="J1885" s="252"/>
      <c r="K1885" s="594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59"/>
    </row>
    <row r="1886" spans="1:27" ht="15.75" customHeight="1">
      <c r="A1886" s="198" t="str">
        <f>IF(B1886&lt;&gt;"",IF(AND(B1886&gt;=_TM1,B1886&lt;=_TM2,OR(TH!L1886="1111",TH!M1886="1111")),TH!D1886,""),"")</f>
        <v/>
      </c>
      <c r="B1886" s="36" t="str">
        <f t="shared" si="68"/>
        <v/>
      </c>
      <c r="C1886" s="189"/>
      <c r="D1886" s="37"/>
      <c r="E1886" s="37"/>
      <c r="F1886" s="190"/>
      <c r="G1886" s="867"/>
      <c r="H1886" s="191"/>
      <c r="I1886" s="252"/>
      <c r="J1886" s="252"/>
      <c r="K1886" s="594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59"/>
    </row>
    <row r="1887" spans="1:27" ht="15.75" customHeight="1">
      <c r="A1887" s="198" t="str">
        <f>IF(B1887&lt;&gt;"",IF(AND(B1887&gt;=_TM1,B1887&lt;=_TM2,OR(TH!L1887="1111",TH!M1887="1111")),TH!D1887,""),"")</f>
        <v/>
      </c>
      <c r="B1887" s="36" t="str">
        <f t="shared" si="68"/>
        <v/>
      </c>
      <c r="C1887" s="189"/>
      <c r="D1887" s="37"/>
      <c r="E1887" s="37"/>
      <c r="F1887" s="190"/>
      <c r="G1887" s="867"/>
      <c r="H1887" s="191"/>
      <c r="I1887" s="252"/>
      <c r="J1887" s="252"/>
      <c r="K1887" s="594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59"/>
    </row>
    <row r="1888" spans="1:27" ht="15.75" customHeight="1">
      <c r="A1888" s="198" t="str">
        <f>IF(B1888&lt;&gt;"",IF(AND(B1888&gt;=_TM1,B1888&lt;=_TM2,OR(TH!L1888="1111",TH!M1888="1111")),TH!D1888,""),"")</f>
        <v/>
      </c>
      <c r="B1888" s="36" t="str">
        <f t="shared" si="68"/>
        <v/>
      </c>
      <c r="C1888" s="189"/>
      <c r="D1888" s="37"/>
      <c r="E1888" s="37"/>
      <c r="F1888" s="190"/>
      <c r="G1888" s="867"/>
      <c r="H1888" s="191"/>
      <c r="I1888" s="252"/>
      <c r="J1888" s="252"/>
      <c r="K1888" s="594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59"/>
    </row>
    <row r="1889" spans="1:27" ht="15.75" customHeight="1">
      <c r="A1889" s="198" t="str">
        <f>IF(B1889&lt;&gt;"",IF(AND(B1889&gt;=_TM1,B1889&lt;=_TM2,OR(TH!L1889="1111",TH!M1889="1111")),TH!D1889,""),"")</f>
        <v/>
      </c>
      <c r="B1889" s="36" t="str">
        <f t="shared" si="68"/>
        <v/>
      </c>
      <c r="C1889" s="189"/>
      <c r="D1889" s="189"/>
      <c r="E1889" s="189"/>
      <c r="F1889" s="190"/>
      <c r="G1889" s="867"/>
      <c r="H1889" s="7"/>
      <c r="I1889" s="252"/>
      <c r="J1889" s="252"/>
      <c r="K1889" s="594"/>
      <c r="L1889" s="192"/>
      <c r="M1889" s="192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59"/>
    </row>
    <row r="1890" spans="1:27" ht="15.75" customHeight="1">
      <c r="A1890" s="198" t="str">
        <f>IF(B1890&lt;&gt;"",IF(AND(B1890&gt;=_TM1,B1890&lt;=_TM2,OR(TH!L1890="1111",TH!M1890="1111")),TH!D1890,""),"")</f>
        <v/>
      </c>
      <c r="B1890" s="36" t="str">
        <f t="shared" si="68"/>
        <v/>
      </c>
      <c r="C1890" s="189"/>
      <c r="D1890" s="189"/>
      <c r="E1890" s="189"/>
      <c r="F1890" s="190"/>
      <c r="G1890" s="867"/>
      <c r="H1890" s="7"/>
      <c r="I1890" s="252"/>
      <c r="J1890" s="252"/>
      <c r="K1890" s="594"/>
      <c r="L1890" s="192"/>
      <c r="M1890" s="192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59"/>
    </row>
    <row r="1891" spans="1:27" ht="15.75" customHeight="1">
      <c r="A1891" s="198" t="str">
        <f>IF(B1891&lt;&gt;"",IF(AND(B1891&gt;=_TM1,B1891&lt;=_TM2,OR(TH!L1891="1111",TH!M1891="1111")),TH!D1891,""),"")</f>
        <v/>
      </c>
      <c r="B1891" s="36" t="str">
        <f t="shared" si="68"/>
        <v/>
      </c>
      <c r="C1891" s="189"/>
      <c r="D1891" s="189"/>
      <c r="E1891" s="189"/>
      <c r="F1891" s="190"/>
      <c r="G1891" s="867"/>
      <c r="H1891" s="7"/>
      <c r="I1891" s="252"/>
      <c r="J1891" s="252"/>
      <c r="K1891" s="594"/>
      <c r="L1891" s="192"/>
      <c r="M1891" s="192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59"/>
    </row>
    <row r="1892" spans="1:27" ht="15.75" customHeight="1">
      <c r="A1892" s="198" t="str">
        <f>IF(B1892&lt;&gt;"",IF(AND(B1892&gt;=_TM1,B1892&lt;=_TM2,OR(TH!L1892="1111",TH!M1892="1111")),TH!D1892,""),"")</f>
        <v/>
      </c>
      <c r="B1892" s="36" t="str">
        <f t="shared" si="68"/>
        <v/>
      </c>
      <c r="C1892" s="189"/>
      <c r="D1892" s="189"/>
      <c r="E1892" s="189"/>
      <c r="F1892" s="190"/>
      <c r="G1892" s="867"/>
      <c r="H1892" s="7"/>
      <c r="I1892" s="252"/>
      <c r="J1892" s="252"/>
      <c r="K1892" s="594"/>
      <c r="L1892" s="192"/>
      <c r="M1892" s="192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59"/>
    </row>
    <row r="1893" spans="1:27" ht="15.75" customHeight="1">
      <c r="A1893" s="198" t="str">
        <f>IF(B1893&lt;&gt;"",IF(AND(B1893&gt;=_TM1,B1893&lt;=_TM2,OR(TH!L1893="1111",TH!M1893="1111")),TH!D1893,""),"")</f>
        <v/>
      </c>
      <c r="B1893" s="36" t="str">
        <f t="shared" si="68"/>
        <v/>
      </c>
      <c r="C1893" s="189"/>
      <c r="D1893" s="189"/>
      <c r="E1893" s="189"/>
      <c r="F1893" s="190"/>
      <c r="G1893" s="867"/>
      <c r="H1893" s="7"/>
      <c r="I1893" s="252"/>
      <c r="J1893" s="252"/>
      <c r="K1893" s="594"/>
      <c r="L1893" s="192"/>
      <c r="M1893" s="192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59"/>
    </row>
    <row r="1894" spans="1:27" ht="15.75" customHeight="1">
      <c r="A1894" s="198" t="str">
        <f>IF(B1894&lt;&gt;"",IF(AND(B1894&gt;=_TM1,B1894&lt;=_TM2,OR(TH!L1894="1111",TH!M1894="1111")),TH!D1894,""),"")</f>
        <v/>
      </c>
      <c r="B1894" s="36" t="str">
        <f t="shared" si="68"/>
        <v/>
      </c>
      <c r="C1894" s="189"/>
      <c r="D1894" s="189"/>
      <c r="E1894" s="189"/>
      <c r="F1894" s="190"/>
      <c r="G1894" s="867"/>
      <c r="H1894" s="7"/>
      <c r="I1894" s="252"/>
      <c r="J1894" s="252"/>
      <c r="K1894" s="594"/>
      <c r="L1894" s="192"/>
      <c r="M1894" s="192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59"/>
    </row>
    <row r="1895" spans="1:27" ht="15.75" customHeight="1">
      <c r="A1895" s="198" t="str">
        <f>IF(B1895&lt;&gt;"",IF(AND(B1895&gt;=_TM1,B1895&lt;=_TM2,OR(TH!L1895="1111",TH!M1895="1111")),TH!D1895,""),"")</f>
        <v/>
      </c>
      <c r="B1895" s="36" t="str">
        <f t="shared" si="68"/>
        <v/>
      </c>
      <c r="C1895" s="189"/>
      <c r="D1895" s="189"/>
      <c r="E1895" s="189"/>
      <c r="F1895" s="190"/>
      <c r="G1895" s="867"/>
      <c r="H1895" s="7"/>
      <c r="I1895" s="252"/>
      <c r="J1895" s="252"/>
      <c r="K1895" s="594"/>
      <c r="L1895" s="192"/>
      <c r="M1895" s="192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59"/>
    </row>
    <row r="1896" spans="1:27" ht="15.75" customHeight="1">
      <c r="A1896" s="198" t="str">
        <f>IF(B1896&lt;&gt;"",IF(AND(B1896&gt;=_TM1,B1896&lt;=_TM2,OR(TH!L1896="1111",TH!M1896="1111")),TH!D1896,""),"")</f>
        <v/>
      </c>
      <c r="B1896" s="36" t="str">
        <f t="shared" si="68"/>
        <v/>
      </c>
      <c r="C1896" s="189"/>
      <c r="D1896" s="189"/>
      <c r="E1896" s="189"/>
      <c r="F1896" s="190"/>
      <c r="G1896" s="867"/>
      <c r="H1896" s="7"/>
      <c r="I1896" s="252"/>
      <c r="J1896" s="252"/>
      <c r="K1896" s="594"/>
      <c r="L1896" s="192"/>
      <c r="M1896" s="192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59"/>
    </row>
    <row r="1897" spans="1:27" ht="15.75" customHeight="1">
      <c r="A1897" s="198" t="str">
        <f>IF(B1897&lt;&gt;"",IF(AND(B1897&gt;=_TM1,B1897&lt;=_TM2,OR(TH!L1897="1111",TH!M1897="1111")),TH!D1897,""),"")</f>
        <v/>
      </c>
      <c r="B1897" s="36" t="str">
        <f t="shared" si="68"/>
        <v/>
      </c>
      <c r="C1897" s="189"/>
      <c r="D1897" s="189"/>
      <c r="E1897" s="189"/>
      <c r="F1897" s="190"/>
      <c r="G1897" s="867"/>
      <c r="H1897" s="7"/>
      <c r="I1897" s="252"/>
      <c r="J1897" s="252"/>
      <c r="K1897" s="594"/>
      <c r="L1897" s="192"/>
      <c r="M1897" s="192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59"/>
    </row>
    <row r="1898" spans="1:27" ht="15.75" customHeight="1">
      <c r="A1898" s="198" t="str">
        <f>IF(B1898&lt;&gt;"",IF(AND(B1898&gt;=_TM1,B1898&lt;=_TM2,OR(TH!L1898="1111",TH!M1898="1111")),TH!D1898,""),"")</f>
        <v/>
      </c>
      <c r="B1898" s="36" t="str">
        <f t="shared" si="68"/>
        <v/>
      </c>
      <c r="C1898" s="189"/>
      <c r="D1898" s="37"/>
      <c r="E1898" s="37"/>
      <c r="F1898" s="291"/>
      <c r="G1898" s="870"/>
      <c r="H1898" s="7"/>
      <c r="I1898" s="252"/>
      <c r="J1898" s="252"/>
      <c r="K1898" s="594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59"/>
    </row>
    <row r="1899" spans="1:27" ht="15.75" customHeight="1">
      <c r="A1899" s="198" t="str">
        <f>IF(B1899&lt;&gt;"",IF(AND(B1899&gt;=_TM1,B1899&lt;=_TM2,OR(TH!L1899="1111",TH!M1899="1111")),TH!D1899,""),"")</f>
        <v/>
      </c>
      <c r="B1899" s="36" t="str">
        <f t="shared" si="68"/>
        <v/>
      </c>
      <c r="C1899" s="189"/>
      <c r="D1899" s="37"/>
      <c r="E1899" s="37"/>
      <c r="F1899" s="291"/>
      <c r="G1899" s="870"/>
      <c r="H1899" s="7"/>
      <c r="I1899" s="252"/>
      <c r="J1899" s="252"/>
      <c r="K1899" s="594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59"/>
    </row>
    <row r="1900" spans="1:27" ht="15.75" customHeight="1">
      <c r="A1900" s="198" t="str">
        <f>IF(B1900&lt;&gt;"",IF(AND(B1900&gt;=_TM1,B1900&lt;=_TM2,OR(TH!L1900="1111",TH!M1900="1111")),TH!D1900,""),"")</f>
        <v/>
      </c>
      <c r="B1900" s="36" t="str">
        <f t="shared" si="68"/>
        <v/>
      </c>
      <c r="C1900" s="189"/>
      <c r="D1900" s="37"/>
      <c r="E1900" s="37"/>
      <c r="F1900" s="291"/>
      <c r="G1900" s="870"/>
      <c r="H1900" s="7"/>
      <c r="I1900" s="252"/>
      <c r="J1900" s="252"/>
      <c r="K1900" s="594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59"/>
    </row>
    <row r="1901" spans="1:27" ht="15.75" customHeight="1">
      <c r="A1901" s="198" t="str">
        <f>IF(B1901&lt;&gt;"",IF(AND(B1901&gt;=_TM1,B1901&lt;=_TM2,OR(TH!L1901="1111",TH!M1901="1111")),TH!D1901,""),"")</f>
        <v/>
      </c>
      <c r="B1901" s="36" t="str">
        <f t="shared" si="68"/>
        <v/>
      </c>
      <c r="C1901" s="189"/>
      <c r="D1901" s="37"/>
      <c r="E1901" s="37"/>
      <c r="F1901" s="291"/>
      <c r="G1901" s="870"/>
      <c r="H1901" s="7"/>
      <c r="I1901" s="252"/>
      <c r="J1901" s="252"/>
      <c r="K1901" s="594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59"/>
    </row>
    <row r="1902" spans="1:27" ht="15.75" customHeight="1">
      <c r="A1902" s="198" t="str">
        <f>IF(B1902&lt;&gt;"",IF(AND(B1902&gt;=_TM1,B1902&lt;=_TM2,OR(TH!L1902="1111",TH!M1902="1111")),TH!D1902,""),"")</f>
        <v/>
      </c>
      <c r="B1902" s="36" t="str">
        <f t="shared" si="68"/>
        <v/>
      </c>
      <c r="C1902" s="189"/>
      <c r="D1902" s="37"/>
      <c r="E1902" s="37"/>
      <c r="F1902" s="291"/>
      <c r="G1902" s="870"/>
      <c r="H1902" s="7"/>
      <c r="I1902" s="252"/>
      <c r="J1902" s="252"/>
      <c r="K1902" s="594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59"/>
    </row>
    <row r="1903" spans="1:27" ht="15.75" customHeight="1">
      <c r="A1903" s="198" t="str">
        <f>IF(B1903&lt;&gt;"",IF(AND(B1903&gt;=_TM1,B1903&lt;=_TM2,OR(TH!L1903="1111",TH!M1903="1111")),TH!D1903,""),"")</f>
        <v/>
      </c>
      <c r="B1903" s="36" t="str">
        <f t="shared" si="68"/>
        <v/>
      </c>
      <c r="C1903" s="189"/>
      <c r="D1903" s="37"/>
      <c r="E1903" s="37"/>
      <c r="F1903" s="291"/>
      <c r="G1903" s="870"/>
      <c r="H1903" s="7"/>
      <c r="I1903" s="252"/>
      <c r="J1903" s="252"/>
      <c r="K1903" s="594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59"/>
    </row>
    <row r="1904" spans="1:27" ht="15.75" customHeight="1">
      <c r="A1904" s="198" t="str">
        <f>IF(B1904&lt;&gt;"",IF(AND(B1904&gt;=_TM1,B1904&lt;=_TM2,OR(TH!L1904="1111",TH!M1904="1111")),TH!D1904,""),"")</f>
        <v/>
      </c>
      <c r="B1904" s="36" t="str">
        <f t="shared" si="68"/>
        <v/>
      </c>
      <c r="C1904" s="189"/>
      <c r="D1904" s="37"/>
      <c r="E1904" s="37"/>
      <c r="F1904" s="291"/>
      <c r="G1904" s="870"/>
      <c r="H1904" s="7"/>
      <c r="I1904" s="252"/>
      <c r="J1904" s="252"/>
      <c r="K1904" s="594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59"/>
    </row>
    <row r="1905" spans="1:27" ht="15.75" customHeight="1">
      <c r="A1905" s="198" t="str">
        <f>IF(B1905&lt;&gt;"",IF(AND(B1905&gt;=_TM1,B1905&lt;=_TM2,OR(TH!L1905="1111",TH!M1905="1111")),TH!D1905,""),"")</f>
        <v/>
      </c>
      <c r="B1905" s="36" t="str">
        <f t="shared" si="68"/>
        <v/>
      </c>
      <c r="C1905" s="189"/>
      <c r="D1905" s="37"/>
      <c r="E1905" s="37"/>
      <c r="F1905" s="291"/>
      <c r="G1905" s="870"/>
      <c r="H1905" s="7"/>
      <c r="I1905" s="252"/>
      <c r="J1905" s="252"/>
      <c r="K1905" s="594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59"/>
    </row>
    <row r="1906" spans="1:27" ht="15.75" customHeight="1">
      <c r="A1906" s="198" t="str">
        <f>IF(B1906&lt;&gt;"",IF(AND(B1906&gt;=_TM1,B1906&lt;=_TM2,OR(TH!L1906="1111",TH!M1906="1111")),TH!D1906,""),"")</f>
        <v/>
      </c>
      <c r="B1906" s="36" t="str">
        <f t="shared" si="68"/>
        <v/>
      </c>
      <c r="C1906" s="189"/>
      <c r="D1906" s="37"/>
      <c r="E1906" s="37"/>
      <c r="F1906" s="190"/>
      <c r="G1906" s="867"/>
      <c r="H1906" s="7"/>
      <c r="I1906" s="252"/>
      <c r="J1906" s="252"/>
      <c r="K1906" s="594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59"/>
    </row>
    <row r="1907" spans="1:27" ht="15.75" customHeight="1">
      <c r="A1907" s="198" t="str">
        <f>IF(B1907&lt;&gt;"",IF(AND(B1907&gt;=_TM1,B1907&lt;=_TM2,OR(TH!L1907="1111",TH!M1907="1111")),TH!D1907,""),"")</f>
        <v/>
      </c>
      <c r="B1907" s="36" t="str">
        <f t="shared" si="68"/>
        <v/>
      </c>
      <c r="C1907" s="189"/>
      <c r="D1907" s="37"/>
      <c r="E1907" s="37"/>
      <c r="F1907" s="190"/>
      <c r="G1907" s="867"/>
      <c r="H1907" s="7"/>
      <c r="I1907" s="252"/>
      <c r="J1907" s="252"/>
      <c r="K1907" s="594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59"/>
    </row>
    <row r="1908" spans="1:27" ht="15.75" customHeight="1">
      <c r="A1908" s="198" t="str">
        <f>IF(B1908&lt;&gt;"",IF(AND(B1908&gt;=_TM1,B1908&lt;=_TM2,OR(TH!L1908="1111",TH!M1908="1111")),TH!D1908,""),"")</f>
        <v/>
      </c>
      <c r="B1908" s="36" t="str">
        <f t="shared" si="68"/>
        <v/>
      </c>
      <c r="C1908" s="189"/>
      <c r="D1908" s="37"/>
      <c r="E1908" s="37"/>
      <c r="F1908" s="190"/>
      <c r="G1908" s="867"/>
      <c r="H1908" s="7"/>
      <c r="I1908" s="252"/>
      <c r="J1908" s="252"/>
      <c r="K1908" s="594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59"/>
    </row>
    <row r="1909" spans="1:27" ht="15.75" customHeight="1">
      <c r="A1909" s="198" t="str">
        <f>IF(B1909&lt;&gt;"",IF(AND(B1909&gt;=_TM1,B1909&lt;=_TM2,OR(TH!L1909="1111",TH!M1909="1111")),TH!D1909,""),"")</f>
        <v/>
      </c>
      <c r="B1909" s="36" t="str">
        <f t="shared" si="68"/>
        <v/>
      </c>
      <c r="C1909" s="189"/>
      <c r="D1909" s="37"/>
      <c r="E1909" s="37"/>
      <c r="F1909" s="190"/>
      <c r="G1909" s="867"/>
      <c r="H1909" s="7"/>
      <c r="I1909" s="252"/>
      <c r="J1909" s="252"/>
      <c r="K1909" s="594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59"/>
    </row>
    <row r="1910" spans="1:27" ht="15.75" customHeight="1">
      <c r="A1910" s="198" t="str">
        <f>IF(B1910&lt;&gt;"",IF(AND(B1910&gt;=_TM1,B1910&lt;=_TM2,OR(TH!L1910="1111",TH!M1910="1111")),TH!D1910,""),"")</f>
        <v/>
      </c>
      <c r="B1910" s="36" t="str">
        <f t="shared" si="68"/>
        <v/>
      </c>
      <c r="C1910" s="189"/>
      <c r="D1910" s="37"/>
      <c r="E1910" s="37"/>
      <c r="F1910" s="190"/>
      <c r="G1910" s="867"/>
      <c r="H1910" s="7"/>
      <c r="I1910" s="252"/>
      <c r="J1910" s="252"/>
      <c r="K1910" s="594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59"/>
    </row>
    <row r="1911" spans="1:27" ht="15.75" customHeight="1">
      <c r="A1911" s="198" t="str">
        <f>IF(B1911&lt;&gt;"",IF(AND(B1911&gt;=_TM1,B1911&lt;=_TM2,OR(TH!L1911="1111",TH!M1911="1111")),TH!D1911,""),"")</f>
        <v/>
      </c>
      <c r="B1911" s="36" t="str">
        <f t="shared" ref="B1911:B1915" si="69">IF(C1911&lt;&gt;"",MONTH(C1911),"")</f>
        <v/>
      </c>
      <c r="C1911" s="189"/>
      <c r="D1911" s="37"/>
      <c r="E1911" s="37"/>
      <c r="F1911" s="190"/>
      <c r="G1911" s="867"/>
      <c r="H1911" s="7"/>
      <c r="I1911" s="252"/>
      <c r="J1911" s="252"/>
      <c r="K1911" s="594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59"/>
    </row>
    <row r="1912" spans="1:27" ht="15.75" customHeight="1">
      <c r="A1912" s="198" t="str">
        <f>IF(B1912&lt;&gt;"",IF(AND(B1912&gt;=_TM1,B1912&lt;=_TM2,OR(TH!L1912="1111",TH!M1912="1111")),TH!D1912,""),"")</f>
        <v/>
      </c>
      <c r="B1912" s="36" t="str">
        <f t="shared" si="69"/>
        <v/>
      </c>
      <c r="C1912" s="189"/>
      <c r="D1912" s="37"/>
      <c r="E1912" s="37"/>
      <c r="F1912" s="190"/>
      <c r="G1912" s="867"/>
      <c r="H1912" s="7"/>
      <c r="I1912" s="252"/>
      <c r="J1912" s="252"/>
      <c r="K1912" s="594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59"/>
    </row>
    <row r="1913" spans="1:27" ht="15.75" customHeight="1">
      <c r="A1913" s="198" t="str">
        <f>IF(B1913&lt;&gt;"",IF(AND(B1913&gt;=_TM1,B1913&lt;=_TM2,OR(TH!L1913="1111",TH!M1913="1111")),TH!D1913,""),"")</f>
        <v/>
      </c>
      <c r="B1913" s="36" t="str">
        <f t="shared" si="69"/>
        <v/>
      </c>
      <c r="C1913" s="189"/>
      <c r="D1913" s="37"/>
      <c r="E1913" s="37"/>
      <c r="F1913" s="190"/>
      <c r="G1913" s="867"/>
      <c r="H1913" s="7"/>
      <c r="I1913" s="252"/>
      <c r="J1913" s="252"/>
      <c r="K1913" s="594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59"/>
    </row>
    <row r="1914" spans="1:27" ht="15.75" customHeight="1">
      <c r="A1914" s="198" t="str">
        <f>IF(B1914&lt;&gt;"",IF(AND(B1914&gt;=_TM1,B1914&lt;=_TM2,OR(TH!L1914="1111",TH!M1914="1111")),TH!D1914,""),"")</f>
        <v/>
      </c>
      <c r="B1914" s="36" t="str">
        <f t="shared" si="69"/>
        <v/>
      </c>
      <c r="C1914" s="189"/>
      <c r="D1914" s="189"/>
      <c r="E1914" s="189"/>
      <c r="F1914" s="190"/>
      <c r="G1914" s="867"/>
      <c r="H1914" s="191"/>
      <c r="I1914" s="252"/>
      <c r="J1914" s="252"/>
      <c r="K1914" s="594"/>
      <c r="L1914" s="192"/>
      <c r="M1914" s="192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59"/>
    </row>
    <row r="1915" spans="1:27" ht="15.75" customHeight="1">
      <c r="A1915" s="198" t="str">
        <f>IF(B1915&lt;&gt;"",IF(AND(B1915&gt;=_TM1,B1915&lt;=_TM2,OR(TH!L1915="1111",TH!M1915="1111")),TH!D1915,""),"")</f>
        <v/>
      </c>
      <c r="B1915" s="36" t="str">
        <f t="shared" si="69"/>
        <v/>
      </c>
      <c r="C1915" s="189"/>
      <c r="D1915" s="189"/>
      <c r="E1915" s="189"/>
      <c r="F1915" s="190"/>
      <c r="G1915" s="867"/>
      <c r="H1915" s="191"/>
      <c r="I1915" s="252"/>
      <c r="J1915" s="252"/>
      <c r="K1915" s="594"/>
      <c r="L1915" s="192"/>
      <c r="M1915" s="192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59"/>
    </row>
    <row r="1917" spans="1:27">
      <c r="J1917" s="820"/>
    </row>
    <row r="1925" spans="11:11">
      <c r="K1925" s="479">
        <f>SUBTOTAL(9,K10:K1915)</f>
        <v>2790410311</v>
      </c>
    </row>
  </sheetData>
  <autoFilter ref="A9:AD1915"/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38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MỘT THÀNH VIÊN KHỞI NGUYÊN AN</v>
      </c>
      <c r="F1" s="907" t="s">
        <v>354</v>
      </c>
      <c r="G1" s="907"/>
      <c r="H1" s="907"/>
      <c r="I1" s="907"/>
    </row>
    <row r="2" spans="1:14">
      <c r="A2" s="616" t="str">
        <f>TH!A2</f>
        <v>Địa chỉ: Thửa đất số 144, tờ bản đồ số 12TĐH.1, tổ 1, khu phố Đông Tác, Phường Tân Đông Hiệp, Thị Xã Dĩ An, Tỉnh Bình Dương, Việt Nam</v>
      </c>
      <c r="F2" s="90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6"/>
      <c r="H2" s="906"/>
      <c r="I2" s="906"/>
    </row>
    <row r="3" spans="1:14">
      <c r="F3" s="906"/>
      <c r="G3" s="906"/>
      <c r="H3" s="906"/>
      <c r="I3" s="906"/>
    </row>
    <row r="4" spans="1:14">
      <c r="H4" s="617"/>
      <c r="I4" s="617"/>
    </row>
    <row r="5" spans="1:14" ht="26.25" customHeight="1">
      <c r="B5" s="618"/>
      <c r="C5" s="618"/>
      <c r="D5" s="619" t="s">
        <v>355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2012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10" t="s">
        <v>123</v>
      </c>
      <c r="I7" s="910"/>
      <c r="J7" s="622"/>
      <c r="K7" s="622"/>
      <c r="M7" s="909" t="s">
        <v>346</v>
      </c>
      <c r="N7" s="909"/>
    </row>
    <row r="8" spans="1:14" s="831" customFormat="1" ht="23.25" customHeight="1" thickBot="1">
      <c r="A8" s="911" t="s">
        <v>356</v>
      </c>
      <c r="B8" s="913" t="s">
        <v>1</v>
      </c>
      <c r="C8" s="914"/>
      <c r="D8" s="915" t="s">
        <v>0</v>
      </c>
      <c r="E8" s="911" t="s">
        <v>357</v>
      </c>
      <c r="F8" s="908" t="s">
        <v>94</v>
      </c>
      <c r="G8" s="908"/>
      <c r="H8" s="913" t="s">
        <v>21</v>
      </c>
      <c r="I8" s="914"/>
      <c r="J8" s="830"/>
      <c r="K8" s="830"/>
      <c r="M8" s="832">
        <f>IF(K9="Quý I",1,IF(K9="Quý II",4,IF(K9="Quý III",7,IF(K9="Quý IV",10,""))))</f>
        <v>7</v>
      </c>
      <c r="N8" s="832">
        <f>IF(K9="Quý I",3,IF(K9="Quý II",6,IF(K9="Quý III",9,IF(K9="Quý IV",12,""))))</f>
        <v>9</v>
      </c>
    </row>
    <row r="9" spans="1:14" s="831" customFormat="1" ht="28.5" customHeight="1" thickBot="1">
      <c r="A9" s="912"/>
      <c r="B9" s="833" t="s">
        <v>15</v>
      </c>
      <c r="C9" s="833" t="s">
        <v>32</v>
      </c>
      <c r="D9" s="916"/>
      <c r="E9" s="912"/>
      <c r="F9" s="834" t="s">
        <v>22</v>
      </c>
      <c r="G9" s="834" t="s">
        <v>23</v>
      </c>
      <c r="H9" s="833" t="s">
        <v>358</v>
      </c>
      <c r="I9" s="833" t="s">
        <v>23</v>
      </c>
      <c r="K9" s="722" t="s">
        <v>577</v>
      </c>
    </row>
    <row r="10" spans="1:14" s="831" customFormat="1" ht="21" customHeight="1">
      <c r="A10" s="835"/>
      <c r="B10" s="835"/>
      <c r="C10" s="835"/>
      <c r="D10" s="836" t="s">
        <v>361</v>
      </c>
      <c r="E10" s="837"/>
      <c r="F10" s="835"/>
      <c r="G10" s="835"/>
      <c r="H10" s="838">
        <f>SUMIF(_M,"&lt;"&amp;$M$8,TH)</f>
        <v>0</v>
      </c>
      <c r="I10" s="838">
        <f>SUMIF(_M,"&lt;"&amp;$M$8,TH)</f>
        <v>0</v>
      </c>
    </row>
    <row r="11" spans="1:14" s="831" customFormat="1" ht="21" customHeight="1">
      <c r="A11" s="839">
        <f ca="1">IF(ROWS($1:1)&gt;COUNT(Dong6),"",OFFSET(TH!C$1,SMALL(Dong6,ROWS($1:1)),))</f>
        <v>41171</v>
      </c>
      <c r="B11" s="840">
        <f ca="1">IF(ROWS($1:1)&gt;COUNT(Dong6),"",OFFSET(TH!D$1,SMALL(Dong6,ROWS($1:1)),))</f>
        <v>0</v>
      </c>
      <c r="C11" s="839">
        <f ca="1">IF(ROWS($1:1)&gt;COUNT(Dong6),"",OFFSET(TH!E$1,SMALL(Dong6,ROWS($1:1)),))</f>
        <v>41171</v>
      </c>
      <c r="D11" s="841" t="str">
        <f ca="1">IF(ROWS($1:1)&gt;COUNT(Dong6),"",OFFSET(TH!F$1,SMALL(Dong6,ROWS($1:1)),))</f>
        <v>Thanh toán tiền viễn thông</v>
      </c>
      <c r="E11" s="840">
        <f t="shared" ref="E11:E40" ca="1" si="0">IF(D11&lt;&gt;"",ROW()-10,"")</f>
        <v>1</v>
      </c>
      <c r="F11" s="842" t="str">
        <f ca="1">IF(ROWS($1:1)&gt;COUNT(Dong6),"",OFFSET(TH!L$1,SMALL(Dong6,ROWS($1:1)),))</f>
        <v>642</v>
      </c>
      <c r="G11" s="842" t="str">
        <f ca="1">IF(ROWS($1:1)&gt;COUNT(Dong6),"",OFFSET(TH!M$1,SMALL(Dong6,ROWS($1:1)),))</f>
        <v>1111</v>
      </c>
      <c r="H11" s="707">
        <f ca="1">IF(ROWS($1:1)&gt;COUNT(Dong6),"",OFFSET(TH!K$1,SMALL(Dong6,ROWS($1:1)),))</f>
        <v>233637</v>
      </c>
      <c r="I11" s="707">
        <f ca="1">IF(ROWS($1:1)&gt;COUNT(Dong6),"",OFFSET(TH!K$1,SMALL(Dong6,ROWS($1:1)),))</f>
        <v>233637</v>
      </c>
    </row>
    <row r="12" spans="1:14" s="831" customFormat="1" ht="21" customHeight="1">
      <c r="A12" s="839">
        <f ca="1">IF(ROWS($1:2)&gt;COUNT(Dong6),"",OFFSET(TH!C$1,SMALL(Dong6,ROWS($1:2)),))</f>
        <v>41171</v>
      </c>
      <c r="B12" s="840">
        <f ca="1">IF(ROWS($1:2)&gt;COUNT(Dong6),"",OFFSET(TH!D$1,SMALL(Dong6,ROWS($1:2)),))</f>
        <v>0</v>
      </c>
      <c r="C12" s="839">
        <f ca="1">IF(ROWS($1:2)&gt;COUNT(Dong6),"",OFFSET(TH!E$1,SMALL(Dong6,ROWS($1:2)),))</f>
        <v>41171</v>
      </c>
      <c r="D12" s="841" t="str">
        <f ca="1">IF(ROWS($1:2)&gt;COUNT(Dong6),"",OFFSET(TH!F$1,SMALL(Dong6,ROWS($1:2)),))</f>
        <v>VAT Thanh toán tiền viễn thông</v>
      </c>
      <c r="E12" s="840">
        <f t="shared" ca="1" si="0"/>
        <v>2</v>
      </c>
      <c r="F12" s="842" t="str">
        <f ca="1">IF(ROWS($1:2)&gt;COUNT(Dong6),"",OFFSET(TH!L$1,SMALL(Dong6,ROWS($1:2)),))</f>
        <v>1331</v>
      </c>
      <c r="G12" s="842" t="str">
        <f ca="1">IF(ROWS($1:2)&gt;COUNT(Dong6),"",OFFSET(TH!M$1,SMALL(Dong6,ROWS($1:2)),))</f>
        <v>1111</v>
      </c>
      <c r="H12" s="707">
        <f ca="1">IF(ROWS($1:2)&gt;COUNT(Dong6),"",OFFSET(TH!K$1,SMALL(Dong6,ROWS($1:2)),))</f>
        <v>23363</v>
      </c>
      <c r="I12" s="707">
        <f ca="1">IF(ROWS($1:2)&gt;COUNT(Dong6),"",OFFSET(TH!K$1,SMALL(Dong6,ROWS($1:2)),))</f>
        <v>23363</v>
      </c>
    </row>
    <row r="13" spans="1:14" s="831" customFormat="1" ht="21" customHeight="1">
      <c r="A13" s="839">
        <f ca="1">IF(ROWS($1:3)&gt;COUNT(Dong6),"",OFFSET(TH!C$1,SMALL(Dong6,ROWS($1:3)),))</f>
        <v>41165</v>
      </c>
      <c r="B13" s="840">
        <f ca="1">IF(ROWS($1:3)&gt;COUNT(Dong6),"",OFFSET(TH!D$1,SMALL(Dong6,ROWS($1:3)),))</f>
        <v>0</v>
      </c>
      <c r="C13" s="839">
        <f ca="1">IF(ROWS($1:3)&gt;COUNT(Dong6),"",OFFSET(TH!E$1,SMALL(Dong6,ROWS($1:3)),))</f>
        <v>41165</v>
      </c>
      <c r="D13" s="841" t="str">
        <f ca="1">IF(ROWS($1:3)&gt;COUNT(Dong6),"",OFFSET(TH!F$1,SMALL(Dong6,ROWS($1:3)),))</f>
        <v>Thanh toán tiền điện</v>
      </c>
      <c r="E13" s="840">
        <f t="shared" ca="1" si="0"/>
        <v>3</v>
      </c>
      <c r="F13" s="842" t="str">
        <f ca="1">IF(ROWS($1:3)&gt;COUNT(Dong6),"",OFFSET(TH!L$1,SMALL(Dong6,ROWS($1:3)),))</f>
        <v>642</v>
      </c>
      <c r="G13" s="842" t="str">
        <f ca="1">IF(ROWS($1:3)&gt;COUNT(Dong6),"",OFFSET(TH!M$1,SMALL(Dong6,ROWS($1:3)),))</f>
        <v>1111</v>
      </c>
      <c r="H13" s="707">
        <f ca="1">IF(ROWS($1:3)&gt;COUNT(Dong6),"",OFFSET(TH!K$1,SMALL(Dong6,ROWS($1:3)),))</f>
        <v>373172</v>
      </c>
      <c r="I13" s="707">
        <f ca="1">IF(ROWS($1:3)&gt;COUNT(Dong6),"",OFFSET(TH!K$1,SMALL(Dong6,ROWS($1:3)),))</f>
        <v>373172</v>
      </c>
    </row>
    <row r="14" spans="1:14" s="831" customFormat="1" ht="21" customHeight="1">
      <c r="A14" s="839">
        <f ca="1">IF(ROWS($1:4)&gt;COUNT(Dong6),"",OFFSET(TH!C$1,SMALL(Dong6,ROWS($1:4)),))</f>
        <v>41165</v>
      </c>
      <c r="B14" s="840">
        <f ca="1">IF(ROWS($1:4)&gt;COUNT(Dong6),"",OFFSET(TH!D$1,SMALL(Dong6,ROWS($1:4)),))</f>
        <v>0</v>
      </c>
      <c r="C14" s="839">
        <f ca="1">IF(ROWS($1:4)&gt;COUNT(Dong6),"",OFFSET(TH!E$1,SMALL(Dong6,ROWS($1:4)),))</f>
        <v>41165</v>
      </c>
      <c r="D14" s="841" t="str">
        <f ca="1">IF(ROWS($1:4)&gt;COUNT(Dong6),"",OFFSET(TH!F$1,SMALL(Dong6,ROWS($1:4)),))</f>
        <v>VAT Thanh toán tiền điện</v>
      </c>
      <c r="E14" s="840">
        <f t="shared" ca="1" si="0"/>
        <v>4</v>
      </c>
      <c r="F14" s="842" t="str">
        <f ca="1">IF(ROWS($1:4)&gt;COUNT(Dong6),"",OFFSET(TH!L$1,SMALL(Dong6,ROWS($1:4)),))</f>
        <v>1331</v>
      </c>
      <c r="G14" s="842" t="str">
        <f ca="1">IF(ROWS($1:4)&gt;COUNT(Dong6),"",OFFSET(TH!M$1,SMALL(Dong6,ROWS($1:4)),))</f>
        <v>1111</v>
      </c>
      <c r="H14" s="707">
        <f ca="1">IF(ROWS($1:4)&gt;COUNT(Dong6),"",OFFSET(TH!K$1,SMALL(Dong6,ROWS($1:4)),))</f>
        <v>37317</v>
      </c>
      <c r="I14" s="707">
        <f ca="1">IF(ROWS($1:4)&gt;COUNT(Dong6),"",OFFSET(TH!K$1,SMALL(Dong6,ROWS($1:4)),))</f>
        <v>37317</v>
      </c>
    </row>
    <row r="15" spans="1:14" s="831" customFormat="1" ht="21" customHeight="1">
      <c r="A15" s="839">
        <f ca="1">IF(ROWS($1:5)&gt;COUNT(Dong6),"",OFFSET(TH!C$1,SMALL(Dong6,ROWS($1:5)),))</f>
        <v>41142</v>
      </c>
      <c r="B15" s="840">
        <f ca="1">IF(ROWS($1:5)&gt;COUNT(Dong6),"",OFFSET(TH!D$1,SMALL(Dong6,ROWS($1:5)),))</f>
        <v>0</v>
      </c>
      <c r="C15" s="839">
        <f ca="1">IF(ROWS($1:5)&gt;COUNT(Dong6),"",OFFSET(TH!E$1,SMALL(Dong6,ROWS($1:5)),))</f>
        <v>41142</v>
      </c>
      <c r="D15" s="841" t="str">
        <f ca="1">IF(ROWS($1:5)&gt;COUNT(Dong6),"",OFFSET(TH!F$1,SMALL(Dong6,ROWS($1:5)),))</f>
        <v>Tiền đặt in hóa đơn</v>
      </c>
      <c r="E15" s="840">
        <f t="shared" ca="1" si="0"/>
        <v>5</v>
      </c>
      <c r="F15" s="842" t="str">
        <f ca="1">IF(ROWS($1:5)&gt;COUNT(Dong6),"",OFFSET(TH!L$1,SMALL(Dong6,ROWS($1:5)),))</f>
        <v>642</v>
      </c>
      <c r="G15" s="842" t="str">
        <f ca="1">IF(ROWS($1:5)&gt;COUNT(Dong6),"",OFFSET(TH!M$1,SMALL(Dong6,ROWS($1:5)),))</f>
        <v>1111</v>
      </c>
      <c r="H15" s="707">
        <f ca="1">IF(ROWS($1:5)&gt;COUNT(Dong6),"",OFFSET(TH!K$1,SMALL(Dong6,ROWS($1:5)),))</f>
        <v>3400000</v>
      </c>
      <c r="I15" s="707">
        <f ca="1">IF(ROWS($1:5)&gt;COUNT(Dong6),"",OFFSET(TH!K$1,SMALL(Dong6,ROWS($1:5)),))</f>
        <v>3400000</v>
      </c>
    </row>
    <row r="16" spans="1:14" s="831" customFormat="1" ht="21" customHeight="1">
      <c r="A16" s="839">
        <f ca="1">IF(ROWS($1:6)&gt;COUNT(Dong6),"",OFFSET(TH!C$1,SMALL(Dong6,ROWS($1:6)),))</f>
        <v>41142</v>
      </c>
      <c r="B16" s="840">
        <f ca="1">IF(ROWS($1:6)&gt;COUNT(Dong6),"",OFFSET(TH!D$1,SMALL(Dong6,ROWS($1:6)),))</f>
        <v>0</v>
      </c>
      <c r="C16" s="839">
        <f ca="1">IF(ROWS($1:6)&gt;COUNT(Dong6),"",OFFSET(TH!E$1,SMALL(Dong6,ROWS($1:6)),))</f>
        <v>41142</v>
      </c>
      <c r="D16" s="841" t="str">
        <f ca="1">IF(ROWS($1:6)&gt;COUNT(Dong6),"",OFFSET(TH!F$1,SMALL(Dong6,ROWS($1:6)),))</f>
        <v>VAT Tiền đặt in hóa đơn</v>
      </c>
      <c r="E16" s="840">
        <f t="shared" ca="1" si="0"/>
        <v>6</v>
      </c>
      <c r="F16" s="842" t="str">
        <f ca="1">IF(ROWS($1:6)&gt;COUNT(Dong6),"",OFFSET(TH!L$1,SMALL(Dong6,ROWS($1:6)),))</f>
        <v>1331</v>
      </c>
      <c r="G16" s="842" t="str">
        <f ca="1">IF(ROWS($1:6)&gt;COUNT(Dong6),"",OFFSET(TH!M$1,SMALL(Dong6,ROWS($1:6)),))</f>
        <v>1111</v>
      </c>
      <c r="H16" s="707">
        <f ca="1">IF(ROWS($1:6)&gt;COUNT(Dong6),"",OFFSET(TH!K$1,SMALL(Dong6,ROWS($1:6)),))</f>
        <v>340000</v>
      </c>
      <c r="I16" s="707">
        <f ca="1">IF(ROWS($1:6)&gt;COUNT(Dong6),"",OFFSET(TH!K$1,SMALL(Dong6,ROWS($1:6)),))</f>
        <v>340000</v>
      </c>
    </row>
    <row r="17" spans="1:9" s="831" customFormat="1" ht="21" customHeight="1">
      <c r="A17" s="839">
        <f ca="1">IF(ROWS($1:7)&gt;COUNT(Dong6),"",OFFSET(TH!C$1,SMALL(Dong6,ROWS($1:7)),))</f>
        <v>41153</v>
      </c>
      <c r="B17" s="840">
        <f ca="1">IF(ROWS($1:7)&gt;COUNT(Dong6),"",OFFSET(TH!D$1,SMALL(Dong6,ROWS($1:7)),))</f>
        <v>0</v>
      </c>
      <c r="C17" s="839">
        <f ca="1">IF(ROWS($1:7)&gt;COUNT(Dong6),"",OFFSET(TH!E$1,SMALL(Dong6,ROWS($1:7)),))</f>
        <v>41153</v>
      </c>
      <c r="D17" s="841" t="str">
        <f ca="1">IF(ROWS($1:7)&gt;COUNT(Dong6),"",OFFSET(TH!F$1,SMALL(Dong6,ROWS($1:7)),))</f>
        <v>Giấy tấm 1N +2X (110x162)</v>
      </c>
      <c r="E17" s="840">
        <f t="shared" ca="1" si="0"/>
        <v>7</v>
      </c>
      <c r="F17" s="842" t="str">
        <f ca="1">IF(ROWS($1:7)&gt;COUNT(Dong6),"",OFFSET(TH!L$1,SMALL(Dong6,ROWS($1:7)),))</f>
        <v>156</v>
      </c>
      <c r="G17" s="842" t="str">
        <f ca="1">IF(ROWS($1:7)&gt;COUNT(Dong6),"",OFFSET(TH!M$1,SMALL(Dong6,ROWS($1:7)),))</f>
        <v>331</v>
      </c>
      <c r="H17" s="707">
        <f ca="1">IF(ROWS($1:7)&gt;COUNT(Dong6),"",OFFSET(TH!K$1,SMALL(Dong6,ROWS($1:7)),))</f>
        <v>6628800</v>
      </c>
      <c r="I17" s="707">
        <f ca="1">IF(ROWS($1:7)&gt;COUNT(Dong6),"",OFFSET(TH!K$1,SMALL(Dong6,ROWS($1:7)),))</f>
        <v>6628800</v>
      </c>
    </row>
    <row r="18" spans="1:9" s="831" customFormat="1" ht="21" customHeight="1">
      <c r="A18" s="839">
        <f ca="1">IF(ROWS($1:8)&gt;COUNT(Dong6),"",OFFSET(TH!C$1,SMALL(Dong6,ROWS($1:8)),))</f>
        <v>41153</v>
      </c>
      <c r="B18" s="840">
        <f ca="1">IF(ROWS($1:8)&gt;COUNT(Dong6),"",OFFSET(TH!D$1,SMALL(Dong6,ROWS($1:8)),))</f>
        <v>0</v>
      </c>
      <c r="C18" s="839">
        <f ca="1">IF(ROWS($1:8)&gt;COUNT(Dong6),"",OFFSET(TH!E$1,SMALL(Dong6,ROWS($1:8)),))</f>
        <v>41153</v>
      </c>
      <c r="D18" s="841" t="str">
        <f ca="1">IF(ROWS($1:8)&gt;COUNT(Dong6),"",OFFSET(TH!F$1,SMALL(Dong6,ROWS($1:8)),))</f>
        <v>Giấy tấm 1N +2X (110x159)</v>
      </c>
      <c r="E18" s="840">
        <f t="shared" ca="1" si="0"/>
        <v>8</v>
      </c>
      <c r="F18" s="842" t="str">
        <f ca="1">IF(ROWS($1:8)&gt;COUNT(Dong6),"",OFFSET(TH!L$1,SMALL(Dong6,ROWS($1:8)),))</f>
        <v>156</v>
      </c>
      <c r="G18" s="842" t="str">
        <f ca="1">IF(ROWS($1:8)&gt;COUNT(Dong6),"",OFFSET(TH!M$1,SMALL(Dong6,ROWS($1:8)),))</f>
        <v>331</v>
      </c>
      <c r="H18" s="707">
        <f ca="1">IF(ROWS($1:8)&gt;COUNT(Dong6),"",OFFSET(TH!K$1,SMALL(Dong6,ROWS($1:8)),))</f>
        <v>6506400</v>
      </c>
      <c r="I18" s="707">
        <f ca="1">IF(ROWS($1:8)&gt;COUNT(Dong6),"",OFFSET(TH!K$1,SMALL(Dong6,ROWS($1:8)),))</f>
        <v>6506400</v>
      </c>
    </row>
    <row r="19" spans="1:9" s="831" customFormat="1" ht="21" customHeight="1">
      <c r="A19" s="839">
        <f ca="1">IF(ROWS($1:9)&gt;COUNT(Dong6),"",OFFSET(TH!C$1,SMALL(Dong6,ROWS($1:9)),))</f>
        <v>41153</v>
      </c>
      <c r="B19" s="840">
        <f ca="1">IF(ROWS($1:9)&gt;COUNT(Dong6),"",OFFSET(TH!D$1,SMALL(Dong6,ROWS($1:9)),))</f>
        <v>0</v>
      </c>
      <c r="C19" s="839">
        <f ca="1">IF(ROWS($1:9)&gt;COUNT(Dong6),"",OFFSET(TH!E$1,SMALL(Dong6,ROWS($1:9)),))</f>
        <v>41153</v>
      </c>
      <c r="D19" s="841" t="str">
        <f ca="1">IF(ROWS($1:9)&gt;COUNT(Dong6),"",OFFSET(TH!F$1,SMALL(Dong6,ROWS($1:9)),))</f>
        <v xml:space="preserve">VAT Giấy tấm </v>
      </c>
      <c r="E19" s="840">
        <f t="shared" ca="1" si="0"/>
        <v>9</v>
      </c>
      <c r="F19" s="842" t="str">
        <f ca="1">IF(ROWS($1:9)&gt;COUNT(Dong6),"",OFFSET(TH!L$1,SMALL(Dong6,ROWS($1:9)),))</f>
        <v>1331</v>
      </c>
      <c r="G19" s="842" t="str">
        <f ca="1">IF(ROWS($1:9)&gt;COUNT(Dong6),"",OFFSET(TH!M$1,SMALL(Dong6,ROWS($1:9)),))</f>
        <v>331</v>
      </c>
      <c r="H19" s="707">
        <f ca="1">IF(ROWS($1:9)&gt;COUNT(Dong6),"",OFFSET(TH!K$1,SMALL(Dong6,ROWS($1:9)),))</f>
        <v>1313520</v>
      </c>
      <c r="I19" s="707">
        <f ca="1">IF(ROWS($1:9)&gt;COUNT(Dong6),"",OFFSET(TH!K$1,SMALL(Dong6,ROWS($1:9)),))</f>
        <v>1313520</v>
      </c>
    </row>
    <row r="20" spans="1:9" s="831" customFormat="1" ht="21" customHeight="1">
      <c r="A20" s="839">
        <f ca="1">IF(ROWS($1:10)&gt;COUNT(Dong6),"",OFFSET(TH!C$1,SMALL(Dong6,ROWS($1:10)),))</f>
        <v>41155</v>
      </c>
      <c r="B20" s="840">
        <f ca="1">IF(ROWS($1:10)&gt;COUNT(Dong6),"",OFFSET(TH!D$1,SMALL(Dong6,ROWS($1:10)),))</f>
        <v>0</v>
      </c>
      <c r="C20" s="839">
        <f ca="1">IF(ROWS($1:10)&gt;COUNT(Dong6),"",OFFSET(TH!E$1,SMALL(Dong6,ROWS($1:10)),))</f>
        <v>41155</v>
      </c>
      <c r="D20" s="841" t="str">
        <f ca="1">IF(ROWS($1:10)&gt;COUNT(Dong6),"",OFFSET(TH!F$1,SMALL(Dong6,ROWS($1:10)),))</f>
        <v>Giấy tấm 1N +2X (105x159)</v>
      </c>
      <c r="E20" s="840">
        <f t="shared" ca="1" si="0"/>
        <v>10</v>
      </c>
      <c r="F20" s="842" t="str">
        <f ca="1">IF(ROWS($1:10)&gt;COUNT(Dong6),"",OFFSET(TH!L$1,SMALL(Dong6,ROWS($1:10)),))</f>
        <v>156</v>
      </c>
      <c r="G20" s="842" t="str">
        <f ca="1">IF(ROWS($1:10)&gt;COUNT(Dong6),"",OFFSET(TH!M$1,SMALL(Dong6,ROWS($1:10)),))</f>
        <v>331</v>
      </c>
      <c r="H20" s="707">
        <f ca="1">IF(ROWS($1:10)&gt;COUNT(Dong6),"",OFFSET(TH!K$1,SMALL(Dong6,ROWS($1:10)),))</f>
        <v>5143000</v>
      </c>
      <c r="I20" s="707">
        <f ca="1">IF(ROWS($1:10)&gt;COUNT(Dong6),"",OFFSET(TH!K$1,SMALL(Dong6,ROWS($1:10)),))</f>
        <v>5143000</v>
      </c>
    </row>
    <row r="21" spans="1:9" s="831" customFormat="1" ht="21" customHeight="1">
      <c r="A21" s="839">
        <f ca="1">IF(ROWS($1:11)&gt;COUNT(Dong6),"",OFFSET(TH!C$1,SMALL(Dong6,ROWS($1:11)),))</f>
        <v>41155</v>
      </c>
      <c r="B21" s="840">
        <f ca="1">IF(ROWS($1:11)&gt;COUNT(Dong6),"",OFFSET(TH!D$1,SMALL(Dong6,ROWS($1:11)),))</f>
        <v>0</v>
      </c>
      <c r="C21" s="839">
        <f ca="1">IF(ROWS($1:11)&gt;COUNT(Dong6),"",OFFSET(TH!E$1,SMALL(Dong6,ROWS($1:11)),))</f>
        <v>41155</v>
      </c>
      <c r="D21" s="841" t="str">
        <f ca="1">IF(ROWS($1:11)&gt;COUNT(Dong6),"",OFFSET(TH!F$1,SMALL(Dong6,ROWS($1:11)),))</f>
        <v>Giấy tấm 1N +2X (115x163)</v>
      </c>
      <c r="E21" s="840">
        <f t="shared" ca="1" si="0"/>
        <v>11</v>
      </c>
      <c r="F21" s="842" t="str">
        <f ca="1">IF(ROWS($1:11)&gt;COUNT(Dong6),"",OFFSET(TH!L$1,SMALL(Dong6,ROWS($1:11)),))</f>
        <v>156</v>
      </c>
      <c r="G21" s="842" t="str">
        <f ca="1">IF(ROWS($1:11)&gt;COUNT(Dong6),"",OFFSET(TH!M$1,SMALL(Dong6,ROWS($1:11)),))</f>
        <v>331</v>
      </c>
      <c r="H21" s="707">
        <f ca="1">IF(ROWS($1:11)&gt;COUNT(Dong6),"",OFFSET(TH!K$1,SMALL(Dong6,ROWS($1:11)),))</f>
        <v>5811000</v>
      </c>
      <c r="I21" s="707">
        <f ca="1">IF(ROWS($1:11)&gt;COUNT(Dong6),"",OFFSET(TH!K$1,SMALL(Dong6,ROWS($1:11)),))</f>
        <v>5811000</v>
      </c>
    </row>
    <row r="22" spans="1:9" s="831" customFormat="1" ht="21" customHeight="1">
      <c r="A22" s="839">
        <f ca="1">IF(ROWS($1:12)&gt;COUNT(Dong6),"",OFFSET(TH!C$1,SMALL(Dong6,ROWS($1:12)),))</f>
        <v>41155</v>
      </c>
      <c r="B22" s="840">
        <f ca="1">IF(ROWS($1:12)&gt;COUNT(Dong6),"",OFFSET(TH!D$1,SMALL(Dong6,ROWS($1:12)),))</f>
        <v>0</v>
      </c>
      <c r="C22" s="839">
        <f ca="1">IF(ROWS($1:12)&gt;COUNT(Dong6),"",OFFSET(TH!E$1,SMALL(Dong6,ROWS($1:12)),))</f>
        <v>41155</v>
      </c>
      <c r="D22" s="841" t="str">
        <f ca="1">IF(ROWS($1:12)&gt;COUNT(Dong6),"",OFFSET(TH!F$1,SMALL(Dong6,ROWS($1:12)),))</f>
        <v xml:space="preserve">VAT Giấy tấm </v>
      </c>
      <c r="E22" s="840">
        <f t="shared" ca="1" si="0"/>
        <v>12</v>
      </c>
      <c r="F22" s="842" t="str">
        <f ca="1">IF(ROWS($1:12)&gt;COUNT(Dong6),"",OFFSET(TH!L$1,SMALL(Dong6,ROWS($1:12)),))</f>
        <v>1331</v>
      </c>
      <c r="G22" s="842" t="str">
        <f ca="1">IF(ROWS($1:12)&gt;COUNT(Dong6),"",OFFSET(TH!M$1,SMALL(Dong6,ROWS($1:12)),))</f>
        <v>331</v>
      </c>
      <c r="H22" s="707">
        <f ca="1">IF(ROWS($1:12)&gt;COUNT(Dong6),"",OFFSET(TH!K$1,SMALL(Dong6,ROWS($1:12)),))</f>
        <v>1095400</v>
      </c>
      <c r="I22" s="707">
        <f ca="1">IF(ROWS($1:12)&gt;COUNT(Dong6),"",OFFSET(TH!K$1,SMALL(Dong6,ROWS($1:12)),))</f>
        <v>1095400</v>
      </c>
    </row>
    <row r="23" spans="1:9" s="831" customFormat="1" ht="21" customHeight="1">
      <c r="A23" s="839">
        <f ca="1">IF(ROWS($1:13)&gt;COUNT(Dong6),"",OFFSET(TH!C$1,SMALL(Dong6,ROWS($1:13)),))</f>
        <v>41156</v>
      </c>
      <c r="B23" s="840">
        <f ca="1">IF(ROWS($1:13)&gt;COUNT(Dong6),"",OFFSET(TH!D$1,SMALL(Dong6,ROWS($1:13)),))</f>
        <v>0</v>
      </c>
      <c r="C23" s="839">
        <f ca="1">IF(ROWS($1:13)&gt;COUNT(Dong6),"",OFFSET(TH!E$1,SMALL(Dong6,ROWS($1:13)),))</f>
        <v>41156</v>
      </c>
      <c r="D23" s="841" t="str">
        <f ca="1">IF(ROWS($1:13)&gt;COUNT(Dong6),"",OFFSET(TH!F$1,SMALL(Dong6,ROWS($1:13)),))</f>
        <v>Giấy tấm 1N +2X (110x151)</v>
      </c>
      <c r="E23" s="840">
        <f t="shared" ca="1" si="0"/>
        <v>13</v>
      </c>
      <c r="F23" s="842" t="str">
        <f ca="1">IF(ROWS($1:13)&gt;COUNT(Dong6),"",OFFSET(TH!L$1,SMALL(Dong6,ROWS($1:13)),))</f>
        <v>156</v>
      </c>
      <c r="G23" s="842" t="str">
        <f ca="1">IF(ROWS($1:13)&gt;COUNT(Dong6),"",OFFSET(TH!M$1,SMALL(Dong6,ROWS($1:13)),))</f>
        <v>331</v>
      </c>
      <c r="H23" s="707">
        <f ca="1">IF(ROWS($1:13)&gt;COUNT(Dong6),"",OFFSET(TH!K$1,SMALL(Dong6,ROWS($1:13)),))</f>
        <v>5663900</v>
      </c>
      <c r="I23" s="707">
        <f ca="1">IF(ROWS($1:13)&gt;COUNT(Dong6),"",OFFSET(TH!K$1,SMALL(Dong6,ROWS($1:13)),))</f>
        <v>5663900</v>
      </c>
    </row>
    <row r="24" spans="1:9" s="831" customFormat="1" ht="21" customHeight="1">
      <c r="A24" s="839">
        <f ca="1">IF(ROWS($1:14)&gt;COUNT(Dong6),"",OFFSET(TH!C$1,SMALL(Dong6,ROWS($1:14)),))</f>
        <v>41156</v>
      </c>
      <c r="B24" s="840">
        <f ca="1">IF(ROWS($1:14)&gt;COUNT(Dong6),"",OFFSET(TH!D$1,SMALL(Dong6,ROWS($1:14)),))</f>
        <v>0</v>
      </c>
      <c r="C24" s="839">
        <f ca="1">IF(ROWS($1:14)&gt;COUNT(Dong6),"",OFFSET(TH!E$1,SMALL(Dong6,ROWS($1:14)),))</f>
        <v>41156</v>
      </c>
      <c r="D24" s="841" t="str">
        <f ca="1">IF(ROWS($1:14)&gt;COUNT(Dong6),"",OFFSET(TH!F$1,SMALL(Dong6,ROWS($1:14)),))</f>
        <v>Giấy tấm 1N +2X (145x144)</v>
      </c>
      <c r="E24" s="840">
        <f t="shared" ca="1" si="0"/>
        <v>14</v>
      </c>
      <c r="F24" s="842" t="str">
        <f ca="1">IF(ROWS($1:14)&gt;COUNT(Dong6),"",OFFSET(TH!L$1,SMALL(Dong6,ROWS($1:14)),))</f>
        <v>156</v>
      </c>
      <c r="G24" s="842" t="str">
        <f ca="1">IF(ROWS($1:14)&gt;COUNT(Dong6),"",OFFSET(TH!M$1,SMALL(Dong6,ROWS($1:14)),))</f>
        <v>331</v>
      </c>
      <c r="H24" s="707">
        <f ca="1">IF(ROWS($1:14)&gt;COUNT(Dong6),"",OFFSET(TH!K$1,SMALL(Dong6,ROWS($1:14)),))</f>
        <v>8544360</v>
      </c>
      <c r="I24" s="707">
        <f ca="1">IF(ROWS($1:14)&gt;COUNT(Dong6),"",OFFSET(TH!K$1,SMALL(Dong6,ROWS($1:14)),))</f>
        <v>8544360</v>
      </c>
    </row>
    <row r="25" spans="1:9" s="831" customFormat="1" ht="21" customHeight="1">
      <c r="A25" s="839">
        <f ca="1">IF(ROWS($1:15)&gt;COUNT(Dong6),"",OFFSET(TH!C$1,SMALL(Dong6,ROWS($1:15)),))</f>
        <v>41156</v>
      </c>
      <c r="B25" s="840">
        <f ca="1">IF(ROWS($1:15)&gt;COUNT(Dong6),"",OFFSET(TH!D$1,SMALL(Dong6,ROWS($1:15)),))</f>
        <v>0</v>
      </c>
      <c r="C25" s="839">
        <f ca="1">IF(ROWS($1:15)&gt;COUNT(Dong6),"",OFFSET(TH!E$1,SMALL(Dong6,ROWS($1:15)),))</f>
        <v>41156</v>
      </c>
      <c r="D25" s="841" t="str">
        <f ca="1">IF(ROWS($1:15)&gt;COUNT(Dong6),"",OFFSET(TH!F$1,SMALL(Dong6,ROWS($1:15)),))</f>
        <v xml:space="preserve">VAT Giấy tấm </v>
      </c>
      <c r="E25" s="840">
        <f t="shared" ca="1" si="0"/>
        <v>15</v>
      </c>
      <c r="F25" s="842" t="str">
        <f ca="1">IF(ROWS($1:15)&gt;COUNT(Dong6),"",OFFSET(TH!L$1,SMALL(Dong6,ROWS($1:15)),))</f>
        <v>1331</v>
      </c>
      <c r="G25" s="842" t="str">
        <f ca="1">IF(ROWS($1:15)&gt;COUNT(Dong6),"",OFFSET(TH!M$1,SMALL(Dong6,ROWS($1:15)),))</f>
        <v>331</v>
      </c>
      <c r="H25" s="707">
        <f ca="1">IF(ROWS($1:15)&gt;COUNT(Dong6),"",OFFSET(TH!K$1,SMALL(Dong6,ROWS($1:15)),))</f>
        <v>1420826</v>
      </c>
      <c r="I25" s="707">
        <f ca="1">IF(ROWS($1:15)&gt;COUNT(Dong6),"",OFFSET(TH!K$1,SMALL(Dong6,ROWS($1:15)),))</f>
        <v>1420826</v>
      </c>
    </row>
    <row r="26" spans="1:9" s="831" customFormat="1" ht="21" customHeight="1">
      <c r="A26" s="839">
        <f ca="1">IF(ROWS($1:16)&gt;COUNT(Dong6),"",OFFSET(TH!C$1,SMALL(Dong6,ROWS($1:16)),))</f>
        <v>41160</v>
      </c>
      <c r="B26" s="840">
        <f ca="1">IF(ROWS($1:16)&gt;COUNT(Dong6),"",OFFSET(TH!D$1,SMALL(Dong6,ROWS($1:16)),))</f>
        <v>0</v>
      </c>
      <c r="C26" s="839">
        <f ca="1">IF(ROWS($1:16)&gt;COUNT(Dong6),"",OFFSET(TH!E$1,SMALL(Dong6,ROWS($1:16)),))</f>
        <v>41160</v>
      </c>
      <c r="D26" s="841" t="str">
        <f ca="1">IF(ROWS($1:16)&gt;COUNT(Dong6),"",OFFSET(TH!F$1,SMALL(Dong6,ROWS($1:16)),))</f>
        <v>Giấy tấm 1N +2X (145x144)</v>
      </c>
      <c r="E26" s="840">
        <f t="shared" ca="1" si="0"/>
        <v>16</v>
      </c>
      <c r="F26" s="842" t="str">
        <f ca="1">IF(ROWS($1:16)&gt;COUNT(Dong6),"",OFFSET(TH!L$1,SMALL(Dong6,ROWS($1:16)),))</f>
        <v>156</v>
      </c>
      <c r="G26" s="842" t="str">
        <f ca="1">IF(ROWS($1:16)&gt;COUNT(Dong6),"",OFFSET(TH!M$1,SMALL(Dong6,ROWS($1:16)),))</f>
        <v>331</v>
      </c>
      <c r="H26" s="707">
        <f ca="1">IF(ROWS($1:16)&gt;COUNT(Dong6),"",OFFSET(TH!K$1,SMALL(Dong6,ROWS($1:16)),))</f>
        <v>5133600</v>
      </c>
      <c r="I26" s="707">
        <f ca="1">IF(ROWS($1:16)&gt;COUNT(Dong6),"",OFFSET(TH!K$1,SMALL(Dong6,ROWS($1:16)),))</f>
        <v>5133600</v>
      </c>
    </row>
    <row r="27" spans="1:9" s="831" customFormat="1" ht="21" customHeight="1">
      <c r="A27" s="839">
        <f ca="1">IF(ROWS($1:17)&gt;COUNT(Dong6),"",OFFSET(TH!C$1,SMALL(Dong6,ROWS($1:17)),))</f>
        <v>41160</v>
      </c>
      <c r="B27" s="840">
        <f ca="1">IF(ROWS($1:17)&gt;COUNT(Dong6),"",OFFSET(TH!D$1,SMALL(Dong6,ROWS($1:17)),))</f>
        <v>0</v>
      </c>
      <c r="C27" s="839">
        <f ca="1">IF(ROWS($1:17)&gt;COUNT(Dong6),"",OFFSET(TH!E$1,SMALL(Dong6,ROWS($1:17)),))</f>
        <v>41160</v>
      </c>
      <c r="D27" s="841" t="str">
        <f ca="1">IF(ROWS($1:17)&gt;COUNT(Dong6),"",OFFSET(TH!F$1,SMALL(Dong6,ROWS($1:17)),))</f>
        <v xml:space="preserve">VAT Giấy tấm </v>
      </c>
      <c r="E27" s="840">
        <f t="shared" ca="1" si="0"/>
        <v>17</v>
      </c>
      <c r="F27" s="842" t="str">
        <f ca="1">IF(ROWS($1:17)&gt;COUNT(Dong6),"",OFFSET(TH!L$1,SMALL(Dong6,ROWS($1:17)),))</f>
        <v>1331</v>
      </c>
      <c r="G27" s="842" t="str">
        <f ca="1">IF(ROWS($1:17)&gt;COUNT(Dong6),"",OFFSET(TH!M$1,SMALL(Dong6,ROWS($1:17)),))</f>
        <v>331</v>
      </c>
      <c r="H27" s="707">
        <f ca="1">IF(ROWS($1:17)&gt;COUNT(Dong6),"",OFFSET(TH!K$1,SMALL(Dong6,ROWS($1:17)),))</f>
        <v>513360</v>
      </c>
      <c r="I27" s="707">
        <f ca="1">IF(ROWS($1:17)&gt;COUNT(Dong6),"",OFFSET(TH!K$1,SMALL(Dong6,ROWS($1:17)),))</f>
        <v>513360</v>
      </c>
    </row>
    <row r="28" spans="1:9" s="831" customFormat="1" ht="21" customHeight="1">
      <c r="A28" s="839">
        <f ca="1">IF(ROWS($1:18)&gt;COUNT(Dong6),"",OFFSET(TH!C$1,SMALL(Dong6,ROWS($1:18)),))</f>
        <v>41136</v>
      </c>
      <c r="B28" s="840">
        <f ca="1">IF(ROWS($1:18)&gt;COUNT(Dong6),"",OFFSET(TH!D$1,SMALL(Dong6,ROWS($1:18)),))</f>
        <v>0</v>
      </c>
      <c r="C28" s="839">
        <f ca="1">IF(ROWS($1:18)&gt;COUNT(Dong6),"",OFFSET(TH!E$1,SMALL(Dong6,ROWS($1:18)),))</f>
        <v>41136</v>
      </c>
      <c r="D28" s="841" t="str">
        <f ca="1">IF(ROWS($1:18)&gt;COUNT(Dong6),"",OFFSET(TH!F$1,SMALL(Dong6,ROWS($1:18)),))</f>
        <v>Dây mạ kẽm</v>
      </c>
      <c r="E28" s="840">
        <f t="shared" ca="1" si="0"/>
        <v>18</v>
      </c>
      <c r="F28" s="842" t="str">
        <f ca="1">IF(ROWS($1:18)&gt;COUNT(Dong6),"",OFFSET(TH!L$1,SMALL(Dong6,ROWS($1:18)),))</f>
        <v>154</v>
      </c>
      <c r="G28" s="842" t="str">
        <f ca="1">IF(ROWS($1:18)&gt;COUNT(Dong6),"",OFFSET(TH!M$1,SMALL(Dong6,ROWS($1:18)),))</f>
        <v>1111</v>
      </c>
      <c r="H28" s="707">
        <f ca="1">IF(ROWS($1:18)&gt;COUNT(Dong6),"",OFFSET(TH!K$1,SMALL(Dong6,ROWS($1:18)),))</f>
        <v>2580000</v>
      </c>
      <c r="I28" s="707">
        <f ca="1">IF(ROWS($1:18)&gt;COUNT(Dong6),"",OFFSET(TH!K$1,SMALL(Dong6,ROWS($1:18)),))</f>
        <v>2580000</v>
      </c>
    </row>
    <row r="29" spans="1:9" s="831" customFormat="1" ht="21" customHeight="1">
      <c r="A29" s="839">
        <f ca="1">IF(ROWS($1:19)&gt;COUNT(Dong6),"",OFFSET(TH!C$1,SMALL(Dong6,ROWS($1:19)),))</f>
        <v>41136</v>
      </c>
      <c r="B29" s="840">
        <f ca="1">IF(ROWS($1:19)&gt;COUNT(Dong6),"",OFFSET(TH!D$1,SMALL(Dong6,ROWS($1:19)),))</f>
        <v>0</v>
      </c>
      <c r="C29" s="839">
        <f ca="1">IF(ROWS($1:19)&gt;COUNT(Dong6),"",OFFSET(TH!E$1,SMALL(Dong6,ROWS($1:19)),))</f>
        <v>41136</v>
      </c>
      <c r="D29" s="841" t="str">
        <f ca="1">IF(ROWS($1:19)&gt;COUNT(Dong6),"",OFFSET(TH!F$1,SMALL(Dong6,ROWS($1:19)),))</f>
        <v>VAT Dây mạ kẽm</v>
      </c>
      <c r="E29" s="840">
        <f t="shared" ca="1" si="0"/>
        <v>19</v>
      </c>
      <c r="F29" s="842" t="str">
        <f ca="1">IF(ROWS($1:19)&gt;COUNT(Dong6),"",OFFSET(TH!L$1,SMALL(Dong6,ROWS($1:19)),))</f>
        <v>1331</v>
      </c>
      <c r="G29" s="842" t="str">
        <f ca="1">IF(ROWS($1:19)&gt;COUNT(Dong6),"",OFFSET(TH!M$1,SMALL(Dong6,ROWS($1:19)),))</f>
        <v>1111</v>
      </c>
      <c r="H29" s="707">
        <f ca="1">IF(ROWS($1:19)&gt;COUNT(Dong6),"",OFFSET(TH!K$1,SMALL(Dong6,ROWS($1:19)),))</f>
        <v>258000</v>
      </c>
      <c r="I29" s="707">
        <f ca="1">IF(ROWS($1:19)&gt;COUNT(Dong6),"",OFFSET(TH!K$1,SMALL(Dong6,ROWS($1:19)),))</f>
        <v>258000</v>
      </c>
    </row>
    <row r="30" spans="1:9" s="831" customFormat="1" ht="21" customHeight="1">
      <c r="A30" s="839">
        <f ca="1">IF(ROWS($1:20)&gt;COUNT(Dong6),"",OFFSET(TH!C$1,SMALL(Dong6,ROWS($1:20)),))</f>
        <v>41172</v>
      </c>
      <c r="B30" s="840">
        <f ca="1">IF(ROWS($1:20)&gt;COUNT(Dong6),"",OFFSET(TH!D$1,SMALL(Dong6,ROWS($1:20)),))</f>
        <v>0</v>
      </c>
      <c r="C30" s="839">
        <f ca="1">IF(ROWS($1:20)&gt;COUNT(Dong6),"",OFFSET(TH!E$1,SMALL(Dong6,ROWS($1:20)),))</f>
        <v>41172</v>
      </c>
      <c r="D30" s="841" t="str">
        <f ca="1">IF(ROWS($1:20)&gt;COUNT(Dong6),"",OFFSET(TH!F$1,SMALL(Dong6,ROWS($1:20)),))</f>
        <v>Giấy tấm 1N +2X (165x158)</v>
      </c>
      <c r="E30" s="840">
        <f t="shared" ca="1" si="0"/>
        <v>20</v>
      </c>
      <c r="F30" s="842" t="str">
        <f ca="1">IF(ROWS($1:20)&gt;COUNT(Dong6),"",OFFSET(TH!L$1,SMALL(Dong6,ROWS($1:20)),))</f>
        <v>156</v>
      </c>
      <c r="G30" s="842" t="str">
        <f ca="1">IF(ROWS($1:20)&gt;COUNT(Dong6),"",OFFSET(TH!M$1,SMALL(Dong6,ROWS($1:20)),))</f>
        <v>331</v>
      </c>
      <c r="H30" s="707">
        <f ca="1">IF(ROWS($1:20)&gt;COUNT(Dong6),"",OFFSET(TH!K$1,SMALL(Dong6,ROWS($1:20)),))</f>
        <v>5143000</v>
      </c>
      <c r="I30" s="707">
        <f ca="1">IF(ROWS($1:20)&gt;COUNT(Dong6),"",OFFSET(TH!K$1,SMALL(Dong6,ROWS($1:20)),))</f>
        <v>5143000</v>
      </c>
    </row>
    <row r="31" spans="1:9" s="831" customFormat="1" ht="21" customHeight="1">
      <c r="A31" s="839">
        <f ca="1">IF(ROWS($1:21)&gt;COUNT(Dong6),"",OFFSET(TH!C$1,SMALL(Dong6,ROWS($1:21)),))</f>
        <v>41172</v>
      </c>
      <c r="B31" s="840">
        <f ca="1">IF(ROWS($1:21)&gt;COUNT(Dong6),"",OFFSET(TH!D$1,SMALL(Dong6,ROWS($1:21)),))</f>
        <v>0</v>
      </c>
      <c r="C31" s="839">
        <f ca="1">IF(ROWS($1:21)&gt;COUNT(Dong6),"",OFFSET(TH!E$1,SMALL(Dong6,ROWS($1:21)),))</f>
        <v>41172</v>
      </c>
      <c r="D31" s="841" t="str">
        <f ca="1">IF(ROWS($1:21)&gt;COUNT(Dong6),"",OFFSET(TH!F$1,SMALL(Dong6,ROWS($1:21)),))</f>
        <v xml:space="preserve">VAT Giấy tấm </v>
      </c>
      <c r="E31" s="840">
        <f t="shared" ca="1" si="0"/>
        <v>21</v>
      </c>
      <c r="F31" s="842" t="str">
        <f ca="1">IF(ROWS($1:21)&gt;COUNT(Dong6),"",OFFSET(TH!L$1,SMALL(Dong6,ROWS($1:21)),))</f>
        <v>1331</v>
      </c>
      <c r="G31" s="842" t="str">
        <f ca="1">IF(ROWS($1:21)&gt;COUNT(Dong6),"",OFFSET(TH!M$1,SMALL(Dong6,ROWS($1:21)),))</f>
        <v>331</v>
      </c>
      <c r="H31" s="707">
        <f ca="1">IF(ROWS($1:21)&gt;COUNT(Dong6),"",OFFSET(TH!K$1,SMALL(Dong6,ROWS($1:21)),))</f>
        <v>514300</v>
      </c>
      <c r="I31" s="707">
        <f ca="1">IF(ROWS($1:21)&gt;COUNT(Dong6),"",OFFSET(TH!K$1,SMALL(Dong6,ROWS($1:21)),))</f>
        <v>514300</v>
      </c>
    </row>
    <row r="32" spans="1:9" s="831" customFormat="1" ht="21" customHeight="1">
      <c r="A32" s="839">
        <f ca="1">IF(ROWS($1:22)&gt;COUNT(Dong6),"",OFFSET(TH!C$1,SMALL(Dong6,ROWS($1:22)),))</f>
        <v>41167</v>
      </c>
      <c r="B32" s="840">
        <f ca="1">IF(ROWS($1:22)&gt;COUNT(Dong6),"",OFFSET(TH!D$1,SMALL(Dong6,ROWS($1:22)),))</f>
        <v>0</v>
      </c>
      <c r="C32" s="839">
        <f ca="1">IF(ROWS($1:22)&gt;COUNT(Dong6),"",OFFSET(TH!E$1,SMALL(Dong6,ROWS($1:22)),))</f>
        <v>41167</v>
      </c>
      <c r="D32" s="841" t="str">
        <f ca="1">IF(ROWS($1:22)&gt;COUNT(Dong6),"",OFFSET(TH!F$1,SMALL(Dong6,ROWS($1:22)),))</f>
        <v>Thanh toán tiền điện</v>
      </c>
      <c r="E32" s="840">
        <f t="shared" ca="1" si="0"/>
        <v>22</v>
      </c>
      <c r="F32" s="842" t="str">
        <f ca="1">IF(ROWS($1:22)&gt;COUNT(Dong6),"",OFFSET(TH!L$1,SMALL(Dong6,ROWS($1:22)),))</f>
        <v>642</v>
      </c>
      <c r="G32" s="842" t="str">
        <f ca="1">IF(ROWS($1:22)&gt;COUNT(Dong6),"",OFFSET(TH!M$1,SMALL(Dong6,ROWS($1:22)),))</f>
        <v>1111</v>
      </c>
      <c r="H32" s="707">
        <f ca="1">IF(ROWS($1:22)&gt;COUNT(Dong6),"",OFFSET(TH!K$1,SMALL(Dong6,ROWS($1:22)),))</f>
        <v>96876</v>
      </c>
      <c r="I32" s="707">
        <f ca="1">IF(ROWS($1:22)&gt;COUNT(Dong6),"",OFFSET(TH!K$1,SMALL(Dong6,ROWS($1:22)),))</f>
        <v>96876</v>
      </c>
    </row>
    <row r="33" spans="1:9" s="831" customFormat="1" ht="21" customHeight="1">
      <c r="A33" s="839">
        <f ca="1">IF(ROWS($1:23)&gt;COUNT(Dong6),"",OFFSET(TH!C$1,SMALL(Dong6,ROWS($1:23)),))</f>
        <v>41167</v>
      </c>
      <c r="B33" s="840">
        <f ca="1">IF(ROWS($1:23)&gt;COUNT(Dong6),"",OFFSET(TH!D$1,SMALL(Dong6,ROWS($1:23)),))</f>
        <v>0</v>
      </c>
      <c r="C33" s="839">
        <f ca="1">IF(ROWS($1:23)&gt;COUNT(Dong6),"",OFFSET(TH!E$1,SMALL(Dong6,ROWS($1:23)),))</f>
        <v>41167</v>
      </c>
      <c r="D33" s="841" t="str">
        <f ca="1">IF(ROWS($1:23)&gt;COUNT(Dong6),"",OFFSET(TH!F$1,SMALL(Dong6,ROWS($1:23)),))</f>
        <v>VAT Thanh toán tiền điện</v>
      </c>
      <c r="E33" s="840">
        <f t="shared" ca="1" si="0"/>
        <v>23</v>
      </c>
      <c r="F33" s="842" t="str">
        <f ca="1">IF(ROWS($1:23)&gt;COUNT(Dong6),"",OFFSET(TH!L$1,SMALL(Dong6,ROWS($1:23)),))</f>
        <v>1331</v>
      </c>
      <c r="G33" s="842" t="str">
        <f ca="1">IF(ROWS($1:23)&gt;COUNT(Dong6),"",OFFSET(TH!M$1,SMALL(Dong6,ROWS($1:23)),))</f>
        <v>1111</v>
      </c>
      <c r="H33" s="707">
        <f ca="1">IF(ROWS($1:23)&gt;COUNT(Dong6),"",OFFSET(TH!K$1,SMALL(Dong6,ROWS($1:23)),))</f>
        <v>9688</v>
      </c>
      <c r="I33" s="707">
        <f ca="1">IF(ROWS($1:23)&gt;COUNT(Dong6),"",OFFSET(TH!K$1,SMALL(Dong6,ROWS($1:23)),))</f>
        <v>9688</v>
      </c>
    </row>
    <row r="34" spans="1:9" s="831" customFormat="1" ht="21" customHeight="1">
      <c r="A34" s="839">
        <f ca="1">IF(ROWS($1:24)&gt;COUNT(Dong6),"",OFFSET(TH!C$1,SMALL(Dong6,ROWS($1:24)),))</f>
        <v>41122</v>
      </c>
      <c r="B34" s="840">
        <f ca="1">IF(ROWS($1:24)&gt;COUNT(Dong6),"",OFFSET(TH!D$1,SMALL(Dong6,ROWS($1:24)),))</f>
        <v>0</v>
      </c>
      <c r="C34" s="839">
        <f ca="1">IF(ROWS($1:24)&gt;COUNT(Dong6),"",OFFSET(TH!E$1,SMALL(Dong6,ROWS($1:24)),))</f>
        <v>41122</v>
      </c>
      <c r="D34" s="841" t="str">
        <f ca="1">IF(ROWS($1:24)&gt;COUNT(Dong6),"",OFFSET(TH!F$1,SMALL(Dong6,ROWS($1:24)),))</f>
        <v>Thu vốn góp</v>
      </c>
      <c r="E34" s="840">
        <f t="shared" ca="1" si="0"/>
        <v>24</v>
      </c>
      <c r="F34" s="842" t="str">
        <f ca="1">IF(ROWS($1:24)&gt;COUNT(Dong6),"",OFFSET(TH!L$1,SMALL(Dong6,ROWS($1:24)),))</f>
        <v>1111</v>
      </c>
      <c r="G34" s="842" t="str">
        <f ca="1">IF(ROWS($1:24)&gt;COUNT(Dong6),"",OFFSET(TH!M$1,SMALL(Dong6,ROWS($1:24)),))</f>
        <v>4111</v>
      </c>
      <c r="H34" s="707">
        <f ca="1">IF(ROWS($1:24)&gt;COUNT(Dong6),"",OFFSET(TH!K$1,SMALL(Dong6,ROWS($1:24)),))</f>
        <v>2500000000</v>
      </c>
      <c r="I34" s="707">
        <f ca="1">IF(ROWS($1:24)&gt;COUNT(Dong6),"",OFFSET(TH!K$1,SMALL(Dong6,ROWS($1:24)),))</f>
        <v>2500000000</v>
      </c>
    </row>
    <row r="35" spans="1:9" s="831" customFormat="1" ht="21" customHeight="1">
      <c r="A35" s="839" t="str">
        <f ca="1">IF(ROWS($1:25)&gt;COUNT(Dong6),"",OFFSET(TH!C$1,SMALL(Dong6,ROWS($1:25)),))</f>
        <v/>
      </c>
      <c r="B35" s="840" t="str">
        <f ca="1">IF(ROWS($1:25)&gt;COUNT(Dong6),"",OFFSET(TH!D$1,SMALL(Dong6,ROWS($1:25)),))</f>
        <v/>
      </c>
      <c r="C35" s="839" t="str">
        <f ca="1">IF(ROWS($1:25)&gt;COUNT(Dong6),"",OFFSET(TH!E$1,SMALL(Dong6,ROWS($1:25)),))</f>
        <v/>
      </c>
      <c r="D35" s="841" t="str">
        <f ca="1">IF(ROWS($1:25)&gt;COUNT(Dong6),"",OFFSET(TH!F$1,SMALL(Dong6,ROWS($1:25)),))</f>
        <v/>
      </c>
      <c r="E35" s="840" t="str">
        <f t="shared" ca="1" si="0"/>
        <v/>
      </c>
      <c r="F35" s="842" t="str">
        <f ca="1">IF(ROWS($1:25)&gt;COUNT(Dong6),"",OFFSET(TH!L$1,SMALL(Dong6,ROWS($1:25)),))</f>
        <v/>
      </c>
      <c r="G35" s="842" t="str">
        <f ca="1">IF(ROWS($1:25)&gt;COUNT(Dong6),"",OFFSET(TH!M$1,SMALL(Dong6,ROWS($1:25)),))</f>
        <v/>
      </c>
      <c r="H35" s="707" t="str">
        <f ca="1">IF(ROWS($1:25)&gt;COUNT(Dong6),"",OFFSET(TH!K$1,SMALL(Dong6,ROWS($1:25)),))</f>
        <v/>
      </c>
      <c r="I35" s="707" t="str">
        <f ca="1">IF(ROWS($1:25)&gt;COUNT(Dong6),"",OFFSET(TH!K$1,SMALL(Dong6,ROWS($1:25)),))</f>
        <v/>
      </c>
    </row>
    <row r="36" spans="1:9" s="831" customFormat="1" ht="21" customHeight="1">
      <c r="A36" s="839" t="str">
        <f ca="1">IF(ROWS($1:26)&gt;COUNT(Dong6),"",OFFSET(TH!C$1,SMALL(Dong6,ROWS($1:26)),))</f>
        <v/>
      </c>
      <c r="B36" s="840" t="str">
        <f ca="1">IF(ROWS($1:26)&gt;COUNT(Dong6),"",OFFSET(TH!D$1,SMALL(Dong6,ROWS($1:26)),))</f>
        <v/>
      </c>
      <c r="C36" s="839" t="str">
        <f ca="1">IF(ROWS($1:26)&gt;COUNT(Dong6),"",OFFSET(TH!E$1,SMALL(Dong6,ROWS($1:26)),))</f>
        <v/>
      </c>
      <c r="D36" s="841" t="str">
        <f ca="1">IF(ROWS($1:26)&gt;COUNT(Dong6),"",OFFSET(TH!F$1,SMALL(Dong6,ROWS($1:26)),))</f>
        <v/>
      </c>
      <c r="E36" s="840" t="str">
        <f t="shared" ca="1" si="0"/>
        <v/>
      </c>
      <c r="F36" s="842" t="str">
        <f ca="1">IF(ROWS($1:26)&gt;COUNT(Dong6),"",OFFSET(TH!L$1,SMALL(Dong6,ROWS($1:26)),))</f>
        <v/>
      </c>
      <c r="G36" s="842" t="str">
        <f ca="1">IF(ROWS($1:26)&gt;COUNT(Dong6),"",OFFSET(TH!M$1,SMALL(Dong6,ROWS($1:26)),))</f>
        <v/>
      </c>
      <c r="H36" s="707" t="str">
        <f ca="1">IF(ROWS($1:26)&gt;COUNT(Dong6),"",OFFSET(TH!K$1,SMALL(Dong6,ROWS($1:26)),))</f>
        <v/>
      </c>
      <c r="I36" s="707" t="str">
        <f ca="1">IF(ROWS($1:26)&gt;COUNT(Dong6),"",OFFSET(TH!K$1,SMALL(Dong6,ROWS($1:26)),))</f>
        <v/>
      </c>
    </row>
    <row r="37" spans="1:9" s="831" customFormat="1" ht="21" customHeight="1">
      <c r="A37" s="839" t="str">
        <f ca="1">IF(ROWS($1:27)&gt;COUNT(Dong6),"",OFFSET(TH!C$1,SMALL(Dong6,ROWS($1:27)),))</f>
        <v/>
      </c>
      <c r="B37" s="840" t="str">
        <f ca="1">IF(ROWS($1:27)&gt;COUNT(Dong6),"",OFFSET(TH!D$1,SMALL(Dong6,ROWS($1:27)),))</f>
        <v/>
      </c>
      <c r="C37" s="839" t="str">
        <f ca="1">IF(ROWS($1:27)&gt;COUNT(Dong6),"",OFFSET(TH!E$1,SMALL(Dong6,ROWS($1:27)),))</f>
        <v/>
      </c>
      <c r="D37" s="841" t="str">
        <f ca="1">IF(ROWS($1:27)&gt;COUNT(Dong6),"",OFFSET(TH!F$1,SMALL(Dong6,ROWS($1:27)),))</f>
        <v/>
      </c>
      <c r="E37" s="840" t="str">
        <f t="shared" ca="1" si="0"/>
        <v/>
      </c>
      <c r="F37" s="842" t="str">
        <f ca="1">IF(ROWS($1:27)&gt;COUNT(Dong6),"",OFFSET(TH!L$1,SMALL(Dong6,ROWS($1:27)),))</f>
        <v/>
      </c>
      <c r="G37" s="842" t="str">
        <f ca="1">IF(ROWS($1:27)&gt;COUNT(Dong6),"",OFFSET(TH!M$1,SMALL(Dong6,ROWS($1:27)),))</f>
        <v/>
      </c>
      <c r="H37" s="707" t="str">
        <f ca="1">IF(ROWS($1:27)&gt;COUNT(Dong6),"",OFFSET(TH!K$1,SMALL(Dong6,ROWS($1:27)),))</f>
        <v/>
      </c>
      <c r="I37" s="707" t="str">
        <f ca="1">IF(ROWS($1:27)&gt;COUNT(Dong6),"",OFFSET(TH!K$1,SMALL(Dong6,ROWS($1:27)),))</f>
        <v/>
      </c>
    </row>
    <row r="38" spans="1:9" s="831" customFormat="1" ht="21" customHeight="1">
      <c r="A38" s="839" t="str">
        <f ca="1">IF(ROWS($1:28)&gt;COUNT(Dong6),"",OFFSET(TH!C$1,SMALL(Dong6,ROWS($1:28)),))</f>
        <v/>
      </c>
      <c r="B38" s="840" t="str">
        <f ca="1">IF(ROWS($1:28)&gt;COUNT(Dong6),"",OFFSET(TH!D$1,SMALL(Dong6,ROWS($1:28)),))</f>
        <v/>
      </c>
      <c r="C38" s="839" t="str">
        <f ca="1">IF(ROWS($1:28)&gt;COUNT(Dong6),"",OFFSET(TH!E$1,SMALL(Dong6,ROWS($1:28)),))</f>
        <v/>
      </c>
      <c r="D38" s="841" t="str">
        <f ca="1">IF(ROWS($1:28)&gt;COUNT(Dong6),"",OFFSET(TH!F$1,SMALL(Dong6,ROWS($1:28)),))</f>
        <v/>
      </c>
      <c r="E38" s="840" t="str">
        <f t="shared" ca="1" si="0"/>
        <v/>
      </c>
      <c r="F38" s="842" t="str">
        <f ca="1">IF(ROWS($1:28)&gt;COUNT(Dong6),"",OFFSET(TH!L$1,SMALL(Dong6,ROWS($1:28)),))</f>
        <v/>
      </c>
      <c r="G38" s="842" t="str">
        <f ca="1">IF(ROWS($1:28)&gt;COUNT(Dong6),"",OFFSET(TH!M$1,SMALL(Dong6,ROWS($1:28)),))</f>
        <v/>
      </c>
      <c r="H38" s="707" t="str">
        <f ca="1">IF(ROWS($1:28)&gt;COUNT(Dong6),"",OFFSET(TH!K$1,SMALL(Dong6,ROWS($1:28)),))</f>
        <v/>
      </c>
      <c r="I38" s="707" t="str">
        <f ca="1">IF(ROWS($1:28)&gt;COUNT(Dong6),"",OFFSET(TH!K$1,SMALL(Dong6,ROWS($1:28)),))</f>
        <v/>
      </c>
    </row>
    <row r="39" spans="1:9" s="831" customFormat="1" ht="21" customHeight="1">
      <c r="A39" s="839" t="str">
        <f ca="1">IF(ROWS($1:29)&gt;COUNT(Dong6),"",OFFSET(TH!C$1,SMALL(Dong6,ROWS($1:29)),))</f>
        <v/>
      </c>
      <c r="B39" s="840" t="str">
        <f ca="1">IF(ROWS($1:29)&gt;COUNT(Dong6),"",OFFSET(TH!D$1,SMALL(Dong6,ROWS($1:29)),))</f>
        <v/>
      </c>
      <c r="C39" s="839" t="str">
        <f ca="1">IF(ROWS($1:29)&gt;COUNT(Dong6),"",OFFSET(TH!E$1,SMALL(Dong6,ROWS($1:29)),))</f>
        <v/>
      </c>
      <c r="D39" s="841" t="str">
        <f ca="1">IF(ROWS($1:29)&gt;COUNT(Dong6),"",OFFSET(TH!F$1,SMALL(Dong6,ROWS($1:29)),))</f>
        <v/>
      </c>
      <c r="E39" s="840" t="str">
        <f t="shared" ca="1" si="0"/>
        <v/>
      </c>
      <c r="F39" s="842" t="str">
        <f ca="1">IF(ROWS($1:29)&gt;COUNT(Dong6),"",OFFSET(TH!L$1,SMALL(Dong6,ROWS($1:29)),))</f>
        <v/>
      </c>
      <c r="G39" s="842" t="str">
        <f ca="1">IF(ROWS($1:29)&gt;COUNT(Dong6),"",OFFSET(TH!M$1,SMALL(Dong6,ROWS($1:29)),))</f>
        <v/>
      </c>
      <c r="H39" s="707" t="str">
        <f ca="1">IF(ROWS($1:29)&gt;COUNT(Dong6),"",OFFSET(TH!K$1,SMALL(Dong6,ROWS($1:29)),))</f>
        <v/>
      </c>
      <c r="I39" s="707" t="str">
        <f ca="1">IF(ROWS($1:29)&gt;COUNT(Dong6),"",OFFSET(TH!K$1,SMALL(Dong6,ROWS($1:29)),))</f>
        <v/>
      </c>
    </row>
    <row r="40" spans="1:9" s="831" customFormat="1" ht="21" customHeight="1">
      <c r="A40" s="839" t="str">
        <f ca="1">IF(ROWS($1:30)&gt;COUNT(Dong6),"",OFFSET(TH!C$1,SMALL(Dong6,ROWS($1:30)),))</f>
        <v/>
      </c>
      <c r="B40" s="840" t="str">
        <f ca="1">IF(ROWS($1:30)&gt;COUNT(Dong6),"",OFFSET(TH!D$1,SMALL(Dong6,ROWS($1:30)),))</f>
        <v/>
      </c>
      <c r="C40" s="839" t="str">
        <f ca="1">IF(ROWS($1:30)&gt;COUNT(Dong6),"",OFFSET(TH!E$1,SMALL(Dong6,ROWS($1:30)),))</f>
        <v/>
      </c>
      <c r="D40" s="841" t="str">
        <f ca="1">IF(ROWS($1:30)&gt;COUNT(Dong6),"",OFFSET(TH!F$1,SMALL(Dong6,ROWS($1:30)),))</f>
        <v/>
      </c>
      <c r="E40" s="840" t="str">
        <f t="shared" ca="1" si="0"/>
        <v/>
      </c>
      <c r="F40" s="842" t="str">
        <f ca="1">IF(ROWS($1:30)&gt;COUNT(Dong6),"",OFFSET(TH!L$1,SMALL(Dong6,ROWS($1:30)),))</f>
        <v/>
      </c>
      <c r="G40" s="842" t="str">
        <f ca="1">IF(ROWS($1:30)&gt;COUNT(Dong6),"",OFFSET(TH!M$1,SMALL(Dong6,ROWS($1:30)),))</f>
        <v/>
      </c>
      <c r="H40" s="707" t="str">
        <f ca="1">IF(ROWS($1:30)&gt;COUNT(Dong6),"",OFFSET(TH!K$1,SMALL(Dong6,ROWS($1:30)),))</f>
        <v/>
      </c>
      <c r="I40" s="707" t="str">
        <f ca="1">IF(ROWS($1:30)&gt;COUNT(Dong6),"",OFFSET(TH!K$1,SMALL(Dong6,ROWS($1:30)),))</f>
        <v/>
      </c>
    </row>
    <row r="41" spans="1:9" s="831" customFormat="1" ht="21" customHeight="1">
      <c r="A41" s="839" t="str">
        <f ca="1">IF(ROWS($1:31)&gt;COUNT(Dong6),"",OFFSET(TH!C$1,SMALL(Dong6,ROWS($1:31)),))</f>
        <v/>
      </c>
      <c r="B41" s="840" t="str">
        <f ca="1">IF(ROWS($1:31)&gt;COUNT(Dong6),"",OFFSET(TH!D$1,SMALL(Dong6,ROWS($1:31)),))</f>
        <v/>
      </c>
      <c r="C41" s="839" t="str">
        <f ca="1">IF(ROWS($1:31)&gt;COUNT(Dong6),"",OFFSET(TH!E$1,SMALL(Dong6,ROWS($1:31)),))</f>
        <v/>
      </c>
      <c r="D41" s="841" t="str">
        <f ca="1">IF(ROWS($1:31)&gt;COUNT(Dong6),"",OFFSET(TH!F$1,SMALL(Dong6,ROWS($1:31)),))</f>
        <v/>
      </c>
      <c r="E41" s="840" t="str">
        <f t="shared" ref="E41:E50" ca="1" si="1">IF(D41&lt;&gt;"",ROW()-10,"")</f>
        <v/>
      </c>
      <c r="F41" s="842" t="str">
        <f ca="1">IF(ROWS($1:31)&gt;COUNT(Dong6),"",OFFSET(TH!L$1,SMALL(Dong6,ROWS($1:31)),))</f>
        <v/>
      </c>
      <c r="G41" s="842" t="str">
        <f ca="1">IF(ROWS($1:31)&gt;COUNT(Dong6),"",OFFSET(TH!M$1,SMALL(Dong6,ROWS($1:31)),))</f>
        <v/>
      </c>
      <c r="H41" s="707" t="str">
        <f ca="1">IF(ROWS($1:31)&gt;COUNT(Dong6),"",OFFSET(TH!K$1,SMALL(Dong6,ROWS($1:31)),))</f>
        <v/>
      </c>
      <c r="I41" s="707" t="str">
        <f ca="1">IF(ROWS($1:31)&gt;COUNT(Dong6),"",OFFSET(TH!K$1,SMALL(Dong6,ROWS($1:31)),))</f>
        <v/>
      </c>
    </row>
    <row r="42" spans="1:9" s="831" customFormat="1" ht="21" customHeight="1">
      <c r="A42" s="839" t="str">
        <f ca="1">IF(ROWS($1:32)&gt;COUNT(Dong6),"",OFFSET(TH!C$1,SMALL(Dong6,ROWS($1:32)),))</f>
        <v/>
      </c>
      <c r="B42" s="840" t="str">
        <f ca="1">IF(ROWS($1:32)&gt;COUNT(Dong6),"",OFFSET(TH!D$1,SMALL(Dong6,ROWS($1:32)),))</f>
        <v/>
      </c>
      <c r="C42" s="839" t="str">
        <f ca="1">IF(ROWS($1:32)&gt;COUNT(Dong6),"",OFFSET(TH!E$1,SMALL(Dong6,ROWS($1:32)),))</f>
        <v/>
      </c>
      <c r="D42" s="841" t="str">
        <f ca="1">IF(ROWS($1:32)&gt;COUNT(Dong6),"",OFFSET(TH!F$1,SMALL(Dong6,ROWS($1:32)),))</f>
        <v/>
      </c>
      <c r="E42" s="840" t="str">
        <f t="shared" ca="1" si="1"/>
        <v/>
      </c>
      <c r="F42" s="842" t="str">
        <f ca="1">IF(ROWS($1:32)&gt;COUNT(Dong6),"",OFFSET(TH!L$1,SMALL(Dong6,ROWS($1:32)),))</f>
        <v/>
      </c>
      <c r="G42" s="842" t="str">
        <f ca="1">IF(ROWS($1:32)&gt;COUNT(Dong6),"",OFFSET(TH!M$1,SMALL(Dong6,ROWS($1:32)),))</f>
        <v/>
      </c>
      <c r="H42" s="707" t="str">
        <f ca="1">IF(ROWS($1:32)&gt;COUNT(Dong6),"",OFFSET(TH!K$1,SMALL(Dong6,ROWS($1:32)),))</f>
        <v/>
      </c>
      <c r="I42" s="707" t="str">
        <f ca="1">IF(ROWS($1:32)&gt;COUNT(Dong6),"",OFFSET(TH!K$1,SMALL(Dong6,ROWS($1:32)),))</f>
        <v/>
      </c>
    </row>
    <row r="43" spans="1:9" s="831" customFormat="1" ht="21" customHeight="1">
      <c r="A43" s="839" t="str">
        <f ca="1">IF(ROWS($1:33)&gt;COUNT(Dong6),"",OFFSET(TH!C$1,SMALL(Dong6,ROWS($1:33)),))</f>
        <v/>
      </c>
      <c r="B43" s="840" t="str">
        <f ca="1">IF(ROWS($1:33)&gt;COUNT(Dong6),"",OFFSET(TH!D$1,SMALL(Dong6,ROWS($1:33)),))</f>
        <v/>
      </c>
      <c r="C43" s="839" t="str">
        <f ca="1">IF(ROWS($1:33)&gt;COUNT(Dong6),"",OFFSET(TH!E$1,SMALL(Dong6,ROWS($1:33)),))</f>
        <v/>
      </c>
      <c r="D43" s="841" t="str">
        <f ca="1">IF(ROWS($1:33)&gt;COUNT(Dong6),"",OFFSET(TH!F$1,SMALL(Dong6,ROWS($1:33)),))</f>
        <v/>
      </c>
      <c r="E43" s="840" t="str">
        <f t="shared" ca="1" si="1"/>
        <v/>
      </c>
      <c r="F43" s="842" t="str">
        <f ca="1">IF(ROWS($1:33)&gt;COUNT(Dong6),"",OFFSET(TH!L$1,SMALL(Dong6,ROWS($1:33)),))</f>
        <v/>
      </c>
      <c r="G43" s="842" t="str">
        <f ca="1">IF(ROWS($1:33)&gt;COUNT(Dong6),"",OFFSET(TH!M$1,SMALL(Dong6,ROWS($1:33)),))</f>
        <v/>
      </c>
      <c r="H43" s="707" t="str">
        <f ca="1">IF(ROWS($1:33)&gt;COUNT(Dong6),"",OFFSET(TH!K$1,SMALL(Dong6,ROWS($1:33)),))</f>
        <v/>
      </c>
      <c r="I43" s="707" t="str">
        <f ca="1">IF(ROWS($1:33)&gt;COUNT(Dong6),"",OFFSET(TH!K$1,SMALL(Dong6,ROWS($1:33)),))</f>
        <v/>
      </c>
    </row>
    <row r="44" spans="1:9" s="831" customFormat="1" ht="21" customHeight="1">
      <c r="A44" s="839" t="str">
        <f ca="1">IF(ROWS($1:34)&gt;COUNT(Dong6),"",OFFSET(TH!C$1,SMALL(Dong6,ROWS($1:34)),))</f>
        <v/>
      </c>
      <c r="B44" s="840" t="str">
        <f ca="1">IF(ROWS($1:34)&gt;COUNT(Dong6),"",OFFSET(TH!D$1,SMALL(Dong6,ROWS($1:34)),))</f>
        <v/>
      </c>
      <c r="C44" s="839" t="str">
        <f ca="1">IF(ROWS($1:34)&gt;COUNT(Dong6),"",OFFSET(TH!E$1,SMALL(Dong6,ROWS($1:34)),))</f>
        <v/>
      </c>
      <c r="D44" s="841" t="str">
        <f ca="1">IF(ROWS($1:34)&gt;COUNT(Dong6),"",OFFSET(TH!F$1,SMALL(Dong6,ROWS($1:34)),))</f>
        <v/>
      </c>
      <c r="E44" s="840" t="str">
        <f t="shared" ca="1" si="1"/>
        <v/>
      </c>
      <c r="F44" s="842" t="str">
        <f ca="1">IF(ROWS($1:34)&gt;COUNT(Dong6),"",OFFSET(TH!L$1,SMALL(Dong6,ROWS($1:34)),))</f>
        <v/>
      </c>
      <c r="G44" s="842" t="str">
        <f ca="1">IF(ROWS($1:34)&gt;COUNT(Dong6),"",OFFSET(TH!M$1,SMALL(Dong6,ROWS($1:34)),))</f>
        <v/>
      </c>
      <c r="H44" s="707" t="str">
        <f ca="1">IF(ROWS($1:34)&gt;COUNT(Dong6),"",OFFSET(TH!K$1,SMALL(Dong6,ROWS($1:34)),))</f>
        <v/>
      </c>
      <c r="I44" s="707" t="str">
        <f ca="1">IF(ROWS($1:34)&gt;COUNT(Dong6),"",OFFSET(TH!K$1,SMALL(Dong6,ROWS($1:34)),))</f>
        <v/>
      </c>
    </row>
    <row r="45" spans="1:9" s="831" customFormat="1" ht="21" customHeight="1">
      <c r="A45" s="839" t="str">
        <f ca="1">IF(ROWS($1:35)&gt;COUNT(Dong6),"",OFFSET(TH!C$1,SMALL(Dong6,ROWS($1:35)),))</f>
        <v/>
      </c>
      <c r="B45" s="840" t="str">
        <f ca="1">IF(ROWS($1:35)&gt;COUNT(Dong6),"",OFFSET(TH!D$1,SMALL(Dong6,ROWS($1:35)),))</f>
        <v/>
      </c>
      <c r="C45" s="839" t="str">
        <f ca="1">IF(ROWS($1:35)&gt;COUNT(Dong6),"",OFFSET(TH!E$1,SMALL(Dong6,ROWS($1:35)),))</f>
        <v/>
      </c>
      <c r="D45" s="841" t="str">
        <f ca="1">IF(ROWS($1:35)&gt;COUNT(Dong6),"",OFFSET(TH!F$1,SMALL(Dong6,ROWS($1:35)),))</f>
        <v/>
      </c>
      <c r="E45" s="840" t="str">
        <f t="shared" ca="1" si="1"/>
        <v/>
      </c>
      <c r="F45" s="842" t="str">
        <f ca="1">IF(ROWS($1:35)&gt;COUNT(Dong6),"",OFFSET(TH!L$1,SMALL(Dong6,ROWS($1:35)),))</f>
        <v/>
      </c>
      <c r="G45" s="842" t="str">
        <f ca="1">IF(ROWS($1:35)&gt;COUNT(Dong6),"",OFFSET(TH!M$1,SMALL(Dong6,ROWS($1:35)),))</f>
        <v/>
      </c>
      <c r="H45" s="707" t="str">
        <f ca="1">IF(ROWS($1:35)&gt;COUNT(Dong6),"",OFFSET(TH!K$1,SMALL(Dong6,ROWS($1:35)),))</f>
        <v/>
      </c>
      <c r="I45" s="707" t="str">
        <f ca="1">IF(ROWS($1:35)&gt;COUNT(Dong6),"",OFFSET(TH!K$1,SMALL(Dong6,ROWS($1:35)),))</f>
        <v/>
      </c>
    </row>
    <row r="46" spans="1:9" s="831" customFormat="1" ht="21" customHeight="1">
      <c r="A46" s="839" t="str">
        <f ca="1">IF(ROWS($1:36)&gt;COUNT(Dong6),"",OFFSET(TH!C$1,SMALL(Dong6,ROWS($1:36)),))</f>
        <v/>
      </c>
      <c r="B46" s="840" t="str">
        <f ca="1">IF(ROWS($1:36)&gt;COUNT(Dong6),"",OFFSET(TH!D$1,SMALL(Dong6,ROWS($1:36)),))</f>
        <v/>
      </c>
      <c r="C46" s="839" t="str">
        <f ca="1">IF(ROWS($1:36)&gt;COUNT(Dong6),"",OFFSET(TH!E$1,SMALL(Dong6,ROWS($1:36)),))</f>
        <v/>
      </c>
      <c r="D46" s="841" t="str">
        <f ca="1">IF(ROWS($1:36)&gt;COUNT(Dong6),"",OFFSET(TH!F$1,SMALL(Dong6,ROWS($1:36)),))</f>
        <v/>
      </c>
      <c r="E46" s="840" t="str">
        <f t="shared" ca="1" si="1"/>
        <v/>
      </c>
      <c r="F46" s="842" t="str">
        <f ca="1">IF(ROWS($1:36)&gt;COUNT(Dong6),"",OFFSET(TH!L$1,SMALL(Dong6,ROWS($1:36)),))</f>
        <v/>
      </c>
      <c r="G46" s="842" t="str">
        <f ca="1">IF(ROWS($1:36)&gt;COUNT(Dong6),"",OFFSET(TH!M$1,SMALL(Dong6,ROWS($1:36)),))</f>
        <v/>
      </c>
      <c r="H46" s="707" t="str">
        <f ca="1">IF(ROWS($1:36)&gt;COUNT(Dong6),"",OFFSET(TH!K$1,SMALL(Dong6,ROWS($1:36)),))</f>
        <v/>
      </c>
      <c r="I46" s="707" t="str">
        <f ca="1">IF(ROWS($1:36)&gt;COUNT(Dong6),"",OFFSET(TH!K$1,SMALL(Dong6,ROWS($1:36)),))</f>
        <v/>
      </c>
    </row>
    <row r="47" spans="1:9" s="831" customFormat="1" ht="21" customHeight="1">
      <c r="A47" s="839" t="str">
        <f ca="1">IF(ROWS($1:37)&gt;COUNT(Dong6),"",OFFSET(TH!C$1,SMALL(Dong6,ROWS($1:37)),))</f>
        <v/>
      </c>
      <c r="B47" s="840" t="str">
        <f ca="1">IF(ROWS($1:37)&gt;COUNT(Dong6),"",OFFSET(TH!D$1,SMALL(Dong6,ROWS($1:37)),))</f>
        <v/>
      </c>
      <c r="C47" s="839" t="str">
        <f ca="1">IF(ROWS($1:37)&gt;COUNT(Dong6),"",OFFSET(TH!E$1,SMALL(Dong6,ROWS($1:37)),))</f>
        <v/>
      </c>
      <c r="D47" s="841" t="str">
        <f ca="1">IF(ROWS($1:37)&gt;COUNT(Dong6),"",OFFSET(TH!F$1,SMALL(Dong6,ROWS($1:37)),))</f>
        <v/>
      </c>
      <c r="E47" s="840" t="str">
        <f t="shared" ca="1" si="1"/>
        <v/>
      </c>
      <c r="F47" s="842" t="str">
        <f ca="1">IF(ROWS($1:37)&gt;COUNT(Dong6),"",OFFSET(TH!L$1,SMALL(Dong6,ROWS($1:37)),))</f>
        <v/>
      </c>
      <c r="G47" s="842" t="str">
        <f ca="1">IF(ROWS($1:37)&gt;COUNT(Dong6),"",OFFSET(TH!M$1,SMALL(Dong6,ROWS($1:37)),))</f>
        <v/>
      </c>
      <c r="H47" s="707" t="str">
        <f ca="1">IF(ROWS($1:37)&gt;COUNT(Dong6),"",OFFSET(TH!K$1,SMALL(Dong6,ROWS($1:37)),))</f>
        <v/>
      </c>
      <c r="I47" s="707" t="str">
        <f ca="1">IF(ROWS($1:37)&gt;COUNT(Dong6),"",OFFSET(TH!K$1,SMALL(Dong6,ROWS($1:37)),))</f>
        <v/>
      </c>
    </row>
    <row r="48" spans="1:9" s="831" customFormat="1" ht="21" customHeight="1">
      <c r="A48" s="839" t="str">
        <f ca="1">IF(ROWS($1:38)&gt;COUNT(Dong6),"",OFFSET(TH!C$1,SMALL(Dong6,ROWS($1:38)),))</f>
        <v/>
      </c>
      <c r="B48" s="840" t="str">
        <f ca="1">IF(ROWS($1:38)&gt;COUNT(Dong6),"",OFFSET(TH!D$1,SMALL(Dong6,ROWS($1:38)),))</f>
        <v/>
      </c>
      <c r="C48" s="839" t="str">
        <f ca="1">IF(ROWS($1:38)&gt;COUNT(Dong6),"",OFFSET(TH!E$1,SMALL(Dong6,ROWS($1:38)),))</f>
        <v/>
      </c>
      <c r="D48" s="841" t="str">
        <f ca="1">IF(ROWS($1:38)&gt;COUNT(Dong6),"",OFFSET(TH!F$1,SMALL(Dong6,ROWS($1:38)),))</f>
        <v/>
      </c>
      <c r="E48" s="840" t="str">
        <f t="shared" ca="1" si="1"/>
        <v/>
      </c>
      <c r="F48" s="842" t="str">
        <f ca="1">IF(ROWS($1:38)&gt;COUNT(Dong6),"",OFFSET(TH!L$1,SMALL(Dong6,ROWS($1:38)),))</f>
        <v/>
      </c>
      <c r="G48" s="842" t="str">
        <f ca="1">IF(ROWS($1:38)&gt;COUNT(Dong6),"",OFFSET(TH!M$1,SMALL(Dong6,ROWS($1:38)),))</f>
        <v/>
      </c>
      <c r="H48" s="707" t="str">
        <f ca="1">IF(ROWS($1:38)&gt;COUNT(Dong6),"",OFFSET(TH!K$1,SMALL(Dong6,ROWS($1:38)),))</f>
        <v/>
      </c>
      <c r="I48" s="707" t="str">
        <f ca="1">IF(ROWS($1:38)&gt;COUNT(Dong6),"",OFFSET(TH!K$1,SMALL(Dong6,ROWS($1:38)),))</f>
        <v/>
      </c>
    </row>
    <row r="49" spans="1:10" s="831" customFormat="1" ht="21" customHeight="1">
      <c r="A49" s="839" t="str">
        <f ca="1">IF(ROWS($1:39)&gt;COUNT(Dong6),"",OFFSET(TH!C$1,SMALL(Dong6,ROWS($1:39)),))</f>
        <v/>
      </c>
      <c r="B49" s="840" t="str">
        <f ca="1">IF(ROWS($1:39)&gt;COUNT(Dong6),"",OFFSET(TH!D$1,SMALL(Dong6,ROWS($1:39)),))</f>
        <v/>
      </c>
      <c r="C49" s="839" t="str">
        <f ca="1">IF(ROWS($1:39)&gt;COUNT(Dong6),"",OFFSET(TH!E$1,SMALL(Dong6,ROWS($1:39)),))</f>
        <v/>
      </c>
      <c r="D49" s="841" t="str">
        <f ca="1">IF(ROWS($1:39)&gt;COUNT(Dong6),"",OFFSET(TH!F$1,SMALL(Dong6,ROWS($1:39)),))</f>
        <v/>
      </c>
      <c r="E49" s="840" t="str">
        <f t="shared" ca="1" si="1"/>
        <v/>
      </c>
      <c r="F49" s="842" t="str">
        <f ca="1">IF(ROWS($1:39)&gt;COUNT(Dong6),"",OFFSET(TH!L$1,SMALL(Dong6,ROWS($1:39)),))</f>
        <v/>
      </c>
      <c r="G49" s="842" t="str">
        <f ca="1">IF(ROWS($1:39)&gt;COUNT(Dong6),"",OFFSET(TH!M$1,SMALL(Dong6,ROWS($1:39)),))</f>
        <v/>
      </c>
      <c r="H49" s="707" t="str">
        <f ca="1">IF(ROWS($1:39)&gt;COUNT(Dong6),"",OFFSET(TH!K$1,SMALL(Dong6,ROWS($1:39)),))</f>
        <v/>
      </c>
      <c r="I49" s="707" t="str">
        <f ca="1">IF(ROWS($1:39)&gt;COUNT(Dong6),"",OFFSET(TH!K$1,SMALL(Dong6,ROWS($1:39)),))</f>
        <v/>
      </c>
    </row>
    <row r="50" spans="1:10" s="831" customFormat="1" ht="21" customHeight="1">
      <c r="A50" s="839" t="str">
        <f ca="1">IF(ROWS($1:40)&gt;COUNT(Dong6),"",OFFSET(TH!C$1,SMALL(Dong6,ROWS($1:40)),))</f>
        <v/>
      </c>
      <c r="B50" s="840" t="str">
        <f ca="1">IF(ROWS($1:40)&gt;COUNT(Dong6),"",OFFSET(TH!D$1,SMALL(Dong6,ROWS($1:40)),))</f>
        <v/>
      </c>
      <c r="C50" s="839" t="str">
        <f ca="1">IF(ROWS($1:40)&gt;COUNT(Dong6),"",OFFSET(TH!E$1,SMALL(Dong6,ROWS($1:40)),))</f>
        <v/>
      </c>
      <c r="D50" s="841" t="str">
        <f ca="1">IF(ROWS($1:40)&gt;COUNT(Dong6),"",OFFSET(TH!F$1,SMALL(Dong6,ROWS($1:40)),))</f>
        <v/>
      </c>
      <c r="E50" s="840" t="str">
        <f t="shared" ca="1" si="1"/>
        <v/>
      </c>
      <c r="F50" s="842" t="str">
        <f ca="1">IF(ROWS($1:40)&gt;COUNT(Dong6),"",OFFSET(TH!L$1,SMALL(Dong6,ROWS($1:40)),))</f>
        <v/>
      </c>
      <c r="G50" s="842" t="str">
        <f ca="1">IF(ROWS($1:40)&gt;COUNT(Dong6),"",OFFSET(TH!M$1,SMALL(Dong6,ROWS($1:40)),))</f>
        <v/>
      </c>
      <c r="H50" s="707" t="str">
        <f ca="1">IF(ROWS($1:40)&gt;COUNT(Dong6),"",OFFSET(TH!K$1,SMALL(Dong6,ROWS($1:40)),))</f>
        <v/>
      </c>
      <c r="I50" s="707" t="str">
        <f ca="1">IF(ROWS($1:40)&gt;COUNT(Dong6),"",OFFSET(TH!K$1,SMALL(Dong6,ROWS($1:40)),))</f>
        <v/>
      </c>
    </row>
    <row r="51" spans="1:10" s="831" customFormat="1" ht="21" customHeight="1">
      <c r="A51" s="839"/>
      <c r="B51" s="840"/>
      <c r="C51" s="839"/>
      <c r="D51" s="841"/>
      <c r="E51" s="840"/>
      <c r="F51" s="842"/>
      <c r="G51" s="842"/>
      <c r="H51" s="707"/>
      <c r="I51" s="707"/>
    </row>
    <row r="52" spans="1:10" s="831" customFormat="1" ht="21" customHeight="1">
      <c r="A52" s="843"/>
      <c r="B52" s="843"/>
      <c r="C52" s="843"/>
      <c r="D52" s="844" t="s">
        <v>362</v>
      </c>
      <c r="E52" s="845" t="s">
        <v>19</v>
      </c>
      <c r="F52" s="845"/>
      <c r="G52" s="845" t="s">
        <v>19</v>
      </c>
      <c r="H52" s="846">
        <f ca="1">SUBTOTAL(9,$H$10:$H$51)</f>
        <v>2560783519</v>
      </c>
      <c r="I52" s="846">
        <f ca="1">SUBTOTAL(9,I10:I51)</f>
        <v>2560783519</v>
      </c>
    </row>
    <row r="53" spans="1:10" s="831" customFormat="1" ht="15">
      <c r="A53" s="847" t="s">
        <v>586</v>
      </c>
    </row>
    <row r="54" spans="1:10" s="831" customFormat="1" ht="15">
      <c r="A54" s="847" t="str">
        <f ca="1">"- Ngày mở sổ: "&amp;DAY($A$11)&amp;"/"&amp;MONTH($A$11)&amp;"/ " &amp;YEAR($A$11)</f>
        <v>- Ngày mở sổ: 19/9/ 2012</v>
      </c>
    </row>
    <row r="55" spans="1:10" s="831" customFormat="1" ht="15">
      <c r="H55" s="134" t="str">
        <f ca="1">"Ngày "&amp;IF(OR($L$11=4,$L$11=6,$L$11=9,$L$11=11),"30",IF($L$11=2,"28","31"))&amp;" tháng "&amp;$N$8&amp;"  năm  "&amp;YEAR($A$14)</f>
        <v>Ngày 31 tháng 9  năm  2012</v>
      </c>
      <c r="I55" s="848"/>
      <c r="J55" s="848"/>
    </row>
    <row r="56" spans="1:10" s="831" customFormat="1" ht="15">
      <c r="B56" s="848" t="s">
        <v>359</v>
      </c>
      <c r="D56" s="848" t="s">
        <v>12</v>
      </c>
      <c r="H56" s="848" t="s">
        <v>360</v>
      </c>
      <c r="I56" s="848"/>
      <c r="J56" s="848"/>
    </row>
    <row r="57" spans="1:10" s="831" customFormat="1" ht="15">
      <c r="B57" s="848" t="s">
        <v>13</v>
      </c>
      <c r="D57" s="848" t="s">
        <v>13</v>
      </c>
      <c r="H57" s="848" t="s">
        <v>136</v>
      </c>
      <c r="I57" s="848"/>
      <c r="J57" s="848"/>
    </row>
    <row r="58" spans="1:10" s="83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1" t="s">
        <v>145</v>
      </c>
      <c r="H2" s="921"/>
      <c r="I2" s="92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2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2"/>
      <c r="I3" s="922"/>
    </row>
    <row r="4" spans="1:9">
      <c r="F4" s="17"/>
      <c r="G4" s="922"/>
      <c r="H4" s="922"/>
      <c r="I4" s="922"/>
    </row>
    <row r="5" spans="1:9" ht="17.25" customHeight="1">
      <c r="A5" s="923" t="s">
        <v>146</v>
      </c>
      <c r="B5" s="923"/>
      <c r="C5" s="923"/>
      <c r="D5" s="923"/>
      <c r="E5" s="923"/>
      <c r="F5" s="923"/>
      <c r="G5" s="923"/>
      <c r="H5" s="923"/>
      <c r="I5" s="923"/>
    </row>
    <row r="6" spans="1:9">
      <c r="A6" s="924" t="s">
        <v>147</v>
      </c>
      <c r="B6" s="925"/>
      <c r="C6" s="925"/>
      <c r="D6" s="925"/>
      <c r="E6" s="925"/>
      <c r="F6" s="925"/>
      <c r="G6" s="925"/>
      <c r="H6" s="925"/>
      <c r="I6" s="925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25" t="s">
        <v>29</v>
      </c>
      <c r="B9" s="926"/>
      <c r="C9" s="926"/>
      <c r="D9" s="926"/>
      <c r="E9" s="926"/>
      <c r="F9" s="926"/>
      <c r="G9" s="926"/>
      <c r="H9" s="926"/>
      <c r="I9" s="926"/>
    </row>
    <row r="10" spans="1:9" ht="9.75" customHeight="1">
      <c r="C10" s="927"/>
      <c r="D10" s="928"/>
      <c r="E10" s="928"/>
      <c r="F10" s="928"/>
      <c r="G10" s="928"/>
      <c r="H10" s="928"/>
      <c r="I10" s="928"/>
    </row>
    <row r="11" spans="1:9" s="18" customFormat="1" ht="19.5" customHeight="1">
      <c r="A11" s="929" t="s">
        <v>20</v>
      </c>
      <c r="B11" s="919" t="s">
        <v>1</v>
      </c>
      <c r="C11" s="930"/>
      <c r="D11" s="929" t="s">
        <v>0</v>
      </c>
      <c r="E11" s="929" t="s">
        <v>14</v>
      </c>
      <c r="F11" s="919" t="s">
        <v>21</v>
      </c>
      <c r="G11" s="930"/>
      <c r="H11" s="919" t="s">
        <v>31</v>
      </c>
      <c r="I11" s="920"/>
    </row>
    <row r="12" spans="1:9" s="18" customFormat="1" ht="32.25" customHeight="1">
      <c r="A12" s="929"/>
      <c r="B12" s="234" t="s">
        <v>15</v>
      </c>
      <c r="C12" s="234" t="s">
        <v>32</v>
      </c>
      <c r="D12" s="929"/>
      <c r="E12" s="929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41274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41274</v>
      </c>
      <c r="D15" s="237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31916236</v>
      </c>
      <c r="H15" s="239">
        <f ca="1">IF(D15&lt;&gt;"",MAX(H14+F15-G15-I14,0),0)</f>
        <v>0</v>
      </c>
      <c r="I15" s="239">
        <f ca="1">IF(D15&lt;&gt;"",MAX(I14+G15-H14-F15,0),0)</f>
        <v>31916236</v>
      </c>
    </row>
    <row r="16" spans="1:9" s="18" customFormat="1" ht="18" customHeight="1">
      <c r="A16" s="196">
        <f ca="1">IF(ROWS($1:2)&gt;COUNT(Dong5),"",OFFSET(TH!C$1,SMALL(Dong5,ROWS($1:2)),))</f>
        <v>41171</v>
      </c>
      <c r="B16" s="196">
        <f ca="1">IF(ROWS($1:2)&gt;COUNT(Dong5),"",OFFSET(TH!D$1,SMALL(Dong5,ROWS($1:2)),))</f>
        <v>0</v>
      </c>
      <c r="C16" s="196">
        <f ca="1">IF(ROWS($1:2)&gt;COUNT(Dong5),"",OFFSET(TH!E$1,SMALL(Dong5,ROWS($1:2)),))</f>
        <v>41171</v>
      </c>
      <c r="D16" s="237" t="str">
        <f ca="1">IF(ROWS($1:2)&gt;COUNT(Dong5),"",OFFSET(TH!F$1,SMALL(Dong5,ROWS($1:2)),))</f>
        <v>Thanh toán tiền viễn thông</v>
      </c>
      <c r="E16" s="196" t="str">
        <f ca="1">IF(ROWS($1:2)&gt;COUNT(Dong5),"",IF(OFFSET(TH!L$1,SMALL(Dong5,ROWS($1:2)),)=$E$7,OFFSET(TH!M$1,SMALL(Dong5,ROWS($1:2)),),OFFSET(TH!L$1,SMALL(Dong5,ROWS($1:2)),)))</f>
        <v>1111</v>
      </c>
      <c r="F16" s="238">
        <f ca="1">IF(ROWS($1:2)&gt;COUNT(Dong5),0,IF(OFFSET(TH!L$1,SMALL(Dong5,ROWS($1:2)),)=$E$7,OFFSET(TH!K$1,SMALL(Dong5,ROWS($1:2)),),0))</f>
        <v>233637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31682599</v>
      </c>
    </row>
    <row r="17" spans="1:9" s="18" customFormat="1" ht="18" customHeight="1">
      <c r="A17" s="196">
        <f ca="1">IF(ROWS($1:3)&gt;COUNT(Dong5),"",OFFSET(TH!C$1,SMALL(Dong5,ROWS($1:3)),))</f>
        <v>41165</v>
      </c>
      <c r="B17" s="196">
        <f ca="1">IF(ROWS($1:3)&gt;COUNT(Dong5),"",OFFSET(TH!D$1,SMALL(Dong5,ROWS($1:3)),))</f>
        <v>0</v>
      </c>
      <c r="C17" s="196">
        <f ca="1">IF(ROWS($1:3)&gt;COUNT(Dong5),"",OFFSET(TH!E$1,SMALL(Dong5,ROWS($1:3)),))</f>
        <v>41165</v>
      </c>
      <c r="D17" s="237" t="str">
        <f ca="1">IF(ROWS($1:3)&gt;COUNT(Dong5),"",OFFSET(TH!F$1,SMALL(Dong5,ROWS($1:3)),))</f>
        <v>Thanh toán tiền điện</v>
      </c>
      <c r="E17" s="196" t="str">
        <f ca="1">IF(ROWS($1:3)&gt;COUNT(Dong5),"",IF(OFFSET(TH!L$1,SMALL(Dong5,ROWS($1:3)),)=$E$7,OFFSET(TH!M$1,SMALL(Dong5,ROWS($1:3)),),OFFSET(TH!L$1,SMALL(Dong5,ROWS($1:3)),)))</f>
        <v>1111</v>
      </c>
      <c r="F17" s="238">
        <f ca="1">IF(ROWS($1:3)&gt;COUNT(Dong5),0,IF(OFFSET(TH!L$1,SMALL(Dong5,ROWS($1:3)),)=$E$7,OFFSET(TH!K$1,SMALL(Dong5,ROWS($1:3)),),0))</f>
        <v>373172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31309427</v>
      </c>
    </row>
    <row r="18" spans="1:9" s="18" customFormat="1" ht="18" customHeight="1">
      <c r="A18" s="196">
        <f ca="1">IF(ROWS($1:4)&gt;COUNT(Dong5),"",OFFSET(TH!C$1,SMALL(Dong5,ROWS($1:4)),))</f>
        <v>41142</v>
      </c>
      <c r="B18" s="196">
        <f ca="1">IF(ROWS($1:4)&gt;COUNT(Dong5),"",OFFSET(TH!D$1,SMALL(Dong5,ROWS($1:4)),))</f>
        <v>0</v>
      </c>
      <c r="C18" s="196">
        <f ca="1">IF(ROWS($1:4)&gt;COUNT(Dong5),"",OFFSET(TH!E$1,SMALL(Dong5,ROWS($1:4)),))</f>
        <v>41142</v>
      </c>
      <c r="D18" s="237" t="str">
        <f ca="1">IF(ROWS($1:4)&gt;COUNT(Dong5),"",OFFSET(TH!F$1,SMALL(Dong5,ROWS($1:4)),))</f>
        <v>Tiền đặt in hóa đơn</v>
      </c>
      <c r="E18" s="196" t="str">
        <f ca="1">IF(ROWS($1:4)&gt;COUNT(Dong5),"",IF(OFFSET(TH!L$1,SMALL(Dong5,ROWS($1:4)),)=$E$7,OFFSET(TH!M$1,SMALL(Dong5,ROWS($1:4)),),OFFSET(TH!L$1,SMALL(Dong5,ROWS($1:4)),)))</f>
        <v>1111</v>
      </c>
      <c r="F18" s="238">
        <f ca="1">IF(ROWS($1:4)&gt;COUNT(Dong5),0,IF(OFFSET(TH!L$1,SMALL(Dong5,ROWS($1:4)),)=$E$7,OFFSET(TH!K$1,SMALL(Dong5,ROWS($1:4)),),0))</f>
        <v>3400000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27909427</v>
      </c>
    </row>
    <row r="19" spans="1:9" s="18" customFormat="1" ht="18" customHeight="1">
      <c r="A19" s="196">
        <f ca="1">IF(ROWS($1:5)&gt;COUNT(Dong5),"",OFFSET(TH!C$1,SMALL(Dong5,ROWS($1:5)),))</f>
        <v>41199</v>
      </c>
      <c r="B19" s="196" t="str">
        <f ca="1">IF(ROWS($1:5)&gt;COUNT(Dong5),"",OFFSET(TH!D$1,SMALL(Dong5,ROWS($1:5)),))</f>
        <v>CTGS</v>
      </c>
      <c r="C19" s="196">
        <f ca="1">IF(ROWS($1:5)&gt;COUNT(Dong5),"",OFFSET(TH!E$1,SMALL(Dong5,ROWS($1:5)),))</f>
        <v>41199</v>
      </c>
      <c r="D19" s="237" t="str">
        <f ca="1">IF(ROWS($1:5)&gt;COUNT(Dong5),"",OFFSET(TH!F$1,SMALL(Dong5,ROWS($1:5)),))</f>
        <v xml:space="preserve">Thuế môn bài phải nộp </v>
      </c>
      <c r="E19" s="196" t="str">
        <f ca="1">IF(ROWS($1:5)&gt;COUNT(Dong5),"",IF(OFFSET(TH!L$1,SMALL(Dong5,ROWS($1:5)),)=$E$7,OFFSET(TH!M$1,SMALL(Dong5,ROWS($1:5)),),OFFSET(TH!L$1,SMALL(Dong5,ROWS($1:5)),)))</f>
        <v>33382</v>
      </c>
      <c r="F19" s="238">
        <f ca="1">IF(ROWS($1:5)&gt;COUNT(Dong5),0,IF(OFFSET(TH!L$1,SMALL(Dong5,ROWS($1:5)),)=$E$7,OFFSET(TH!K$1,SMALL(Dong5,ROWS($1:5)),),0))</f>
        <v>750000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27159427</v>
      </c>
    </row>
    <row r="20" spans="1:9" s="18" customFormat="1" ht="18" customHeight="1">
      <c r="A20" s="196">
        <f ca="1">IF(ROWS($1:6)&gt;COUNT(Dong5),"",OFFSET(TH!C$1,SMALL(Dong5,ROWS($1:6)),))</f>
        <v>41167</v>
      </c>
      <c r="B20" s="196">
        <f ca="1">IF(ROWS($1:6)&gt;COUNT(Dong5),"",OFFSET(TH!D$1,SMALL(Dong5,ROWS($1:6)),))</f>
        <v>0</v>
      </c>
      <c r="C20" s="196">
        <f ca="1">IF(ROWS($1:6)&gt;COUNT(Dong5),"",OFFSET(TH!E$1,SMALL(Dong5,ROWS($1:6)),))</f>
        <v>41167</v>
      </c>
      <c r="D20" s="237" t="str">
        <f ca="1">IF(ROWS($1:6)&gt;COUNT(Dong5),"",OFFSET(TH!F$1,SMALL(Dong5,ROWS($1:6)),))</f>
        <v>Thanh toán tiền điện</v>
      </c>
      <c r="E20" s="196" t="str">
        <f ca="1">IF(ROWS($1:6)&gt;COUNT(Dong5),"",IF(OFFSET(TH!L$1,SMALL(Dong5,ROWS($1:6)),)=$E$7,OFFSET(TH!M$1,SMALL(Dong5,ROWS($1:6)),),OFFSET(TH!L$1,SMALL(Dong5,ROWS($1:6)),)))</f>
        <v>1111</v>
      </c>
      <c r="F20" s="238">
        <f ca="1">IF(ROWS($1:6)&gt;COUNT(Dong5),0,IF(OFFSET(TH!L$1,SMALL(Dong5,ROWS($1:6)),)=$E$7,OFFSET(TH!K$1,SMALL(Dong5,ROWS($1:6)),),0))</f>
        <v>96876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27062551</v>
      </c>
    </row>
    <row r="21" spans="1:9" s="18" customFormat="1" ht="18" customHeight="1">
      <c r="A21" s="196">
        <f ca="1">IF(ROWS($1:7)&gt;COUNT(Dong5),"",OFFSET(TH!C$1,SMALL(Dong5,ROWS($1:7)),))</f>
        <v>41201</v>
      </c>
      <c r="B21" s="196">
        <f ca="1">IF(ROWS($1:7)&gt;COUNT(Dong5),"",OFFSET(TH!D$1,SMALL(Dong5,ROWS($1:7)),))</f>
        <v>0</v>
      </c>
      <c r="C21" s="196">
        <f ca="1">IF(ROWS($1:7)&gt;COUNT(Dong5),"",OFFSET(TH!E$1,SMALL(Dong5,ROWS($1:7)),))</f>
        <v>41201</v>
      </c>
      <c r="D21" s="237" t="str">
        <f ca="1">IF(ROWS($1:7)&gt;COUNT(Dong5),"",OFFSET(TH!F$1,SMALL(Dong5,ROWS($1:7)),))</f>
        <v>Phần mềm diệt virut</v>
      </c>
      <c r="E21" s="196" t="str">
        <f ca="1">IF(ROWS($1:7)&gt;COUNT(Dong5),"",IF(OFFSET(TH!L$1,SMALL(Dong5,ROWS($1:7)),)=$E$7,OFFSET(TH!M$1,SMALL(Dong5,ROWS($1:7)),),OFFSET(TH!L$1,SMALL(Dong5,ROWS($1:7)),)))</f>
        <v>1111</v>
      </c>
      <c r="F21" s="238">
        <f ca="1">IF(ROWS($1:7)&gt;COUNT(Dong5),0,IF(OFFSET(TH!L$1,SMALL(Dong5,ROWS($1:7)),)=$E$7,OFFSET(TH!K$1,SMALL(Dong5,ROWS($1:7)),),0))</f>
        <v>272000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26790551</v>
      </c>
    </row>
    <row r="22" spans="1:9" s="18" customFormat="1" ht="18" customHeight="1">
      <c r="A22" s="196">
        <f ca="1">IF(ROWS($1:8)&gt;COUNT(Dong5),"",OFFSET(TH!C$1,SMALL(Dong5,ROWS($1:8)),))</f>
        <v>41202</v>
      </c>
      <c r="B22" s="196">
        <f ca="1">IF(ROWS($1:8)&gt;COUNT(Dong5),"",OFFSET(TH!D$1,SMALL(Dong5,ROWS($1:8)),))</f>
        <v>0</v>
      </c>
      <c r="C22" s="196">
        <f ca="1">IF(ROWS($1:8)&gt;COUNT(Dong5),"",OFFSET(TH!E$1,SMALL(Dong5,ROWS($1:8)),))</f>
        <v>41202</v>
      </c>
      <c r="D22" s="237" t="str">
        <f ca="1">IF(ROWS($1:8)&gt;COUNT(Dong5),"",OFFSET(TH!F$1,SMALL(Dong5,ROWS($1:8)),))</f>
        <v>Thanh toán tiền viễn thông</v>
      </c>
      <c r="E22" s="196" t="str">
        <f ca="1">IF(ROWS($1:8)&gt;COUNT(Dong5),"",IF(OFFSET(TH!L$1,SMALL(Dong5,ROWS($1:8)),)=$E$7,OFFSET(TH!M$1,SMALL(Dong5,ROWS($1:8)),),OFFSET(TH!L$1,SMALL(Dong5,ROWS($1:8)),)))</f>
        <v>1111</v>
      </c>
      <c r="F22" s="238">
        <f ca="1">IF(ROWS($1:8)&gt;COUNT(Dong5),0,IF(OFFSET(TH!L$1,SMALL(Dong5,ROWS($1:8)),)=$E$7,OFFSET(TH!K$1,SMALL(Dong5,ROWS($1:8)),),0))</f>
        <v>250000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26540551</v>
      </c>
    </row>
    <row r="23" spans="1:9" s="18" customFormat="1" ht="18" customHeight="1">
      <c r="A23" s="196">
        <f ca="1">IF(ROWS($1:9)&gt;COUNT(Dong5),"",OFFSET(TH!C$1,SMALL(Dong5,ROWS($1:9)),))</f>
        <v>41221</v>
      </c>
      <c r="B23" s="196">
        <f ca="1">IF(ROWS($1:9)&gt;COUNT(Dong5),"",OFFSET(TH!D$1,SMALL(Dong5,ROWS($1:9)),))</f>
        <v>0</v>
      </c>
      <c r="C23" s="196">
        <f ca="1">IF(ROWS($1:9)&gt;COUNT(Dong5),"",OFFSET(TH!E$1,SMALL(Dong5,ROWS($1:9)),))</f>
        <v>41221</v>
      </c>
      <c r="D23" s="237" t="str">
        <f ca="1">IF(ROWS($1:9)&gt;COUNT(Dong5),"",OFFSET(TH!F$1,SMALL(Dong5,ROWS($1:9)),))</f>
        <v>Vật liệu xây dựng</v>
      </c>
      <c r="E23" s="196" t="str">
        <f ca="1">IF(ROWS($1:9)&gt;COUNT(Dong5),"",IF(OFFSET(TH!L$1,SMALL(Dong5,ROWS($1:9)),)=$E$7,OFFSET(TH!M$1,SMALL(Dong5,ROWS($1:9)),),OFFSET(TH!L$1,SMALL(Dong5,ROWS($1:9)),)))</f>
        <v>1111</v>
      </c>
      <c r="F23" s="238">
        <f ca="1">IF(ROWS($1:9)&gt;COUNT(Dong5),0,IF(OFFSET(TH!L$1,SMALL(Dong5,ROWS($1:9)),)=$E$7,OFFSET(TH!K$1,SMALL(Dong5,ROWS($1:9)),),0))</f>
        <v>4372550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22168001</v>
      </c>
    </row>
    <row r="24" spans="1:9" s="18" customFormat="1" ht="18" customHeight="1">
      <c r="A24" s="196">
        <f ca="1">IF(ROWS($1:10)&gt;COUNT(Dong5),"",OFFSET(TH!C$1,SMALL(Dong5,ROWS($1:10)),))</f>
        <v>41242</v>
      </c>
      <c r="B24" s="196">
        <f ca="1">IF(ROWS($1:10)&gt;COUNT(Dong5),"",OFFSET(TH!D$1,SMALL(Dong5,ROWS($1:10)),))</f>
        <v>0</v>
      </c>
      <c r="C24" s="196">
        <f ca="1">IF(ROWS($1:10)&gt;COUNT(Dong5),"",OFFSET(TH!E$1,SMALL(Dong5,ROWS($1:10)),))</f>
        <v>41242</v>
      </c>
      <c r="D24" s="237" t="str">
        <f ca="1">IF(ROWS($1:10)&gt;COUNT(Dong5),"",OFFSET(TH!F$1,SMALL(Dong5,ROWS($1:10)),))</f>
        <v>Cước vận chuyển</v>
      </c>
      <c r="E24" s="196" t="str">
        <f ca="1">IF(ROWS($1:10)&gt;COUNT(Dong5),"",IF(OFFSET(TH!L$1,SMALL(Dong5,ROWS($1:10)),)=$E$7,OFFSET(TH!M$1,SMALL(Dong5,ROWS($1:10)),),OFFSET(TH!L$1,SMALL(Dong5,ROWS($1:10)),)))</f>
        <v>1111</v>
      </c>
      <c r="F24" s="238">
        <f ca="1">IF(ROWS($1:10)&gt;COUNT(Dong5),0,IF(OFFSET(TH!L$1,SMALL(Dong5,ROWS($1:10)),)=$E$7,OFFSET(TH!K$1,SMALL(Dong5,ROWS($1:10)),),0))</f>
        <v>3000000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19168001</v>
      </c>
    </row>
    <row r="25" spans="1:9" s="18" customFormat="1" ht="18" customHeight="1">
      <c r="A25" s="196">
        <f ca="1">IF(ROWS($1:11)&gt;COUNT(Dong5),"",OFFSET(TH!C$1,SMALL(Dong5,ROWS($1:11)),))</f>
        <v>41233</v>
      </c>
      <c r="B25" s="196">
        <f ca="1">IF(ROWS($1:11)&gt;COUNT(Dong5),"",OFFSET(TH!D$1,SMALL(Dong5,ROWS($1:11)),))</f>
        <v>0</v>
      </c>
      <c r="C25" s="196">
        <f ca="1">IF(ROWS($1:11)&gt;COUNT(Dong5),"",OFFSET(TH!E$1,SMALL(Dong5,ROWS($1:11)),))</f>
        <v>41233</v>
      </c>
      <c r="D25" s="237" t="str">
        <f ca="1">IF(ROWS($1:11)&gt;COUNT(Dong5),"",OFFSET(TH!F$1,SMALL(Dong5,ROWS($1:11)),))</f>
        <v>Thanh toán tiền viễn thông</v>
      </c>
      <c r="E25" s="196" t="str">
        <f ca="1">IF(ROWS($1:11)&gt;COUNT(Dong5),"",IF(OFFSET(TH!L$1,SMALL(Dong5,ROWS($1:11)),)=$E$7,OFFSET(TH!M$1,SMALL(Dong5,ROWS($1:11)),),OFFSET(TH!L$1,SMALL(Dong5,ROWS($1:11)),)))</f>
        <v>1111</v>
      </c>
      <c r="F25" s="238">
        <f ca="1">IF(ROWS($1:11)&gt;COUNT(Dong5),0,IF(OFFSET(TH!L$1,SMALL(Dong5,ROWS($1:11)),)=$E$7,OFFSET(TH!K$1,SMALL(Dong5,ROWS($1:11)),),0))</f>
        <v>254545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18913456</v>
      </c>
    </row>
    <row r="26" spans="1:9" s="18" customFormat="1" ht="18" customHeight="1">
      <c r="A26" s="196">
        <f ca="1">IF(ROWS($1:12)&gt;COUNT(Dong5),"",OFFSET(TH!C$1,SMALL(Dong5,ROWS($1:12)),))</f>
        <v>41228</v>
      </c>
      <c r="B26" s="196">
        <f ca="1">IF(ROWS($1:12)&gt;COUNT(Dong5),"",OFFSET(TH!D$1,SMALL(Dong5,ROWS($1:12)),))</f>
        <v>0</v>
      </c>
      <c r="C26" s="196">
        <f ca="1">IF(ROWS($1:12)&gt;COUNT(Dong5),"",OFFSET(TH!E$1,SMALL(Dong5,ROWS($1:12)),))</f>
        <v>41228</v>
      </c>
      <c r="D26" s="237" t="str">
        <f ca="1">IF(ROWS($1:12)&gt;COUNT(Dong5),"",OFFSET(TH!F$1,SMALL(Dong5,ROWS($1:12)),))</f>
        <v>Thanh toán tiền điện</v>
      </c>
      <c r="E26" s="196" t="str">
        <f ca="1">IF(ROWS($1:12)&gt;COUNT(Dong5),"",IF(OFFSET(TH!L$1,SMALL(Dong5,ROWS($1:12)),)=$E$7,OFFSET(TH!M$1,SMALL(Dong5,ROWS($1:12)),),OFFSET(TH!L$1,SMALL(Dong5,ROWS($1:12)),)))</f>
        <v>1111</v>
      </c>
      <c r="F26" s="238">
        <f ca="1">IF(ROWS($1:12)&gt;COUNT(Dong5),0,IF(OFFSET(TH!L$1,SMALL(Dong5,ROWS($1:12)),)=$E$7,OFFSET(TH!K$1,SMALL(Dong5,ROWS($1:12)),),0))</f>
        <v>809283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18104173</v>
      </c>
    </row>
    <row r="27" spans="1:9" s="18" customFormat="1" ht="18" customHeight="1">
      <c r="A27" s="196">
        <f ca="1">IF(ROWS($1:13)&gt;COUNT(Dong5),"",OFFSET(TH!C$1,SMALL(Dong5,ROWS($1:13)),))</f>
        <v>41220</v>
      </c>
      <c r="B27" s="196">
        <f ca="1">IF(ROWS($1:13)&gt;COUNT(Dong5),"",OFFSET(TH!D$1,SMALL(Dong5,ROWS($1:13)),))</f>
        <v>0</v>
      </c>
      <c r="C27" s="196">
        <f ca="1">IF(ROWS($1:13)&gt;COUNT(Dong5),"",OFFSET(TH!E$1,SMALL(Dong5,ROWS($1:13)),))</f>
        <v>41220</v>
      </c>
      <c r="D27" s="237" t="str">
        <f ca="1">IF(ROWS($1:13)&gt;COUNT(Dong5),"",OFFSET(TH!F$1,SMALL(Dong5,ROWS($1:13)),))</f>
        <v>Vật dụng phòng khách</v>
      </c>
      <c r="E27" s="196" t="str">
        <f ca="1">IF(ROWS($1:13)&gt;COUNT(Dong5),"",IF(OFFSET(TH!L$1,SMALL(Dong5,ROWS($1:13)),)=$E$7,OFFSET(TH!M$1,SMALL(Dong5,ROWS($1:13)),),OFFSET(TH!L$1,SMALL(Dong5,ROWS($1:13)),)))</f>
        <v>1111</v>
      </c>
      <c r="F27" s="238">
        <f ca="1">IF(ROWS($1:13)&gt;COUNT(Dong5),0,IF(OFFSET(TH!L$1,SMALL(Dong5,ROWS($1:13)),)=$E$7,OFFSET(TH!K$1,SMALL(Dong5,ROWS($1:13)),),0))</f>
        <v>4845455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13258718</v>
      </c>
    </row>
    <row r="28" spans="1:9" s="18" customFormat="1" ht="18" customHeight="1">
      <c r="A28" s="196">
        <f ca="1">IF(ROWS($1:14)&gt;COUNT(Dong5),"",OFFSET(TH!C$1,SMALL(Dong5,ROWS($1:14)),))</f>
        <v>41258</v>
      </c>
      <c r="B28" s="196">
        <f ca="1">IF(ROWS($1:14)&gt;COUNT(Dong5),"",OFFSET(TH!D$1,SMALL(Dong5,ROWS($1:14)),))</f>
        <v>0</v>
      </c>
      <c r="C28" s="196">
        <f ca="1">IF(ROWS($1:14)&gt;COUNT(Dong5),"",OFFSET(TH!E$1,SMALL(Dong5,ROWS($1:14)),))</f>
        <v>41258</v>
      </c>
      <c r="D28" s="237" t="str">
        <f ca="1">IF(ROWS($1:14)&gt;COUNT(Dong5),"",OFFSET(TH!F$1,SMALL(Dong5,ROWS($1:14)),))</f>
        <v>Thanh toán tiền điện</v>
      </c>
      <c r="E28" s="196" t="str">
        <f ca="1">IF(ROWS($1:14)&gt;COUNT(Dong5),"",IF(OFFSET(TH!L$1,SMALL(Dong5,ROWS($1:14)),)=$E$7,OFFSET(TH!M$1,SMALL(Dong5,ROWS($1:14)),),OFFSET(TH!L$1,SMALL(Dong5,ROWS($1:14)),)))</f>
        <v>1111</v>
      </c>
      <c r="F28" s="238">
        <f ca="1">IF(ROWS($1:14)&gt;COUNT(Dong5),0,IF(OFFSET(TH!L$1,SMALL(Dong5,ROWS($1:14)),)=$E$7,OFFSET(TH!K$1,SMALL(Dong5,ROWS($1:14)),),0))</f>
        <v>646719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12611999</v>
      </c>
    </row>
    <row r="29" spans="1:9" s="18" customFormat="1" ht="18" customHeight="1">
      <c r="A29" s="196">
        <f ca="1">IF(ROWS($1:15)&gt;COUNT(Dong5),"",OFFSET(TH!C$1,SMALL(Dong5,ROWS($1:15)),))</f>
        <v>41260</v>
      </c>
      <c r="B29" s="196">
        <f ca="1">IF(ROWS($1:15)&gt;COUNT(Dong5),"",OFFSET(TH!D$1,SMALL(Dong5,ROWS($1:15)),))</f>
        <v>0</v>
      </c>
      <c r="C29" s="196">
        <f ca="1">IF(ROWS($1:15)&gt;COUNT(Dong5),"",OFFSET(TH!E$1,SMALL(Dong5,ROWS($1:15)),))</f>
        <v>41260</v>
      </c>
      <c r="D29" s="237" t="str">
        <f ca="1">IF(ROWS($1:15)&gt;COUNT(Dong5),"",OFFSET(TH!F$1,SMALL(Dong5,ROWS($1:15)),))</f>
        <v>Thanh toán tiền viễn thông</v>
      </c>
      <c r="E29" s="196" t="str">
        <f ca="1">IF(ROWS($1:15)&gt;COUNT(Dong5),"",IF(OFFSET(TH!L$1,SMALL(Dong5,ROWS($1:15)),)=$E$7,OFFSET(TH!M$1,SMALL(Dong5,ROWS($1:15)),),OFFSET(TH!L$1,SMALL(Dong5,ROWS($1:15)),)))</f>
        <v>1111</v>
      </c>
      <c r="F29" s="238">
        <f ca="1">IF(ROWS($1:15)&gt;COUNT(Dong5),0,IF(OFFSET(TH!L$1,SMALL(Dong5,ROWS($1:15)),)=$E$7,OFFSET(TH!K$1,SMALL(Dong5,ROWS($1:15)),),0))</f>
        <v>259090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12352909</v>
      </c>
    </row>
    <row r="30" spans="1:9" s="18" customFormat="1" ht="18" customHeight="1">
      <c r="A30" s="196">
        <f ca="1">IF(ROWS($1:16)&gt;COUNT(Dong5),"",OFFSET(TH!C$1,SMALL(Dong5,ROWS($1:16)),))</f>
        <v>42368</v>
      </c>
      <c r="B30" s="196">
        <f ca="1">IF(ROWS($1:16)&gt;COUNT(Dong5),"",OFFSET(TH!D$1,SMALL(Dong5,ROWS($1:16)),))</f>
        <v>0</v>
      </c>
      <c r="C30" s="196">
        <f ca="1">IF(ROWS($1:16)&gt;COUNT(Dong5),"",OFFSET(TH!E$1,SMALL(Dong5,ROWS($1:16)),))</f>
        <v>42368</v>
      </c>
      <c r="D30" s="237" t="str">
        <f ca="1">IF(ROWS($1:16)&gt;COUNT(Dong5),"",OFFSET(TH!F$1,SMALL(Dong5,ROWS($1:16)),))</f>
        <v>Chi phí tiếp khách</v>
      </c>
      <c r="E30" s="196" t="str">
        <f ca="1">IF(ROWS($1:16)&gt;COUNT(Dong5),"",IF(OFFSET(TH!L$1,SMALL(Dong5,ROWS($1:16)),)=$E$7,OFFSET(TH!M$1,SMALL(Dong5,ROWS($1:16)),),OFFSET(TH!L$1,SMALL(Dong5,ROWS($1:16)),)))</f>
        <v>1111</v>
      </c>
      <c r="F30" s="238">
        <f ca="1">IF(ROWS($1:16)&gt;COUNT(Dong5),0,IF(OFFSET(TH!L$1,SMALL(Dong5,ROWS($1:16)),)=$E$7,OFFSET(TH!K$1,SMALL(Dong5,ROWS($1:16)),),0))</f>
        <v>2545455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9807454</v>
      </c>
    </row>
    <row r="31" spans="1:9" s="18" customFormat="1" ht="18" customHeight="1">
      <c r="A31" s="196"/>
      <c r="B31" s="196"/>
      <c r="C31" s="196"/>
      <c r="D31" s="237"/>
      <c r="E31" s="196"/>
      <c r="F31" s="238"/>
      <c r="G31" s="236"/>
      <c r="H31" s="239"/>
      <c r="I31" s="239"/>
    </row>
    <row r="32" spans="1:9" s="18" customFormat="1" ht="18" customHeight="1">
      <c r="A32" s="196"/>
      <c r="B32" s="197"/>
      <c r="C32" s="196"/>
      <c r="D32" s="231" t="s">
        <v>133</v>
      </c>
      <c r="E32" s="197" t="s">
        <v>19</v>
      </c>
      <c r="F32" s="240">
        <f ca="1">SUM(F15:F31)</f>
        <v>22108782</v>
      </c>
      <c r="G32" s="240">
        <f ca="1">SUM(G15:G31)</f>
        <v>31916236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9807454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8" t="str">
        <f ca="1">"- Ngày mở sổ: "&amp;DAY($A$15)&amp;"/"&amp;MONTH($A$15)&amp;"/ " &amp;YEAR($A$15)</f>
        <v>- Ngày mở sổ: 31/12/ 2012</v>
      </c>
      <c r="E36" s="206"/>
    </row>
    <row r="37" spans="1:9" s="18" customFormat="1" ht="13.5" customHeight="1">
      <c r="A37" s="206"/>
      <c r="B37" s="206"/>
      <c r="C37" s="206"/>
      <c r="E37" s="917" t="str">
        <f ca="1">"Ngày 31 tháng  12  năm  "&amp;YEAR($A$15)</f>
        <v>Ngày 31 tháng  12  năm  2012</v>
      </c>
      <c r="F37" s="917"/>
      <c r="G37" s="917"/>
      <c r="H37" s="917"/>
      <c r="I37" s="917"/>
    </row>
    <row r="38" spans="1:9" s="18" customFormat="1" ht="12.75">
      <c r="A38" s="917" t="s">
        <v>11</v>
      </c>
      <c r="B38" s="917"/>
      <c r="C38" s="917"/>
      <c r="D38" s="917"/>
      <c r="E38" s="917" t="s">
        <v>12</v>
      </c>
      <c r="F38" s="917"/>
      <c r="G38" s="917"/>
      <c r="H38" s="917"/>
      <c r="I38" s="917"/>
    </row>
    <row r="39" spans="1:9" s="18" customFormat="1" ht="12.75">
      <c r="A39" s="917" t="s">
        <v>13</v>
      </c>
      <c r="B39" s="917"/>
      <c r="C39" s="917"/>
      <c r="D39" s="917"/>
      <c r="E39" s="917" t="s">
        <v>13</v>
      </c>
      <c r="F39" s="917"/>
      <c r="G39" s="917"/>
      <c r="H39" s="917"/>
      <c r="I39" s="917"/>
    </row>
    <row r="40" spans="1:9" s="18" customFormat="1" ht="12.75">
      <c r="A40" s="206"/>
      <c r="B40" s="206"/>
      <c r="C40" s="206"/>
      <c r="E40" s="206"/>
    </row>
    <row r="41" spans="1:9">
      <c r="D41" s="185"/>
      <c r="F41" s="186"/>
    </row>
    <row r="46" spans="1:9">
      <c r="A46" s="918"/>
      <c r="B46" s="918"/>
      <c r="C46" s="918"/>
      <c r="D46" s="91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921" t="s">
        <v>119</v>
      </c>
      <c r="H1" s="921"/>
      <c r="I1" s="921"/>
      <c r="J1" s="92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2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2"/>
      <c r="I2" s="922"/>
      <c r="J2" s="922"/>
    </row>
    <row r="3" spans="1:15" s="3" customFormat="1" ht="16.5" customHeight="1">
      <c r="A3" s="4"/>
      <c r="B3" s="16"/>
      <c r="C3" s="107"/>
      <c r="D3" s="107"/>
      <c r="E3" s="16"/>
      <c r="G3" s="922"/>
      <c r="H3" s="922"/>
      <c r="I3" s="922"/>
      <c r="J3" s="922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931" t="s">
        <v>120</v>
      </c>
      <c r="B5" s="931"/>
      <c r="C5" s="931"/>
      <c r="D5" s="931"/>
      <c r="E5" s="931"/>
      <c r="F5" s="931"/>
      <c r="G5" s="931"/>
      <c r="H5" s="931"/>
      <c r="I5" s="931"/>
      <c r="J5" s="931"/>
    </row>
    <row r="6" spans="1:15" ht="14.25" customHeight="1">
      <c r="A6" s="933" t="str">
        <f ca="1">$L$11&amp;" / "&amp;YEAR($A$14)</f>
        <v>Quý IV / 2012</v>
      </c>
      <c r="B6" s="933"/>
      <c r="C6" s="933"/>
      <c r="D6" s="933"/>
      <c r="E6" s="933"/>
      <c r="F6" s="933"/>
      <c r="G6" s="933"/>
      <c r="H6" s="933"/>
      <c r="I6" s="933"/>
      <c r="J6" s="933"/>
    </row>
    <row r="7" spans="1:15">
      <c r="A7" s="932" t="s">
        <v>121</v>
      </c>
      <c r="B7" s="932"/>
      <c r="C7" s="932"/>
      <c r="D7" s="932"/>
      <c r="E7" s="932"/>
      <c r="F7" s="932"/>
      <c r="G7" s="932"/>
      <c r="H7" s="932"/>
      <c r="I7" s="932"/>
      <c r="J7" s="932"/>
    </row>
    <row r="8" spans="1:15">
      <c r="A8" s="932" t="s">
        <v>122</v>
      </c>
      <c r="B8" s="932"/>
      <c r="C8" s="932"/>
      <c r="D8" s="932"/>
      <c r="E8" s="932"/>
      <c r="F8" s="932"/>
      <c r="G8" s="932"/>
      <c r="H8" s="932"/>
      <c r="I8" s="932"/>
      <c r="J8" s="932"/>
    </row>
    <row r="9" spans="1:15">
      <c r="A9" s="110"/>
      <c r="I9" s="110" t="s">
        <v>123</v>
      </c>
    </row>
    <row r="10" spans="1:15" ht="33" customHeight="1" thickBot="1">
      <c r="A10" s="935" t="s">
        <v>20</v>
      </c>
      <c r="B10" s="935" t="s">
        <v>124</v>
      </c>
      <c r="C10" s="934" t="s">
        <v>125</v>
      </c>
      <c r="D10" s="934"/>
      <c r="E10" s="934" t="s">
        <v>0</v>
      </c>
      <c r="F10" s="935" t="s">
        <v>14</v>
      </c>
      <c r="G10" s="934" t="s">
        <v>21</v>
      </c>
      <c r="H10" s="934"/>
      <c r="I10" s="934" t="s">
        <v>126</v>
      </c>
      <c r="J10" s="934" t="s">
        <v>127</v>
      </c>
      <c r="L10" s="602"/>
      <c r="N10" s="909" t="s">
        <v>346</v>
      </c>
      <c r="O10" s="909"/>
    </row>
    <row r="11" spans="1:15" ht="24" customHeight="1" thickBot="1">
      <c r="A11" s="936"/>
      <c r="B11" s="936"/>
      <c r="C11" s="111" t="s">
        <v>128</v>
      </c>
      <c r="D11" s="111" t="s">
        <v>129</v>
      </c>
      <c r="E11" s="934"/>
      <c r="F11" s="936"/>
      <c r="G11" s="111" t="s">
        <v>22</v>
      </c>
      <c r="H11" s="111" t="s">
        <v>23</v>
      </c>
      <c r="I11" s="934"/>
      <c r="J11" s="934"/>
      <c r="L11" s="176" t="s">
        <v>578</v>
      </c>
      <c r="N11" s="623">
        <f>IF(L11="Quý I",1,IF(L11="Quý II",4,IF(L11="Quý III",7,IF(L11="Quý IV",10,""))))</f>
        <v>10</v>
      </c>
      <c r="O11" s="623">
        <f>IF(L11="Quý I",3,IF(L11="Quý II",6,IF(L11="Quý III",9,IF(L11="Quý IV",12,""))))</f>
        <v>12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624"/>
      <c r="O12" s="624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2492647947</v>
      </c>
      <c r="J13" s="115"/>
      <c r="N13" s="625"/>
      <c r="O13" s="625"/>
    </row>
    <row r="14" spans="1:15" ht="21.75" customHeight="1">
      <c r="A14" s="118">
        <f ca="1">IF(ROWS($1:1)&gt;COUNT(Dong1),"",OFFSET(TH!C$1,SMALL(Dong1,ROWS($1:1)),))</f>
        <v>41199</v>
      </c>
      <c r="B14" s="118">
        <f ca="1">IF(ROWS($1:1)&gt;COUNT(Dong1),"",OFFSET(TH!E$1,SMALL(Dong1,ROWS($1:1)),))</f>
        <v>41199</v>
      </c>
      <c r="C14" s="119" t="str">
        <f ca="1">IF(ROWS($1:1)&gt;COUNT(Dong1),"",IF(OFFSET(TH!L$1,SMALL(Dong1,ROWS($1:1)),)="1111",OFFSET(TH!D$1,SMALL(Dong1,ROWS($1:1)),),""))</f>
        <v/>
      </c>
      <c r="D14" s="120">
        <f ca="1">IF(ROWS($1:1)&gt;COUNT(Dong1),"",IF(OFFSET(TH!M$1,SMALL(Dong1,ROWS($1:1)),)="1111",OFFSET(TH!D$1,SMALL(Dong1,ROWS($1:1)),),""))</f>
        <v>0</v>
      </c>
      <c r="E14" s="221" t="str">
        <f ca="1">IF(ROWS($1:1)&gt;COUNT(Dong1),"",OFFSET(TH!F$1,SMALL(Dong1,ROWS($1:1)),))</f>
        <v>Thuế GTGT hàng sản xuất</v>
      </c>
      <c r="F14" s="122" t="str">
        <f ca="1">IF(ROWS($1:1)&gt;COUNT(Dong1),"",IF(OFFSET(TH!M$1,SMALL(Dong1,ROWS($1:1)),)="1111",OFFSET(TH!L$1,SMALL(Dong1,ROWS($1:1)),),OFFSET(TH!M$1,SMALL(Dong1,ROWS($1:1)),)))</f>
        <v>3388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366032</v>
      </c>
      <c r="I14" s="119">
        <f ca="1">IF(E14&lt;&gt;"",I13+G14-H14,0)</f>
        <v>2492281915</v>
      </c>
      <c r="J14" s="124"/>
      <c r="N14" s="626"/>
      <c r="O14" s="626"/>
    </row>
    <row r="15" spans="1:15" ht="21.75" customHeight="1">
      <c r="A15" s="118">
        <f ca="1">IF(ROWS($1:2)&gt;COUNT(Dong1),"",OFFSET(TH!C$1,SMALL(Dong1,ROWS($1:2)),))</f>
        <v>41199</v>
      </c>
      <c r="B15" s="118">
        <f ca="1">IF(ROWS($1:2)&gt;COUNT(Dong1),"",OFFSET(TH!E$1,SMALL(Dong1,ROWS($1:2)),))</f>
        <v>41199</v>
      </c>
      <c r="C15" s="119" t="str">
        <f ca="1">IF(ROWS($1:2)&gt;COUNT(Dong1),"",IF(OFFSET(TH!L$1,SMALL(Dong1,ROWS($1:2)),)="1111",OFFSET(TH!D$1,SMALL(Dong1,ROWS($1:2)),),""))</f>
        <v/>
      </c>
      <c r="D15" s="120">
        <f ca="1">IF(ROWS($1:2)&gt;COUNT(Dong1),"",IF(OFFSET(TH!M$1,SMALL(Dong1,ROWS($1:2)),)="1111",OFFSET(TH!D$1,SMALL(Dong1,ROWS($1:2)),),""))</f>
        <v>0</v>
      </c>
      <c r="E15" s="221" t="str">
        <f ca="1">IF(ROWS($1:2)&gt;COUNT(Dong1),"",OFFSET(TH!F$1,SMALL(Dong1,ROWS($1:2)),))</f>
        <v>Thuế môn bài</v>
      </c>
      <c r="F15" s="122" t="str">
        <f ca="1">IF(ROWS($1:2)&gt;COUNT(Dong1),"",IF(OFFSET(TH!M$1,SMALL(Dong1,ROWS($1:2)),)="1111",OFFSET(TH!L$1,SMALL(Dong1,ROWS($1:2)),),OFFSET(TH!M$1,SMALL(Dong1,ROWS($1:2)),)))</f>
        <v>33382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750000</v>
      </c>
      <c r="I15" s="119">
        <f t="shared" ref="I15:I49" ca="1" si="0">IF(E15&lt;&gt;"",I14+G15-H15,0)</f>
        <v>2491531915</v>
      </c>
      <c r="J15" s="124"/>
      <c r="N15" s="626"/>
      <c r="O15" s="626"/>
    </row>
    <row r="16" spans="1:15" ht="21.75" customHeight="1">
      <c r="A16" s="118">
        <f ca="1">IF(ROWS($1:3)&gt;COUNT(Dong1),"",OFFSET(TH!C$1,SMALL(Dong1,ROWS($1:3)),))</f>
        <v>41201</v>
      </c>
      <c r="B16" s="118">
        <f ca="1">IF(ROWS($1:3)&gt;COUNT(Dong1),"",OFFSET(TH!E$1,SMALL(Dong1,ROWS($1:3)),))</f>
        <v>41201</v>
      </c>
      <c r="C16" s="119" t="str">
        <f ca="1">IF(ROWS($1:3)&gt;COUNT(Dong1),"",IF(OFFSET(TH!L$1,SMALL(Dong1,ROWS($1:3)),)="1111",OFFSET(TH!D$1,SMALL(Dong1,ROWS($1:3)),),""))</f>
        <v/>
      </c>
      <c r="D16" s="120">
        <f ca="1">IF(ROWS($1:3)&gt;COUNT(Dong1),"",IF(OFFSET(TH!M$1,SMALL(Dong1,ROWS($1:3)),)="1111",OFFSET(TH!D$1,SMALL(Dong1,ROWS($1:3)),),""))</f>
        <v>0</v>
      </c>
      <c r="E16" s="221" t="str">
        <f ca="1">IF(ROWS($1:3)&gt;COUNT(Dong1),"",OFFSET(TH!F$1,SMALL(Dong1,ROWS($1:3)),))</f>
        <v>Phần mềm diệt virut</v>
      </c>
      <c r="F16" s="122" t="str">
        <f ca="1">IF(ROWS($1:3)&gt;COUNT(Dong1),"",IF(OFFSET(TH!M$1,SMALL(Dong1,ROWS($1:3)),)="1111",OFFSET(TH!L$1,SMALL(Dong1,ROWS($1:3)),),OFFSET(TH!M$1,SMALL(Dong1,ROWS($1:3)),)))</f>
        <v>642</v>
      </c>
      <c r="G16" s="123">
        <f ca="1">IF(ROWS($1:3)&gt;COUNT(Dong1),"",IF(OFFSET(TH!L$1,SMALL(Dong1,ROWS($1:3)),)="1111",OFFSET(TH!K$1,SMALL(Dong1,ROWS($1:3)),),0))</f>
        <v>0</v>
      </c>
      <c r="H16" s="121">
        <f ca="1">IF(ROWS($1:3)&gt;COUNT(Dong1),"",IF(OFFSET(TH!M$1,SMALL(Dong1,ROWS($1:3)),)="1111",OFFSET(TH!K$1,SMALL(Dong1,ROWS($1:3)),),0))</f>
        <v>272000</v>
      </c>
      <c r="I16" s="119">
        <f t="shared" ca="1" si="0"/>
        <v>2491259915</v>
      </c>
      <c r="J16" s="124"/>
      <c r="N16" s="626"/>
      <c r="O16" s="626"/>
    </row>
    <row r="17" spans="1:15" ht="21.75" customHeight="1">
      <c r="A17" s="118">
        <f ca="1">IF(ROWS($1:4)&gt;COUNT(Dong1),"",OFFSET(TH!C$1,SMALL(Dong1,ROWS($1:4)),))</f>
        <v>41211</v>
      </c>
      <c r="B17" s="118">
        <f ca="1">IF(ROWS($1:4)&gt;COUNT(Dong1),"",OFFSET(TH!E$1,SMALL(Dong1,ROWS($1:4)),))</f>
        <v>41211</v>
      </c>
      <c r="C17" s="119" t="str">
        <f ca="1">IF(ROWS($1:4)&gt;COUNT(Dong1),"",IF(OFFSET(TH!L$1,SMALL(Dong1,ROWS($1:4)),)="1111",OFFSET(TH!D$1,SMALL(Dong1,ROWS($1:4)),),""))</f>
        <v/>
      </c>
      <c r="D17" s="120">
        <f ca="1">IF(ROWS($1:4)&gt;COUNT(Dong1),"",IF(OFFSET(TH!M$1,SMALL(Dong1,ROWS($1:4)),)="1111",OFFSET(TH!D$1,SMALL(Dong1,ROWS($1:4)),),""))</f>
        <v>0</v>
      </c>
      <c r="E17" s="221" t="str">
        <f ca="1">IF(ROWS($1:4)&gt;COUNT(Dong1),"",OFFSET(TH!F$1,SMALL(Dong1,ROWS($1:4)),))</f>
        <v>Mực in</v>
      </c>
      <c r="F17" s="122" t="str">
        <f ca="1">IF(ROWS($1:4)&gt;COUNT(Dong1),"",IF(OFFSET(TH!M$1,SMALL(Dong1,ROWS($1:4)),)="1111",OFFSET(TH!L$1,SMALL(Dong1,ROWS($1:4)),),OFFSET(TH!M$1,SMALL(Dong1,ROWS($1:4)),)))</f>
        <v>154</v>
      </c>
      <c r="G17" s="123">
        <f ca="1">IF(ROWS($1:4)&gt;COUNT(Dong1),"",IF(OFFSET(TH!L$1,SMALL(Dong1,ROWS($1:4)),)="1111",OFFSET(TH!K$1,SMALL(Dong1,ROWS($1:4)),),0))</f>
        <v>0</v>
      </c>
      <c r="H17" s="121">
        <f ca="1">IF(ROWS($1:4)&gt;COUNT(Dong1),"",IF(OFFSET(TH!M$1,SMALL(Dong1,ROWS($1:4)),)="1111",OFFSET(TH!K$1,SMALL(Dong1,ROWS($1:4)),),0))</f>
        <v>1400000</v>
      </c>
      <c r="I17" s="119">
        <f t="shared" ca="1" si="0"/>
        <v>2489859915</v>
      </c>
      <c r="J17" s="124"/>
      <c r="N17" s="626"/>
      <c r="O17" s="626"/>
    </row>
    <row r="18" spans="1:15" ht="21.75" customHeight="1">
      <c r="A18" s="118">
        <f ca="1">IF(ROWS($1:5)&gt;COUNT(Dong1),"",OFFSET(TH!C$1,SMALL(Dong1,ROWS($1:5)),))</f>
        <v>41202</v>
      </c>
      <c r="B18" s="118">
        <f ca="1">IF(ROWS($1:5)&gt;COUNT(Dong1),"",OFFSET(TH!E$1,SMALL(Dong1,ROWS($1:5)),))</f>
        <v>41202</v>
      </c>
      <c r="C18" s="119" t="str">
        <f ca="1">IF(ROWS($1:5)&gt;COUNT(Dong1),"",IF(OFFSET(TH!L$1,SMALL(Dong1,ROWS($1:5)),)="1111",OFFSET(TH!D$1,SMALL(Dong1,ROWS($1:5)),),""))</f>
        <v/>
      </c>
      <c r="D18" s="120">
        <f ca="1">IF(ROWS($1:5)&gt;COUNT(Dong1),"",IF(OFFSET(TH!M$1,SMALL(Dong1,ROWS($1:5)),)="1111",OFFSET(TH!D$1,SMALL(Dong1,ROWS($1:5)),),""))</f>
        <v>0</v>
      </c>
      <c r="E18" s="221" t="str">
        <f ca="1">IF(ROWS($1:5)&gt;COUNT(Dong1),"",OFFSET(TH!F$1,SMALL(Dong1,ROWS($1:5)),))</f>
        <v>Thanh toán tiền viễn thông</v>
      </c>
      <c r="F18" s="122" t="str">
        <f ca="1">IF(ROWS($1:5)&gt;COUNT(Dong1),"",IF(OFFSET(TH!M$1,SMALL(Dong1,ROWS($1:5)),)="1111",OFFSET(TH!L$1,SMALL(Dong1,ROWS($1:5)),),OFFSET(TH!M$1,SMALL(Dong1,ROWS($1:5)),)))</f>
        <v>642</v>
      </c>
      <c r="G18" s="123">
        <f ca="1">IF(ROWS($1:5)&gt;COUNT(Dong1),"",IF(OFFSET(TH!L$1,SMALL(Dong1,ROWS($1:5)),)="1111",OFFSET(TH!K$1,SMALL(Dong1,ROWS($1:5)),),0))</f>
        <v>0</v>
      </c>
      <c r="H18" s="121">
        <f ca="1">IF(ROWS($1:5)&gt;COUNT(Dong1),"",IF(OFFSET(TH!M$1,SMALL(Dong1,ROWS($1:5)),)="1111",OFFSET(TH!K$1,SMALL(Dong1,ROWS($1:5)),),0))</f>
        <v>250000</v>
      </c>
      <c r="I18" s="119">
        <f t="shared" ca="1" si="0"/>
        <v>2489609915</v>
      </c>
      <c r="J18" s="124"/>
      <c r="N18" s="626"/>
      <c r="O18" s="626"/>
    </row>
    <row r="19" spans="1:15" ht="21.75" customHeight="1">
      <c r="A19" s="118">
        <f ca="1">IF(ROWS($1:6)&gt;COUNT(Dong1),"",OFFSET(TH!C$1,SMALL(Dong1,ROWS($1:6)),))</f>
        <v>41202</v>
      </c>
      <c r="B19" s="118">
        <f ca="1">IF(ROWS($1:6)&gt;COUNT(Dong1),"",OFFSET(TH!E$1,SMALL(Dong1,ROWS($1:6)),))</f>
        <v>41202</v>
      </c>
      <c r="C19" s="119" t="str">
        <f ca="1">IF(ROWS($1:6)&gt;COUNT(Dong1),"",IF(OFFSET(TH!L$1,SMALL(Dong1,ROWS($1:6)),)="1111",OFFSET(TH!D$1,SMALL(Dong1,ROWS($1:6)),),""))</f>
        <v/>
      </c>
      <c r="D19" s="120">
        <f ca="1">IF(ROWS($1:6)&gt;COUNT(Dong1),"",IF(OFFSET(TH!M$1,SMALL(Dong1,ROWS($1:6)),)="1111",OFFSET(TH!D$1,SMALL(Dong1,ROWS($1:6)),),""))</f>
        <v>0</v>
      </c>
      <c r="E19" s="221" t="str">
        <f ca="1">IF(ROWS($1:6)&gt;COUNT(Dong1),"",OFFSET(TH!F$1,SMALL(Dong1,ROWS($1:6)),))</f>
        <v>VAT Thanh toán tiền viễn thông</v>
      </c>
      <c r="F19" s="122" t="str">
        <f ca="1">IF(ROWS($1:6)&gt;COUNT(Dong1),"",IF(OFFSET(TH!M$1,SMALL(Dong1,ROWS($1:6)),)="1111",OFFSET(TH!L$1,SMALL(Dong1,ROWS($1:6)),),OFFSET(TH!M$1,SMALL(Dong1,ROWS($1:6)),)))</f>
        <v>1331</v>
      </c>
      <c r="G19" s="123">
        <f ca="1">IF(ROWS($1:6)&gt;COUNT(Dong1),"",IF(OFFSET(TH!L$1,SMALL(Dong1,ROWS($1:6)),)="1111",OFFSET(TH!K$1,SMALL(Dong1,ROWS($1:6)),),0))</f>
        <v>0</v>
      </c>
      <c r="H19" s="121">
        <f ca="1">IF(ROWS($1:6)&gt;COUNT(Dong1),"",IF(OFFSET(TH!M$1,SMALL(Dong1,ROWS($1:6)),)="1111",OFFSET(TH!K$1,SMALL(Dong1,ROWS($1:6)),),0))</f>
        <v>25000</v>
      </c>
      <c r="I19" s="119">
        <f t="shared" ca="1" si="0"/>
        <v>2489584915</v>
      </c>
      <c r="J19" s="124"/>
      <c r="N19" s="626"/>
      <c r="O19" s="626"/>
    </row>
    <row r="20" spans="1:15" ht="21.75" customHeight="1">
      <c r="A20" s="118">
        <f ca="1">IF(ROWS($1:7)&gt;COUNT(Dong1),"",OFFSET(TH!C$1,SMALL(Dong1,ROWS($1:7)),))</f>
        <v>41222</v>
      </c>
      <c r="B20" s="118">
        <f ca="1">IF(ROWS($1:7)&gt;COUNT(Dong1),"",OFFSET(TH!E$1,SMALL(Dong1,ROWS($1:7)),))</f>
        <v>41222</v>
      </c>
      <c r="C20" s="119" t="str">
        <f ca="1">IF(ROWS($1:7)&gt;COUNT(Dong1),"",IF(OFFSET(TH!L$1,SMALL(Dong1,ROWS($1:7)),)="1111",OFFSET(TH!D$1,SMALL(Dong1,ROWS($1:7)),),""))</f>
        <v/>
      </c>
      <c r="D20" s="120">
        <f ca="1">IF(ROWS($1:7)&gt;COUNT(Dong1),"",IF(OFFSET(TH!M$1,SMALL(Dong1,ROWS($1:7)),)="1111",OFFSET(TH!D$1,SMALL(Dong1,ROWS($1:7)),),""))</f>
        <v>0</v>
      </c>
      <c r="E20" s="221" t="str">
        <f ca="1">IF(ROWS($1:7)&gt;COUNT(Dong1),"",OFFSET(TH!F$1,SMALL(Dong1,ROWS($1:7)),))</f>
        <v>Thuế GTGT hàng sản xuất</v>
      </c>
      <c r="F20" s="122" t="str">
        <f ca="1">IF(ROWS($1:7)&gt;COUNT(Dong1),"",IF(OFFSET(TH!M$1,SMALL(Dong1,ROWS($1:7)),)="1111",OFFSET(TH!L$1,SMALL(Dong1,ROWS($1:7)),),OFFSET(TH!M$1,SMALL(Dong1,ROWS($1:7)),)))</f>
        <v>3388</v>
      </c>
      <c r="G20" s="123">
        <f ca="1">IF(ROWS($1:7)&gt;COUNT(Dong1),"",IF(OFFSET(TH!L$1,SMALL(Dong1,ROWS($1:7)),)="1111",OFFSET(TH!K$1,SMALL(Dong1,ROWS($1:7)),),0))</f>
        <v>0</v>
      </c>
      <c r="H20" s="121">
        <f ca="1">IF(ROWS($1:7)&gt;COUNT(Dong1),"",IF(OFFSET(TH!M$1,SMALL(Dong1,ROWS($1:7)),)="1111",OFFSET(TH!K$1,SMALL(Dong1,ROWS($1:7)),),0))</f>
        <v>505710</v>
      </c>
      <c r="I20" s="119">
        <f t="shared" ca="1" si="0"/>
        <v>2489079205</v>
      </c>
      <c r="J20" s="124"/>
      <c r="N20" s="626"/>
      <c r="O20" s="626"/>
    </row>
    <row r="21" spans="1:15" ht="21.75" customHeight="1">
      <c r="A21" s="118">
        <f ca="1">IF(ROWS($1:8)&gt;COUNT(Dong1),"",OFFSET(TH!C$1,SMALL(Dong1,ROWS($1:8)),))</f>
        <v>41221</v>
      </c>
      <c r="B21" s="118">
        <f ca="1">IF(ROWS($1:8)&gt;COUNT(Dong1),"",OFFSET(TH!E$1,SMALL(Dong1,ROWS($1:8)),))</f>
        <v>41221</v>
      </c>
      <c r="C21" s="119" t="str">
        <f ca="1">IF(ROWS($1:8)&gt;COUNT(Dong1),"",IF(OFFSET(TH!L$1,SMALL(Dong1,ROWS($1:8)),)="1111",OFFSET(TH!D$1,SMALL(Dong1,ROWS($1:8)),),""))</f>
        <v/>
      </c>
      <c r="D21" s="120">
        <f ca="1">IF(ROWS($1:8)&gt;COUNT(Dong1),"",IF(OFFSET(TH!M$1,SMALL(Dong1,ROWS($1:8)),)="1111",OFFSET(TH!D$1,SMALL(Dong1,ROWS($1:8)),),""))</f>
        <v>0</v>
      </c>
      <c r="E21" s="221" t="str">
        <f ca="1">IF(ROWS($1:8)&gt;COUNT(Dong1),"",OFFSET(TH!F$1,SMALL(Dong1,ROWS($1:8)),))</f>
        <v>Vật liệu xây dựng</v>
      </c>
      <c r="F21" s="122" t="str">
        <f ca="1">IF(ROWS($1:8)&gt;COUNT(Dong1),"",IF(OFFSET(TH!M$1,SMALL(Dong1,ROWS($1:8)),)="1111",OFFSET(TH!L$1,SMALL(Dong1,ROWS($1:8)),),OFFSET(TH!M$1,SMALL(Dong1,ROWS($1:8)),)))</f>
        <v>642</v>
      </c>
      <c r="G21" s="123">
        <f ca="1">IF(ROWS($1:8)&gt;COUNT(Dong1),"",IF(OFFSET(TH!L$1,SMALL(Dong1,ROWS($1:8)),)="1111",OFFSET(TH!K$1,SMALL(Dong1,ROWS($1:8)),),0))</f>
        <v>0</v>
      </c>
      <c r="H21" s="121">
        <f ca="1">IF(ROWS($1:8)&gt;COUNT(Dong1),"",IF(OFFSET(TH!M$1,SMALL(Dong1,ROWS($1:8)),)="1111",OFFSET(TH!K$1,SMALL(Dong1,ROWS($1:8)),),0))</f>
        <v>4372550</v>
      </c>
      <c r="I21" s="119">
        <f t="shared" ca="1" si="0"/>
        <v>2484706655</v>
      </c>
      <c r="J21" s="124"/>
      <c r="N21" s="626"/>
      <c r="O21" s="626"/>
    </row>
    <row r="22" spans="1:15" ht="21.75" customHeight="1">
      <c r="A22" s="118">
        <f ca="1">IF(ROWS($1:9)&gt;COUNT(Dong1),"",OFFSET(TH!C$1,SMALL(Dong1,ROWS($1:9)),))</f>
        <v>41221</v>
      </c>
      <c r="B22" s="118">
        <f ca="1">IF(ROWS($1:9)&gt;COUNT(Dong1),"",OFFSET(TH!E$1,SMALL(Dong1,ROWS($1:9)),))</f>
        <v>41221</v>
      </c>
      <c r="C22" s="119" t="str">
        <f ca="1">IF(ROWS($1:9)&gt;COUNT(Dong1),"",IF(OFFSET(TH!L$1,SMALL(Dong1,ROWS($1:9)),)="1111",OFFSET(TH!D$1,SMALL(Dong1,ROWS($1:9)),),""))</f>
        <v/>
      </c>
      <c r="D22" s="120">
        <f ca="1">IF(ROWS($1:9)&gt;COUNT(Dong1),"",IF(OFFSET(TH!M$1,SMALL(Dong1,ROWS($1:9)),)="1111",OFFSET(TH!D$1,SMALL(Dong1,ROWS($1:9)),),""))</f>
        <v>0</v>
      </c>
      <c r="E22" s="221" t="str">
        <f ca="1">IF(ROWS($1:9)&gt;COUNT(Dong1),"",OFFSET(TH!F$1,SMALL(Dong1,ROWS($1:9)),))</f>
        <v>VAT Vật liệu xây dựng</v>
      </c>
      <c r="F22" s="122" t="str">
        <f ca="1">IF(ROWS($1:9)&gt;COUNT(Dong1),"",IF(OFFSET(TH!M$1,SMALL(Dong1,ROWS($1:9)),)="1111",OFFSET(TH!L$1,SMALL(Dong1,ROWS($1:9)),),OFFSET(TH!M$1,SMALL(Dong1,ROWS($1:9)),)))</f>
        <v>1331</v>
      </c>
      <c r="G22" s="123">
        <f ca="1">IF(ROWS($1:9)&gt;COUNT(Dong1),"",IF(OFFSET(TH!L$1,SMALL(Dong1,ROWS($1:9)),)="1111",OFFSET(TH!K$1,SMALL(Dong1,ROWS($1:9)),),0))</f>
        <v>0</v>
      </c>
      <c r="H22" s="121">
        <f ca="1">IF(ROWS($1:9)&gt;COUNT(Dong1),"",IF(OFFSET(TH!M$1,SMALL(Dong1,ROWS($1:9)),)="1111",OFFSET(TH!K$1,SMALL(Dong1,ROWS($1:9)),),0))</f>
        <v>437255</v>
      </c>
      <c r="I22" s="119">
        <f t="shared" ca="1" si="0"/>
        <v>2484269400</v>
      </c>
      <c r="J22" s="124"/>
      <c r="N22" s="626"/>
      <c r="O22" s="626"/>
    </row>
    <row r="23" spans="1:15" ht="21.75" customHeight="1">
      <c r="A23" s="118">
        <f ca="1">IF(ROWS($1:10)&gt;COUNT(Dong1),"",OFFSET(TH!C$1,SMALL(Dong1,ROWS($1:10)),))</f>
        <v>41242</v>
      </c>
      <c r="B23" s="118">
        <f ca="1">IF(ROWS($1:10)&gt;COUNT(Dong1),"",OFFSET(TH!E$1,SMALL(Dong1,ROWS($1:10)),))</f>
        <v>41242</v>
      </c>
      <c r="C23" s="119" t="str">
        <f ca="1">IF(ROWS($1:10)&gt;COUNT(Dong1),"",IF(OFFSET(TH!L$1,SMALL(Dong1,ROWS($1:10)),)="1111",OFFSET(TH!D$1,SMALL(Dong1,ROWS($1:10)),),""))</f>
        <v/>
      </c>
      <c r="D23" s="120">
        <f ca="1">IF(ROWS($1:10)&gt;COUNT(Dong1),"",IF(OFFSET(TH!M$1,SMALL(Dong1,ROWS($1:10)),)="1111",OFFSET(TH!D$1,SMALL(Dong1,ROWS($1:10)),),""))</f>
        <v>0</v>
      </c>
      <c r="E23" s="221" t="str">
        <f ca="1">IF(ROWS($1:10)&gt;COUNT(Dong1),"",OFFSET(TH!F$1,SMALL(Dong1,ROWS($1:10)),))</f>
        <v>Cước vận chuyển</v>
      </c>
      <c r="F23" s="122" t="str">
        <f ca="1">IF(ROWS($1:10)&gt;COUNT(Dong1),"",IF(OFFSET(TH!M$1,SMALL(Dong1,ROWS($1:10)),)="1111",OFFSET(TH!L$1,SMALL(Dong1,ROWS($1:10)),),OFFSET(TH!M$1,SMALL(Dong1,ROWS($1:10)),)))</f>
        <v>642</v>
      </c>
      <c r="G23" s="123">
        <f ca="1">IF(ROWS($1:10)&gt;COUNT(Dong1),"",IF(OFFSET(TH!L$1,SMALL(Dong1,ROWS($1:10)),)="1111",OFFSET(TH!K$1,SMALL(Dong1,ROWS($1:10)),),0))</f>
        <v>0</v>
      </c>
      <c r="H23" s="121">
        <f ca="1">IF(ROWS($1:10)&gt;COUNT(Dong1),"",IF(OFFSET(TH!M$1,SMALL(Dong1,ROWS($1:10)),)="1111",OFFSET(TH!K$1,SMALL(Dong1,ROWS($1:10)),),0))</f>
        <v>3000000</v>
      </c>
      <c r="I23" s="119">
        <f t="shared" ca="1" si="0"/>
        <v>2481269400</v>
      </c>
      <c r="J23" s="124"/>
      <c r="N23" s="626"/>
      <c r="O23" s="626"/>
    </row>
    <row r="24" spans="1:15" ht="21.75" customHeight="1">
      <c r="A24" s="118">
        <f ca="1">IF(ROWS($1:11)&gt;COUNT(Dong1),"",OFFSET(TH!C$1,SMALL(Dong1,ROWS($1:11)),))</f>
        <v>41242</v>
      </c>
      <c r="B24" s="118">
        <f ca="1">IF(ROWS($1:11)&gt;COUNT(Dong1),"",OFFSET(TH!E$1,SMALL(Dong1,ROWS($1:11)),))</f>
        <v>41242</v>
      </c>
      <c r="C24" s="119" t="str">
        <f ca="1">IF(ROWS($1:11)&gt;COUNT(Dong1),"",IF(OFFSET(TH!L$1,SMALL(Dong1,ROWS($1:11)),)="1111",OFFSET(TH!D$1,SMALL(Dong1,ROWS($1:11)),),""))</f>
        <v/>
      </c>
      <c r="D24" s="120">
        <f ca="1">IF(ROWS($1:11)&gt;COUNT(Dong1),"",IF(OFFSET(TH!M$1,SMALL(Dong1,ROWS($1:11)),)="1111",OFFSET(TH!D$1,SMALL(Dong1,ROWS($1:11)),),""))</f>
        <v>0</v>
      </c>
      <c r="E24" s="221" t="str">
        <f ca="1">IF(ROWS($1:11)&gt;COUNT(Dong1),"",OFFSET(TH!F$1,SMALL(Dong1,ROWS($1:11)),))</f>
        <v>VAT Cước vận chuyển</v>
      </c>
      <c r="F24" s="122" t="str">
        <f ca="1">IF(ROWS($1:11)&gt;COUNT(Dong1),"",IF(OFFSET(TH!M$1,SMALL(Dong1,ROWS($1:11)),)="1111",OFFSET(TH!L$1,SMALL(Dong1,ROWS($1:11)),),OFFSET(TH!M$1,SMALL(Dong1,ROWS($1:11)),)))</f>
        <v>1331</v>
      </c>
      <c r="G24" s="123">
        <f ca="1">IF(ROWS($1:11)&gt;COUNT(Dong1),"",IF(OFFSET(TH!L$1,SMALL(Dong1,ROWS($1:11)),)="1111",OFFSET(TH!K$1,SMALL(Dong1,ROWS($1:11)),),0))</f>
        <v>0</v>
      </c>
      <c r="H24" s="121">
        <f ca="1">IF(ROWS($1:11)&gt;COUNT(Dong1),"",IF(OFFSET(TH!M$1,SMALL(Dong1,ROWS($1:11)),)="1111",OFFSET(TH!K$1,SMALL(Dong1,ROWS($1:11)),),0))</f>
        <v>300000</v>
      </c>
      <c r="I24" s="119">
        <f t="shared" ca="1" si="0"/>
        <v>2480969400</v>
      </c>
      <c r="J24" s="124"/>
      <c r="N24" s="626"/>
      <c r="O24" s="626"/>
    </row>
    <row r="25" spans="1:15" ht="21.75" customHeight="1">
      <c r="A25" s="118">
        <f ca="1">IF(ROWS($1:12)&gt;COUNT(Dong1),"",OFFSET(TH!C$1,SMALL(Dong1,ROWS($1:12)),))</f>
        <v>41244</v>
      </c>
      <c r="B25" s="118">
        <f ca="1">IF(ROWS($1:12)&gt;COUNT(Dong1),"",OFFSET(TH!E$1,SMALL(Dong1,ROWS($1:12)),))</f>
        <v>41244</v>
      </c>
      <c r="C25" s="119" t="str">
        <f ca="1">IF(ROWS($1:12)&gt;COUNT(Dong1),"",IF(OFFSET(TH!L$1,SMALL(Dong1,ROWS($1:12)),)="1111",OFFSET(TH!D$1,SMALL(Dong1,ROWS($1:12)),),""))</f>
        <v/>
      </c>
      <c r="D25" s="120">
        <f ca="1">IF(ROWS($1:12)&gt;COUNT(Dong1),"",IF(OFFSET(TH!M$1,SMALL(Dong1,ROWS($1:12)),)="1111",OFFSET(TH!D$1,SMALL(Dong1,ROWS($1:12)),),""))</f>
        <v>0</v>
      </c>
      <c r="E25" s="221" t="str">
        <f ca="1">IF(ROWS($1:12)&gt;COUNT(Dong1),"",OFFSET(TH!F$1,SMALL(Dong1,ROWS($1:12)),))</f>
        <v>Khung gỗ, mực in</v>
      </c>
      <c r="F25" s="122" t="str">
        <f ca="1">IF(ROWS($1:12)&gt;COUNT(Dong1),"",IF(OFFSET(TH!M$1,SMALL(Dong1,ROWS($1:12)),)="1111",OFFSET(TH!L$1,SMALL(Dong1,ROWS($1:12)),),OFFSET(TH!M$1,SMALL(Dong1,ROWS($1:12)),)))</f>
        <v>154</v>
      </c>
      <c r="G25" s="123">
        <f ca="1">IF(ROWS($1:12)&gt;COUNT(Dong1),"",IF(OFFSET(TH!L$1,SMALL(Dong1,ROWS($1:12)),)="1111",OFFSET(TH!K$1,SMALL(Dong1,ROWS($1:12)),),0))</f>
        <v>0</v>
      </c>
      <c r="H25" s="121">
        <f ca="1">IF(ROWS($1:12)&gt;COUNT(Dong1),"",IF(OFFSET(TH!M$1,SMALL(Dong1,ROWS($1:12)),)="1111",OFFSET(TH!K$1,SMALL(Dong1,ROWS($1:12)),),0))</f>
        <v>1713000</v>
      </c>
      <c r="I25" s="119">
        <f t="shared" ca="1" si="0"/>
        <v>2479256400</v>
      </c>
      <c r="J25" s="124"/>
      <c r="N25" s="626"/>
      <c r="O25" s="626"/>
    </row>
    <row r="26" spans="1:15" ht="21.75" customHeight="1">
      <c r="A26" s="118">
        <f ca="1">IF(ROWS($1:13)&gt;COUNT(Dong1),"",OFFSET(TH!C$1,SMALL(Dong1,ROWS($1:13)),))</f>
        <v>41233</v>
      </c>
      <c r="B26" s="118">
        <f ca="1">IF(ROWS($1:13)&gt;COUNT(Dong1),"",OFFSET(TH!E$1,SMALL(Dong1,ROWS($1:13)),))</f>
        <v>41233</v>
      </c>
      <c r="C26" s="119" t="str">
        <f ca="1">IF(ROWS($1:13)&gt;COUNT(Dong1),"",IF(OFFSET(TH!L$1,SMALL(Dong1,ROWS($1:13)),)="1111",OFFSET(TH!D$1,SMALL(Dong1,ROWS($1:13)),),""))</f>
        <v/>
      </c>
      <c r="D26" s="120">
        <f ca="1">IF(ROWS($1:13)&gt;COUNT(Dong1),"",IF(OFFSET(TH!M$1,SMALL(Dong1,ROWS($1:13)),)="1111",OFFSET(TH!D$1,SMALL(Dong1,ROWS($1:13)),),""))</f>
        <v>0</v>
      </c>
      <c r="E26" s="221" t="str">
        <f ca="1">IF(ROWS($1:13)&gt;COUNT(Dong1),"",OFFSET(TH!F$1,SMALL(Dong1,ROWS($1:13)),))</f>
        <v>Thanh toán tiền viễn thông</v>
      </c>
      <c r="F26" s="122" t="str">
        <f ca="1">IF(ROWS($1:13)&gt;COUNT(Dong1),"",IF(OFFSET(TH!M$1,SMALL(Dong1,ROWS($1:13)),)="1111",OFFSET(TH!L$1,SMALL(Dong1,ROWS($1:13)),),OFFSET(TH!M$1,SMALL(Dong1,ROWS($1:13)),)))</f>
        <v>642</v>
      </c>
      <c r="G26" s="123">
        <f ca="1">IF(ROWS($1:13)&gt;COUNT(Dong1),"",IF(OFFSET(TH!L$1,SMALL(Dong1,ROWS($1:13)),)="1111",OFFSET(TH!K$1,SMALL(Dong1,ROWS($1:13)),),0))</f>
        <v>0</v>
      </c>
      <c r="H26" s="121">
        <f ca="1">IF(ROWS($1:13)&gt;COUNT(Dong1),"",IF(OFFSET(TH!M$1,SMALL(Dong1,ROWS($1:13)),)="1111",OFFSET(TH!K$1,SMALL(Dong1,ROWS($1:13)),),0))</f>
        <v>254545</v>
      </c>
      <c r="I26" s="119">
        <f t="shared" ca="1" si="0"/>
        <v>2479001855</v>
      </c>
      <c r="J26" s="124"/>
      <c r="N26" s="626"/>
      <c r="O26" s="626"/>
    </row>
    <row r="27" spans="1:15" ht="21.75" customHeight="1">
      <c r="A27" s="118">
        <f ca="1">IF(ROWS($1:14)&gt;COUNT(Dong1),"",OFFSET(TH!C$1,SMALL(Dong1,ROWS($1:14)),))</f>
        <v>41233</v>
      </c>
      <c r="B27" s="118">
        <f ca="1">IF(ROWS($1:14)&gt;COUNT(Dong1),"",OFFSET(TH!E$1,SMALL(Dong1,ROWS($1:14)),))</f>
        <v>41233</v>
      </c>
      <c r="C27" s="119" t="str">
        <f ca="1">IF(ROWS($1:14)&gt;COUNT(Dong1),"",IF(OFFSET(TH!L$1,SMALL(Dong1,ROWS($1:14)),)="1111",OFFSET(TH!D$1,SMALL(Dong1,ROWS($1:14)),),""))</f>
        <v/>
      </c>
      <c r="D27" s="120">
        <f ca="1">IF(ROWS($1:14)&gt;COUNT(Dong1),"",IF(OFFSET(TH!M$1,SMALL(Dong1,ROWS($1:14)),)="1111",OFFSET(TH!D$1,SMALL(Dong1,ROWS($1:14)),),""))</f>
        <v>0</v>
      </c>
      <c r="E27" s="221" t="str">
        <f ca="1">IF(ROWS($1:14)&gt;COUNT(Dong1),"",OFFSET(TH!F$1,SMALL(Dong1,ROWS($1:14)),))</f>
        <v>VAT Thanh toán tiền viễn thông</v>
      </c>
      <c r="F27" s="122" t="str">
        <f ca="1">IF(ROWS($1:14)&gt;COUNT(Dong1),"",IF(OFFSET(TH!M$1,SMALL(Dong1,ROWS($1:14)),)="1111",OFFSET(TH!L$1,SMALL(Dong1,ROWS($1:14)),),OFFSET(TH!M$1,SMALL(Dong1,ROWS($1:14)),)))</f>
        <v>1331</v>
      </c>
      <c r="G27" s="123">
        <f ca="1">IF(ROWS($1:14)&gt;COUNT(Dong1),"",IF(OFFSET(TH!L$1,SMALL(Dong1,ROWS($1:14)),)="1111",OFFSET(TH!K$1,SMALL(Dong1,ROWS($1:14)),),0))</f>
        <v>0</v>
      </c>
      <c r="H27" s="121">
        <f ca="1">IF(ROWS($1:14)&gt;COUNT(Dong1),"",IF(OFFSET(TH!M$1,SMALL(Dong1,ROWS($1:14)),)="1111",OFFSET(TH!K$1,SMALL(Dong1,ROWS($1:14)),),0))</f>
        <v>25455</v>
      </c>
      <c r="I27" s="119">
        <f t="shared" ca="1" si="0"/>
        <v>2478976400</v>
      </c>
      <c r="J27" s="124"/>
      <c r="N27" s="626"/>
      <c r="O27" s="626"/>
    </row>
    <row r="28" spans="1:15" ht="21.75" customHeight="1">
      <c r="A28" s="118">
        <f ca="1">IF(ROWS($1:15)&gt;COUNT(Dong1),"",OFFSET(TH!C$1,SMALL(Dong1,ROWS($1:15)),))</f>
        <v>41228</v>
      </c>
      <c r="B28" s="118">
        <f ca="1">IF(ROWS($1:15)&gt;COUNT(Dong1),"",OFFSET(TH!E$1,SMALL(Dong1,ROWS($1:15)),))</f>
        <v>41228</v>
      </c>
      <c r="C28" s="119" t="str">
        <f ca="1">IF(ROWS($1:15)&gt;COUNT(Dong1),"",IF(OFFSET(TH!L$1,SMALL(Dong1,ROWS($1:15)),)="1111",OFFSET(TH!D$1,SMALL(Dong1,ROWS($1:15)),),""))</f>
        <v/>
      </c>
      <c r="D28" s="120">
        <f ca="1">IF(ROWS($1:15)&gt;COUNT(Dong1),"",IF(OFFSET(TH!M$1,SMALL(Dong1,ROWS($1:15)),)="1111",OFFSET(TH!D$1,SMALL(Dong1,ROWS($1:15)),),""))</f>
        <v>0</v>
      </c>
      <c r="E28" s="221" t="str">
        <f ca="1">IF(ROWS($1:15)&gt;COUNT(Dong1),"",OFFSET(TH!F$1,SMALL(Dong1,ROWS($1:15)),))</f>
        <v>Thanh toán tiền điện</v>
      </c>
      <c r="F28" s="122" t="str">
        <f ca="1">IF(ROWS($1:15)&gt;COUNT(Dong1),"",IF(OFFSET(TH!M$1,SMALL(Dong1,ROWS($1:15)),)="1111",OFFSET(TH!L$1,SMALL(Dong1,ROWS($1:15)),),OFFSET(TH!M$1,SMALL(Dong1,ROWS($1:15)),)))</f>
        <v>642</v>
      </c>
      <c r="G28" s="123">
        <f ca="1">IF(ROWS($1:15)&gt;COUNT(Dong1),"",IF(OFFSET(TH!L$1,SMALL(Dong1,ROWS($1:15)),)="1111",OFFSET(TH!K$1,SMALL(Dong1,ROWS($1:15)),),0))</f>
        <v>0</v>
      </c>
      <c r="H28" s="121">
        <f ca="1">IF(ROWS($1:15)&gt;COUNT(Dong1),"",IF(OFFSET(TH!M$1,SMALL(Dong1,ROWS($1:15)),)="1111",OFFSET(TH!K$1,SMALL(Dong1,ROWS($1:15)),),0))</f>
        <v>809283</v>
      </c>
      <c r="I28" s="119">
        <f t="shared" ca="1" si="0"/>
        <v>2478167117</v>
      </c>
      <c r="J28" s="124"/>
      <c r="N28" s="626"/>
      <c r="O28" s="626"/>
    </row>
    <row r="29" spans="1:15" ht="21.75" customHeight="1">
      <c r="A29" s="118">
        <f ca="1">IF(ROWS($1:16)&gt;COUNT(Dong1),"",OFFSET(TH!C$1,SMALL(Dong1,ROWS($1:16)),))</f>
        <v>41228</v>
      </c>
      <c r="B29" s="118">
        <f ca="1">IF(ROWS($1:16)&gt;COUNT(Dong1),"",OFFSET(TH!E$1,SMALL(Dong1,ROWS($1:16)),))</f>
        <v>41228</v>
      </c>
      <c r="C29" s="119" t="str">
        <f ca="1">IF(ROWS($1:16)&gt;COUNT(Dong1),"",IF(OFFSET(TH!L$1,SMALL(Dong1,ROWS($1:16)),)="1111",OFFSET(TH!D$1,SMALL(Dong1,ROWS($1:16)),),""))</f>
        <v/>
      </c>
      <c r="D29" s="120">
        <f ca="1">IF(ROWS($1:16)&gt;COUNT(Dong1),"",IF(OFFSET(TH!M$1,SMALL(Dong1,ROWS($1:16)),)="1111",OFFSET(TH!D$1,SMALL(Dong1,ROWS($1:16)),),""))</f>
        <v>0</v>
      </c>
      <c r="E29" s="221" t="str">
        <f ca="1">IF(ROWS($1:16)&gt;COUNT(Dong1),"",OFFSET(TH!F$1,SMALL(Dong1,ROWS($1:16)),))</f>
        <v>VAT Thanh toán tiền điện</v>
      </c>
      <c r="F29" s="122" t="str">
        <f ca="1">IF(ROWS($1:16)&gt;COUNT(Dong1),"",IF(OFFSET(TH!M$1,SMALL(Dong1,ROWS($1:16)),)="1111",OFFSET(TH!L$1,SMALL(Dong1,ROWS($1:16)),),OFFSET(TH!M$1,SMALL(Dong1,ROWS($1:16)),)))</f>
        <v>1331</v>
      </c>
      <c r="G29" s="123">
        <f ca="1">IF(ROWS($1:16)&gt;COUNT(Dong1),"",IF(OFFSET(TH!L$1,SMALL(Dong1,ROWS($1:16)),)="1111",OFFSET(TH!K$1,SMALL(Dong1,ROWS($1:16)),),0))</f>
        <v>0</v>
      </c>
      <c r="H29" s="121">
        <f ca="1">IF(ROWS($1:16)&gt;COUNT(Dong1),"",IF(OFFSET(TH!M$1,SMALL(Dong1,ROWS($1:16)),)="1111",OFFSET(TH!K$1,SMALL(Dong1,ROWS($1:16)),),0))</f>
        <v>80929</v>
      </c>
      <c r="I29" s="119">
        <f t="shared" ca="1" si="0"/>
        <v>2478086188</v>
      </c>
      <c r="J29" s="124"/>
      <c r="N29" s="626"/>
      <c r="O29" s="626"/>
    </row>
    <row r="30" spans="1:15" ht="21.75" customHeight="1">
      <c r="A30" s="118">
        <f ca="1">IF(ROWS($1:17)&gt;COUNT(Dong1),"",OFFSET(TH!C$1,SMALL(Dong1,ROWS($1:17)),))</f>
        <v>41220</v>
      </c>
      <c r="B30" s="118">
        <f ca="1">IF(ROWS($1:17)&gt;COUNT(Dong1),"",OFFSET(TH!E$1,SMALL(Dong1,ROWS($1:17)),))</f>
        <v>41220</v>
      </c>
      <c r="C30" s="119" t="str">
        <f ca="1">IF(ROWS($1:17)&gt;COUNT(Dong1),"",IF(OFFSET(TH!L$1,SMALL(Dong1,ROWS($1:17)),)="1111",OFFSET(TH!D$1,SMALL(Dong1,ROWS($1:17)),),""))</f>
        <v/>
      </c>
      <c r="D30" s="120">
        <f ca="1">IF(ROWS($1:17)&gt;COUNT(Dong1),"",IF(OFFSET(TH!M$1,SMALL(Dong1,ROWS($1:17)),)="1111",OFFSET(TH!D$1,SMALL(Dong1,ROWS($1:17)),),""))</f>
        <v>0</v>
      </c>
      <c r="E30" s="221" t="str">
        <f ca="1">IF(ROWS($1:17)&gt;COUNT(Dong1),"",OFFSET(TH!F$1,SMALL(Dong1,ROWS($1:17)),))</f>
        <v>Vật dụng phòng khách</v>
      </c>
      <c r="F30" s="122" t="str">
        <f ca="1">IF(ROWS($1:17)&gt;COUNT(Dong1),"",IF(OFFSET(TH!M$1,SMALL(Dong1,ROWS($1:17)),)="1111",OFFSET(TH!L$1,SMALL(Dong1,ROWS($1:17)),),OFFSET(TH!M$1,SMALL(Dong1,ROWS($1:17)),)))</f>
        <v>642</v>
      </c>
      <c r="G30" s="123">
        <f ca="1">IF(ROWS($1:17)&gt;COUNT(Dong1),"",IF(OFFSET(TH!L$1,SMALL(Dong1,ROWS($1:17)),)="1111",OFFSET(TH!K$1,SMALL(Dong1,ROWS($1:17)),),0))</f>
        <v>0</v>
      </c>
      <c r="H30" s="121">
        <f ca="1">IF(ROWS($1:17)&gt;COUNT(Dong1),"",IF(OFFSET(TH!M$1,SMALL(Dong1,ROWS($1:17)),)="1111",OFFSET(TH!K$1,SMALL(Dong1,ROWS($1:17)),),0))</f>
        <v>4845455</v>
      </c>
      <c r="I30" s="119">
        <f t="shared" ca="1" si="0"/>
        <v>2473240733</v>
      </c>
      <c r="J30" s="124"/>
      <c r="N30" s="626"/>
      <c r="O30" s="626"/>
    </row>
    <row r="31" spans="1:15" ht="21.75" customHeight="1">
      <c r="A31" s="118">
        <f ca="1">IF(ROWS($1:18)&gt;COUNT(Dong1),"",OFFSET(TH!C$1,SMALL(Dong1,ROWS($1:18)),))</f>
        <v>41220</v>
      </c>
      <c r="B31" s="118">
        <f ca="1">IF(ROWS($1:18)&gt;COUNT(Dong1),"",OFFSET(TH!E$1,SMALL(Dong1,ROWS($1:18)),))</f>
        <v>41220</v>
      </c>
      <c r="C31" s="119" t="str">
        <f ca="1">IF(ROWS($1:18)&gt;COUNT(Dong1),"",IF(OFFSET(TH!L$1,SMALL(Dong1,ROWS($1:18)),)="1111",OFFSET(TH!D$1,SMALL(Dong1,ROWS($1:18)),),""))</f>
        <v/>
      </c>
      <c r="D31" s="120">
        <f ca="1">IF(ROWS($1:18)&gt;COUNT(Dong1),"",IF(OFFSET(TH!M$1,SMALL(Dong1,ROWS($1:18)),)="1111",OFFSET(TH!D$1,SMALL(Dong1,ROWS($1:18)),),""))</f>
        <v>0</v>
      </c>
      <c r="E31" s="221" t="str">
        <f ca="1">IF(ROWS($1:18)&gt;COUNT(Dong1),"",OFFSET(TH!F$1,SMALL(Dong1,ROWS($1:18)),))</f>
        <v>VAT Vật dụng phòng khách</v>
      </c>
      <c r="F31" s="122" t="str">
        <f ca="1">IF(ROWS($1:18)&gt;COUNT(Dong1),"",IF(OFFSET(TH!M$1,SMALL(Dong1,ROWS($1:18)),)="1111",OFFSET(TH!L$1,SMALL(Dong1,ROWS($1:18)),),OFFSET(TH!M$1,SMALL(Dong1,ROWS($1:18)),)))</f>
        <v>1331</v>
      </c>
      <c r="G31" s="123">
        <f ca="1">IF(ROWS($1:18)&gt;COUNT(Dong1),"",IF(OFFSET(TH!L$1,SMALL(Dong1,ROWS($1:18)),)="1111",OFFSET(TH!K$1,SMALL(Dong1,ROWS($1:18)),),0))</f>
        <v>0</v>
      </c>
      <c r="H31" s="121">
        <f ca="1">IF(ROWS($1:18)&gt;COUNT(Dong1),"",IF(OFFSET(TH!M$1,SMALL(Dong1,ROWS($1:18)),)="1111",OFFSET(TH!K$1,SMALL(Dong1,ROWS($1:18)),),0))</f>
        <v>484545</v>
      </c>
      <c r="I31" s="119">
        <f t="shared" ca="1" si="0"/>
        <v>2472756188</v>
      </c>
      <c r="J31" s="124"/>
      <c r="N31" s="626"/>
      <c r="O31" s="626"/>
    </row>
    <row r="32" spans="1:15" ht="21.75" customHeight="1">
      <c r="A32" s="118">
        <f ca="1">IF(ROWS($1:19)&gt;COUNT(Dong1),"",OFFSET(TH!C$1,SMALL(Dong1,ROWS($1:19)),))</f>
        <v>41237</v>
      </c>
      <c r="B32" s="118">
        <f ca="1">IF(ROWS($1:19)&gt;COUNT(Dong1),"",OFFSET(TH!E$1,SMALL(Dong1,ROWS($1:19)),))</f>
        <v>41237</v>
      </c>
      <c r="C32" s="119" t="str">
        <f ca="1">IF(ROWS($1:19)&gt;COUNT(Dong1),"",IF(OFFSET(TH!L$1,SMALL(Dong1,ROWS($1:19)),)="1111",OFFSET(TH!D$1,SMALL(Dong1,ROWS($1:19)),),""))</f>
        <v/>
      </c>
      <c r="D32" s="120">
        <f ca="1">IF(ROWS($1:19)&gt;COUNT(Dong1),"",IF(OFFSET(TH!M$1,SMALL(Dong1,ROWS($1:19)),)="1111",OFFSET(TH!D$1,SMALL(Dong1,ROWS($1:19)),),""))</f>
        <v>0</v>
      </c>
      <c r="E32" s="221" t="str">
        <f ca="1">IF(ROWS($1:19)&gt;COUNT(Dong1),"",OFFSET(TH!F$1,SMALL(Dong1,ROWS($1:19)),))</f>
        <v>Dây mạ kẽm</v>
      </c>
      <c r="F32" s="122" t="str">
        <f ca="1">IF(ROWS($1:19)&gt;COUNT(Dong1),"",IF(OFFSET(TH!M$1,SMALL(Dong1,ROWS($1:19)),)="1111",OFFSET(TH!L$1,SMALL(Dong1,ROWS($1:19)),),OFFSET(TH!M$1,SMALL(Dong1,ROWS($1:19)),)))</f>
        <v>154</v>
      </c>
      <c r="G32" s="123">
        <f ca="1">IF(ROWS($1:19)&gt;COUNT(Dong1),"",IF(OFFSET(TH!L$1,SMALL(Dong1,ROWS($1:19)),)="1111",OFFSET(TH!K$1,SMALL(Dong1,ROWS($1:19)),),0))</f>
        <v>0</v>
      </c>
      <c r="H32" s="121">
        <f ca="1">IF(ROWS($1:19)&gt;COUNT(Dong1),"",IF(OFFSET(TH!M$1,SMALL(Dong1,ROWS($1:19)),)="1111",OFFSET(TH!K$1,SMALL(Dong1,ROWS($1:19)),),0))</f>
        <v>2520000</v>
      </c>
      <c r="I32" s="119">
        <f t="shared" ca="1" si="0"/>
        <v>2470236188</v>
      </c>
      <c r="J32" s="124"/>
      <c r="N32" s="626"/>
      <c r="O32" s="626"/>
    </row>
    <row r="33" spans="1:15" ht="21.75" customHeight="1">
      <c r="A33" s="118">
        <f ca="1">IF(ROWS($1:20)&gt;COUNT(Dong1),"",OFFSET(TH!C$1,SMALL(Dong1,ROWS($1:20)),))</f>
        <v>41237</v>
      </c>
      <c r="B33" s="118">
        <f ca="1">IF(ROWS($1:20)&gt;COUNT(Dong1),"",OFFSET(TH!E$1,SMALL(Dong1,ROWS($1:20)),))</f>
        <v>41237</v>
      </c>
      <c r="C33" s="119" t="str">
        <f ca="1">IF(ROWS($1:20)&gt;COUNT(Dong1),"",IF(OFFSET(TH!L$1,SMALL(Dong1,ROWS($1:20)),)="1111",OFFSET(TH!D$1,SMALL(Dong1,ROWS($1:20)),),""))</f>
        <v/>
      </c>
      <c r="D33" s="120">
        <f ca="1">IF(ROWS($1:20)&gt;COUNT(Dong1),"",IF(OFFSET(TH!M$1,SMALL(Dong1,ROWS($1:20)),)="1111",OFFSET(TH!D$1,SMALL(Dong1,ROWS($1:20)),),""))</f>
        <v>0</v>
      </c>
      <c r="E33" s="221" t="str">
        <f ca="1">IF(ROWS($1:20)&gt;COUNT(Dong1),"",OFFSET(TH!F$1,SMALL(Dong1,ROWS($1:20)),))</f>
        <v>VAT Dây mạ kẽm</v>
      </c>
      <c r="F33" s="122" t="str">
        <f ca="1">IF(ROWS($1:20)&gt;COUNT(Dong1),"",IF(OFFSET(TH!M$1,SMALL(Dong1,ROWS($1:20)),)="1111",OFFSET(TH!L$1,SMALL(Dong1,ROWS($1:20)),),OFFSET(TH!M$1,SMALL(Dong1,ROWS($1:20)),)))</f>
        <v>1331</v>
      </c>
      <c r="G33" s="123">
        <f ca="1">IF(ROWS($1:20)&gt;COUNT(Dong1),"",IF(OFFSET(TH!L$1,SMALL(Dong1,ROWS($1:20)),)="1111",OFFSET(TH!K$1,SMALL(Dong1,ROWS($1:20)),),0))</f>
        <v>0</v>
      </c>
      <c r="H33" s="121">
        <f ca="1">IF(ROWS($1:20)&gt;COUNT(Dong1),"",IF(OFFSET(TH!M$1,SMALL(Dong1,ROWS($1:20)),)="1111",OFFSET(TH!K$1,SMALL(Dong1,ROWS($1:20)),),0))</f>
        <v>252000</v>
      </c>
      <c r="I33" s="119">
        <f t="shared" ca="1" si="0"/>
        <v>2469984188</v>
      </c>
      <c r="J33" s="124"/>
      <c r="N33" s="626"/>
      <c r="O33" s="626"/>
    </row>
    <row r="34" spans="1:15" ht="21.75" customHeight="1">
      <c r="A34" s="118">
        <f ca="1">IF(ROWS($1:21)&gt;COUNT(Dong1),"",OFFSET(TH!C$1,SMALL(Dong1,ROWS($1:21)),))</f>
        <v>41258</v>
      </c>
      <c r="B34" s="118">
        <f ca="1">IF(ROWS($1:21)&gt;COUNT(Dong1),"",OFFSET(TH!E$1,SMALL(Dong1,ROWS($1:21)),))</f>
        <v>41258</v>
      </c>
      <c r="C34" s="119" t="str">
        <f ca="1">IF(ROWS($1:21)&gt;COUNT(Dong1),"",IF(OFFSET(TH!L$1,SMALL(Dong1,ROWS($1:21)),)="1111",OFFSET(TH!D$1,SMALL(Dong1,ROWS($1:21)),),""))</f>
        <v/>
      </c>
      <c r="D34" s="120">
        <f ca="1">IF(ROWS($1:21)&gt;COUNT(Dong1),"",IF(OFFSET(TH!M$1,SMALL(Dong1,ROWS($1:21)),)="1111",OFFSET(TH!D$1,SMALL(Dong1,ROWS($1:21)),),""))</f>
        <v>0</v>
      </c>
      <c r="E34" s="221" t="str">
        <f ca="1">IF(ROWS($1:21)&gt;COUNT(Dong1),"",OFFSET(TH!F$1,SMALL(Dong1,ROWS($1:21)),))</f>
        <v>Thanh toán tiền điện</v>
      </c>
      <c r="F34" s="122" t="str">
        <f ca="1">IF(ROWS($1:21)&gt;COUNT(Dong1),"",IF(OFFSET(TH!M$1,SMALL(Dong1,ROWS($1:21)),)="1111",OFFSET(TH!L$1,SMALL(Dong1,ROWS($1:21)),),OFFSET(TH!M$1,SMALL(Dong1,ROWS($1:21)),)))</f>
        <v>642</v>
      </c>
      <c r="G34" s="123">
        <f ca="1">IF(ROWS($1:21)&gt;COUNT(Dong1),"",IF(OFFSET(TH!L$1,SMALL(Dong1,ROWS($1:21)),)="1111",OFFSET(TH!K$1,SMALL(Dong1,ROWS($1:21)),),0))</f>
        <v>0</v>
      </c>
      <c r="H34" s="121">
        <f ca="1">IF(ROWS($1:21)&gt;COUNT(Dong1),"",IF(OFFSET(TH!M$1,SMALL(Dong1,ROWS($1:21)),)="1111",OFFSET(TH!K$1,SMALL(Dong1,ROWS($1:21)),),0))</f>
        <v>646719</v>
      </c>
      <c r="I34" s="119">
        <f t="shared" ca="1" si="0"/>
        <v>2469337469</v>
      </c>
      <c r="J34" s="124"/>
      <c r="N34" s="626"/>
      <c r="O34" s="626"/>
    </row>
    <row r="35" spans="1:15" ht="21.75" customHeight="1">
      <c r="A35" s="118">
        <f ca="1">IF(ROWS($1:22)&gt;COUNT(Dong1),"",OFFSET(TH!C$1,SMALL(Dong1,ROWS($1:22)),))</f>
        <v>41258</v>
      </c>
      <c r="B35" s="118">
        <f ca="1">IF(ROWS($1:22)&gt;COUNT(Dong1),"",OFFSET(TH!E$1,SMALL(Dong1,ROWS($1:22)),))</f>
        <v>41258</v>
      </c>
      <c r="C35" s="119" t="str">
        <f ca="1">IF(ROWS($1:22)&gt;COUNT(Dong1),"",IF(OFFSET(TH!L$1,SMALL(Dong1,ROWS($1:22)),)="1111",OFFSET(TH!D$1,SMALL(Dong1,ROWS($1:22)),),""))</f>
        <v/>
      </c>
      <c r="D35" s="120">
        <f ca="1">IF(ROWS($1:22)&gt;COUNT(Dong1),"",IF(OFFSET(TH!M$1,SMALL(Dong1,ROWS($1:22)),)="1111",OFFSET(TH!D$1,SMALL(Dong1,ROWS($1:22)),),""))</f>
        <v>0</v>
      </c>
      <c r="E35" s="221" t="str">
        <f ca="1">IF(ROWS($1:22)&gt;COUNT(Dong1),"",OFFSET(TH!F$1,SMALL(Dong1,ROWS($1:22)),))</f>
        <v>VAT Thanh toán tiền điện</v>
      </c>
      <c r="F35" s="122" t="str">
        <f ca="1">IF(ROWS($1:22)&gt;COUNT(Dong1),"",IF(OFFSET(TH!M$1,SMALL(Dong1,ROWS($1:22)),)="1111",OFFSET(TH!L$1,SMALL(Dong1,ROWS($1:22)),),OFFSET(TH!M$1,SMALL(Dong1,ROWS($1:22)),)))</f>
        <v>1331</v>
      </c>
      <c r="G35" s="123">
        <f ca="1">IF(ROWS($1:22)&gt;COUNT(Dong1),"",IF(OFFSET(TH!L$1,SMALL(Dong1,ROWS($1:22)),)="1111",OFFSET(TH!K$1,SMALL(Dong1,ROWS($1:22)),),0))</f>
        <v>0</v>
      </c>
      <c r="H35" s="121">
        <f ca="1">IF(ROWS($1:22)&gt;COUNT(Dong1),"",IF(OFFSET(TH!M$1,SMALL(Dong1,ROWS($1:22)),)="1111",OFFSET(TH!K$1,SMALL(Dong1,ROWS($1:22)),),0))</f>
        <v>64672</v>
      </c>
      <c r="I35" s="119">
        <f t="shared" ca="1" si="0"/>
        <v>2469272797</v>
      </c>
      <c r="J35" s="124"/>
      <c r="N35" s="626"/>
      <c r="O35" s="626"/>
    </row>
    <row r="36" spans="1:15" ht="21.75" customHeight="1">
      <c r="A36" s="118">
        <f ca="1">IF(ROWS($1:23)&gt;COUNT(Dong1),"",OFFSET(TH!C$1,SMALL(Dong1,ROWS($1:23)),))</f>
        <v>41260</v>
      </c>
      <c r="B36" s="118">
        <f ca="1">IF(ROWS($1:23)&gt;COUNT(Dong1),"",OFFSET(TH!E$1,SMALL(Dong1,ROWS($1:23)),))</f>
        <v>41260</v>
      </c>
      <c r="C36" s="119" t="str">
        <f ca="1">IF(ROWS($1:23)&gt;COUNT(Dong1),"",IF(OFFSET(TH!L$1,SMALL(Dong1,ROWS($1:23)),)="1111",OFFSET(TH!D$1,SMALL(Dong1,ROWS($1:23)),),""))</f>
        <v/>
      </c>
      <c r="D36" s="120">
        <f ca="1">IF(ROWS($1:23)&gt;COUNT(Dong1),"",IF(OFFSET(TH!M$1,SMALL(Dong1,ROWS($1:23)),)="1111",OFFSET(TH!D$1,SMALL(Dong1,ROWS($1:23)),),""))</f>
        <v>0</v>
      </c>
      <c r="E36" s="221" t="str">
        <f ca="1">IF(ROWS($1:23)&gt;COUNT(Dong1),"",OFFSET(TH!F$1,SMALL(Dong1,ROWS($1:23)),))</f>
        <v>Thanh toán tiền viễn thông</v>
      </c>
      <c r="F36" s="122" t="str">
        <f ca="1">IF(ROWS($1:23)&gt;COUNT(Dong1),"",IF(OFFSET(TH!M$1,SMALL(Dong1,ROWS($1:23)),)="1111",OFFSET(TH!L$1,SMALL(Dong1,ROWS($1:23)),),OFFSET(TH!M$1,SMALL(Dong1,ROWS($1:23)),)))</f>
        <v>642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259090</v>
      </c>
      <c r="I36" s="119">
        <f t="shared" ca="1" si="0"/>
        <v>2469013707</v>
      </c>
      <c r="J36" s="124"/>
      <c r="N36" s="626"/>
      <c r="O36" s="626"/>
    </row>
    <row r="37" spans="1:15" ht="21.75" customHeight="1">
      <c r="A37" s="118">
        <f ca="1">IF(ROWS($1:24)&gt;COUNT(Dong1),"",OFFSET(TH!C$1,SMALL(Dong1,ROWS($1:24)),))</f>
        <v>41260</v>
      </c>
      <c r="B37" s="118">
        <f ca="1">IF(ROWS($1:24)&gt;COUNT(Dong1),"",OFFSET(TH!E$1,SMALL(Dong1,ROWS($1:24)),))</f>
        <v>41260</v>
      </c>
      <c r="C37" s="119" t="str">
        <f ca="1">IF(ROWS($1:24)&gt;COUNT(Dong1),"",IF(OFFSET(TH!L$1,SMALL(Dong1,ROWS($1:24)),)="1111",OFFSET(TH!D$1,SMALL(Dong1,ROWS($1:24)),),""))</f>
        <v/>
      </c>
      <c r="D37" s="120">
        <f ca="1">IF(ROWS($1:24)&gt;COUNT(Dong1),"",IF(OFFSET(TH!M$1,SMALL(Dong1,ROWS($1:24)),)="1111",OFFSET(TH!D$1,SMALL(Dong1,ROWS($1:24)),),""))</f>
        <v>0</v>
      </c>
      <c r="E37" s="221" t="str">
        <f ca="1">IF(ROWS($1:24)&gt;COUNT(Dong1),"",OFFSET(TH!F$1,SMALL(Dong1,ROWS($1:24)),))</f>
        <v>VAT Thanh toán tiền viễn thông</v>
      </c>
      <c r="F37" s="122" t="str">
        <f ca="1">IF(ROWS($1:24)&gt;COUNT(Dong1),"",IF(OFFSET(TH!M$1,SMALL(Dong1,ROWS($1:24)),)="1111",OFFSET(TH!L$1,SMALL(Dong1,ROWS($1:24)),),OFFSET(TH!M$1,SMALL(Dong1,ROWS($1:24)),)))</f>
        <v>1331</v>
      </c>
      <c r="G37" s="123">
        <f ca="1">IF(ROWS($1:24)&gt;COUNT(Dong1),"",IF(OFFSET(TH!L$1,SMALL(Dong1,ROWS($1:24)),)="1111",OFFSET(TH!K$1,SMALL(Dong1,ROWS($1:24)),),0))</f>
        <v>0</v>
      </c>
      <c r="H37" s="121">
        <f ca="1">IF(ROWS($1:24)&gt;COUNT(Dong1),"",IF(OFFSET(TH!M$1,SMALL(Dong1,ROWS($1:24)),)="1111",OFFSET(TH!K$1,SMALL(Dong1,ROWS($1:24)),),0))</f>
        <v>25910</v>
      </c>
      <c r="I37" s="119">
        <f t="shared" ca="1" si="0"/>
        <v>2468987797</v>
      </c>
      <c r="J37" s="124"/>
      <c r="N37" s="626"/>
      <c r="O37" s="626"/>
    </row>
    <row r="38" spans="1:15" ht="21.75" customHeight="1">
      <c r="A38" s="118">
        <f ca="1">IF(ROWS($1:25)&gt;COUNT(Dong1),"",OFFSET(TH!C$1,SMALL(Dong1,ROWS($1:25)),))</f>
        <v>42368</v>
      </c>
      <c r="B38" s="118">
        <f ca="1">IF(ROWS($1:25)&gt;COUNT(Dong1),"",OFFSET(TH!E$1,SMALL(Dong1,ROWS($1:25)),))</f>
        <v>42368</v>
      </c>
      <c r="C38" s="119" t="str">
        <f ca="1">IF(ROWS($1:25)&gt;COUNT(Dong1),"",IF(OFFSET(TH!L$1,SMALL(Dong1,ROWS($1:25)),)="1111",OFFSET(TH!D$1,SMALL(Dong1,ROWS($1:25)),),""))</f>
        <v/>
      </c>
      <c r="D38" s="120">
        <f ca="1">IF(ROWS($1:25)&gt;COUNT(Dong1),"",IF(OFFSET(TH!M$1,SMALL(Dong1,ROWS($1:25)),)="1111",OFFSET(TH!D$1,SMALL(Dong1,ROWS($1:25)),),""))</f>
        <v>0</v>
      </c>
      <c r="E38" s="221" t="str">
        <f ca="1">IF(ROWS($1:25)&gt;COUNT(Dong1),"",OFFSET(TH!F$1,SMALL(Dong1,ROWS($1:25)),))</f>
        <v>Chi phí tiếp khách</v>
      </c>
      <c r="F38" s="122" t="str">
        <f ca="1">IF(ROWS($1:25)&gt;COUNT(Dong1),"",IF(OFFSET(TH!M$1,SMALL(Dong1,ROWS($1:25)),)="1111",OFFSET(TH!L$1,SMALL(Dong1,ROWS($1:25)),),OFFSET(TH!M$1,SMALL(Dong1,ROWS($1:25)),)))</f>
        <v>642</v>
      </c>
      <c r="G38" s="123">
        <f ca="1">IF(ROWS($1:25)&gt;COUNT(Dong1),"",IF(OFFSET(TH!L$1,SMALL(Dong1,ROWS($1:25)),)="1111",OFFSET(TH!K$1,SMALL(Dong1,ROWS($1:25)),),0))</f>
        <v>0</v>
      </c>
      <c r="H38" s="121">
        <f ca="1">IF(ROWS($1:25)&gt;COUNT(Dong1),"",IF(OFFSET(TH!M$1,SMALL(Dong1,ROWS($1:25)),)="1111",OFFSET(TH!K$1,SMALL(Dong1,ROWS($1:25)),),0))</f>
        <v>2545455</v>
      </c>
      <c r="I38" s="119">
        <f t="shared" ca="1" si="0"/>
        <v>2466442342</v>
      </c>
      <c r="J38" s="124"/>
      <c r="N38" s="626"/>
      <c r="O38" s="626"/>
    </row>
    <row r="39" spans="1:15" ht="21.75" customHeight="1">
      <c r="A39" s="118">
        <f ca="1">IF(ROWS($1:26)&gt;COUNT(Dong1),"",OFFSET(TH!C$1,SMALL(Dong1,ROWS($1:26)),))</f>
        <v>42368</v>
      </c>
      <c r="B39" s="118">
        <f ca="1">IF(ROWS($1:26)&gt;COUNT(Dong1),"",OFFSET(TH!E$1,SMALL(Dong1,ROWS($1:26)),))</f>
        <v>42368</v>
      </c>
      <c r="C39" s="119" t="str">
        <f ca="1">IF(ROWS($1:26)&gt;COUNT(Dong1),"",IF(OFFSET(TH!L$1,SMALL(Dong1,ROWS($1:26)),)="1111",OFFSET(TH!D$1,SMALL(Dong1,ROWS($1:26)),),""))</f>
        <v/>
      </c>
      <c r="D39" s="120">
        <f ca="1">IF(ROWS($1:26)&gt;COUNT(Dong1),"",IF(OFFSET(TH!M$1,SMALL(Dong1,ROWS($1:26)),)="1111",OFFSET(TH!D$1,SMALL(Dong1,ROWS($1:26)),),""))</f>
        <v>0</v>
      </c>
      <c r="E39" s="221" t="str">
        <f ca="1">IF(ROWS($1:26)&gt;COUNT(Dong1),"",OFFSET(TH!F$1,SMALL(Dong1,ROWS($1:26)),))</f>
        <v>VAT Chi phí tiếp khách</v>
      </c>
      <c r="F39" s="122" t="str">
        <f ca="1">IF(ROWS($1:26)&gt;COUNT(Dong1),"",IF(OFFSET(TH!M$1,SMALL(Dong1,ROWS($1:26)),)="1111",OFFSET(TH!L$1,SMALL(Dong1,ROWS($1:26)),),OFFSET(TH!M$1,SMALL(Dong1,ROWS($1:26)),)))</f>
        <v>1331</v>
      </c>
      <c r="G39" s="123">
        <f ca="1">IF(ROWS($1:26)&gt;COUNT(Dong1),"",IF(OFFSET(TH!L$1,SMALL(Dong1,ROWS($1:26)),)="1111",OFFSET(TH!K$1,SMALL(Dong1,ROWS($1:26)),),0))</f>
        <v>0</v>
      </c>
      <c r="H39" s="121">
        <f ca="1">IF(ROWS($1:26)&gt;COUNT(Dong1),"",IF(OFFSET(TH!M$1,SMALL(Dong1,ROWS($1:26)),)="1111",OFFSET(TH!K$1,SMALL(Dong1,ROWS($1:26)),),0))</f>
        <v>254545</v>
      </c>
      <c r="I39" s="119">
        <f t="shared" ca="1" si="0"/>
        <v>2466187797</v>
      </c>
      <c r="J39" s="124"/>
      <c r="N39" s="626"/>
      <c r="O39" s="626"/>
    </row>
    <row r="40" spans="1:15" ht="21.75" customHeight="1">
      <c r="A40" s="118">
        <f ca="1">IF(ROWS($1:27)&gt;COUNT(Dong1),"",OFFSET(TH!C$1,SMALL(Dong1,ROWS($1:27)),))</f>
        <v>41271</v>
      </c>
      <c r="B40" s="118">
        <f ca="1">IF(ROWS($1:27)&gt;COUNT(Dong1),"",OFFSET(TH!E$1,SMALL(Dong1,ROWS($1:27)),))</f>
        <v>41271</v>
      </c>
      <c r="C40" s="119" t="str">
        <f ca="1">IF(ROWS($1:27)&gt;COUNT(Dong1),"",IF(OFFSET(TH!L$1,SMALL(Dong1,ROWS($1:27)),)="1111",OFFSET(TH!D$1,SMALL(Dong1,ROWS($1:27)),),""))</f>
        <v/>
      </c>
      <c r="D40" s="120">
        <f ca="1">IF(ROWS($1:27)&gt;COUNT(Dong1),"",IF(OFFSET(TH!M$1,SMALL(Dong1,ROWS($1:27)),)="1111",OFFSET(TH!D$1,SMALL(Dong1,ROWS($1:27)),),""))</f>
        <v>0</v>
      </c>
      <c r="E40" s="221" t="str">
        <f ca="1">IF(ROWS($1:27)&gt;COUNT(Dong1),"",OFFSET(TH!F$1,SMALL(Dong1,ROWS($1:27)),))</f>
        <v>Chi phí tiếp khách</v>
      </c>
      <c r="F40" s="122" t="str">
        <f ca="1">IF(ROWS($1:27)&gt;COUNT(Dong1),"",IF(OFFSET(TH!M$1,SMALL(Dong1,ROWS($1:27)),)="1111",OFFSET(TH!L$1,SMALL(Dong1,ROWS($1:27)),),OFFSET(TH!M$1,SMALL(Dong1,ROWS($1:27)),)))</f>
        <v>642</v>
      </c>
      <c r="G40" s="123">
        <f ca="1">IF(ROWS($1:27)&gt;COUNT(Dong1),"",IF(OFFSET(TH!L$1,SMALL(Dong1,ROWS($1:27)),)="1111",OFFSET(TH!K$1,SMALL(Dong1,ROWS($1:27)),),0))</f>
        <v>0</v>
      </c>
      <c r="H40" s="121">
        <f ca="1">IF(ROWS($1:27)&gt;COUNT(Dong1),"",IF(OFFSET(TH!M$1,SMALL(Dong1,ROWS($1:27)),)="1111",OFFSET(TH!K$1,SMALL(Dong1,ROWS($1:27)),),0))</f>
        <v>3363636</v>
      </c>
      <c r="I40" s="119">
        <f t="shared" ca="1" si="0"/>
        <v>2462824161</v>
      </c>
      <c r="J40" s="124"/>
      <c r="N40" s="626"/>
      <c r="O40" s="626"/>
    </row>
    <row r="41" spans="1:15" ht="21.75" customHeight="1">
      <c r="A41" s="118">
        <f ca="1">IF(ROWS($1:28)&gt;COUNT(Dong1),"",OFFSET(TH!C$1,SMALL(Dong1,ROWS($1:28)),))</f>
        <v>41271</v>
      </c>
      <c r="B41" s="118">
        <f ca="1">IF(ROWS($1:28)&gt;COUNT(Dong1),"",OFFSET(TH!E$1,SMALL(Dong1,ROWS($1:28)),))</f>
        <v>41271</v>
      </c>
      <c r="C41" s="119" t="str">
        <f ca="1">IF(ROWS($1:28)&gt;COUNT(Dong1),"",IF(OFFSET(TH!L$1,SMALL(Dong1,ROWS($1:28)),)="1111",OFFSET(TH!D$1,SMALL(Dong1,ROWS($1:28)),),""))</f>
        <v/>
      </c>
      <c r="D41" s="120">
        <f ca="1">IF(ROWS($1:28)&gt;COUNT(Dong1),"",IF(OFFSET(TH!M$1,SMALL(Dong1,ROWS($1:28)),)="1111",OFFSET(TH!D$1,SMALL(Dong1,ROWS($1:28)),),""))</f>
        <v>0</v>
      </c>
      <c r="E41" s="221" t="str">
        <f ca="1">IF(ROWS($1:28)&gt;COUNT(Dong1),"",OFFSET(TH!F$1,SMALL(Dong1,ROWS($1:28)),))</f>
        <v>VAT Chi phí tiếp khách</v>
      </c>
      <c r="F41" s="122" t="str">
        <f ca="1">IF(ROWS($1:28)&gt;COUNT(Dong1),"",IF(OFFSET(TH!M$1,SMALL(Dong1,ROWS($1:28)),)="1111",OFFSET(TH!L$1,SMALL(Dong1,ROWS($1:28)),),OFFSET(TH!M$1,SMALL(Dong1,ROWS($1:28)),)))</f>
        <v>1331</v>
      </c>
      <c r="G41" s="123">
        <f ca="1">IF(ROWS($1:28)&gt;COUNT(Dong1),"",IF(OFFSET(TH!L$1,SMALL(Dong1,ROWS($1:28)),)="1111",OFFSET(TH!K$1,SMALL(Dong1,ROWS($1:28)),),0))</f>
        <v>0</v>
      </c>
      <c r="H41" s="121">
        <f ca="1">IF(ROWS($1:28)&gt;COUNT(Dong1),"",IF(OFFSET(TH!M$1,SMALL(Dong1,ROWS($1:28)),)="1111",OFFSET(TH!K$1,SMALL(Dong1,ROWS($1:28)),),0))</f>
        <v>336364</v>
      </c>
      <c r="I41" s="119">
        <f t="shared" ca="1" si="0"/>
        <v>2462487797</v>
      </c>
      <c r="J41" s="124"/>
      <c r="N41" s="626"/>
      <c r="O41" s="626"/>
    </row>
    <row r="42" spans="1:15" ht="21.75" customHeight="1">
      <c r="A42" s="118">
        <f ca="1">IF(ROWS($1:29)&gt;COUNT(Dong1),"",OFFSET(TH!C$1,SMALL(Dong1,ROWS($1:29)),))</f>
        <v>41269</v>
      </c>
      <c r="B42" s="118">
        <f ca="1">IF(ROWS($1:29)&gt;COUNT(Dong1),"",OFFSET(TH!E$1,SMALL(Dong1,ROWS($1:29)),))</f>
        <v>41269</v>
      </c>
      <c r="C42" s="119" t="str">
        <f ca="1">IF(ROWS($1:29)&gt;COUNT(Dong1),"",IF(OFFSET(TH!L$1,SMALL(Dong1,ROWS($1:29)),)="1111",OFFSET(TH!D$1,SMALL(Dong1,ROWS($1:29)),),""))</f>
        <v/>
      </c>
      <c r="D42" s="120">
        <f ca="1">IF(ROWS($1:29)&gt;COUNT(Dong1),"",IF(OFFSET(TH!M$1,SMALL(Dong1,ROWS($1:29)),)="1111",OFFSET(TH!D$1,SMALL(Dong1,ROWS($1:29)),),""))</f>
        <v>0</v>
      </c>
      <c r="E42" s="221" t="str">
        <f ca="1">IF(ROWS($1:29)&gt;COUNT(Dong1),"",OFFSET(TH!F$1,SMALL(Dong1,ROWS($1:29)),))</f>
        <v>Chi phí tiếp khách</v>
      </c>
      <c r="F42" s="122" t="str">
        <f ca="1">IF(ROWS($1:29)&gt;COUNT(Dong1),"",IF(OFFSET(TH!M$1,SMALL(Dong1,ROWS($1:29)),)="1111",OFFSET(TH!L$1,SMALL(Dong1,ROWS($1:29)),),OFFSET(TH!M$1,SMALL(Dong1,ROWS($1:29)),)))</f>
        <v>642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3181818</v>
      </c>
      <c r="I42" s="119">
        <f t="shared" ca="1" si="0"/>
        <v>2459305979</v>
      </c>
      <c r="J42" s="124"/>
      <c r="N42" s="626"/>
      <c r="O42" s="626"/>
    </row>
    <row r="43" spans="1:15" ht="21.75" customHeight="1">
      <c r="A43" s="118">
        <f ca="1">IF(ROWS($1:30)&gt;COUNT(Dong1),"",OFFSET(TH!C$1,SMALL(Dong1,ROWS($1:30)),))</f>
        <v>41269</v>
      </c>
      <c r="B43" s="118">
        <f ca="1">IF(ROWS($1:30)&gt;COUNT(Dong1),"",OFFSET(TH!E$1,SMALL(Dong1,ROWS($1:30)),))</f>
        <v>41269</v>
      </c>
      <c r="C43" s="119" t="str">
        <f ca="1">IF(ROWS($1:30)&gt;COUNT(Dong1),"",IF(OFFSET(TH!L$1,SMALL(Dong1,ROWS($1:30)),)="1111",OFFSET(TH!D$1,SMALL(Dong1,ROWS($1:30)),),""))</f>
        <v/>
      </c>
      <c r="D43" s="120">
        <f ca="1">IF(ROWS($1:30)&gt;COUNT(Dong1),"",IF(OFFSET(TH!M$1,SMALL(Dong1,ROWS($1:30)),)="1111",OFFSET(TH!D$1,SMALL(Dong1,ROWS($1:30)),),""))</f>
        <v>0</v>
      </c>
      <c r="E43" s="221" t="str">
        <f ca="1">IF(ROWS($1:30)&gt;COUNT(Dong1),"",OFFSET(TH!F$1,SMALL(Dong1,ROWS($1:30)),))</f>
        <v>VAT Chi phí tiếp khách</v>
      </c>
      <c r="F43" s="122" t="str">
        <f ca="1">IF(ROWS($1:30)&gt;COUNT(Dong1),"",IF(OFFSET(TH!M$1,SMALL(Dong1,ROWS($1:30)),)="1111",OFFSET(TH!L$1,SMALL(Dong1,ROWS($1:30)),),OFFSET(TH!M$1,SMALL(Dong1,ROWS($1:30)),)))</f>
        <v>1331</v>
      </c>
      <c r="G43" s="123">
        <f ca="1">IF(ROWS($1:30)&gt;COUNT(Dong1),"",IF(OFFSET(TH!L$1,SMALL(Dong1,ROWS($1:30)),)="1111",OFFSET(TH!K$1,SMALL(Dong1,ROWS($1:30)),),0))</f>
        <v>0</v>
      </c>
      <c r="H43" s="121">
        <f ca="1">IF(ROWS($1:30)&gt;COUNT(Dong1),"",IF(OFFSET(TH!M$1,SMALL(Dong1,ROWS($1:30)),)="1111",OFFSET(TH!K$1,SMALL(Dong1,ROWS($1:30)),),0))</f>
        <v>318182</v>
      </c>
      <c r="I43" s="119">
        <f t="shared" ca="1" si="0"/>
        <v>2458987797</v>
      </c>
      <c r="J43" s="124"/>
      <c r="N43" s="626"/>
      <c r="O43" s="626"/>
    </row>
    <row r="44" spans="1:15" ht="21.75" customHeight="1">
      <c r="A44" s="118">
        <f ca="1">IF(ROWS($1:31)&gt;COUNT(Dong1),"",OFFSET(TH!C$1,SMALL(Dong1,ROWS($1:31)),))</f>
        <v>41274</v>
      </c>
      <c r="B44" s="118">
        <f ca="1">IF(ROWS($1:31)&gt;COUNT(Dong1),"",OFFSET(TH!E$1,SMALL(Dong1,ROWS($1:31)),))</f>
        <v>41274</v>
      </c>
      <c r="C44" s="119" t="str">
        <f ca="1">IF(ROWS($1:31)&gt;COUNT(Dong1),"",IF(OFFSET(TH!L$1,SMALL(Dong1,ROWS($1:31)),)="1111",OFFSET(TH!D$1,SMALL(Dong1,ROWS($1:31)),),""))</f>
        <v/>
      </c>
      <c r="D44" s="120">
        <f ca="1">IF(ROWS($1:31)&gt;COUNT(Dong1),"",IF(OFFSET(TH!M$1,SMALL(Dong1,ROWS($1:31)),)="1111",OFFSET(TH!D$1,SMALL(Dong1,ROWS($1:31)),),""))</f>
        <v>0</v>
      </c>
      <c r="E44" s="221" t="str">
        <f ca="1">IF(ROWS($1:31)&gt;COUNT(Dong1),"",OFFSET(TH!F$1,SMALL(Dong1,ROWS($1:31)),))</f>
        <v>Cước vận chuyển</v>
      </c>
      <c r="F44" s="122" t="str">
        <f ca="1">IF(ROWS($1:31)&gt;COUNT(Dong1),"",IF(OFFSET(TH!M$1,SMALL(Dong1,ROWS($1:31)),)="1111",OFFSET(TH!L$1,SMALL(Dong1,ROWS($1:31)),),OFFSET(TH!M$1,SMALL(Dong1,ROWS($1:31)),)))</f>
        <v>642</v>
      </c>
      <c r="G44" s="123">
        <f ca="1">IF(ROWS($1:31)&gt;COUNT(Dong1),"",IF(OFFSET(TH!L$1,SMALL(Dong1,ROWS($1:31)),)="1111",OFFSET(TH!K$1,SMALL(Dong1,ROWS($1:31)),),0))</f>
        <v>0</v>
      </c>
      <c r="H44" s="121">
        <f ca="1">IF(ROWS($1:31)&gt;COUNT(Dong1),"",IF(OFFSET(TH!M$1,SMALL(Dong1,ROWS($1:31)),)="1111",OFFSET(TH!K$1,SMALL(Dong1,ROWS($1:31)),),0))</f>
        <v>3000000</v>
      </c>
      <c r="I44" s="119">
        <f t="shared" ca="1" si="0"/>
        <v>2455987797</v>
      </c>
      <c r="J44" s="124"/>
      <c r="N44" s="626"/>
      <c r="O44" s="626"/>
    </row>
    <row r="45" spans="1:15" ht="21.75" customHeight="1">
      <c r="A45" s="118">
        <f ca="1">IF(ROWS($1:32)&gt;COUNT(Dong1),"",OFFSET(TH!C$1,SMALL(Dong1,ROWS($1:32)),))</f>
        <v>41274</v>
      </c>
      <c r="B45" s="118">
        <f ca="1">IF(ROWS($1:32)&gt;COUNT(Dong1),"",OFFSET(TH!E$1,SMALL(Dong1,ROWS($1:32)),))</f>
        <v>41274</v>
      </c>
      <c r="C45" s="119" t="str">
        <f ca="1">IF(ROWS($1:32)&gt;COUNT(Dong1),"",IF(OFFSET(TH!L$1,SMALL(Dong1,ROWS($1:32)),)="1111",OFFSET(TH!D$1,SMALL(Dong1,ROWS($1:32)),),""))</f>
        <v/>
      </c>
      <c r="D45" s="120">
        <f ca="1">IF(ROWS($1:32)&gt;COUNT(Dong1),"",IF(OFFSET(TH!M$1,SMALL(Dong1,ROWS($1:32)),)="1111",OFFSET(TH!D$1,SMALL(Dong1,ROWS($1:32)),),""))</f>
        <v>0</v>
      </c>
      <c r="E45" s="221" t="str">
        <f ca="1">IF(ROWS($1:32)&gt;COUNT(Dong1),"",OFFSET(TH!F$1,SMALL(Dong1,ROWS($1:32)),))</f>
        <v>VAT Cước vận chuyển</v>
      </c>
      <c r="F45" s="122" t="str">
        <f ca="1">IF(ROWS($1:32)&gt;COUNT(Dong1),"",IF(OFFSET(TH!M$1,SMALL(Dong1,ROWS($1:32)),)="1111",OFFSET(TH!L$1,SMALL(Dong1,ROWS($1:32)),),OFFSET(TH!M$1,SMALL(Dong1,ROWS($1:32)),)))</f>
        <v>1331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300000</v>
      </c>
      <c r="I45" s="119">
        <f t="shared" ca="1" si="0"/>
        <v>2455687797</v>
      </c>
      <c r="J45" s="124"/>
      <c r="N45" s="626"/>
      <c r="O45" s="626"/>
    </row>
    <row r="46" spans="1:15" ht="21.75" customHeight="1">
      <c r="A46" s="118">
        <f ca="1">IF(ROWS($1:33)&gt;COUNT(Dong1),"",OFFSET(TH!C$1,SMALL(Dong1,ROWS($1:33)),))</f>
        <v>41274</v>
      </c>
      <c r="B46" s="118">
        <f ca="1">IF(ROWS($1:33)&gt;COUNT(Dong1),"",OFFSET(TH!E$1,SMALL(Dong1,ROWS($1:33)),))</f>
        <v>41274</v>
      </c>
      <c r="C46" s="119" t="str">
        <f ca="1">IF(ROWS($1:33)&gt;COUNT(Dong1),"",IF(OFFSET(TH!L$1,SMALL(Dong1,ROWS($1:33)),)="1111",OFFSET(TH!D$1,SMALL(Dong1,ROWS($1:33)),),""))</f>
        <v/>
      </c>
      <c r="D46" s="120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Mực in</v>
      </c>
      <c r="F46" s="122" t="str">
        <f ca="1">IF(ROWS($1:33)&gt;COUNT(Dong1),"",IF(OFFSET(TH!M$1,SMALL(Dong1,ROWS($1:33)),)="1111",OFFSET(TH!L$1,SMALL(Dong1,ROWS($1:33)),),OFFSET(TH!M$1,SMALL(Dong1,ROWS($1:33)),)))</f>
        <v>154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1137500</v>
      </c>
      <c r="I46" s="119">
        <f t="shared" ca="1" si="0"/>
        <v>2454550297</v>
      </c>
      <c r="J46" s="124"/>
      <c r="N46" s="626"/>
      <c r="O46" s="626"/>
    </row>
    <row r="47" spans="1:15" ht="21.75" customHeight="1">
      <c r="A47" s="118">
        <f ca="1">IF(ROWS($1:34)&gt;COUNT(Dong1),"",OFFSET(TH!C$1,SMALL(Dong1,ROWS($1:34)),))</f>
        <v>41255</v>
      </c>
      <c r="B47" s="118">
        <f ca="1">IF(ROWS($1:34)&gt;COUNT(Dong1),"",OFFSET(TH!E$1,SMALL(Dong1,ROWS($1:34)),))</f>
        <v>41255</v>
      </c>
      <c r="C47" s="119" t="str">
        <f ca="1">IF(ROWS($1:34)&gt;COUNT(Dong1),"",IF(OFFSET(TH!L$1,SMALL(Dong1,ROWS($1:34)),)="1111",OFFSET(TH!D$1,SMALL(Dong1,ROWS($1:34)),),""))</f>
        <v/>
      </c>
      <c r="D47" s="120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Văn phòng phẩm</v>
      </c>
      <c r="F47" s="122" t="str">
        <f ca="1">IF(ROWS($1:34)&gt;COUNT(Dong1),"",IF(OFFSET(TH!M$1,SMALL(Dong1,ROWS($1:34)),)="1111",OFFSET(TH!L$1,SMALL(Dong1,ROWS($1:34)),),OFFSET(TH!M$1,SMALL(Dong1,ROWS($1:34)),)))</f>
        <v>642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262000</v>
      </c>
      <c r="I47" s="119">
        <f t="shared" ca="1" si="0"/>
        <v>2454288297</v>
      </c>
      <c r="J47" s="124"/>
      <c r="N47" s="626"/>
      <c r="O47" s="626"/>
    </row>
    <row r="48" spans="1:15" ht="21.75" customHeight="1">
      <c r="A48" s="118" t="str">
        <f ca="1">IF(ROWS($1:35)&gt;COUNT(Dong1),"",OFFSET(TH!C$1,SMALL(Dong1,ROWS($1:35)),))</f>
        <v/>
      </c>
      <c r="B48" s="118" t="str">
        <f ca="1">IF(ROWS($1:35)&gt;COUNT(Dong1),"",OFFSET(TH!E$1,SMALL(Dong1,ROWS($1:35)),))</f>
        <v/>
      </c>
      <c r="C48" s="119" t="str">
        <f ca="1">IF(ROWS($1:35)&gt;COUNT(Dong1),"",IF(OFFSET(TH!L$1,SMALL(Dong1,ROWS($1:35)),)="1111",OFFSET(TH!D$1,SMALL(Dong1,ROWS($1:35)),),""))</f>
        <v/>
      </c>
      <c r="D48" s="120" t="str">
        <f ca="1">IF(ROWS($1:35)&gt;COUNT(Dong1),"",IF(OFFSET(TH!M$1,SMALL(Dong1,ROWS($1:35)),)="1111",OFFSET(TH!D$1,SMALL(Dong1,ROWS($1:35)),),""))</f>
        <v/>
      </c>
      <c r="E48" s="221" t="str">
        <f ca="1">IF(ROWS($1:35)&gt;COUNT(Dong1),"",OFFSET(TH!F$1,SMALL(Dong1,ROWS($1:35)),))</f>
        <v/>
      </c>
      <c r="F48" s="122" t="str">
        <f ca="1">IF(ROWS($1:35)&gt;COUNT(Dong1),"",IF(OFFSET(TH!M$1,SMALL(Dong1,ROWS($1:35)),)="1111",OFFSET(TH!L$1,SMALL(Dong1,ROWS($1:35)),),OFFSET(TH!M$1,SMALL(Dong1,ROWS($1:35)),)))</f>
        <v/>
      </c>
      <c r="G48" s="123" t="str">
        <f ca="1">IF(ROWS($1:35)&gt;COUNT(Dong1),"",IF(OFFSET(TH!L$1,SMALL(Dong1,ROWS($1:35)),)="1111",OFFSET(TH!K$1,SMALL(Dong1,ROWS($1:35)),),0))</f>
        <v/>
      </c>
      <c r="H48" s="121" t="str">
        <f ca="1">IF(ROWS($1:35)&gt;COUNT(Dong1),"",IF(OFFSET(TH!M$1,SMALL(Dong1,ROWS($1:35)),)="1111",OFFSET(TH!K$1,SMALL(Dong1,ROWS($1:35)),),0))</f>
        <v/>
      </c>
      <c r="I48" s="119">
        <f t="shared" ca="1" si="0"/>
        <v>0</v>
      </c>
      <c r="J48" s="124"/>
      <c r="N48" s="626"/>
      <c r="O48" s="626"/>
    </row>
    <row r="49" spans="1:15" ht="21.75" customHeight="1">
      <c r="A49" s="118" t="str">
        <f ca="1">IF(ROWS($1:36)&gt;COUNT(Dong1),"",OFFSET(TH!C$1,SMALL(Dong1,ROWS($1:36)),))</f>
        <v/>
      </c>
      <c r="B49" s="118" t="str">
        <f ca="1">IF(ROWS($1:36)&gt;COUNT(Dong1),"",OFFSET(TH!E$1,SMALL(Dong1,ROWS($1:36)),))</f>
        <v/>
      </c>
      <c r="C49" s="119" t="str">
        <f ca="1">IF(ROWS($1:36)&gt;COUNT(Dong1),"",IF(OFFSET(TH!L$1,SMALL(Dong1,ROWS($1:36)),)="1111",OFFSET(TH!D$1,SMALL(Dong1,ROWS($1:36)),),""))</f>
        <v/>
      </c>
      <c r="D49" s="120" t="str">
        <f ca="1">IF(ROWS($1:36)&gt;COUNT(Dong1),"",IF(OFFSET(TH!M$1,SMALL(Dong1,ROWS($1:36)),)="1111",OFFSET(TH!D$1,SMALL(Dong1,ROWS($1:36)),),""))</f>
        <v/>
      </c>
      <c r="E49" s="221" t="str">
        <f ca="1">IF(ROWS($1:36)&gt;COUNT(Dong1),"",OFFSET(TH!F$1,SMALL(Dong1,ROWS($1:36)),))</f>
        <v/>
      </c>
      <c r="F49" s="122" t="str">
        <f ca="1">IF(ROWS($1:36)&gt;COUNT(Dong1),"",IF(OFFSET(TH!M$1,SMALL(Dong1,ROWS($1:36)),)="1111",OFFSET(TH!L$1,SMALL(Dong1,ROWS($1:36)),),OFFSET(TH!M$1,SMALL(Dong1,ROWS($1:36)),)))</f>
        <v/>
      </c>
      <c r="G49" s="123" t="str">
        <f ca="1">IF(ROWS($1:36)&gt;COUNT(Dong1),"",IF(OFFSET(TH!L$1,SMALL(Dong1,ROWS($1:36)),)="1111",OFFSET(TH!K$1,SMALL(Dong1,ROWS($1:36)),),0))</f>
        <v/>
      </c>
      <c r="H49" s="121" t="str">
        <f ca="1">IF(ROWS($1:36)&gt;COUNT(Dong1),"",IF(OFFSET(TH!M$1,SMALL(Dong1,ROWS($1:36)),)="1111",OFFSET(TH!K$1,SMALL(Dong1,ROWS($1:36)),),0))</f>
        <v/>
      </c>
      <c r="I49" s="119">
        <f t="shared" ca="1" si="0"/>
        <v>0</v>
      </c>
      <c r="J49" s="124"/>
      <c r="N49" s="626"/>
      <c r="O49" s="626"/>
    </row>
    <row r="50" spans="1:15" ht="21.75" customHeight="1">
      <c r="A50" s="125"/>
      <c r="B50" s="124"/>
      <c r="C50" s="124"/>
      <c r="D50" s="124"/>
      <c r="E50" s="222"/>
      <c r="F50" s="126"/>
      <c r="G50" s="124"/>
      <c r="H50" s="124"/>
      <c r="I50" s="119"/>
      <c r="J50" s="124"/>
    </row>
    <row r="51" spans="1:15" s="114" customFormat="1" ht="21.75" customHeight="1">
      <c r="A51" s="127"/>
      <c r="B51" s="127"/>
      <c r="C51" s="127"/>
      <c r="D51" s="127"/>
      <c r="E51" s="127" t="s">
        <v>133</v>
      </c>
      <c r="F51" s="128" t="s">
        <v>19</v>
      </c>
      <c r="G51" s="127">
        <f ca="1">SUM(G14:G50)</f>
        <v>0</v>
      </c>
      <c r="H51" s="127">
        <f ca="1">SUM(H14:H50)</f>
        <v>38359650</v>
      </c>
      <c r="I51" s="128" t="s">
        <v>19</v>
      </c>
      <c r="J51" s="128" t="s">
        <v>19</v>
      </c>
    </row>
    <row r="52" spans="1:15" s="114" customFormat="1" ht="21.75" customHeight="1">
      <c r="A52" s="129"/>
      <c r="B52" s="129"/>
      <c r="C52" s="129"/>
      <c r="D52" s="129"/>
      <c r="E52" s="129" t="s">
        <v>134</v>
      </c>
      <c r="F52" s="130" t="s">
        <v>19</v>
      </c>
      <c r="G52" s="130" t="s">
        <v>19</v>
      </c>
      <c r="H52" s="130" t="s">
        <v>19</v>
      </c>
      <c r="I52" s="131">
        <f ca="1">I13+G51-H51</f>
        <v>2454288297</v>
      </c>
      <c r="J52" s="130" t="s">
        <v>19</v>
      </c>
    </row>
    <row r="53" spans="1:15">
      <c r="L53" s="244" t="s">
        <v>155</v>
      </c>
    </row>
    <row r="54" spans="1:15">
      <c r="A54" s="132" t="s">
        <v>156</v>
      </c>
      <c r="L54" s="244" t="s">
        <v>156</v>
      </c>
    </row>
    <row r="55" spans="1:15">
      <c r="A55" s="178" t="str">
        <f ca="1">"- Ngày mở sổ: "&amp;DAY($A$14)&amp;"/"&amp;MONTH($A$14)&amp;"/ " &amp;YEAR($A$14)</f>
        <v>- Ngày mở sổ: 17/10/ 2012</v>
      </c>
      <c r="L55" s="244" t="s">
        <v>135</v>
      </c>
    </row>
    <row r="56" spans="1:15">
      <c r="I56" s="188" t="str">
        <f ca="1">"Ngày "&amp;IF(OR($L$11=4,$L$11=6,$L$11=9,$L$11=11),"30",IF($L$11=2,"28","31"))&amp;" tháng "&amp;$O$11&amp;"  năm  "&amp;YEAR($A$14)</f>
        <v>Ngày 31 tháng 12  năm  2012</v>
      </c>
      <c r="L56" s="244" t="s">
        <v>153</v>
      </c>
    </row>
    <row r="57" spans="1:15" s="133" customFormat="1" ht="14.25">
      <c r="C57" s="133" t="s">
        <v>11</v>
      </c>
      <c r="E57" s="133" t="s">
        <v>12</v>
      </c>
      <c r="I57" s="133" t="s">
        <v>109</v>
      </c>
    </row>
    <row r="58" spans="1:15" s="134" customFormat="1">
      <c r="C58" s="134" t="s">
        <v>13</v>
      </c>
      <c r="E58" s="134" t="s">
        <v>13</v>
      </c>
      <c r="I58" s="134" t="s">
        <v>136</v>
      </c>
    </row>
    <row r="59" spans="1:15" s="134" customFormat="1"/>
    <row r="60" spans="1:15" s="134" customFormat="1"/>
    <row r="61" spans="1:15" s="134" customFormat="1"/>
    <row r="62" spans="1:15" s="134" customFormat="1"/>
    <row r="65" spans="1:10" ht="15.75">
      <c r="C65" s="219"/>
      <c r="I65" s="220"/>
    </row>
    <row r="66" spans="1:10">
      <c r="E66" s="109">
        <f ca="1">SUMIF($D$14:$D$36,#REF!,H14:H36)</f>
        <v>0</v>
      </c>
    </row>
    <row r="69" spans="1:10">
      <c r="A69" s="109">
        <v>2</v>
      </c>
      <c r="B69" s="109">
        <v>3</v>
      </c>
      <c r="C69" s="109">
        <v>4</v>
      </c>
      <c r="D69" s="109">
        <v>5</v>
      </c>
      <c r="E69" s="109">
        <v>6</v>
      </c>
      <c r="F69" s="109">
        <v>9</v>
      </c>
      <c r="G69" s="109">
        <v>10</v>
      </c>
      <c r="H69" s="109">
        <v>11</v>
      </c>
      <c r="I69" s="109">
        <v>12</v>
      </c>
      <c r="J69" s="109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AB8" sqref="AB8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937" t="str">
        <f>TH!A2</f>
        <v>Địa chỉ: Thửa đất số 144, tờ bản đồ số 12TĐH.1, tổ 1, khu phố Đông Tác, Phường Tân Đông Hiệp, Thị Xã Dĩ An, Tỉnh Bình Dương, Việt Nam</v>
      </c>
      <c r="C2" s="937"/>
      <c r="D2" s="937"/>
      <c r="E2" s="937"/>
      <c r="F2" s="937"/>
      <c r="G2" s="937"/>
      <c r="H2" s="937"/>
      <c r="I2" s="937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937"/>
      <c r="C3" s="937"/>
      <c r="D3" s="937"/>
      <c r="E3" s="937"/>
      <c r="F3" s="937"/>
      <c r="G3" s="937"/>
      <c r="H3" s="937"/>
      <c r="I3" s="937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5"/>
      <c r="Q3" s="480"/>
      <c r="R3" s="193"/>
      <c r="S3" s="194" t="s">
        <v>351</v>
      </c>
      <c r="T3" s="193"/>
      <c r="U3" s="194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6"/>
      <c r="H4" s="77" t="str">
        <f>IF(LEFT($U$4,1)="T","PHIẾU THU","PHIẾU CHI")</f>
        <v>PHIẾU CHI</v>
      </c>
      <c r="I4" s="61"/>
      <c r="J4" s="76"/>
      <c r="K4" s="78"/>
      <c r="L4" s="61"/>
      <c r="M4" s="78"/>
      <c r="N4" s="78"/>
      <c r="O4" s="78"/>
      <c r="P4" s="79"/>
      <c r="Q4" s="481"/>
      <c r="R4" s="80"/>
      <c r="S4" s="607">
        <v>1</v>
      </c>
      <c r="T4" s="80"/>
      <c r="U4" s="482" t="s">
        <v>4</v>
      </c>
      <c r="V4" s="105"/>
      <c r="W4" s="483">
        <v>1</v>
      </c>
    </row>
    <row r="5" spans="1:23" ht="15">
      <c r="A5" s="61"/>
      <c r="B5" s="70"/>
      <c r="C5" s="60"/>
      <c r="D5" s="60"/>
      <c r="E5" s="60"/>
      <c r="F5" s="61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I5" s="61"/>
      <c r="J5" s="76"/>
      <c r="K5" s="78"/>
      <c r="L5" s="61"/>
      <c r="M5" s="78"/>
      <c r="N5" s="78"/>
      <c r="O5" s="78"/>
      <c r="P5" s="79"/>
      <c r="Q5" s="480"/>
      <c r="R5" s="61"/>
      <c r="S5" s="61"/>
      <c r="T5" s="61"/>
      <c r="U5" s="6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 ht="15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 ht="15">
      <c r="A11" s="61"/>
      <c r="B11" s="61"/>
      <c r="C11" s="95" t="str">
        <f>"Địa chỉ :"</f>
        <v>Địa chỉ :</v>
      </c>
      <c r="D11" s="61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5" t="str">
        <f>IF($U$4="T","Lý do nộp :","Lý do chi :")&amp;" "&amp;IF(ISNA(VLOOKUP($M$7,TM,6,0)),"",VLOOKUP($M$7,TM,6,0))</f>
        <v xml:space="preserve">Lý do chi : </v>
      </c>
      <c r="D12" s="61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6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e">
        <f ca="1">"Viết bằng chữ: " &amp;[4]!VND('IN-TC'!D13, TRUE)</f>
        <v>#NAME?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5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E15" s="61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99"/>
      <c r="L16" s="99"/>
      <c r="M16" s="106" t="str">
        <f>H5</f>
        <v/>
      </c>
      <c r="N16" s="99"/>
      <c r="O16" s="99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I17" s="61"/>
      <c r="J17" s="100" t="s">
        <v>110</v>
      </c>
      <c r="K17" s="101"/>
      <c r="L17" s="61"/>
      <c r="M17" s="102" t="str">
        <f>IF($U$4="T","Thủ quỹ","Người nhận tiền")</f>
        <v>Người nhận tiền</v>
      </c>
      <c r="N17" s="103"/>
      <c r="O17" s="103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1"/>
      <c r="B18" s="101"/>
      <c r="C18" s="104" t="s">
        <v>111</v>
      </c>
      <c r="D18" s="61"/>
      <c r="E18" s="104" t="s">
        <v>112</v>
      </c>
      <c r="F18" s="61"/>
      <c r="G18" s="61"/>
      <c r="H18" s="104" t="s">
        <v>112</v>
      </c>
      <c r="I18" s="101"/>
      <c r="J18" s="104" t="s">
        <v>112</v>
      </c>
      <c r="K18" s="61"/>
      <c r="L18" s="101"/>
      <c r="M18" s="104" t="s">
        <v>112</v>
      </c>
      <c r="N18" s="61"/>
      <c r="O18" s="61"/>
      <c r="P18" s="101"/>
      <c r="Q18" s="101"/>
      <c r="R18" s="101"/>
      <c r="S18" s="101"/>
      <c r="T18" s="101"/>
      <c r="U18" s="101"/>
      <c r="V18" s="101"/>
      <c r="W18" s="101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05"/>
      <c r="D24" s="61"/>
      <c r="E24" s="61"/>
      <c r="F24" s="61"/>
      <c r="G24" s="61"/>
      <c r="H24" s="205"/>
      <c r="I24" s="61"/>
      <c r="J24" s="205"/>
      <c r="K24" s="61"/>
      <c r="L24" s="61"/>
      <c r="M24" s="205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  <c r="Q27" s="61"/>
      <c r="R27" s="61"/>
      <c r="S27" s="61"/>
      <c r="T27" s="61"/>
      <c r="U27" s="61"/>
      <c r="V27" s="61"/>
      <c r="W27" s="6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21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9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0" t="str">
        <f>TH!A1</f>
        <v>Đơn vị: CÔNG TY TNHH MỘT THÀNH VIÊN KHỞI NGUYÊN AN</v>
      </c>
      <c r="B1" s="139"/>
      <c r="C1" s="140"/>
      <c r="F1" s="223"/>
      <c r="G1" s="225" t="s">
        <v>154</v>
      </c>
      <c r="H1" s="588"/>
      <c r="I1" s="223"/>
      <c r="K1" s="825"/>
      <c r="L1" s="825"/>
    </row>
    <row r="2" spans="1:20" s="138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938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38"/>
      <c r="H2" s="938"/>
      <c r="I2" s="224"/>
      <c r="K2" s="826"/>
      <c r="L2" s="826"/>
    </row>
    <row r="3" spans="1:20" s="138" customFormat="1" ht="16.5" customHeight="1">
      <c r="A3" s="175"/>
      <c r="B3" s="175"/>
      <c r="C3" s="175"/>
      <c r="D3" s="175"/>
      <c r="F3" s="938"/>
      <c r="G3" s="938"/>
      <c r="H3" s="938"/>
      <c r="I3" s="224"/>
    </row>
    <row r="4" spans="1:20" s="138" customFormat="1" ht="19.5" customHeight="1">
      <c r="A4" s="941" t="s">
        <v>137</v>
      </c>
      <c r="B4" s="941"/>
      <c r="C4" s="941"/>
      <c r="D4" s="941"/>
      <c r="E4" s="941"/>
      <c r="F4" s="941"/>
      <c r="G4" s="941"/>
      <c r="H4" s="941"/>
      <c r="I4" s="941"/>
    </row>
    <row r="5" spans="1:20" s="138" customFormat="1" ht="15">
      <c r="A5" s="94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2"/>
      <c r="C5" s="942"/>
      <c r="D5" s="942"/>
      <c r="E5" s="942"/>
      <c r="F5" s="942"/>
      <c r="G5" s="942"/>
      <c r="H5" s="942"/>
      <c r="I5" s="942"/>
    </row>
    <row r="6" spans="1:20" s="138" customFormat="1" ht="15">
      <c r="D6" s="256" t="s">
        <v>158</v>
      </c>
      <c r="E6" s="942" t="str">
        <f>IF($M$9="ACB","100983119","1004 148 5104 6511")</f>
        <v>1004 148 5104 6511</v>
      </c>
      <c r="F6" s="942"/>
      <c r="G6" s="942"/>
      <c r="H6" s="589" t="s">
        <v>108</v>
      </c>
      <c r="I6" s="257" t="str">
        <f>IF(H6="VNĐ","1121",IF(H6="USD","1122",""))</f>
        <v>1121</v>
      </c>
      <c r="N6" s="932" t="s">
        <v>346</v>
      </c>
      <c r="O6" s="932"/>
      <c r="Q6" s="939" t="s">
        <v>288</v>
      </c>
      <c r="R6" s="939" t="s">
        <v>640</v>
      </c>
      <c r="S6" s="939" t="s">
        <v>347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90"/>
      <c r="I7" s="142"/>
      <c r="Q7" s="940"/>
      <c r="R7" s="940"/>
      <c r="S7" s="940"/>
    </row>
    <row r="8" spans="1:20" s="143" customFormat="1" ht="22.5" customHeight="1" thickBot="1">
      <c r="A8" s="945" t="s">
        <v>138</v>
      </c>
      <c r="B8" s="947" t="s">
        <v>1</v>
      </c>
      <c r="C8" s="948"/>
      <c r="D8" s="943" t="s">
        <v>0</v>
      </c>
      <c r="E8" s="949" t="s">
        <v>14</v>
      </c>
      <c r="F8" s="951" t="s">
        <v>139</v>
      </c>
      <c r="G8" s="951"/>
      <c r="H8" s="948"/>
      <c r="I8" s="943" t="s">
        <v>127</v>
      </c>
      <c r="K8" s="136"/>
      <c r="L8" s="138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6" t="s">
        <v>289</v>
      </c>
      <c r="R8" s="467">
        <v>1124672</v>
      </c>
      <c r="S8" s="467"/>
      <c r="T8" s="468">
        <f>SUM(R8:S8)</f>
        <v>1124672</v>
      </c>
    </row>
    <row r="9" spans="1:20" s="143" customFormat="1" ht="22.5" customHeight="1" thickBot="1">
      <c r="A9" s="946"/>
      <c r="B9" s="144" t="s">
        <v>15</v>
      </c>
      <c r="C9" s="145" t="s">
        <v>140</v>
      </c>
      <c r="D9" s="944"/>
      <c r="E9" s="950"/>
      <c r="F9" s="249" t="s">
        <v>141</v>
      </c>
      <c r="G9" s="146" t="s">
        <v>142</v>
      </c>
      <c r="H9" s="591" t="s">
        <v>143</v>
      </c>
      <c r="I9" s="944"/>
      <c r="K9" s="176" t="s">
        <v>578</v>
      </c>
      <c r="L9" s="138"/>
      <c r="M9" s="465" t="s">
        <v>640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72"/>
      <c r="G11" s="472"/>
      <c r="H11" s="472">
        <f>IF($M$9="VCB",$R$8,$S$8)+SUMIF(_N112,"x",TH)-SUMIF(_C112,"x",TH)</f>
        <v>1124672</v>
      </c>
      <c r="I11" s="469"/>
      <c r="L11" s="138"/>
      <c r="Q11" s="143"/>
      <c r="R11" s="143"/>
      <c r="S11" s="143"/>
      <c r="T11" s="143"/>
    </row>
    <row r="12" spans="1:20" s="143" customFormat="1" ht="18.75" customHeight="1">
      <c r="A12" s="154" t="str">
        <f ca="1">IF(ROWS($1:1)&gt;COUNT(Dong2),"",OFFSET(TH!C$1,SMALL(Dong2,ROWS($1:1)),))</f>
        <v/>
      </c>
      <c r="B12" s="154" t="str">
        <f ca="1">IF(ROWS($1:1)&gt;COUNT(Dong2),"",OFFSET(TH!D$1,SMALL(Dong2,ROWS($1:1)),))</f>
        <v/>
      </c>
      <c r="C12" s="154" t="str">
        <f ca="1">IF(ROWS($1:1)&gt;COUNT(Dong2),"",OFFSET(TH!E$1,SMALL(Dong2,ROWS($1:1)),))</f>
        <v/>
      </c>
      <c r="D12" s="227" t="str">
        <f ca="1">IF(ROWS($1:1)&gt;COUNT(Dong2),"",OFFSET(TH!F$1,SMALL(Dong2,ROWS($1:1)),))</f>
        <v/>
      </c>
      <c r="E12" s="154" t="str">
        <f ca="1">IF(ROWS($1:1)&gt;COUNT(Dong2),"",IF(OFFSET(TH!M$1,SMALL(Dong2,ROWS($1:1)),)=$I$6,OFFSET(TH!L$1,SMALL(Dong2,ROWS($1:1)),),OFFSET(TH!M$1,SMALL(Dong2,ROWS($1:1)),)))</f>
        <v/>
      </c>
      <c r="F12" s="473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73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598">
        <f ca="1">IF(A12&lt;&gt;"",H11+F12-G12,0)</f>
        <v>0</v>
      </c>
      <c r="I12" s="470"/>
      <c r="L12" s="138"/>
    </row>
    <row r="13" spans="1:20" s="143" customFormat="1" ht="18.75" customHeight="1">
      <c r="A13" s="154" t="str">
        <f ca="1">IF(ROWS($1:2)&gt;COUNT(Dong2),"",OFFSET(TH!C$1,SMALL(Dong2,ROWS($1:2)),))</f>
        <v/>
      </c>
      <c r="B13" s="154" t="str">
        <f ca="1">IF(ROWS($1:2)&gt;COUNT(Dong2),"",OFFSET(TH!D$1,SMALL(Dong2,ROWS($1:2)),))</f>
        <v/>
      </c>
      <c r="C13" s="154" t="str">
        <f ca="1">IF(ROWS($1:2)&gt;COUNT(Dong2),"",OFFSET(TH!E$1,SMALL(Dong2,ROWS($1:2)),))</f>
        <v/>
      </c>
      <c r="D13" s="227" t="str">
        <f ca="1">IF(ROWS($1:2)&gt;COUNT(Dong2),"",OFFSET(TH!F$1,SMALL(Dong2,ROWS($1:2)),))</f>
        <v/>
      </c>
      <c r="E13" s="154" t="str">
        <f ca="1">IF(ROWS($1:2)&gt;COUNT(Dong2),"",IF(OFFSET(TH!M$1,SMALL(Dong2,ROWS($1:2)),)=$I$6,OFFSET(TH!L$1,SMALL(Dong2,ROWS($1:2)),),OFFSET(TH!M$1,SMALL(Dong2,ROWS($1:2)),)))</f>
        <v/>
      </c>
      <c r="F13" s="473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73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598">
        <f t="shared" ref="H13:H40" ca="1" si="0">IF(A13&lt;&gt;"",H12+F13-G13,0)</f>
        <v>0</v>
      </c>
      <c r="I13" s="470"/>
      <c r="L13" s="138"/>
    </row>
    <row r="14" spans="1:20" s="143" customFormat="1" ht="18.75" customHeight="1">
      <c r="A14" s="154" t="str">
        <f ca="1">IF(ROWS($1:3)&gt;COUNT(Dong2),"",OFFSET(TH!C$1,SMALL(Dong2,ROWS($1:3)),))</f>
        <v/>
      </c>
      <c r="B14" s="154" t="str">
        <f ca="1">IF(ROWS($1:3)&gt;COUNT(Dong2),"",OFFSET(TH!D$1,SMALL(Dong2,ROWS($1:3)),))</f>
        <v/>
      </c>
      <c r="C14" s="154" t="str">
        <f ca="1">IF(ROWS($1:3)&gt;COUNT(Dong2),"",OFFSET(TH!E$1,SMALL(Dong2,ROWS($1:3)),))</f>
        <v/>
      </c>
      <c r="D14" s="227" t="str">
        <f ca="1">IF(ROWS($1:3)&gt;COUNT(Dong2),"",OFFSET(TH!F$1,SMALL(Dong2,ROWS($1:3)),))</f>
        <v/>
      </c>
      <c r="E14" s="154" t="str">
        <f ca="1">IF(ROWS($1:3)&gt;COUNT(Dong2),"",IF(OFFSET(TH!M$1,SMALL(Dong2,ROWS($1:3)),)=$I$6,OFFSET(TH!L$1,SMALL(Dong2,ROWS($1:3)),),OFFSET(TH!M$1,SMALL(Dong2,ROWS($1:3)),)))</f>
        <v/>
      </c>
      <c r="F14" s="473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73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598">
        <f t="shared" ca="1" si="0"/>
        <v>0</v>
      </c>
      <c r="I14" s="470"/>
      <c r="L14" s="138"/>
    </row>
    <row r="15" spans="1:20" s="143" customFormat="1" ht="18.75" customHeight="1">
      <c r="A15" s="154" t="str">
        <f ca="1">IF(ROWS($1:4)&gt;COUNT(Dong2),"",OFFSET(TH!C$1,SMALL(Dong2,ROWS($1:4)),))</f>
        <v/>
      </c>
      <c r="B15" s="154" t="str">
        <f ca="1">IF(ROWS($1:4)&gt;COUNT(Dong2),"",OFFSET(TH!D$1,SMALL(Dong2,ROWS($1:4)),))</f>
        <v/>
      </c>
      <c r="C15" s="154" t="str">
        <f ca="1">IF(ROWS($1:4)&gt;COUNT(Dong2),"",OFFSET(TH!E$1,SMALL(Dong2,ROWS($1:4)),))</f>
        <v/>
      </c>
      <c r="D15" s="227" t="str">
        <f ca="1">IF(ROWS($1:4)&gt;COUNT(Dong2),"",OFFSET(TH!F$1,SMALL(Dong2,ROWS($1:4)),))</f>
        <v/>
      </c>
      <c r="E15" s="154" t="str">
        <f ca="1">IF(ROWS($1:4)&gt;COUNT(Dong2),"",IF(OFFSET(TH!M$1,SMALL(Dong2,ROWS($1:4)),)=$I$6,OFFSET(TH!L$1,SMALL(Dong2,ROWS($1:4)),),OFFSET(TH!M$1,SMALL(Dong2,ROWS($1:4)),)))</f>
        <v/>
      </c>
      <c r="F15" s="473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73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598">
        <f t="shared" ca="1" si="0"/>
        <v>0</v>
      </c>
      <c r="I15" s="470"/>
      <c r="L15" s="138"/>
    </row>
    <row r="16" spans="1:20" s="143" customFormat="1" ht="18.75" customHeight="1">
      <c r="A16" s="154" t="str">
        <f ca="1">IF(ROWS($1:5)&gt;COUNT(Dong2),"",OFFSET(TH!C$1,SMALL(Dong2,ROWS($1:5)),))</f>
        <v/>
      </c>
      <c r="B16" s="154" t="str">
        <f ca="1">IF(ROWS($1:5)&gt;COUNT(Dong2),"",OFFSET(TH!D$1,SMALL(Dong2,ROWS($1:5)),))</f>
        <v/>
      </c>
      <c r="C16" s="154" t="str">
        <f ca="1">IF(ROWS($1:5)&gt;COUNT(Dong2),"",OFFSET(TH!E$1,SMALL(Dong2,ROWS($1:5)),))</f>
        <v/>
      </c>
      <c r="D16" s="227" t="str">
        <f ca="1">IF(ROWS($1:5)&gt;COUNT(Dong2),"",OFFSET(TH!F$1,SMALL(Dong2,ROWS($1:5)),))</f>
        <v/>
      </c>
      <c r="E16" s="154" t="str">
        <f ca="1">IF(ROWS($1:5)&gt;COUNT(Dong2),"",IF(OFFSET(TH!M$1,SMALL(Dong2,ROWS($1:5)),)=$I$6,OFFSET(TH!L$1,SMALL(Dong2,ROWS($1:5)),),OFFSET(TH!M$1,SMALL(Dong2,ROWS($1:5)),)))</f>
        <v/>
      </c>
      <c r="F16" s="473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73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598">
        <f t="shared" ca="1" si="0"/>
        <v>0</v>
      </c>
      <c r="I16" s="470"/>
      <c r="L16" s="138"/>
    </row>
    <row r="17" spans="1:17" s="143" customFormat="1" ht="18.75" customHeight="1">
      <c r="A17" s="154" t="str">
        <f ca="1">IF(ROWS($1:6)&gt;COUNT(Dong2),"",OFFSET(TH!C$1,SMALL(Dong2,ROWS($1:6)),))</f>
        <v/>
      </c>
      <c r="B17" s="154" t="str">
        <f ca="1">IF(ROWS($1:6)&gt;COUNT(Dong2),"",OFFSET(TH!D$1,SMALL(Dong2,ROWS($1:6)),))</f>
        <v/>
      </c>
      <c r="C17" s="154" t="str">
        <f ca="1">IF(ROWS($1:6)&gt;COUNT(Dong2),"",OFFSET(TH!E$1,SMALL(Dong2,ROWS($1:6)),))</f>
        <v/>
      </c>
      <c r="D17" s="227" t="str">
        <f ca="1">IF(ROWS($1:6)&gt;COUNT(Dong2),"",OFFSET(TH!F$1,SMALL(Dong2,ROWS($1:6)),))</f>
        <v/>
      </c>
      <c r="E17" s="154" t="str">
        <f ca="1">IF(ROWS($1:6)&gt;COUNT(Dong2),"",IF(OFFSET(TH!M$1,SMALL(Dong2,ROWS($1:6)),)=$I$6,OFFSET(TH!L$1,SMALL(Dong2,ROWS($1:6)),),OFFSET(TH!M$1,SMALL(Dong2,ROWS($1:6)),)))</f>
        <v/>
      </c>
      <c r="F17" s="473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73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598">
        <f t="shared" ca="1" si="0"/>
        <v>0</v>
      </c>
      <c r="I17" s="470"/>
      <c r="L17" s="138"/>
    </row>
    <row r="18" spans="1:17" s="143" customFormat="1" ht="18.75" customHeight="1">
      <c r="A18" s="154" t="str">
        <f ca="1">IF(ROWS($1:7)&gt;COUNT(Dong2),"",OFFSET(TH!C$1,SMALL(Dong2,ROWS($1:7)),))</f>
        <v/>
      </c>
      <c r="B18" s="154" t="str">
        <f ca="1">IF(ROWS($1:7)&gt;COUNT(Dong2),"",OFFSET(TH!D$1,SMALL(Dong2,ROWS($1:7)),))</f>
        <v/>
      </c>
      <c r="C18" s="154" t="str">
        <f ca="1">IF(ROWS($1:7)&gt;COUNT(Dong2),"",OFFSET(TH!E$1,SMALL(Dong2,ROWS($1:7)),))</f>
        <v/>
      </c>
      <c r="D18" s="227" t="str">
        <f ca="1">IF(ROWS($1:7)&gt;COUNT(Dong2),"",OFFSET(TH!F$1,SMALL(Dong2,ROWS($1:7)),))</f>
        <v/>
      </c>
      <c r="E18" s="154" t="str">
        <f ca="1">IF(ROWS($1:7)&gt;COUNT(Dong2),"",IF(OFFSET(TH!M$1,SMALL(Dong2,ROWS($1:7)),)=$I$6,OFFSET(TH!L$1,SMALL(Dong2,ROWS($1:7)),),OFFSET(TH!M$1,SMALL(Dong2,ROWS($1:7)),)))</f>
        <v/>
      </c>
      <c r="F18" s="473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73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598">
        <f t="shared" ca="1" si="0"/>
        <v>0</v>
      </c>
      <c r="I18" s="470"/>
      <c r="L18" s="138"/>
    </row>
    <row r="19" spans="1:17" s="143" customFormat="1" ht="18.75" customHeight="1">
      <c r="A19" s="154" t="str">
        <f ca="1">IF(ROWS($1:8)&gt;COUNT(Dong2),"",OFFSET(TH!C$1,SMALL(Dong2,ROWS($1:8)),))</f>
        <v/>
      </c>
      <c r="B19" s="154" t="str">
        <f ca="1">IF(ROWS($1:8)&gt;COUNT(Dong2),"",OFFSET(TH!D$1,SMALL(Dong2,ROWS($1:8)),))</f>
        <v/>
      </c>
      <c r="C19" s="154" t="str">
        <f ca="1">IF(ROWS($1:8)&gt;COUNT(Dong2),"",OFFSET(TH!E$1,SMALL(Dong2,ROWS($1:8)),))</f>
        <v/>
      </c>
      <c r="D19" s="227" t="str">
        <f ca="1">IF(ROWS($1:8)&gt;COUNT(Dong2),"",OFFSET(TH!F$1,SMALL(Dong2,ROWS($1:8)),))</f>
        <v/>
      </c>
      <c r="E19" s="154" t="str">
        <f ca="1">IF(ROWS($1:8)&gt;COUNT(Dong2),"",IF(OFFSET(TH!M$1,SMALL(Dong2,ROWS($1:8)),)=$I$6,OFFSET(TH!L$1,SMALL(Dong2,ROWS($1:8)),),OFFSET(TH!M$1,SMALL(Dong2,ROWS($1:8)),)))</f>
        <v/>
      </c>
      <c r="F19" s="473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73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598">
        <f t="shared" ca="1" si="0"/>
        <v>0</v>
      </c>
      <c r="I19" s="470"/>
      <c r="L19" s="138"/>
    </row>
    <row r="20" spans="1:17" s="143" customFormat="1" ht="18.75" customHeight="1">
      <c r="A20" s="154" t="str">
        <f ca="1">IF(ROWS($1:9)&gt;COUNT(Dong2),"",OFFSET(TH!C$1,SMALL(Dong2,ROWS($1:9)),))</f>
        <v/>
      </c>
      <c r="B20" s="154" t="str">
        <f ca="1">IF(ROWS($1:9)&gt;COUNT(Dong2),"",OFFSET(TH!D$1,SMALL(Dong2,ROWS($1:9)),))</f>
        <v/>
      </c>
      <c r="C20" s="154" t="str">
        <f ca="1">IF(ROWS($1:9)&gt;COUNT(Dong2),"",OFFSET(TH!E$1,SMALL(Dong2,ROWS($1:9)),))</f>
        <v/>
      </c>
      <c r="D20" s="227" t="str">
        <f ca="1">IF(ROWS($1:9)&gt;COUNT(Dong2),"",OFFSET(TH!F$1,SMALL(Dong2,ROWS($1:9)),))</f>
        <v/>
      </c>
      <c r="E20" s="154" t="str">
        <f ca="1">IF(ROWS($1:9)&gt;COUNT(Dong2),"",IF(OFFSET(TH!M$1,SMALL(Dong2,ROWS($1:9)),)=$I$6,OFFSET(TH!L$1,SMALL(Dong2,ROWS($1:9)),),OFFSET(TH!M$1,SMALL(Dong2,ROWS($1:9)),)))</f>
        <v/>
      </c>
      <c r="F20" s="473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73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598">
        <f t="shared" ca="1" si="0"/>
        <v>0</v>
      </c>
      <c r="I20" s="470"/>
      <c r="L20" s="138"/>
    </row>
    <row r="21" spans="1:17" s="143" customFormat="1" ht="18.75" customHeight="1">
      <c r="A21" s="154" t="str">
        <f ca="1">IF(ROWS($1:10)&gt;COUNT(Dong2),"",OFFSET(TH!C$1,SMALL(Dong2,ROWS($1:10)),))</f>
        <v/>
      </c>
      <c r="B21" s="154" t="str">
        <f ca="1">IF(ROWS($1:10)&gt;COUNT(Dong2),"",OFFSET(TH!D$1,SMALL(Dong2,ROWS($1:10)),))</f>
        <v/>
      </c>
      <c r="C21" s="154" t="str">
        <f ca="1">IF(ROWS($1:10)&gt;COUNT(Dong2),"",OFFSET(TH!E$1,SMALL(Dong2,ROWS($1:10)),))</f>
        <v/>
      </c>
      <c r="D21" s="227" t="str">
        <f ca="1">IF(ROWS($1:10)&gt;COUNT(Dong2),"",OFFSET(TH!F$1,SMALL(Dong2,ROWS($1:10)),))</f>
        <v/>
      </c>
      <c r="E21" s="154" t="str">
        <f ca="1">IF(ROWS($1:10)&gt;COUNT(Dong2),"",IF(OFFSET(TH!M$1,SMALL(Dong2,ROWS($1:10)),)=$I$6,OFFSET(TH!L$1,SMALL(Dong2,ROWS($1:10)),),OFFSET(TH!M$1,SMALL(Dong2,ROWS($1:10)),)))</f>
        <v/>
      </c>
      <c r="F21" s="473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73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598">
        <f t="shared" ca="1" si="0"/>
        <v>0</v>
      </c>
      <c r="I21" s="470"/>
      <c r="L21" s="138"/>
      <c r="Q21" s="468"/>
    </row>
    <row r="22" spans="1:17" s="143" customFormat="1" ht="18.75" customHeight="1">
      <c r="A22" s="154" t="str">
        <f ca="1">IF(ROWS($1:11)&gt;COUNT(Dong2),"",OFFSET(TH!C$1,SMALL(Dong2,ROWS($1:11)),))</f>
        <v/>
      </c>
      <c r="B22" s="154" t="str">
        <f ca="1">IF(ROWS($1:11)&gt;COUNT(Dong2),"",OFFSET(TH!D$1,SMALL(Dong2,ROWS($1:11)),))</f>
        <v/>
      </c>
      <c r="C22" s="154" t="str">
        <f ca="1">IF(ROWS($1:11)&gt;COUNT(Dong2),"",OFFSET(TH!E$1,SMALL(Dong2,ROWS($1:11)),))</f>
        <v/>
      </c>
      <c r="D22" s="227" t="str">
        <f ca="1">IF(ROWS($1:11)&gt;COUNT(Dong2),"",OFFSET(TH!F$1,SMALL(Dong2,ROWS($1:11)),))</f>
        <v/>
      </c>
      <c r="E22" s="154" t="str">
        <f ca="1">IF(ROWS($1:11)&gt;COUNT(Dong2),"",IF(OFFSET(TH!M$1,SMALL(Dong2,ROWS($1:11)),)=$I$6,OFFSET(TH!L$1,SMALL(Dong2,ROWS($1:11)),),OFFSET(TH!M$1,SMALL(Dong2,ROWS($1:11)),)))</f>
        <v/>
      </c>
      <c r="F22" s="473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73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598">
        <f t="shared" ca="1" si="0"/>
        <v>0</v>
      </c>
      <c r="I22" s="470"/>
      <c r="L22" s="138"/>
    </row>
    <row r="23" spans="1:17" s="143" customFormat="1" ht="18.75" customHeight="1">
      <c r="A23" s="154" t="str">
        <f ca="1">IF(ROWS($1:12)&gt;COUNT(Dong2),"",OFFSET(TH!C$1,SMALL(Dong2,ROWS($1:12)),))</f>
        <v/>
      </c>
      <c r="B23" s="154" t="str">
        <f ca="1">IF(ROWS($1:12)&gt;COUNT(Dong2),"",OFFSET(TH!D$1,SMALL(Dong2,ROWS($1:12)),))</f>
        <v/>
      </c>
      <c r="C23" s="154" t="str">
        <f ca="1">IF(ROWS($1:12)&gt;COUNT(Dong2),"",OFFSET(TH!E$1,SMALL(Dong2,ROWS($1:12)),))</f>
        <v/>
      </c>
      <c r="D23" s="227" t="str">
        <f ca="1">IF(ROWS($1:12)&gt;COUNT(Dong2),"",OFFSET(TH!F$1,SMALL(Dong2,ROWS($1:12)),))</f>
        <v/>
      </c>
      <c r="E23" s="154" t="str">
        <f ca="1">IF(ROWS($1:12)&gt;COUNT(Dong2),"",IF(OFFSET(TH!M$1,SMALL(Dong2,ROWS($1:12)),)=$I$6,OFFSET(TH!L$1,SMALL(Dong2,ROWS($1:12)),),OFFSET(TH!M$1,SMALL(Dong2,ROWS($1:12)),)))</f>
        <v/>
      </c>
      <c r="F23" s="473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73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598">
        <f t="shared" ca="1" si="0"/>
        <v>0</v>
      </c>
      <c r="I23" s="470"/>
      <c r="L23" s="138"/>
      <c r="Q23" s="587"/>
    </row>
    <row r="24" spans="1:17" s="143" customFormat="1" ht="18.75" customHeight="1">
      <c r="A24" s="154" t="str">
        <f ca="1">IF(ROWS($1:13)&gt;COUNT(Dong2),"",OFFSET(TH!C$1,SMALL(Dong2,ROWS($1:13)),))</f>
        <v/>
      </c>
      <c r="B24" s="154" t="str">
        <f ca="1">IF(ROWS($1:13)&gt;COUNT(Dong2),"",OFFSET(TH!D$1,SMALL(Dong2,ROWS($1:13)),))</f>
        <v/>
      </c>
      <c r="C24" s="154" t="str">
        <f ca="1">IF(ROWS($1:13)&gt;COUNT(Dong2),"",OFFSET(TH!E$1,SMALL(Dong2,ROWS($1:13)),))</f>
        <v/>
      </c>
      <c r="D24" s="227" t="str">
        <f ca="1">IF(ROWS($1:13)&gt;COUNT(Dong2),"",OFFSET(TH!F$1,SMALL(Dong2,ROWS($1:13)),))</f>
        <v/>
      </c>
      <c r="E24" s="154" t="str">
        <f ca="1">IF(ROWS($1:13)&gt;COUNT(Dong2),"",IF(OFFSET(TH!M$1,SMALL(Dong2,ROWS($1:13)),)=$I$6,OFFSET(TH!L$1,SMALL(Dong2,ROWS($1:13)),),OFFSET(TH!M$1,SMALL(Dong2,ROWS($1:13)),)))</f>
        <v/>
      </c>
      <c r="F24" s="473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73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598">
        <f t="shared" ca="1" si="0"/>
        <v>0</v>
      </c>
      <c r="I24" s="470"/>
      <c r="L24" s="138"/>
    </row>
    <row r="25" spans="1:17" s="143" customFormat="1" ht="18.75" customHeight="1">
      <c r="A25" s="154" t="str">
        <f ca="1">IF(ROWS($1:14)&gt;COUNT(Dong2),"",OFFSET(TH!C$1,SMALL(Dong2,ROWS($1:14)),))</f>
        <v/>
      </c>
      <c r="B25" s="154" t="str">
        <f ca="1">IF(ROWS($1:14)&gt;COUNT(Dong2),"",OFFSET(TH!D$1,SMALL(Dong2,ROWS($1:14)),))</f>
        <v/>
      </c>
      <c r="C25" s="154" t="str">
        <f ca="1">IF(ROWS($1:14)&gt;COUNT(Dong2),"",OFFSET(TH!E$1,SMALL(Dong2,ROWS($1:14)),))</f>
        <v/>
      </c>
      <c r="D25" s="227" t="str">
        <f ca="1">IF(ROWS($1:14)&gt;COUNT(Dong2),"",OFFSET(TH!F$1,SMALL(Dong2,ROWS($1:14)),))</f>
        <v/>
      </c>
      <c r="E25" s="154" t="str">
        <f ca="1">IF(ROWS($1:14)&gt;COUNT(Dong2),"",IF(OFFSET(TH!M$1,SMALL(Dong2,ROWS($1:14)),)=$I$6,OFFSET(TH!L$1,SMALL(Dong2,ROWS($1:14)),),OFFSET(TH!M$1,SMALL(Dong2,ROWS($1:14)),)))</f>
        <v/>
      </c>
      <c r="F25" s="473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73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598">
        <f t="shared" ca="1" si="0"/>
        <v>0</v>
      </c>
      <c r="I25" s="470"/>
      <c r="L25" s="138"/>
    </row>
    <row r="26" spans="1:17" s="143" customFormat="1" ht="18.75" customHeight="1">
      <c r="A26" s="154" t="str">
        <f ca="1">IF(ROWS($1:15)&gt;COUNT(Dong2),"",OFFSET(TH!C$1,SMALL(Dong2,ROWS($1:15)),))</f>
        <v/>
      </c>
      <c r="B26" s="154" t="str">
        <f ca="1">IF(ROWS($1:15)&gt;COUNT(Dong2),"",OFFSET(TH!D$1,SMALL(Dong2,ROWS($1:15)),))</f>
        <v/>
      </c>
      <c r="C26" s="154" t="str">
        <f ca="1">IF(ROWS($1:15)&gt;COUNT(Dong2),"",OFFSET(TH!E$1,SMALL(Dong2,ROWS($1:15)),))</f>
        <v/>
      </c>
      <c r="D26" s="227" t="str">
        <f ca="1">IF(ROWS($1:15)&gt;COUNT(Dong2),"",OFFSET(TH!F$1,SMALL(Dong2,ROWS($1:15)),))</f>
        <v/>
      </c>
      <c r="E26" s="154" t="str">
        <f ca="1">IF(ROWS($1:15)&gt;COUNT(Dong2),"",IF(OFFSET(TH!M$1,SMALL(Dong2,ROWS($1:15)),)=$I$6,OFFSET(TH!L$1,SMALL(Dong2,ROWS($1:15)),),OFFSET(TH!M$1,SMALL(Dong2,ROWS($1:15)),)))</f>
        <v/>
      </c>
      <c r="F26" s="473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73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598">
        <f t="shared" ca="1" si="0"/>
        <v>0</v>
      </c>
      <c r="I26" s="470"/>
      <c r="L26" s="138"/>
    </row>
    <row r="27" spans="1:17" s="143" customFormat="1" ht="18.75" customHeight="1">
      <c r="A27" s="154" t="str">
        <f ca="1">IF(ROWS($1:16)&gt;COUNT(Dong2),"",OFFSET(TH!C$1,SMALL(Dong2,ROWS($1:16)),))</f>
        <v/>
      </c>
      <c r="B27" s="154" t="str">
        <f ca="1">IF(ROWS($1:16)&gt;COUNT(Dong2),"",OFFSET(TH!D$1,SMALL(Dong2,ROWS($1:16)),))</f>
        <v/>
      </c>
      <c r="C27" s="154" t="str">
        <f ca="1">IF(ROWS($1:16)&gt;COUNT(Dong2),"",OFFSET(TH!E$1,SMALL(Dong2,ROWS($1:16)),))</f>
        <v/>
      </c>
      <c r="D27" s="227" t="str">
        <f ca="1">IF(ROWS($1:16)&gt;COUNT(Dong2),"",OFFSET(TH!F$1,SMALL(Dong2,ROWS($1:16)),))</f>
        <v/>
      </c>
      <c r="E27" s="154" t="str">
        <f ca="1">IF(ROWS($1:16)&gt;COUNT(Dong2),"",IF(OFFSET(TH!M$1,SMALL(Dong2,ROWS($1:16)),)=$I$6,OFFSET(TH!L$1,SMALL(Dong2,ROWS($1:16)),),OFFSET(TH!M$1,SMALL(Dong2,ROWS($1:16)),)))</f>
        <v/>
      </c>
      <c r="F27" s="473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3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598">
        <f t="shared" ca="1" si="0"/>
        <v>0</v>
      </c>
      <c r="I27" s="470"/>
      <c r="L27" s="138"/>
    </row>
    <row r="28" spans="1:17" s="143" customFormat="1" ht="18.75" customHeight="1">
      <c r="A28" s="154" t="str">
        <f ca="1">IF(ROWS($1:17)&gt;COUNT(Dong2),"",OFFSET(TH!C$1,SMALL(Dong2,ROWS($1:17)),))</f>
        <v/>
      </c>
      <c r="B28" s="154" t="str">
        <f ca="1">IF(ROWS($1:17)&gt;COUNT(Dong2),"",OFFSET(TH!D$1,SMALL(Dong2,ROWS($1:17)),))</f>
        <v/>
      </c>
      <c r="C28" s="154" t="str">
        <f ca="1">IF(ROWS($1:17)&gt;COUNT(Dong2),"",OFFSET(TH!E$1,SMALL(Dong2,ROWS($1:17)),))</f>
        <v/>
      </c>
      <c r="D28" s="227" t="str">
        <f ca="1">IF(ROWS($1:17)&gt;COUNT(Dong2),"",OFFSET(TH!F$1,SMALL(Dong2,ROWS($1:17)),))</f>
        <v/>
      </c>
      <c r="E28" s="154" t="str">
        <f ca="1">IF(ROWS($1:17)&gt;COUNT(Dong2),"",IF(OFFSET(TH!M$1,SMALL(Dong2,ROWS($1:17)),)=$I$6,OFFSET(TH!L$1,SMALL(Dong2,ROWS($1:17)),),OFFSET(TH!M$1,SMALL(Dong2,ROWS($1:17)),)))</f>
        <v/>
      </c>
      <c r="F28" s="473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3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598">
        <f t="shared" ca="1" si="0"/>
        <v>0</v>
      </c>
      <c r="I28" s="470"/>
      <c r="L28" s="138"/>
    </row>
    <row r="29" spans="1:17" s="143" customFormat="1" ht="18.75" customHeight="1">
      <c r="A29" s="154" t="str">
        <f ca="1">IF(ROWS($1:18)&gt;COUNT(Dong2),"",OFFSET(TH!C$1,SMALL(Dong2,ROWS($1:18)),))</f>
        <v/>
      </c>
      <c r="B29" s="154" t="str">
        <f ca="1">IF(ROWS($1:18)&gt;COUNT(Dong2),"",OFFSET(TH!D$1,SMALL(Dong2,ROWS($1:18)),))</f>
        <v/>
      </c>
      <c r="C29" s="154" t="str">
        <f ca="1">IF(ROWS($1:18)&gt;COUNT(Dong2),"",OFFSET(TH!E$1,SMALL(Dong2,ROWS($1:18)),))</f>
        <v/>
      </c>
      <c r="D29" s="227" t="str">
        <f ca="1">IF(ROWS($1:18)&gt;COUNT(Dong2),"",OFFSET(TH!F$1,SMALL(Dong2,ROWS($1:18)),))</f>
        <v/>
      </c>
      <c r="E29" s="154" t="str">
        <f ca="1">IF(ROWS($1:18)&gt;COUNT(Dong2),"",IF(OFFSET(TH!M$1,SMALL(Dong2,ROWS($1:18)),)=$I$6,OFFSET(TH!L$1,SMALL(Dong2,ROWS($1:18)),),OFFSET(TH!M$1,SMALL(Dong2,ROWS($1:18)),)))</f>
        <v/>
      </c>
      <c r="F29" s="473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3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598">
        <f t="shared" ca="1" si="0"/>
        <v>0</v>
      </c>
      <c r="I29" s="470"/>
      <c r="L29" s="138"/>
    </row>
    <row r="30" spans="1:17" s="143" customFormat="1" ht="18.75" customHeight="1">
      <c r="A30" s="154" t="str">
        <f ca="1">IF(ROWS($1:19)&gt;COUNT(Dong2),"",OFFSET(TH!C$1,SMALL(Dong2,ROWS($1:19)),))</f>
        <v/>
      </c>
      <c r="B30" s="154" t="str">
        <f ca="1">IF(ROWS($1:19)&gt;COUNT(Dong2),"",OFFSET(TH!D$1,SMALL(Dong2,ROWS($1:19)),))</f>
        <v/>
      </c>
      <c r="C30" s="154" t="str">
        <f ca="1">IF(ROWS($1:19)&gt;COUNT(Dong2),"",OFFSET(TH!E$1,SMALL(Dong2,ROWS($1:19)),))</f>
        <v/>
      </c>
      <c r="D30" s="227" t="str">
        <f ca="1">IF(ROWS($1:19)&gt;COUNT(Dong2),"",OFFSET(TH!F$1,SMALL(Dong2,ROWS($1:19)),))</f>
        <v/>
      </c>
      <c r="E30" s="154" t="str">
        <f ca="1">IF(ROWS($1:19)&gt;COUNT(Dong2),"",IF(OFFSET(TH!M$1,SMALL(Dong2,ROWS($1:19)),)=$I$6,OFFSET(TH!L$1,SMALL(Dong2,ROWS($1:19)),),OFFSET(TH!M$1,SMALL(Dong2,ROWS($1:19)),)))</f>
        <v/>
      </c>
      <c r="F30" s="473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3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98">
        <f t="shared" ca="1" si="0"/>
        <v>0</v>
      </c>
      <c r="I30" s="470"/>
      <c r="L30" s="138"/>
    </row>
    <row r="31" spans="1:17" s="143" customFormat="1" ht="18.75" customHeight="1">
      <c r="A31" s="154" t="str">
        <f ca="1">IF(ROWS($1:20)&gt;COUNT(Dong2),"",OFFSET(TH!C$1,SMALL(Dong2,ROWS($1:20)),))</f>
        <v/>
      </c>
      <c r="B31" s="154" t="str">
        <f ca="1">IF(ROWS($1:20)&gt;COUNT(Dong2),"",OFFSET(TH!D$1,SMALL(Dong2,ROWS($1:20)),))</f>
        <v/>
      </c>
      <c r="C31" s="154" t="str">
        <f ca="1">IF(ROWS($1:20)&gt;COUNT(Dong2),"",OFFSET(TH!E$1,SMALL(Dong2,ROWS($1:20)),))</f>
        <v/>
      </c>
      <c r="D31" s="227" t="str">
        <f ca="1">IF(ROWS($1:20)&gt;COUNT(Dong2),"",OFFSET(TH!F$1,SMALL(Dong2,ROWS($1:20)),))</f>
        <v/>
      </c>
      <c r="E31" s="154" t="str">
        <f ca="1">IF(ROWS($1:20)&gt;COUNT(Dong2),"",IF(OFFSET(TH!M$1,SMALL(Dong2,ROWS($1:20)),)=$I$6,OFFSET(TH!L$1,SMALL(Dong2,ROWS($1:20)),),OFFSET(TH!M$1,SMALL(Dong2,ROWS($1:20)),)))</f>
        <v/>
      </c>
      <c r="F31" s="473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3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98">
        <f t="shared" ca="1" si="0"/>
        <v>0</v>
      </c>
      <c r="I31" s="470"/>
      <c r="L31" s="138"/>
    </row>
    <row r="32" spans="1:17" s="143" customFormat="1" ht="18.75" customHeight="1">
      <c r="A32" s="154" t="str">
        <f ca="1">IF(ROWS($1:21)&gt;COUNT(Dong2),"",OFFSET(TH!C$1,SMALL(Dong2,ROWS($1:21)),))</f>
        <v/>
      </c>
      <c r="B32" s="154" t="str">
        <f ca="1">IF(ROWS($1:21)&gt;COUNT(Dong2),"",OFFSET(TH!D$1,SMALL(Dong2,ROWS($1:21)),))</f>
        <v/>
      </c>
      <c r="C32" s="154" t="str">
        <f ca="1">IF(ROWS($1:21)&gt;COUNT(Dong2),"",OFFSET(TH!E$1,SMALL(Dong2,ROWS($1:21)),))</f>
        <v/>
      </c>
      <c r="D32" s="227" t="str">
        <f ca="1">IF(ROWS($1:21)&gt;COUNT(Dong2),"",OFFSET(TH!F$1,SMALL(Dong2,ROWS($1:21)),))</f>
        <v/>
      </c>
      <c r="E32" s="154" t="str">
        <f ca="1">IF(ROWS($1:21)&gt;COUNT(Dong2),"",IF(OFFSET(TH!M$1,SMALL(Dong2,ROWS($1:21)),)=$I$6,OFFSET(TH!L$1,SMALL(Dong2,ROWS($1:21)),),OFFSET(TH!M$1,SMALL(Dong2,ROWS($1:21)),)))</f>
        <v/>
      </c>
      <c r="F32" s="473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3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70"/>
      <c r="L32" s="138"/>
    </row>
    <row r="33" spans="1:12" s="143" customFormat="1" ht="18.75" customHeight="1">
      <c r="A33" s="154" t="str">
        <f ca="1">IF(ROWS($1:22)&gt;COUNT(Dong2),"",OFFSET(TH!C$1,SMALL(Dong2,ROWS($1:22)),))</f>
        <v/>
      </c>
      <c r="B33" s="154" t="str">
        <f ca="1">IF(ROWS($1:22)&gt;COUNT(Dong2),"",OFFSET(TH!D$1,SMALL(Dong2,ROWS($1:22)),))</f>
        <v/>
      </c>
      <c r="C33" s="154" t="str">
        <f ca="1">IF(ROWS($1:22)&gt;COUNT(Dong2),"",OFFSET(TH!E$1,SMALL(Dong2,ROWS($1:22)),))</f>
        <v/>
      </c>
      <c r="D33" s="227" t="str">
        <f ca="1">IF(ROWS($1:22)&gt;COUNT(Dong2),"",OFFSET(TH!F$1,SMALL(Dong2,ROWS($1:22)),))</f>
        <v/>
      </c>
      <c r="E33" s="154" t="str">
        <f ca="1">IF(ROWS($1:22)&gt;COUNT(Dong2),"",IF(OFFSET(TH!M$1,SMALL(Dong2,ROWS($1:22)),)=$I$6,OFFSET(TH!L$1,SMALL(Dong2,ROWS($1:22)),),OFFSET(TH!M$1,SMALL(Dong2,ROWS($1:22)),)))</f>
        <v/>
      </c>
      <c r="F33" s="473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3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70"/>
      <c r="L33" s="138"/>
    </row>
    <row r="34" spans="1:12" s="143" customFormat="1" ht="18.75" customHeight="1">
      <c r="A34" s="154" t="str">
        <f ca="1">IF(ROWS($1:23)&gt;COUNT(Dong2),"",OFFSET(TH!C$1,SMALL(Dong2,ROWS($1:23)),))</f>
        <v/>
      </c>
      <c r="B34" s="154" t="str">
        <f ca="1">IF(ROWS($1:23)&gt;COUNT(Dong2),"",OFFSET(TH!D$1,SMALL(Dong2,ROWS($1:23)),))</f>
        <v/>
      </c>
      <c r="C34" s="154" t="str">
        <f ca="1">IF(ROWS($1:23)&gt;COUNT(Dong2),"",OFFSET(TH!E$1,SMALL(Dong2,ROWS($1:23)),))</f>
        <v/>
      </c>
      <c r="D34" s="227" t="str">
        <f ca="1">IF(ROWS($1:23)&gt;COUNT(Dong2),"",OFFSET(TH!F$1,SMALL(Dong2,ROWS($1:23)),))</f>
        <v/>
      </c>
      <c r="E34" s="154" t="str">
        <f ca="1">IF(ROWS($1:23)&gt;COUNT(Dong2),"",IF(OFFSET(TH!M$1,SMALL(Dong2,ROWS($1:23)),)=$I$6,OFFSET(TH!L$1,SMALL(Dong2,ROWS($1:23)),),OFFSET(TH!M$1,SMALL(Dong2,ROWS($1:23)),)))</f>
        <v/>
      </c>
      <c r="F34" s="473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3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70"/>
      <c r="L34" s="138"/>
    </row>
    <row r="35" spans="1:12" s="143" customFormat="1" ht="18.75" customHeight="1">
      <c r="A35" s="154" t="str">
        <f ca="1">IF(ROWS($1:24)&gt;COUNT(Dong2),"",OFFSET(TH!C$1,SMALL(Dong2,ROWS($1:24)),))</f>
        <v/>
      </c>
      <c r="B35" s="154" t="str">
        <f ca="1">IF(ROWS($1:24)&gt;COUNT(Dong2),"",OFFSET(TH!D$1,SMALL(Dong2,ROWS($1:24)),))</f>
        <v/>
      </c>
      <c r="C35" s="154" t="str">
        <f ca="1">IF(ROWS($1:24)&gt;COUNT(Dong2),"",OFFSET(TH!E$1,SMALL(Dong2,ROWS($1:24)),))</f>
        <v/>
      </c>
      <c r="D35" s="227" t="str">
        <f ca="1">IF(ROWS($1:24)&gt;COUNT(Dong2),"",OFFSET(TH!F$1,SMALL(Dong2,ROWS($1:24)),))</f>
        <v/>
      </c>
      <c r="E35" s="154" t="str">
        <f ca="1">IF(ROWS($1:24)&gt;COUNT(Dong2),"",IF(OFFSET(TH!M$1,SMALL(Dong2,ROWS($1:24)),)=$I$6,OFFSET(TH!L$1,SMALL(Dong2,ROWS($1:24)),),OFFSET(TH!M$1,SMALL(Dong2,ROWS($1:24)),)))</f>
        <v/>
      </c>
      <c r="F35" s="473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3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70"/>
      <c r="L35" s="138"/>
    </row>
    <row r="36" spans="1:12" s="143" customFormat="1" ht="18.75" customHeight="1">
      <c r="A36" s="154" t="str">
        <f ca="1">IF(ROWS($1:25)&gt;COUNT(Dong2),"",OFFSET(TH!C$1,SMALL(Dong2,ROWS($1:25)),))</f>
        <v/>
      </c>
      <c r="B36" s="154" t="str">
        <f ca="1">IF(ROWS($1:25)&gt;COUNT(Dong2),"",OFFSET(TH!D$1,SMALL(Dong2,ROWS($1:25)),))</f>
        <v/>
      </c>
      <c r="C36" s="154" t="str">
        <f ca="1">IF(ROWS($1:25)&gt;COUNT(Dong2),"",OFFSET(TH!E$1,SMALL(Dong2,ROWS($1:25)),))</f>
        <v/>
      </c>
      <c r="D36" s="227" t="str">
        <f ca="1">IF(ROWS($1:25)&gt;COUNT(Dong2),"",OFFSET(TH!F$1,SMALL(Dong2,ROWS($1:25)),))</f>
        <v/>
      </c>
      <c r="E36" s="154" t="str">
        <f ca="1">IF(ROWS($1:25)&gt;COUNT(Dong2),"",IF(OFFSET(TH!M$1,SMALL(Dong2,ROWS($1:25)),)=$I$6,OFFSET(TH!L$1,SMALL(Dong2,ROWS($1:25)),),OFFSET(TH!M$1,SMALL(Dong2,ROWS($1:25)),)))</f>
        <v/>
      </c>
      <c r="F36" s="473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3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70"/>
      <c r="L36" s="138"/>
    </row>
    <row r="37" spans="1:12" s="143" customFormat="1" ht="18.75" customHeight="1">
      <c r="A37" s="154" t="str">
        <f ca="1">IF(ROWS($1:26)&gt;COUNT(Dong2),"",OFFSET(TH!C$1,SMALL(Dong2,ROWS($1:26)),))</f>
        <v/>
      </c>
      <c r="B37" s="154" t="str">
        <f ca="1">IF(ROWS($1:26)&gt;COUNT(Dong2),"",OFFSET(TH!D$1,SMALL(Dong2,ROWS($1:26)),))</f>
        <v/>
      </c>
      <c r="C37" s="154" t="str">
        <f ca="1">IF(ROWS($1:26)&gt;COUNT(Dong2),"",OFFSET(TH!E$1,SMALL(Dong2,ROWS($1:26)),))</f>
        <v/>
      </c>
      <c r="D37" s="227" t="str">
        <f ca="1">IF(ROWS($1:26)&gt;COUNT(Dong2),"",OFFSET(TH!F$1,SMALL(Dong2,ROWS($1:26)),))</f>
        <v/>
      </c>
      <c r="E37" s="154" t="str">
        <f ca="1">IF(ROWS($1:26)&gt;COUNT(Dong2),"",IF(OFFSET(TH!M$1,SMALL(Dong2,ROWS($1:26)),)=$I$6,OFFSET(TH!L$1,SMALL(Dong2,ROWS($1:26)),),OFFSET(TH!M$1,SMALL(Dong2,ROWS($1:26)),)))</f>
        <v/>
      </c>
      <c r="F37" s="473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3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70"/>
      <c r="L37" s="138"/>
    </row>
    <row r="38" spans="1:12" s="143" customFormat="1" ht="18.75" customHeight="1">
      <c r="A38" s="154" t="str">
        <f ca="1">IF(ROWS($1:27)&gt;COUNT(Dong2),"",OFFSET(TH!C$1,SMALL(Dong2,ROWS($1:27)),))</f>
        <v/>
      </c>
      <c r="B38" s="154" t="str">
        <f ca="1">IF(ROWS($1:27)&gt;COUNT(Dong2),"",OFFSET(TH!D$1,SMALL(Dong2,ROWS($1:27)),))</f>
        <v/>
      </c>
      <c r="C38" s="154" t="str">
        <f ca="1">IF(ROWS($1:27)&gt;COUNT(Dong2),"",OFFSET(TH!E$1,SMALL(Dong2,ROWS($1:27)),))</f>
        <v/>
      </c>
      <c r="D38" s="227" t="str">
        <f ca="1">IF(ROWS($1:27)&gt;COUNT(Dong2),"",OFFSET(TH!F$1,SMALL(Dong2,ROWS($1:27)),))</f>
        <v/>
      </c>
      <c r="E38" s="154" t="str">
        <f ca="1">IF(ROWS($1:27)&gt;COUNT(Dong2),"",IF(OFFSET(TH!M$1,SMALL(Dong2,ROWS($1:27)),)=$I$6,OFFSET(TH!L$1,SMALL(Dong2,ROWS($1:27)),),OFFSET(TH!M$1,SMALL(Dong2,ROWS($1:27)),)))</f>
        <v/>
      </c>
      <c r="F38" s="473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3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70"/>
      <c r="L38" s="138"/>
    </row>
    <row r="39" spans="1:12" s="143" customFormat="1" ht="18.75" customHeight="1">
      <c r="A39" s="154" t="str">
        <f ca="1">IF(ROWS($1:28)&gt;COUNT(Dong2),"",OFFSET(TH!C$1,SMALL(Dong2,ROWS($1:28)),))</f>
        <v/>
      </c>
      <c r="B39" s="154" t="str">
        <f ca="1">IF(ROWS($1:28)&gt;COUNT(Dong2),"",OFFSET(TH!D$1,SMALL(Dong2,ROWS($1:28)),))</f>
        <v/>
      </c>
      <c r="C39" s="154" t="str">
        <f ca="1">IF(ROWS($1:28)&gt;COUNT(Dong2),"",OFFSET(TH!E$1,SMALL(Dong2,ROWS($1:28)),))</f>
        <v/>
      </c>
      <c r="D39" s="227" t="str">
        <f ca="1">IF(ROWS($1:28)&gt;COUNT(Dong2),"",OFFSET(TH!F$1,SMALL(Dong2,ROWS($1:28)),))</f>
        <v/>
      </c>
      <c r="E39" s="154" t="str">
        <f ca="1">IF(ROWS($1:28)&gt;COUNT(Dong2),"",IF(OFFSET(TH!M$1,SMALL(Dong2,ROWS($1:28)),)=$I$6,OFFSET(TH!L$1,SMALL(Dong2,ROWS($1:28)),),OFFSET(TH!M$1,SMALL(Dong2,ROWS($1:28)),)))</f>
        <v/>
      </c>
      <c r="F39" s="473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3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70"/>
      <c r="L39" s="138"/>
    </row>
    <row r="40" spans="1:12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7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73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3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70"/>
    </row>
    <row r="41" spans="1:12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7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73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3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3" ca="1" si="1">IF(A41&lt;&gt;"",H40+F41-G41,0)</f>
        <v>0</v>
      </c>
      <c r="I41" s="470"/>
    </row>
    <row r="42" spans="1:12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7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73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3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70"/>
    </row>
    <row r="43" spans="1:12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7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73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3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ca="1" si="1"/>
        <v>0</v>
      </c>
      <c r="I43" s="470"/>
    </row>
    <row r="44" spans="1:12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7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73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3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ref="H44" ca="1" si="2">IF(A44&lt;&gt;"",H43+F44-G44,0)</f>
        <v>0</v>
      </c>
      <c r="I44" s="470"/>
    </row>
    <row r="45" spans="1:12" s="143" customFormat="1" ht="18.75" customHeight="1">
      <c r="A45" s="154" t="str">
        <f ca="1">IF(ROWS($1:34)&gt;COUNT(Dong2),"",OFFSET(TH!C$1,SMALL(Dong2,ROWS($1:34)),))</f>
        <v/>
      </c>
      <c r="B45" s="154" t="str">
        <f ca="1">IF(ROWS($1:34)&gt;COUNT(Dong2),"",OFFSET(TH!D$1,SMALL(Dong2,ROWS($1:34)),))</f>
        <v/>
      </c>
      <c r="C45" s="154" t="str">
        <f ca="1">IF(ROWS($1:34)&gt;COUNT(Dong2),"",OFFSET(TH!E$1,SMALL(Dong2,ROWS($1:34)),))</f>
        <v/>
      </c>
      <c r="D45" s="227" t="str">
        <f ca="1">IF(ROWS($1:34)&gt;COUNT(Dong2),"",OFFSET(TH!F$1,SMALL(Dong2,ROWS($1:34)),))</f>
        <v/>
      </c>
      <c r="E45" s="154" t="str">
        <f ca="1">IF(ROWS($1:34)&gt;COUNT(Dong2),"",IF(OFFSET(TH!M$1,SMALL(Dong2,ROWS($1:34)),)=$I$6,OFFSET(TH!L$1,SMALL(Dong2,ROWS($1:34)),),OFFSET(TH!M$1,SMALL(Dong2,ROWS($1:34)),)))</f>
        <v/>
      </c>
      <c r="F45" s="473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3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ref="H45:H86" ca="1" si="3">IF(A45&lt;&gt;"",H44+F45-G45,0)</f>
        <v>0</v>
      </c>
      <c r="I45" s="470"/>
    </row>
    <row r="46" spans="1:12" s="143" customFormat="1" ht="18.75" customHeight="1">
      <c r="A46" s="154" t="str">
        <f ca="1">IF(ROWS($1:35)&gt;COUNT(Dong2),"",OFFSET(TH!C$1,SMALL(Dong2,ROWS($1:35)),))</f>
        <v/>
      </c>
      <c r="B46" s="154" t="str">
        <f ca="1">IF(ROWS($1:35)&gt;COUNT(Dong2),"",OFFSET(TH!D$1,SMALL(Dong2,ROWS($1:35)),))</f>
        <v/>
      </c>
      <c r="C46" s="154" t="str">
        <f ca="1">IF(ROWS($1:35)&gt;COUNT(Dong2),"",OFFSET(TH!E$1,SMALL(Dong2,ROWS($1:35)),))</f>
        <v/>
      </c>
      <c r="D46" s="227" t="str">
        <f ca="1">IF(ROWS($1:35)&gt;COUNT(Dong2),"",OFFSET(TH!F$1,SMALL(Dong2,ROWS($1:35)),))</f>
        <v/>
      </c>
      <c r="E46" s="154" t="str">
        <f ca="1">IF(ROWS($1:35)&gt;COUNT(Dong2),"",IF(OFFSET(TH!M$1,SMALL(Dong2,ROWS($1:35)),)=$I$6,OFFSET(TH!L$1,SMALL(Dong2,ROWS($1:35)),),OFFSET(TH!M$1,SMALL(Dong2,ROWS($1:35)),)))</f>
        <v/>
      </c>
      <c r="F46" s="473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3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3"/>
        <v>0</v>
      </c>
      <c r="I46" s="470"/>
    </row>
    <row r="47" spans="1:12" s="143" customFormat="1" ht="18.75" customHeight="1">
      <c r="A47" s="154" t="str">
        <f ca="1">IF(ROWS($1:36)&gt;COUNT(Dong2),"",OFFSET(TH!C$1,SMALL(Dong2,ROWS($1:36)),))</f>
        <v/>
      </c>
      <c r="B47" s="154" t="str">
        <f ca="1">IF(ROWS($1:36)&gt;COUNT(Dong2),"",OFFSET(TH!D$1,SMALL(Dong2,ROWS($1:36)),))</f>
        <v/>
      </c>
      <c r="C47" s="154" t="str">
        <f ca="1">IF(ROWS($1:36)&gt;COUNT(Dong2),"",OFFSET(TH!E$1,SMALL(Dong2,ROWS($1:36)),))</f>
        <v/>
      </c>
      <c r="D47" s="227" t="str">
        <f ca="1">IF(ROWS($1:36)&gt;COUNT(Dong2),"",OFFSET(TH!F$1,SMALL(Dong2,ROWS($1:36)),))</f>
        <v/>
      </c>
      <c r="E47" s="154" t="str">
        <f ca="1">IF(ROWS($1:36)&gt;COUNT(Dong2),"",IF(OFFSET(TH!M$1,SMALL(Dong2,ROWS($1:36)),)=$I$6,OFFSET(TH!L$1,SMALL(Dong2,ROWS($1:36)),),OFFSET(TH!M$1,SMALL(Dong2,ROWS($1:36)),)))</f>
        <v/>
      </c>
      <c r="F47" s="473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3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3"/>
        <v>0</v>
      </c>
      <c r="I47" s="470"/>
    </row>
    <row r="48" spans="1:12" s="143" customFormat="1" ht="18.75" customHeight="1">
      <c r="A48" s="154" t="str">
        <f ca="1">IF(ROWS($1:37)&gt;COUNT(Dong2),"",OFFSET(TH!C$1,SMALL(Dong2,ROWS($1:37)),))</f>
        <v/>
      </c>
      <c r="B48" s="154" t="str">
        <f ca="1">IF(ROWS($1:37)&gt;COUNT(Dong2),"",OFFSET(TH!D$1,SMALL(Dong2,ROWS($1:37)),))</f>
        <v/>
      </c>
      <c r="C48" s="154" t="str">
        <f ca="1">IF(ROWS($1:37)&gt;COUNT(Dong2),"",OFFSET(TH!E$1,SMALL(Dong2,ROWS($1:37)),))</f>
        <v/>
      </c>
      <c r="D48" s="227" t="str">
        <f ca="1">IF(ROWS($1:37)&gt;COUNT(Dong2),"",OFFSET(TH!F$1,SMALL(Dong2,ROWS($1:37)),))</f>
        <v/>
      </c>
      <c r="E48" s="154" t="str">
        <f ca="1">IF(ROWS($1:37)&gt;COUNT(Dong2),"",IF(OFFSET(TH!M$1,SMALL(Dong2,ROWS($1:37)),)=$I$6,OFFSET(TH!L$1,SMALL(Dong2,ROWS($1:37)),),OFFSET(TH!M$1,SMALL(Dong2,ROWS($1:37)),)))</f>
        <v/>
      </c>
      <c r="F48" s="473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3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3"/>
        <v>0</v>
      </c>
      <c r="I48" s="470"/>
    </row>
    <row r="49" spans="1:9" s="143" customFormat="1" ht="18.75" customHeight="1">
      <c r="A49" s="154" t="str">
        <f ca="1">IF(ROWS($1:38)&gt;COUNT(Dong2),"",OFFSET(TH!C$1,SMALL(Dong2,ROWS($1:38)),))</f>
        <v/>
      </c>
      <c r="B49" s="154" t="str">
        <f ca="1">IF(ROWS($1:38)&gt;COUNT(Dong2),"",OFFSET(TH!D$1,SMALL(Dong2,ROWS($1:38)),))</f>
        <v/>
      </c>
      <c r="C49" s="154" t="str">
        <f ca="1">IF(ROWS($1:38)&gt;COUNT(Dong2),"",OFFSET(TH!E$1,SMALL(Dong2,ROWS($1:38)),))</f>
        <v/>
      </c>
      <c r="D49" s="227" t="str">
        <f ca="1">IF(ROWS($1:38)&gt;COUNT(Dong2),"",OFFSET(TH!F$1,SMALL(Dong2,ROWS($1:38)),))</f>
        <v/>
      </c>
      <c r="E49" s="154" t="str">
        <f ca="1">IF(ROWS($1:38)&gt;COUNT(Dong2),"",IF(OFFSET(TH!M$1,SMALL(Dong2,ROWS($1:38)),)=$I$6,OFFSET(TH!L$1,SMALL(Dong2,ROWS($1:38)),),OFFSET(TH!M$1,SMALL(Dong2,ROWS($1:38)),)))</f>
        <v/>
      </c>
      <c r="F49" s="473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3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3"/>
        <v>0</v>
      </c>
      <c r="I49" s="470"/>
    </row>
    <row r="50" spans="1:9" s="143" customFormat="1" ht="18.75" customHeight="1">
      <c r="A50" s="154" t="str">
        <f ca="1">IF(ROWS($1:39)&gt;COUNT(Dong2),"",OFFSET(TH!C$1,SMALL(Dong2,ROWS($1:39)),))</f>
        <v/>
      </c>
      <c r="B50" s="154" t="str">
        <f ca="1">IF(ROWS($1:39)&gt;COUNT(Dong2),"",OFFSET(TH!D$1,SMALL(Dong2,ROWS($1:39)),))</f>
        <v/>
      </c>
      <c r="C50" s="154" t="str">
        <f ca="1">IF(ROWS($1:39)&gt;COUNT(Dong2),"",OFFSET(TH!E$1,SMALL(Dong2,ROWS($1:39)),))</f>
        <v/>
      </c>
      <c r="D50" s="227" t="str">
        <f ca="1">IF(ROWS($1:39)&gt;COUNT(Dong2),"",OFFSET(TH!F$1,SMALL(Dong2,ROWS($1:39)),))</f>
        <v/>
      </c>
      <c r="E50" s="154" t="str">
        <f ca="1">IF(ROWS($1:39)&gt;COUNT(Dong2),"",IF(OFFSET(TH!M$1,SMALL(Dong2,ROWS($1:39)),)=$I$6,OFFSET(TH!L$1,SMALL(Dong2,ROWS($1:39)),),OFFSET(TH!M$1,SMALL(Dong2,ROWS($1:39)),)))</f>
        <v/>
      </c>
      <c r="F50" s="473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3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3"/>
        <v>0</v>
      </c>
      <c r="I50" s="470"/>
    </row>
    <row r="51" spans="1:9" s="143" customFormat="1" ht="18.75" customHeight="1">
      <c r="A51" s="154" t="str">
        <f ca="1">IF(ROWS($1:40)&gt;COUNT(Dong2),"",OFFSET(TH!C$1,SMALL(Dong2,ROWS($1:40)),))</f>
        <v/>
      </c>
      <c r="B51" s="154" t="str">
        <f ca="1">IF(ROWS($1:40)&gt;COUNT(Dong2),"",OFFSET(TH!D$1,SMALL(Dong2,ROWS($1:40)),))</f>
        <v/>
      </c>
      <c r="C51" s="154" t="str">
        <f ca="1">IF(ROWS($1:40)&gt;COUNT(Dong2),"",OFFSET(TH!E$1,SMALL(Dong2,ROWS($1:40)),))</f>
        <v/>
      </c>
      <c r="D51" s="227" t="str">
        <f ca="1">IF(ROWS($1:40)&gt;COUNT(Dong2),"",OFFSET(TH!F$1,SMALL(Dong2,ROWS($1:40)),))</f>
        <v/>
      </c>
      <c r="E51" s="154" t="str">
        <f ca="1">IF(ROWS($1:40)&gt;COUNT(Dong2),"",IF(OFFSET(TH!M$1,SMALL(Dong2,ROWS($1:40)),)=$I$6,OFFSET(TH!L$1,SMALL(Dong2,ROWS($1:40)),),OFFSET(TH!M$1,SMALL(Dong2,ROWS($1:40)),)))</f>
        <v/>
      </c>
      <c r="F51" s="473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3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3"/>
        <v>0</v>
      </c>
      <c r="I51" s="470"/>
    </row>
    <row r="52" spans="1:9" s="143" customFormat="1" ht="18.75" customHeight="1">
      <c r="A52" s="154" t="str">
        <f ca="1">IF(ROWS($1:41)&gt;COUNT(Dong2),"",OFFSET(TH!C$1,SMALL(Dong2,ROWS($1:41)),))</f>
        <v/>
      </c>
      <c r="B52" s="154" t="str">
        <f ca="1">IF(ROWS($1:41)&gt;COUNT(Dong2),"",OFFSET(TH!D$1,SMALL(Dong2,ROWS($1:41)),))</f>
        <v/>
      </c>
      <c r="C52" s="154" t="str">
        <f ca="1">IF(ROWS($1:41)&gt;COUNT(Dong2),"",OFFSET(TH!E$1,SMALL(Dong2,ROWS($1:41)),))</f>
        <v/>
      </c>
      <c r="D52" s="227" t="str">
        <f ca="1">IF(ROWS($1:41)&gt;COUNT(Dong2),"",OFFSET(TH!F$1,SMALL(Dong2,ROWS($1:41)),))</f>
        <v/>
      </c>
      <c r="E52" s="154" t="str">
        <f ca="1">IF(ROWS($1:41)&gt;COUNT(Dong2),"",IF(OFFSET(TH!M$1,SMALL(Dong2,ROWS($1:41)),)=$I$6,OFFSET(TH!L$1,SMALL(Dong2,ROWS($1:41)),),OFFSET(TH!M$1,SMALL(Dong2,ROWS($1:41)),)))</f>
        <v/>
      </c>
      <c r="F52" s="473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3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3"/>
        <v>0</v>
      </c>
      <c r="I52" s="470"/>
    </row>
    <row r="53" spans="1:9" s="143" customFormat="1" ht="18.75" customHeight="1">
      <c r="A53" s="154" t="str">
        <f ca="1">IF(ROWS($1:42)&gt;COUNT(Dong2),"",OFFSET(TH!C$1,SMALL(Dong2,ROWS($1:42)),))</f>
        <v/>
      </c>
      <c r="B53" s="154" t="str">
        <f ca="1">IF(ROWS($1:42)&gt;COUNT(Dong2),"",OFFSET(TH!D$1,SMALL(Dong2,ROWS($1:42)),))</f>
        <v/>
      </c>
      <c r="C53" s="154" t="str">
        <f ca="1">IF(ROWS($1:42)&gt;COUNT(Dong2),"",OFFSET(TH!E$1,SMALL(Dong2,ROWS($1:42)),))</f>
        <v/>
      </c>
      <c r="D53" s="227" t="str">
        <f ca="1">IF(ROWS($1:42)&gt;COUNT(Dong2),"",OFFSET(TH!F$1,SMALL(Dong2,ROWS($1:42)),))</f>
        <v/>
      </c>
      <c r="E53" s="154" t="str">
        <f ca="1">IF(ROWS($1:42)&gt;COUNT(Dong2),"",IF(OFFSET(TH!M$1,SMALL(Dong2,ROWS($1:42)),)=$I$6,OFFSET(TH!L$1,SMALL(Dong2,ROWS($1:42)),),OFFSET(TH!M$1,SMALL(Dong2,ROWS($1:42)),)))</f>
        <v/>
      </c>
      <c r="F53" s="473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3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3"/>
        <v>0</v>
      </c>
      <c r="I53" s="470"/>
    </row>
    <row r="54" spans="1:9" s="143" customFormat="1" ht="18.75" customHeight="1">
      <c r="A54" s="154" t="str">
        <f ca="1">IF(ROWS($1:43)&gt;COUNT(Dong2),"",OFFSET(TH!C$1,SMALL(Dong2,ROWS($1:43)),))</f>
        <v/>
      </c>
      <c r="B54" s="154" t="str">
        <f ca="1">IF(ROWS($1:43)&gt;COUNT(Dong2),"",OFFSET(TH!D$1,SMALL(Dong2,ROWS($1:43)),))</f>
        <v/>
      </c>
      <c r="C54" s="154" t="str">
        <f ca="1">IF(ROWS($1:43)&gt;COUNT(Dong2),"",OFFSET(TH!E$1,SMALL(Dong2,ROWS($1:43)),))</f>
        <v/>
      </c>
      <c r="D54" s="227" t="str">
        <f ca="1">IF(ROWS($1:43)&gt;COUNT(Dong2),"",OFFSET(TH!F$1,SMALL(Dong2,ROWS($1:43)),))</f>
        <v/>
      </c>
      <c r="E54" s="154" t="str">
        <f ca="1">IF(ROWS($1:43)&gt;COUNT(Dong2),"",IF(OFFSET(TH!M$1,SMALL(Dong2,ROWS($1:43)),)=$I$6,OFFSET(TH!L$1,SMALL(Dong2,ROWS($1:43)),),OFFSET(TH!M$1,SMALL(Dong2,ROWS($1:43)),)))</f>
        <v/>
      </c>
      <c r="F54" s="473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3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3"/>
        <v>0</v>
      </c>
      <c r="I54" s="470"/>
    </row>
    <row r="55" spans="1:9" s="143" customFormat="1" ht="18.75" customHeight="1">
      <c r="A55" s="154" t="str">
        <f ca="1">IF(ROWS($1:44)&gt;COUNT(Dong2),"",OFFSET(TH!C$1,SMALL(Dong2,ROWS($1:44)),))</f>
        <v/>
      </c>
      <c r="B55" s="154" t="str">
        <f ca="1">IF(ROWS($1:44)&gt;COUNT(Dong2),"",OFFSET(TH!D$1,SMALL(Dong2,ROWS($1:44)),))</f>
        <v/>
      </c>
      <c r="C55" s="154" t="str">
        <f ca="1">IF(ROWS($1:44)&gt;COUNT(Dong2),"",OFFSET(TH!E$1,SMALL(Dong2,ROWS($1:44)),))</f>
        <v/>
      </c>
      <c r="D55" s="227" t="str">
        <f ca="1">IF(ROWS($1:44)&gt;COUNT(Dong2),"",OFFSET(TH!F$1,SMALL(Dong2,ROWS($1:44)),))</f>
        <v/>
      </c>
      <c r="E55" s="154" t="str">
        <f ca="1">IF(ROWS($1:44)&gt;COUNT(Dong2),"",IF(OFFSET(TH!M$1,SMALL(Dong2,ROWS($1:44)),)=$I$6,OFFSET(TH!L$1,SMALL(Dong2,ROWS($1:44)),),OFFSET(TH!M$1,SMALL(Dong2,ROWS($1:44)),)))</f>
        <v/>
      </c>
      <c r="F55" s="473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3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3"/>
        <v>0</v>
      </c>
      <c r="I55" s="470"/>
    </row>
    <row r="56" spans="1:9" s="143" customFormat="1" ht="18.75" customHeight="1">
      <c r="A56" s="154" t="str">
        <f ca="1">IF(ROWS($1:45)&gt;COUNT(Dong2),"",OFFSET(TH!C$1,SMALL(Dong2,ROWS($1:45)),))</f>
        <v/>
      </c>
      <c r="B56" s="154" t="str">
        <f ca="1">IF(ROWS($1:45)&gt;COUNT(Dong2),"",OFFSET(TH!D$1,SMALL(Dong2,ROWS($1:45)),))</f>
        <v/>
      </c>
      <c r="C56" s="154" t="str">
        <f ca="1">IF(ROWS($1:45)&gt;COUNT(Dong2),"",OFFSET(TH!E$1,SMALL(Dong2,ROWS($1:45)),))</f>
        <v/>
      </c>
      <c r="D56" s="227" t="str">
        <f ca="1">IF(ROWS($1:45)&gt;COUNT(Dong2),"",OFFSET(TH!F$1,SMALL(Dong2,ROWS($1:45)),))</f>
        <v/>
      </c>
      <c r="E56" s="154" t="str">
        <f ca="1">IF(ROWS($1:45)&gt;COUNT(Dong2),"",IF(OFFSET(TH!M$1,SMALL(Dong2,ROWS($1:45)),)=$I$6,OFFSET(TH!L$1,SMALL(Dong2,ROWS($1:45)),),OFFSET(TH!M$1,SMALL(Dong2,ROWS($1:45)),)))</f>
        <v/>
      </c>
      <c r="F56" s="473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3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3"/>
        <v>0</v>
      </c>
      <c r="I56" s="470"/>
    </row>
    <row r="57" spans="1:9" s="143" customFormat="1" ht="18.75" customHeight="1">
      <c r="A57" s="154" t="str">
        <f ca="1">IF(ROWS($1:46)&gt;COUNT(Dong2),"",OFFSET(TH!C$1,SMALL(Dong2,ROWS($1:46)),))</f>
        <v/>
      </c>
      <c r="B57" s="154" t="str">
        <f ca="1">IF(ROWS($1:46)&gt;COUNT(Dong2),"",OFFSET(TH!D$1,SMALL(Dong2,ROWS($1:46)),))</f>
        <v/>
      </c>
      <c r="C57" s="154" t="str">
        <f ca="1">IF(ROWS($1:46)&gt;COUNT(Dong2),"",OFFSET(TH!E$1,SMALL(Dong2,ROWS($1:46)),))</f>
        <v/>
      </c>
      <c r="D57" s="227" t="str">
        <f ca="1">IF(ROWS($1:46)&gt;COUNT(Dong2),"",OFFSET(TH!F$1,SMALL(Dong2,ROWS($1:46)),))</f>
        <v/>
      </c>
      <c r="E57" s="154" t="str">
        <f ca="1">IF(ROWS($1:46)&gt;COUNT(Dong2),"",IF(OFFSET(TH!M$1,SMALL(Dong2,ROWS($1:46)),)=$I$6,OFFSET(TH!L$1,SMALL(Dong2,ROWS($1:46)),),OFFSET(TH!M$1,SMALL(Dong2,ROWS($1:46)),)))</f>
        <v/>
      </c>
      <c r="F57" s="473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3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3"/>
        <v>0</v>
      </c>
      <c r="I57" s="470"/>
    </row>
    <row r="58" spans="1:9" s="143" customFormat="1" ht="18.75" customHeight="1">
      <c r="A58" s="154" t="str">
        <f ca="1">IF(ROWS($1:47)&gt;COUNT(Dong2),"",OFFSET(TH!C$1,SMALL(Dong2,ROWS($1:47)),))</f>
        <v/>
      </c>
      <c r="B58" s="154" t="str">
        <f ca="1">IF(ROWS($1:47)&gt;COUNT(Dong2),"",OFFSET(TH!D$1,SMALL(Dong2,ROWS($1:47)),))</f>
        <v/>
      </c>
      <c r="C58" s="154" t="str">
        <f ca="1">IF(ROWS($1:47)&gt;COUNT(Dong2),"",OFFSET(TH!E$1,SMALL(Dong2,ROWS($1:47)),))</f>
        <v/>
      </c>
      <c r="D58" s="227" t="str">
        <f ca="1">IF(ROWS($1:47)&gt;COUNT(Dong2),"",OFFSET(TH!F$1,SMALL(Dong2,ROWS($1:47)),))</f>
        <v/>
      </c>
      <c r="E58" s="154" t="str">
        <f ca="1">IF(ROWS($1:47)&gt;COUNT(Dong2),"",IF(OFFSET(TH!M$1,SMALL(Dong2,ROWS($1:47)),)=$I$6,OFFSET(TH!L$1,SMALL(Dong2,ROWS($1:47)),),OFFSET(TH!M$1,SMALL(Dong2,ROWS($1:47)),)))</f>
        <v/>
      </c>
      <c r="F58" s="473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3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3"/>
        <v>0</v>
      </c>
      <c r="I58" s="470"/>
    </row>
    <row r="59" spans="1:9" s="143" customFormat="1" ht="18.75" customHeight="1">
      <c r="A59" s="154" t="str">
        <f ca="1">IF(ROWS($1:48)&gt;COUNT(Dong2),"",OFFSET(TH!C$1,SMALL(Dong2,ROWS($1:48)),))</f>
        <v/>
      </c>
      <c r="B59" s="154" t="str">
        <f ca="1">IF(ROWS($1:48)&gt;COUNT(Dong2),"",OFFSET(TH!D$1,SMALL(Dong2,ROWS($1:48)),))</f>
        <v/>
      </c>
      <c r="C59" s="154" t="str">
        <f ca="1">IF(ROWS($1:48)&gt;COUNT(Dong2),"",OFFSET(TH!E$1,SMALL(Dong2,ROWS($1:48)),))</f>
        <v/>
      </c>
      <c r="D59" s="227" t="str">
        <f ca="1">IF(ROWS($1:48)&gt;COUNT(Dong2),"",OFFSET(TH!F$1,SMALL(Dong2,ROWS($1:48)),))</f>
        <v/>
      </c>
      <c r="E59" s="154" t="str">
        <f ca="1">IF(ROWS($1:48)&gt;COUNT(Dong2),"",IF(OFFSET(TH!M$1,SMALL(Dong2,ROWS($1:48)),)=$I$6,OFFSET(TH!L$1,SMALL(Dong2,ROWS($1:48)),),OFFSET(TH!M$1,SMALL(Dong2,ROWS($1:48)),)))</f>
        <v/>
      </c>
      <c r="F59" s="473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3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3"/>
        <v>0</v>
      </c>
      <c r="I59" s="470"/>
    </row>
    <row r="60" spans="1:9" s="143" customFormat="1" ht="18.75" customHeight="1">
      <c r="A60" s="154" t="str">
        <f ca="1">IF(ROWS($1:49)&gt;COUNT(Dong2),"",OFFSET(TH!C$1,SMALL(Dong2,ROWS($1:49)),))</f>
        <v/>
      </c>
      <c r="B60" s="154" t="str">
        <f ca="1">IF(ROWS($1:49)&gt;COUNT(Dong2),"",OFFSET(TH!D$1,SMALL(Dong2,ROWS($1:49)),))</f>
        <v/>
      </c>
      <c r="C60" s="154" t="str">
        <f ca="1">IF(ROWS($1:49)&gt;COUNT(Dong2),"",OFFSET(TH!E$1,SMALL(Dong2,ROWS($1:49)),))</f>
        <v/>
      </c>
      <c r="D60" s="227" t="str">
        <f ca="1">IF(ROWS($1:49)&gt;COUNT(Dong2),"",OFFSET(TH!F$1,SMALL(Dong2,ROWS($1:49)),))</f>
        <v/>
      </c>
      <c r="E60" s="154" t="str">
        <f ca="1">IF(ROWS($1:49)&gt;COUNT(Dong2),"",IF(OFFSET(TH!M$1,SMALL(Dong2,ROWS($1:49)),)=$I$6,OFFSET(TH!L$1,SMALL(Dong2,ROWS($1:49)),),OFFSET(TH!M$1,SMALL(Dong2,ROWS($1:49)),)))</f>
        <v/>
      </c>
      <c r="F60" s="473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3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3"/>
        <v>0</v>
      </c>
      <c r="I60" s="470"/>
    </row>
    <row r="61" spans="1:9" s="143" customFormat="1" ht="18.75" customHeight="1">
      <c r="A61" s="154" t="str">
        <f ca="1">IF(ROWS($1:50)&gt;COUNT(Dong2),"",OFFSET(TH!C$1,SMALL(Dong2,ROWS($1:50)),))</f>
        <v/>
      </c>
      <c r="B61" s="154" t="str">
        <f ca="1">IF(ROWS($1:50)&gt;COUNT(Dong2),"",OFFSET(TH!D$1,SMALL(Dong2,ROWS($1:50)),))</f>
        <v/>
      </c>
      <c r="C61" s="154" t="str">
        <f ca="1">IF(ROWS($1:50)&gt;COUNT(Dong2),"",OFFSET(TH!E$1,SMALL(Dong2,ROWS($1:50)),))</f>
        <v/>
      </c>
      <c r="D61" s="227" t="str">
        <f ca="1">IF(ROWS($1:50)&gt;COUNT(Dong2),"",OFFSET(TH!F$1,SMALL(Dong2,ROWS($1:50)),))</f>
        <v/>
      </c>
      <c r="E61" s="154" t="str">
        <f ca="1">IF(ROWS($1:50)&gt;COUNT(Dong2),"",IF(OFFSET(TH!M$1,SMALL(Dong2,ROWS($1:50)),)=$I$6,OFFSET(TH!L$1,SMALL(Dong2,ROWS($1:50)),),OFFSET(TH!M$1,SMALL(Dong2,ROWS($1:50)),)))</f>
        <v/>
      </c>
      <c r="F61" s="473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3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3"/>
        <v>0</v>
      </c>
      <c r="I61" s="470"/>
    </row>
    <row r="62" spans="1:9" s="143" customFormat="1" ht="18.75" customHeight="1">
      <c r="A62" s="154" t="str">
        <f ca="1">IF(ROWS($1:51)&gt;COUNT(Dong2),"",OFFSET(TH!C$1,SMALL(Dong2,ROWS($1:51)),))</f>
        <v/>
      </c>
      <c r="B62" s="154" t="str">
        <f ca="1">IF(ROWS($1:51)&gt;COUNT(Dong2),"",OFFSET(TH!D$1,SMALL(Dong2,ROWS($1:51)),))</f>
        <v/>
      </c>
      <c r="C62" s="154" t="str">
        <f ca="1">IF(ROWS($1:51)&gt;COUNT(Dong2),"",OFFSET(TH!E$1,SMALL(Dong2,ROWS($1:51)),))</f>
        <v/>
      </c>
      <c r="D62" s="227" t="str">
        <f ca="1">IF(ROWS($1:51)&gt;COUNT(Dong2),"",OFFSET(TH!F$1,SMALL(Dong2,ROWS($1:51)),))</f>
        <v/>
      </c>
      <c r="E62" s="154" t="str">
        <f ca="1">IF(ROWS($1:51)&gt;COUNT(Dong2),"",IF(OFFSET(TH!M$1,SMALL(Dong2,ROWS($1:51)),)=$I$6,OFFSET(TH!L$1,SMALL(Dong2,ROWS($1:51)),),OFFSET(TH!M$1,SMALL(Dong2,ROWS($1:51)),)))</f>
        <v/>
      </c>
      <c r="F62" s="473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3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3"/>
        <v>0</v>
      </c>
      <c r="I62" s="470"/>
    </row>
    <row r="63" spans="1:9" s="143" customFormat="1" ht="18.75" customHeight="1">
      <c r="A63" s="154" t="str">
        <f ca="1">IF(ROWS($1:52)&gt;COUNT(Dong2),"",OFFSET(TH!C$1,SMALL(Dong2,ROWS($1:52)),))</f>
        <v/>
      </c>
      <c r="B63" s="154" t="str">
        <f ca="1">IF(ROWS($1:52)&gt;COUNT(Dong2),"",OFFSET(TH!D$1,SMALL(Dong2,ROWS($1:52)),))</f>
        <v/>
      </c>
      <c r="C63" s="154" t="str">
        <f ca="1">IF(ROWS($1:52)&gt;COUNT(Dong2),"",OFFSET(TH!E$1,SMALL(Dong2,ROWS($1:52)),))</f>
        <v/>
      </c>
      <c r="D63" s="227" t="str">
        <f ca="1">IF(ROWS($1:52)&gt;COUNT(Dong2),"",OFFSET(TH!F$1,SMALL(Dong2,ROWS($1:52)),))</f>
        <v/>
      </c>
      <c r="E63" s="154" t="str">
        <f ca="1">IF(ROWS($1:52)&gt;COUNT(Dong2),"",IF(OFFSET(TH!M$1,SMALL(Dong2,ROWS($1:52)),)=$I$6,OFFSET(TH!L$1,SMALL(Dong2,ROWS($1:52)),),OFFSET(TH!M$1,SMALL(Dong2,ROWS($1:52)),)))</f>
        <v/>
      </c>
      <c r="F63" s="473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3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3"/>
        <v>0</v>
      </c>
      <c r="I63" s="470"/>
    </row>
    <row r="64" spans="1:9" s="143" customFormat="1" ht="18.75" customHeight="1">
      <c r="A64" s="154" t="str">
        <f ca="1">IF(ROWS($1:53)&gt;COUNT(Dong2),"",OFFSET(TH!C$1,SMALL(Dong2,ROWS($1:53)),))</f>
        <v/>
      </c>
      <c r="B64" s="154" t="str">
        <f ca="1">IF(ROWS($1:53)&gt;COUNT(Dong2),"",OFFSET(TH!D$1,SMALL(Dong2,ROWS($1:53)),))</f>
        <v/>
      </c>
      <c r="C64" s="154" t="str">
        <f ca="1">IF(ROWS($1:53)&gt;COUNT(Dong2),"",OFFSET(TH!E$1,SMALL(Dong2,ROWS($1:53)),))</f>
        <v/>
      </c>
      <c r="D64" s="227" t="str">
        <f ca="1">IF(ROWS($1:53)&gt;COUNT(Dong2),"",OFFSET(TH!F$1,SMALL(Dong2,ROWS($1:53)),))</f>
        <v/>
      </c>
      <c r="E64" s="154" t="str">
        <f ca="1">IF(ROWS($1:53)&gt;COUNT(Dong2),"",IF(OFFSET(TH!M$1,SMALL(Dong2,ROWS($1:53)),)=$I$6,OFFSET(TH!L$1,SMALL(Dong2,ROWS($1:53)),),OFFSET(TH!M$1,SMALL(Dong2,ROWS($1:53)),)))</f>
        <v/>
      </c>
      <c r="F64" s="473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3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3"/>
        <v>0</v>
      </c>
      <c r="I64" s="470"/>
    </row>
    <row r="65" spans="1:9" s="143" customFormat="1" ht="18.75" customHeight="1">
      <c r="A65" s="154" t="str">
        <f ca="1">IF(ROWS($1:54)&gt;COUNT(Dong2),"",OFFSET(TH!C$1,SMALL(Dong2,ROWS($1:54)),))</f>
        <v/>
      </c>
      <c r="B65" s="154" t="str">
        <f ca="1">IF(ROWS($1:54)&gt;COUNT(Dong2),"",OFFSET(TH!D$1,SMALL(Dong2,ROWS($1:54)),))</f>
        <v/>
      </c>
      <c r="C65" s="154" t="str">
        <f ca="1">IF(ROWS($1:54)&gt;COUNT(Dong2),"",OFFSET(TH!E$1,SMALL(Dong2,ROWS($1:54)),))</f>
        <v/>
      </c>
      <c r="D65" s="227" t="str">
        <f ca="1">IF(ROWS($1:54)&gt;COUNT(Dong2),"",OFFSET(TH!F$1,SMALL(Dong2,ROWS($1:54)),))</f>
        <v/>
      </c>
      <c r="E65" s="154" t="str">
        <f ca="1">IF(ROWS($1:54)&gt;COUNT(Dong2),"",IF(OFFSET(TH!M$1,SMALL(Dong2,ROWS($1:54)),)=$I$6,OFFSET(TH!L$1,SMALL(Dong2,ROWS($1:54)),),OFFSET(TH!M$1,SMALL(Dong2,ROWS($1:54)),)))</f>
        <v/>
      </c>
      <c r="F65" s="473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3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3"/>
        <v>0</v>
      </c>
      <c r="I65" s="470"/>
    </row>
    <row r="66" spans="1:9" s="143" customFormat="1" ht="18.75" customHeight="1">
      <c r="A66" s="154" t="str">
        <f ca="1">IF(ROWS($1:55)&gt;COUNT(Dong2),"",OFFSET(TH!C$1,SMALL(Dong2,ROWS($1:55)),))</f>
        <v/>
      </c>
      <c r="B66" s="154" t="str">
        <f ca="1">IF(ROWS($1:55)&gt;COUNT(Dong2),"",OFFSET(TH!D$1,SMALL(Dong2,ROWS($1:55)),))</f>
        <v/>
      </c>
      <c r="C66" s="154" t="str">
        <f ca="1">IF(ROWS($1:55)&gt;COUNT(Dong2),"",OFFSET(TH!E$1,SMALL(Dong2,ROWS($1:55)),))</f>
        <v/>
      </c>
      <c r="D66" s="227" t="str">
        <f ca="1">IF(ROWS($1:55)&gt;COUNT(Dong2),"",OFFSET(TH!F$1,SMALL(Dong2,ROWS($1:55)),))</f>
        <v/>
      </c>
      <c r="E66" s="154" t="str">
        <f ca="1">IF(ROWS($1:55)&gt;COUNT(Dong2),"",IF(OFFSET(TH!M$1,SMALL(Dong2,ROWS($1:55)),)=$I$6,OFFSET(TH!L$1,SMALL(Dong2,ROWS($1:55)),),OFFSET(TH!M$1,SMALL(Dong2,ROWS($1:55)),)))</f>
        <v/>
      </c>
      <c r="F66" s="473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3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3"/>
        <v>0</v>
      </c>
      <c r="I66" s="470"/>
    </row>
    <row r="67" spans="1:9" s="143" customFormat="1" ht="18.75" customHeight="1">
      <c r="A67" s="154" t="str">
        <f ca="1">IF(ROWS($1:56)&gt;COUNT(Dong2),"",OFFSET(TH!C$1,SMALL(Dong2,ROWS($1:56)),))</f>
        <v/>
      </c>
      <c r="B67" s="154" t="str">
        <f ca="1">IF(ROWS($1:56)&gt;COUNT(Dong2),"",OFFSET(TH!D$1,SMALL(Dong2,ROWS($1:56)),))</f>
        <v/>
      </c>
      <c r="C67" s="154" t="str">
        <f ca="1">IF(ROWS($1:56)&gt;COUNT(Dong2),"",OFFSET(TH!E$1,SMALL(Dong2,ROWS($1:56)),))</f>
        <v/>
      </c>
      <c r="D67" s="227" t="str">
        <f ca="1">IF(ROWS($1:56)&gt;COUNT(Dong2),"",OFFSET(TH!F$1,SMALL(Dong2,ROWS($1:56)),))</f>
        <v/>
      </c>
      <c r="E67" s="154" t="str">
        <f ca="1">IF(ROWS($1:56)&gt;COUNT(Dong2),"",IF(OFFSET(TH!M$1,SMALL(Dong2,ROWS($1:56)),)=$I$6,OFFSET(TH!L$1,SMALL(Dong2,ROWS($1:56)),),OFFSET(TH!M$1,SMALL(Dong2,ROWS($1:56)),)))</f>
        <v/>
      </c>
      <c r="F67" s="473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3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3"/>
        <v>0</v>
      </c>
      <c r="I67" s="470"/>
    </row>
    <row r="68" spans="1:9" s="143" customFormat="1" ht="18.75" customHeight="1">
      <c r="A68" s="154" t="str">
        <f ca="1">IF(ROWS($1:57)&gt;COUNT(Dong2),"",OFFSET(TH!C$1,SMALL(Dong2,ROWS($1:57)),))</f>
        <v/>
      </c>
      <c r="B68" s="154" t="str">
        <f ca="1">IF(ROWS($1:57)&gt;COUNT(Dong2),"",OFFSET(TH!D$1,SMALL(Dong2,ROWS($1:57)),))</f>
        <v/>
      </c>
      <c r="C68" s="154" t="str">
        <f ca="1">IF(ROWS($1:57)&gt;COUNT(Dong2),"",OFFSET(TH!E$1,SMALL(Dong2,ROWS($1:57)),))</f>
        <v/>
      </c>
      <c r="D68" s="227" t="str">
        <f ca="1">IF(ROWS($1:57)&gt;COUNT(Dong2),"",OFFSET(TH!F$1,SMALL(Dong2,ROWS($1:57)),))</f>
        <v/>
      </c>
      <c r="E68" s="154" t="str">
        <f ca="1">IF(ROWS($1:57)&gt;COUNT(Dong2),"",IF(OFFSET(TH!M$1,SMALL(Dong2,ROWS($1:57)),)=$I$6,OFFSET(TH!L$1,SMALL(Dong2,ROWS($1:57)),),OFFSET(TH!M$1,SMALL(Dong2,ROWS($1:57)),)))</f>
        <v/>
      </c>
      <c r="F68" s="473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3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3"/>
        <v>0</v>
      </c>
      <c r="I68" s="470"/>
    </row>
    <row r="69" spans="1:9" s="143" customFormat="1" ht="18.75" customHeight="1">
      <c r="A69" s="154" t="str">
        <f ca="1">IF(ROWS($1:58)&gt;COUNT(Dong2),"",OFFSET(TH!C$1,SMALL(Dong2,ROWS($1:58)),))</f>
        <v/>
      </c>
      <c r="B69" s="154" t="str">
        <f ca="1">IF(ROWS($1:58)&gt;COUNT(Dong2),"",OFFSET(TH!D$1,SMALL(Dong2,ROWS($1:58)),))</f>
        <v/>
      </c>
      <c r="C69" s="154" t="str">
        <f ca="1">IF(ROWS($1:58)&gt;COUNT(Dong2),"",OFFSET(TH!E$1,SMALL(Dong2,ROWS($1:58)),))</f>
        <v/>
      </c>
      <c r="D69" s="227" t="str">
        <f ca="1">IF(ROWS($1:58)&gt;COUNT(Dong2),"",OFFSET(TH!F$1,SMALL(Dong2,ROWS($1:58)),))</f>
        <v/>
      </c>
      <c r="E69" s="154" t="str">
        <f ca="1">IF(ROWS($1:58)&gt;COUNT(Dong2),"",IF(OFFSET(TH!M$1,SMALL(Dong2,ROWS($1:58)),)=$I$6,OFFSET(TH!L$1,SMALL(Dong2,ROWS($1:58)),),OFFSET(TH!M$1,SMALL(Dong2,ROWS($1:58)),)))</f>
        <v/>
      </c>
      <c r="F69" s="473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3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3"/>
        <v>0</v>
      </c>
      <c r="I69" s="470"/>
    </row>
    <row r="70" spans="1:9" s="143" customFormat="1" ht="18.75" customHeight="1">
      <c r="A70" s="154" t="str">
        <f ca="1">IF(ROWS($1:59)&gt;COUNT(Dong2),"",OFFSET(TH!C$1,SMALL(Dong2,ROWS($1:59)),))</f>
        <v/>
      </c>
      <c r="B70" s="154" t="str">
        <f ca="1">IF(ROWS($1:59)&gt;COUNT(Dong2),"",OFFSET(TH!D$1,SMALL(Dong2,ROWS($1:59)),))</f>
        <v/>
      </c>
      <c r="C70" s="154" t="str">
        <f ca="1">IF(ROWS($1:59)&gt;COUNT(Dong2),"",OFFSET(TH!E$1,SMALL(Dong2,ROWS($1:59)),))</f>
        <v/>
      </c>
      <c r="D70" s="227" t="str">
        <f ca="1">IF(ROWS($1:59)&gt;COUNT(Dong2),"",OFFSET(TH!F$1,SMALL(Dong2,ROWS($1:59)),))</f>
        <v/>
      </c>
      <c r="E70" s="154" t="str">
        <f ca="1">IF(ROWS($1:59)&gt;COUNT(Dong2),"",IF(OFFSET(TH!M$1,SMALL(Dong2,ROWS($1:59)),)=$I$6,OFFSET(TH!L$1,SMALL(Dong2,ROWS($1:59)),),OFFSET(TH!M$1,SMALL(Dong2,ROWS($1:59)),)))</f>
        <v/>
      </c>
      <c r="F70" s="473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3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3"/>
        <v>0</v>
      </c>
      <c r="I70" s="470"/>
    </row>
    <row r="71" spans="1:9" s="143" customFormat="1" ht="18.75" customHeight="1">
      <c r="A71" s="154" t="str">
        <f ca="1">IF(ROWS($1:60)&gt;COUNT(Dong2),"",OFFSET(TH!C$1,SMALL(Dong2,ROWS($1:60)),))</f>
        <v/>
      </c>
      <c r="B71" s="154" t="str">
        <f ca="1">IF(ROWS($1:60)&gt;COUNT(Dong2),"",OFFSET(TH!D$1,SMALL(Dong2,ROWS($1:60)),))</f>
        <v/>
      </c>
      <c r="C71" s="154" t="str">
        <f ca="1">IF(ROWS($1:60)&gt;COUNT(Dong2),"",OFFSET(TH!E$1,SMALL(Dong2,ROWS($1:60)),))</f>
        <v/>
      </c>
      <c r="D71" s="227" t="str">
        <f ca="1">IF(ROWS($1:60)&gt;COUNT(Dong2),"",OFFSET(TH!F$1,SMALL(Dong2,ROWS($1:60)),))</f>
        <v/>
      </c>
      <c r="E71" s="154" t="str">
        <f ca="1">IF(ROWS($1:60)&gt;COUNT(Dong2),"",IF(OFFSET(TH!M$1,SMALL(Dong2,ROWS($1:60)),)=$I$6,OFFSET(TH!L$1,SMALL(Dong2,ROWS($1:60)),),OFFSET(TH!M$1,SMALL(Dong2,ROWS($1:60)),)))</f>
        <v/>
      </c>
      <c r="F71" s="473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3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3"/>
        <v>0</v>
      </c>
      <c r="I71" s="470"/>
    </row>
    <row r="72" spans="1:9" s="143" customFormat="1" ht="18.75" customHeight="1">
      <c r="A72" s="154" t="str">
        <f ca="1">IF(ROWS($1:61)&gt;COUNT(Dong2),"",OFFSET(TH!C$1,SMALL(Dong2,ROWS($1:61)),))</f>
        <v/>
      </c>
      <c r="B72" s="154" t="str">
        <f ca="1">IF(ROWS($1:61)&gt;COUNT(Dong2),"",OFFSET(TH!D$1,SMALL(Dong2,ROWS($1:61)),))</f>
        <v/>
      </c>
      <c r="C72" s="154" t="str">
        <f ca="1">IF(ROWS($1:61)&gt;COUNT(Dong2),"",OFFSET(TH!E$1,SMALL(Dong2,ROWS($1:61)),))</f>
        <v/>
      </c>
      <c r="D72" s="227" t="str">
        <f ca="1">IF(ROWS($1:61)&gt;COUNT(Dong2),"",OFFSET(TH!F$1,SMALL(Dong2,ROWS($1:61)),))</f>
        <v/>
      </c>
      <c r="E72" s="154" t="str">
        <f ca="1">IF(ROWS($1:61)&gt;COUNT(Dong2),"",IF(OFFSET(TH!M$1,SMALL(Dong2,ROWS($1:61)),)=$I$6,OFFSET(TH!L$1,SMALL(Dong2,ROWS($1:61)),),OFFSET(TH!M$1,SMALL(Dong2,ROWS($1:61)),)))</f>
        <v/>
      </c>
      <c r="F72" s="473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3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3"/>
        <v>0</v>
      </c>
      <c r="I72" s="470"/>
    </row>
    <row r="73" spans="1:9" s="143" customFormat="1" ht="18.75" customHeight="1">
      <c r="A73" s="154" t="str">
        <f ca="1">IF(ROWS($1:62)&gt;COUNT(Dong2),"",OFFSET(TH!C$1,SMALL(Dong2,ROWS($1:62)),))</f>
        <v/>
      </c>
      <c r="B73" s="154" t="str">
        <f ca="1">IF(ROWS($1:62)&gt;COUNT(Dong2),"",OFFSET(TH!D$1,SMALL(Dong2,ROWS($1:62)),))</f>
        <v/>
      </c>
      <c r="C73" s="154" t="str">
        <f ca="1">IF(ROWS($1:62)&gt;COUNT(Dong2),"",OFFSET(TH!E$1,SMALL(Dong2,ROWS($1:62)),))</f>
        <v/>
      </c>
      <c r="D73" s="227" t="str">
        <f ca="1">IF(ROWS($1:62)&gt;COUNT(Dong2),"",OFFSET(TH!F$1,SMALL(Dong2,ROWS($1:62)),))</f>
        <v/>
      </c>
      <c r="E73" s="154" t="str">
        <f ca="1">IF(ROWS($1:62)&gt;COUNT(Dong2),"",IF(OFFSET(TH!M$1,SMALL(Dong2,ROWS($1:62)),)=$I$6,OFFSET(TH!L$1,SMALL(Dong2,ROWS($1:62)),),OFFSET(TH!M$1,SMALL(Dong2,ROWS($1:62)),)))</f>
        <v/>
      </c>
      <c r="F73" s="473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3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3"/>
        <v>0</v>
      </c>
      <c r="I73" s="470"/>
    </row>
    <row r="74" spans="1:9" s="143" customFormat="1" ht="18.75" customHeight="1">
      <c r="A74" s="154" t="str">
        <f ca="1">IF(ROWS($1:63)&gt;COUNT(Dong2),"",OFFSET(TH!C$1,SMALL(Dong2,ROWS($1:63)),))</f>
        <v/>
      </c>
      <c r="B74" s="154" t="str">
        <f ca="1">IF(ROWS($1:63)&gt;COUNT(Dong2),"",OFFSET(TH!D$1,SMALL(Dong2,ROWS($1:63)),))</f>
        <v/>
      </c>
      <c r="C74" s="154" t="str">
        <f ca="1">IF(ROWS($1:63)&gt;COUNT(Dong2),"",OFFSET(TH!E$1,SMALL(Dong2,ROWS($1:63)),))</f>
        <v/>
      </c>
      <c r="D74" s="227" t="str">
        <f ca="1">IF(ROWS($1:63)&gt;COUNT(Dong2),"",OFFSET(TH!F$1,SMALL(Dong2,ROWS($1:63)),))</f>
        <v/>
      </c>
      <c r="E74" s="154" t="str">
        <f ca="1">IF(ROWS($1:63)&gt;COUNT(Dong2),"",IF(OFFSET(TH!M$1,SMALL(Dong2,ROWS($1:63)),)=$I$6,OFFSET(TH!L$1,SMALL(Dong2,ROWS($1:63)),),OFFSET(TH!M$1,SMALL(Dong2,ROWS($1:63)),)))</f>
        <v/>
      </c>
      <c r="F74" s="473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3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ca="1" si="3"/>
        <v>0</v>
      </c>
      <c r="I74" s="470"/>
    </row>
    <row r="75" spans="1:9" s="143" customFormat="1" ht="18.75" customHeight="1">
      <c r="A75" s="154" t="str">
        <f ca="1">IF(ROWS($1:64)&gt;COUNT(Dong2),"",OFFSET(TH!C$1,SMALL(Dong2,ROWS($1:64)),))</f>
        <v/>
      </c>
      <c r="B75" s="154" t="str">
        <f ca="1">IF(ROWS($1:64)&gt;COUNT(Dong2),"",OFFSET(TH!D$1,SMALL(Dong2,ROWS($1:64)),))</f>
        <v/>
      </c>
      <c r="C75" s="154" t="str">
        <f ca="1">IF(ROWS($1:64)&gt;COUNT(Dong2),"",OFFSET(TH!E$1,SMALL(Dong2,ROWS($1:64)),))</f>
        <v/>
      </c>
      <c r="D75" s="227" t="str">
        <f ca="1">IF(ROWS($1:64)&gt;COUNT(Dong2),"",OFFSET(TH!F$1,SMALL(Dong2,ROWS($1:64)),))</f>
        <v/>
      </c>
      <c r="E75" s="154" t="str">
        <f ca="1">IF(ROWS($1:64)&gt;COUNT(Dong2),"",IF(OFFSET(TH!M$1,SMALL(Dong2,ROWS($1:64)),)=$I$6,OFFSET(TH!L$1,SMALL(Dong2,ROWS($1:64)),),OFFSET(TH!M$1,SMALL(Dong2,ROWS($1:64)),)))</f>
        <v/>
      </c>
      <c r="F75" s="473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3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3"/>
        <v>0</v>
      </c>
      <c r="I75" s="470"/>
    </row>
    <row r="76" spans="1:9" s="143" customFormat="1" ht="18.75" customHeight="1">
      <c r="A76" s="154" t="str">
        <f ca="1">IF(ROWS($1:65)&gt;COUNT(Dong2),"",OFFSET(TH!C$1,SMALL(Dong2,ROWS($1:65)),))</f>
        <v/>
      </c>
      <c r="B76" s="154" t="str">
        <f ca="1">IF(ROWS($1:65)&gt;COUNT(Dong2),"",OFFSET(TH!D$1,SMALL(Dong2,ROWS($1:65)),))</f>
        <v/>
      </c>
      <c r="C76" s="154" t="str">
        <f ca="1">IF(ROWS($1:65)&gt;COUNT(Dong2),"",OFFSET(TH!E$1,SMALL(Dong2,ROWS($1:65)),))</f>
        <v/>
      </c>
      <c r="D76" s="227" t="str">
        <f ca="1">IF(ROWS($1:65)&gt;COUNT(Dong2),"",OFFSET(TH!F$1,SMALL(Dong2,ROWS($1:65)),))</f>
        <v/>
      </c>
      <c r="E76" s="154" t="str">
        <f ca="1">IF(ROWS($1:65)&gt;COUNT(Dong2),"",IF(OFFSET(TH!M$1,SMALL(Dong2,ROWS($1:65)),)=$I$6,OFFSET(TH!L$1,SMALL(Dong2,ROWS($1:65)),),OFFSET(TH!M$1,SMALL(Dong2,ROWS($1:65)),)))</f>
        <v/>
      </c>
      <c r="F76" s="473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3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3"/>
        <v>0</v>
      </c>
      <c r="I76" s="470"/>
    </row>
    <row r="77" spans="1:9" s="143" customFormat="1" ht="18.75" customHeight="1">
      <c r="A77" s="154" t="str">
        <f ca="1">IF(ROWS($1:66)&gt;COUNT(Dong2),"",OFFSET(TH!C$1,SMALL(Dong2,ROWS($1:66)),))</f>
        <v/>
      </c>
      <c r="B77" s="154" t="str">
        <f ca="1">IF(ROWS($1:66)&gt;COUNT(Dong2),"",OFFSET(TH!D$1,SMALL(Dong2,ROWS($1:66)),))</f>
        <v/>
      </c>
      <c r="C77" s="154" t="str">
        <f ca="1">IF(ROWS($1:66)&gt;COUNT(Dong2),"",OFFSET(TH!E$1,SMALL(Dong2,ROWS($1:66)),))</f>
        <v/>
      </c>
      <c r="D77" s="227" t="str">
        <f ca="1">IF(ROWS($1:66)&gt;COUNT(Dong2),"",OFFSET(TH!F$1,SMALL(Dong2,ROWS($1:66)),))</f>
        <v/>
      </c>
      <c r="E77" s="154" t="str">
        <f ca="1">IF(ROWS($1:66)&gt;COUNT(Dong2),"",IF(OFFSET(TH!M$1,SMALL(Dong2,ROWS($1:66)),)=$I$6,OFFSET(TH!L$1,SMALL(Dong2,ROWS($1:66)),),OFFSET(TH!M$1,SMALL(Dong2,ROWS($1:66)),)))</f>
        <v/>
      </c>
      <c r="F77" s="473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3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3"/>
        <v>0</v>
      </c>
      <c r="I77" s="470"/>
    </row>
    <row r="78" spans="1:9" s="143" customFormat="1" ht="18.75" customHeight="1">
      <c r="A78" s="154" t="str">
        <f ca="1">IF(ROWS($1:67)&gt;COUNT(Dong2),"",OFFSET(TH!C$1,SMALL(Dong2,ROWS($1:67)),))</f>
        <v/>
      </c>
      <c r="B78" s="154" t="str">
        <f ca="1">IF(ROWS($1:67)&gt;COUNT(Dong2),"",OFFSET(TH!D$1,SMALL(Dong2,ROWS($1:67)),))</f>
        <v/>
      </c>
      <c r="C78" s="154" t="str">
        <f ca="1">IF(ROWS($1:67)&gt;COUNT(Dong2),"",OFFSET(TH!E$1,SMALL(Dong2,ROWS($1:67)),))</f>
        <v/>
      </c>
      <c r="D78" s="227" t="str">
        <f ca="1">IF(ROWS($1:67)&gt;COUNT(Dong2),"",OFFSET(TH!F$1,SMALL(Dong2,ROWS($1:67)),))</f>
        <v/>
      </c>
      <c r="E78" s="154" t="str">
        <f ca="1">IF(ROWS($1:67)&gt;COUNT(Dong2),"",IF(OFFSET(TH!M$1,SMALL(Dong2,ROWS($1:67)),)=$I$6,OFFSET(TH!L$1,SMALL(Dong2,ROWS($1:67)),),OFFSET(TH!M$1,SMALL(Dong2,ROWS($1:67)),)))</f>
        <v/>
      </c>
      <c r="F78" s="473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3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3"/>
        <v>0</v>
      </c>
      <c r="I78" s="470"/>
    </row>
    <row r="79" spans="1:9" s="143" customFormat="1" ht="18.75" customHeight="1">
      <c r="A79" s="154" t="str">
        <f ca="1">IF(ROWS($1:68)&gt;COUNT(Dong2),"",OFFSET(TH!C$1,SMALL(Dong2,ROWS($1:68)),))</f>
        <v/>
      </c>
      <c r="B79" s="154" t="str">
        <f ca="1">IF(ROWS($1:68)&gt;COUNT(Dong2),"",OFFSET(TH!D$1,SMALL(Dong2,ROWS($1:68)),))</f>
        <v/>
      </c>
      <c r="C79" s="154" t="str">
        <f ca="1">IF(ROWS($1:68)&gt;COUNT(Dong2),"",OFFSET(TH!E$1,SMALL(Dong2,ROWS($1:68)),))</f>
        <v/>
      </c>
      <c r="D79" s="227" t="str">
        <f ca="1">IF(ROWS($1:68)&gt;COUNT(Dong2),"",OFFSET(TH!F$1,SMALL(Dong2,ROWS($1:68)),))</f>
        <v/>
      </c>
      <c r="E79" s="154" t="str">
        <f ca="1">IF(ROWS($1:68)&gt;COUNT(Dong2),"",IF(OFFSET(TH!M$1,SMALL(Dong2,ROWS($1:68)),)=$I$6,OFFSET(TH!L$1,SMALL(Dong2,ROWS($1:68)),),OFFSET(TH!M$1,SMALL(Dong2,ROWS($1:68)),)))</f>
        <v/>
      </c>
      <c r="F79" s="473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3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3"/>
        <v>0</v>
      </c>
      <c r="I79" s="470"/>
    </row>
    <row r="80" spans="1:9" s="143" customFormat="1" ht="18.75" customHeight="1">
      <c r="A80" s="154" t="str">
        <f ca="1">IF(ROWS($1:69)&gt;COUNT(Dong2),"",OFFSET(TH!C$1,SMALL(Dong2,ROWS($1:69)),))</f>
        <v/>
      </c>
      <c r="B80" s="154" t="str">
        <f ca="1">IF(ROWS($1:69)&gt;COUNT(Dong2),"",OFFSET(TH!D$1,SMALL(Dong2,ROWS($1:69)),))</f>
        <v/>
      </c>
      <c r="C80" s="154" t="str">
        <f ca="1">IF(ROWS($1:69)&gt;COUNT(Dong2),"",OFFSET(TH!E$1,SMALL(Dong2,ROWS($1:69)),))</f>
        <v/>
      </c>
      <c r="D80" s="227" t="str">
        <f ca="1">IF(ROWS($1:69)&gt;COUNT(Dong2),"",OFFSET(TH!F$1,SMALL(Dong2,ROWS($1:69)),))</f>
        <v/>
      </c>
      <c r="E80" s="154" t="str">
        <f ca="1">IF(ROWS($1:69)&gt;COUNT(Dong2),"",IF(OFFSET(TH!M$1,SMALL(Dong2,ROWS($1:69)),)=$I$6,OFFSET(TH!L$1,SMALL(Dong2,ROWS($1:69)),),OFFSET(TH!M$1,SMALL(Dong2,ROWS($1:69)),)))</f>
        <v/>
      </c>
      <c r="F80" s="473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3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3"/>
        <v>0</v>
      </c>
      <c r="I80" s="470"/>
    </row>
    <row r="81" spans="1:20" s="143" customFormat="1" ht="18.75" customHeight="1">
      <c r="A81" s="154" t="str">
        <f ca="1">IF(ROWS($1:70)&gt;COUNT(Dong2),"",OFFSET(TH!C$1,SMALL(Dong2,ROWS($1:70)),))</f>
        <v/>
      </c>
      <c r="B81" s="154" t="str">
        <f ca="1">IF(ROWS($1:70)&gt;COUNT(Dong2),"",OFFSET(TH!D$1,SMALL(Dong2,ROWS($1:70)),))</f>
        <v/>
      </c>
      <c r="C81" s="154" t="str">
        <f ca="1">IF(ROWS($1:70)&gt;COUNT(Dong2),"",OFFSET(TH!E$1,SMALL(Dong2,ROWS($1:70)),))</f>
        <v/>
      </c>
      <c r="D81" s="227" t="str">
        <f ca="1">IF(ROWS($1:70)&gt;COUNT(Dong2),"",OFFSET(TH!F$1,SMALL(Dong2,ROWS($1:70)),))</f>
        <v/>
      </c>
      <c r="E81" s="154" t="str">
        <f ca="1">IF(ROWS($1:70)&gt;COUNT(Dong2),"",IF(OFFSET(TH!M$1,SMALL(Dong2,ROWS($1:70)),)=$I$6,OFFSET(TH!L$1,SMALL(Dong2,ROWS($1:70)),),OFFSET(TH!M$1,SMALL(Dong2,ROWS($1:70)),)))</f>
        <v/>
      </c>
      <c r="F81" s="473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3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3"/>
        <v>0</v>
      </c>
      <c r="I81" s="470"/>
    </row>
    <row r="82" spans="1:20" s="143" customFormat="1" ht="18.75" customHeight="1">
      <c r="A82" s="154" t="str">
        <f ca="1">IF(ROWS($1:71)&gt;COUNT(Dong2),"",OFFSET(TH!C$1,SMALL(Dong2,ROWS($1:71)),))</f>
        <v/>
      </c>
      <c r="B82" s="154" t="str">
        <f ca="1">IF(ROWS($1:71)&gt;COUNT(Dong2),"",OFFSET(TH!D$1,SMALL(Dong2,ROWS($1:71)),))</f>
        <v/>
      </c>
      <c r="C82" s="154" t="str">
        <f ca="1">IF(ROWS($1:71)&gt;COUNT(Dong2),"",OFFSET(TH!E$1,SMALL(Dong2,ROWS($1:71)),))</f>
        <v/>
      </c>
      <c r="D82" s="227" t="str">
        <f ca="1">IF(ROWS($1:71)&gt;COUNT(Dong2),"",OFFSET(TH!F$1,SMALL(Dong2,ROWS($1:71)),))</f>
        <v/>
      </c>
      <c r="E82" s="154" t="str">
        <f ca="1">IF(ROWS($1:71)&gt;COUNT(Dong2),"",IF(OFFSET(TH!M$1,SMALL(Dong2,ROWS($1:71)),)=$I$6,OFFSET(TH!L$1,SMALL(Dong2,ROWS($1:71)),),OFFSET(TH!M$1,SMALL(Dong2,ROWS($1:71)),)))</f>
        <v/>
      </c>
      <c r="F82" s="473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3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3"/>
        <v>0</v>
      </c>
      <c r="I82" s="470"/>
    </row>
    <row r="83" spans="1:20" s="143" customFormat="1" ht="18.75" customHeight="1">
      <c r="A83" s="154" t="str">
        <f ca="1">IF(ROWS($1:72)&gt;COUNT(Dong2),"",OFFSET(TH!C$1,SMALL(Dong2,ROWS($1:72)),))</f>
        <v/>
      </c>
      <c r="B83" s="154" t="str">
        <f ca="1">IF(ROWS($1:72)&gt;COUNT(Dong2),"",OFFSET(TH!D$1,SMALL(Dong2,ROWS($1:72)),))</f>
        <v/>
      </c>
      <c r="C83" s="154" t="str">
        <f ca="1">IF(ROWS($1:72)&gt;COUNT(Dong2),"",OFFSET(TH!E$1,SMALL(Dong2,ROWS($1:72)),))</f>
        <v/>
      </c>
      <c r="D83" s="227" t="str">
        <f ca="1">IF(ROWS($1:72)&gt;COUNT(Dong2),"",OFFSET(TH!F$1,SMALL(Dong2,ROWS($1:72)),))</f>
        <v/>
      </c>
      <c r="E83" s="154" t="str">
        <f ca="1">IF(ROWS($1:72)&gt;COUNT(Dong2),"",IF(OFFSET(TH!M$1,SMALL(Dong2,ROWS($1:72)),)=$I$6,OFFSET(TH!L$1,SMALL(Dong2,ROWS($1:72)),),OFFSET(TH!M$1,SMALL(Dong2,ROWS($1:72)),)))</f>
        <v/>
      </c>
      <c r="F83" s="473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3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3"/>
        <v>0</v>
      </c>
      <c r="I83" s="470"/>
    </row>
    <row r="84" spans="1:20" s="143" customFormat="1" ht="18.75" customHeight="1">
      <c r="A84" s="154" t="str">
        <f ca="1">IF(ROWS($1:73)&gt;COUNT(Dong2),"",OFFSET(TH!C$1,SMALL(Dong2,ROWS($1:73)),))</f>
        <v/>
      </c>
      <c r="B84" s="154" t="str">
        <f ca="1">IF(ROWS($1:73)&gt;COUNT(Dong2),"",OFFSET(TH!D$1,SMALL(Dong2,ROWS($1:73)),))</f>
        <v/>
      </c>
      <c r="C84" s="154" t="str">
        <f ca="1">IF(ROWS($1:73)&gt;COUNT(Dong2),"",OFFSET(TH!E$1,SMALL(Dong2,ROWS($1:73)),))</f>
        <v/>
      </c>
      <c r="D84" s="227" t="str">
        <f ca="1">IF(ROWS($1:73)&gt;COUNT(Dong2),"",OFFSET(TH!F$1,SMALL(Dong2,ROWS($1:73)),))</f>
        <v/>
      </c>
      <c r="E84" s="154" t="str">
        <f ca="1">IF(ROWS($1:73)&gt;COUNT(Dong2),"",IF(OFFSET(TH!M$1,SMALL(Dong2,ROWS($1:73)),)=$I$6,OFFSET(TH!L$1,SMALL(Dong2,ROWS($1:73)),),OFFSET(TH!M$1,SMALL(Dong2,ROWS($1:73)),)))</f>
        <v/>
      </c>
      <c r="F84" s="473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3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3"/>
        <v>0</v>
      </c>
      <c r="I84" s="470"/>
    </row>
    <row r="85" spans="1:20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7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73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3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3"/>
        <v>0</v>
      </c>
      <c r="I85" s="470"/>
    </row>
    <row r="86" spans="1:20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7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73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3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3"/>
        <v>0</v>
      </c>
      <c r="I86" s="470"/>
    </row>
    <row r="87" spans="1:20" s="143" customFormat="1" ht="18.75" customHeight="1">
      <c r="A87" s="154"/>
      <c r="B87" s="154"/>
      <c r="C87" s="154"/>
      <c r="D87" s="227"/>
      <c r="E87" s="154"/>
      <c r="F87" s="473"/>
      <c r="G87" s="473"/>
      <c r="H87" s="598"/>
      <c r="I87" s="470"/>
      <c r="Q87" s="153"/>
      <c r="R87" s="153"/>
      <c r="S87" s="153"/>
      <c r="T87" s="153"/>
    </row>
    <row r="88" spans="1:20" s="153" customFormat="1" ht="18.75" customHeight="1">
      <c r="A88" s="155"/>
      <c r="B88" s="156"/>
      <c r="C88" s="155"/>
      <c r="D88" s="152" t="s">
        <v>133</v>
      </c>
      <c r="E88" s="157"/>
      <c r="F88" s="472">
        <f ca="1">SUM(F12:F87)</f>
        <v>0</v>
      </c>
      <c r="G88" s="472">
        <f ca="1">SUM(G12:G87)</f>
        <v>0</v>
      </c>
      <c r="H88" s="472">
        <f ca="1">H11+F88-G88</f>
        <v>1124672</v>
      </c>
      <c r="I88" s="471"/>
    </row>
    <row r="89" spans="1:20" s="153" customFormat="1" ht="18.75" customHeight="1">
      <c r="A89" s="155"/>
      <c r="B89" s="156"/>
      <c r="C89" s="155"/>
      <c r="D89" s="152" t="s">
        <v>10</v>
      </c>
      <c r="E89" s="157"/>
      <c r="F89" s="158"/>
      <c r="G89" s="158"/>
      <c r="H89" s="472">
        <f ca="1">H88</f>
        <v>1124672</v>
      </c>
      <c r="I89" s="157"/>
    </row>
    <row r="90" spans="1:20" s="153" customFormat="1" ht="22.5" customHeight="1">
      <c r="A90" s="244" t="s">
        <v>155</v>
      </c>
      <c r="B90" s="159"/>
      <c r="F90" s="160"/>
      <c r="H90" s="592"/>
      <c r="I90" s="161"/>
    </row>
    <row r="91" spans="1:20" s="153" customFormat="1" ht="12.75">
      <c r="A91" s="178" t="e">
        <f ca="1">"- Ngày mở sổ: "&amp;DAY($A$12)&amp;"/"&amp;MONTH($A$12)&amp;"/ " &amp;YEAR($A$12)</f>
        <v>#VALUE!</v>
      </c>
      <c r="B91" s="162"/>
      <c r="F91" s="160"/>
      <c r="H91" s="592"/>
      <c r="I91" s="161"/>
    </row>
    <row r="92" spans="1:20" s="153" customFormat="1" ht="12.75">
      <c r="A92" s="163"/>
      <c r="B92" s="164"/>
      <c r="C92" s="165"/>
      <c r="F92" s="160"/>
      <c r="G92" s="188" t="e">
        <f ca="1">"Ngày "&amp;IF(OR($K$9=4,$K$9=6,$K$9=9,$K$9=11),"30",IF($K$9=2,"28","31"))&amp;"  tháng  "&amp;$O$8&amp;"  năm   "&amp;YEAR($A$12)</f>
        <v>#VALUE!</v>
      </c>
      <c r="H92" s="592"/>
    </row>
    <row r="93" spans="1:20" s="153" customFormat="1" ht="17.25" customHeight="1">
      <c r="B93" s="166" t="s">
        <v>11</v>
      </c>
      <c r="D93" s="166" t="s">
        <v>12</v>
      </c>
      <c r="F93" s="167"/>
      <c r="G93" s="209" t="s">
        <v>109</v>
      </c>
      <c r="H93" s="593"/>
      <c r="I93" s="228"/>
      <c r="J93" s="168"/>
      <c r="K93" s="163"/>
      <c r="L93" s="163"/>
    </row>
    <row r="94" spans="1:20" s="153" customFormat="1">
      <c r="B94" s="210" t="s">
        <v>13</v>
      </c>
      <c r="D94" s="169" t="s">
        <v>13</v>
      </c>
      <c r="F94" s="170"/>
      <c r="G94" s="211" t="s">
        <v>136</v>
      </c>
      <c r="H94" s="592"/>
      <c r="K94" s="171"/>
      <c r="L94" s="171"/>
      <c r="Q94" s="172"/>
      <c r="R94" s="172"/>
      <c r="S94" s="172"/>
      <c r="T94" s="172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6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849" t="str">
        <f>TH!$A$1</f>
        <v>Đơn vị: CÔNG TY TNHH MỘT THÀNH VIÊN KHỞI NGUYÊN AN</v>
      </c>
    </row>
    <row r="2" spans="1:9">
      <c r="A2" s="85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3" t="s">
        <v>350</v>
      </c>
      <c r="B3" s="953"/>
      <c r="C3" s="953"/>
      <c r="D3" s="953"/>
      <c r="E3" s="953"/>
      <c r="F3" s="953"/>
      <c r="G3" s="953"/>
      <c r="H3" s="953"/>
    </row>
    <row r="4" spans="1:9" s="10" customFormat="1" ht="14.25" customHeight="1">
      <c r="A4" s="954" t="s">
        <v>35</v>
      </c>
      <c r="B4" s="956" t="s">
        <v>36</v>
      </c>
      <c r="C4" s="958" t="s">
        <v>37</v>
      </c>
      <c r="D4" s="959"/>
      <c r="E4" s="958" t="s">
        <v>38</v>
      </c>
      <c r="F4" s="959"/>
      <c r="G4" s="958" t="s">
        <v>41</v>
      </c>
      <c r="H4" s="959"/>
    </row>
    <row r="5" spans="1:9" s="10" customFormat="1" ht="14.25" customHeight="1">
      <c r="A5" s="955"/>
      <c r="B5" s="957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631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1" si="1">ROUND(MAX(C6+E6-D6-F6,0),2)</f>
        <v>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1" t="s">
        <v>615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IF(ISNA(VLOOKUP(B7,'131'!$B$4:$B$26,1,0)),"","x")</f>
        <v/>
      </c>
    </row>
    <row r="8" spans="1:9" s="10" customFormat="1" ht="16.5" customHeight="1">
      <c r="A8" s="6">
        <f t="shared" si="0"/>
        <v>3</v>
      </c>
      <c r="B8" s="191" t="s">
        <v>614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IF(ISNA(VLOOKUP(B8,'131'!$B$4:$B$26,1,0)),"","x")</f>
        <v/>
      </c>
    </row>
    <row r="9" spans="1:9" s="10" customFormat="1" ht="16.5" customHeight="1">
      <c r="A9" s="6">
        <f t="shared" si="0"/>
        <v>4</v>
      </c>
      <c r="B9" s="800" t="s">
        <v>617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IF(ISNA(VLOOKUP(B9,'131'!$B$4:$B$26,1,0)),"","x")</f>
        <v/>
      </c>
    </row>
    <row r="10" spans="1:9" s="10" customFormat="1" ht="16.5" customHeight="1">
      <c r="A10" s="6">
        <f t="shared" si="0"/>
        <v>5</v>
      </c>
      <c r="B10" s="858" t="s">
        <v>634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632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1" t="s">
        <v>618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639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90">
        <f t="shared" si="1"/>
        <v>0</v>
      </c>
      <c r="H13" s="790">
        <f t="shared" si="2"/>
        <v>0</v>
      </c>
    </row>
    <row r="14" spans="1:9" s="10" customFormat="1" ht="16.5" customHeight="1">
      <c r="A14" s="6">
        <f t="shared" si="0"/>
        <v>9</v>
      </c>
      <c r="B14" s="7" t="s">
        <v>638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0">
        <f t="shared" si="1"/>
        <v>0</v>
      </c>
      <c r="H14" s="790">
        <f t="shared" si="2"/>
        <v>0</v>
      </c>
      <c r="I14" s="10" t="str">
        <f>IF(ISNA(VLOOKUP(B14,'131'!$B$4:$B$26,1,0)),"","x")</f>
        <v/>
      </c>
    </row>
    <row r="15" spans="1:9" s="10" customFormat="1" ht="16.5" customHeight="1">
      <c r="A15" s="6">
        <f t="shared" si="0"/>
        <v>10</v>
      </c>
      <c r="B15" s="191" t="s">
        <v>623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90">
        <f t="shared" si="1"/>
        <v>0</v>
      </c>
      <c r="H15" s="790">
        <f t="shared" si="2"/>
        <v>0</v>
      </c>
    </row>
    <row r="16" spans="1:9" s="10" customFormat="1" ht="16.5" customHeight="1">
      <c r="A16" s="6">
        <f t="shared" si="0"/>
        <v>11</v>
      </c>
      <c r="B16" s="191" t="s">
        <v>624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90">
        <f t="shared" si="1"/>
        <v>0</v>
      </c>
      <c r="H16" s="790">
        <f t="shared" si="2"/>
        <v>0</v>
      </c>
    </row>
    <row r="17" spans="1:9" s="10" customFormat="1" ht="16.5" customHeight="1">
      <c r="A17" s="6">
        <f t="shared" si="0"/>
        <v>12</v>
      </c>
      <c r="B17" s="191" t="s">
        <v>622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90">
        <f t="shared" si="1"/>
        <v>0</v>
      </c>
      <c r="H17" s="790">
        <f t="shared" si="2"/>
        <v>0</v>
      </c>
      <c r="I17" s="10" t="str">
        <f>IF(ISNA(VLOOKUP(B17,'131'!$B$4:$B$26,1,0)),"","x")</f>
        <v/>
      </c>
    </row>
    <row r="18" spans="1:9" s="10" customFormat="1" ht="16.5" customHeight="1">
      <c r="A18" s="6">
        <f t="shared" si="0"/>
        <v>13</v>
      </c>
      <c r="B18" s="191" t="s">
        <v>626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90">
        <f t="shared" si="1"/>
        <v>0</v>
      </c>
      <c r="H18" s="790">
        <f t="shared" si="2"/>
        <v>0</v>
      </c>
    </row>
    <row r="19" spans="1:9" s="10" customFormat="1" ht="16.5" customHeight="1">
      <c r="A19" s="6">
        <f t="shared" si="0"/>
        <v>14</v>
      </c>
      <c r="B19" s="191" t="s">
        <v>616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90">
        <f t="shared" si="1"/>
        <v>0</v>
      </c>
      <c r="H19" s="790">
        <f t="shared" si="2"/>
        <v>0</v>
      </c>
    </row>
    <row r="20" spans="1:9" s="10" customFormat="1" ht="16.5" customHeight="1">
      <c r="A20" s="6">
        <f t="shared" si="0"/>
        <v>15</v>
      </c>
      <c r="B20" s="7" t="s">
        <v>633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90">
        <f t="shared" si="1"/>
        <v>0</v>
      </c>
      <c r="H20" s="790">
        <f t="shared" si="2"/>
        <v>0</v>
      </c>
    </row>
    <row r="21" spans="1:9" s="10" customFormat="1" ht="16.5" customHeight="1">
      <c r="A21" s="6">
        <f t="shared" si="0"/>
        <v>16</v>
      </c>
      <c r="B21" s="7" t="s">
        <v>629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90">
        <f t="shared" si="1"/>
        <v>0</v>
      </c>
      <c r="H21" s="790">
        <f t="shared" si="2"/>
        <v>0</v>
      </c>
    </row>
    <row r="22" spans="1:9" s="10" customFormat="1" ht="16.5" customHeight="1">
      <c r="A22" s="6">
        <f t="shared" si="0"/>
        <v>17</v>
      </c>
      <c r="B22" s="7" t="s">
        <v>636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0">
        <f t="shared" si="1"/>
        <v>0</v>
      </c>
      <c r="H22" s="790">
        <f t="shared" si="2"/>
        <v>0</v>
      </c>
    </row>
    <row r="23" spans="1:9" s="10" customFormat="1" ht="16.5" customHeight="1">
      <c r="A23" s="6">
        <f t="shared" si="0"/>
        <v>18</v>
      </c>
      <c r="B23" s="858" t="s">
        <v>613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0">
        <f t="shared" si="1"/>
        <v>0</v>
      </c>
      <c r="H23" s="790">
        <f t="shared" si="2"/>
        <v>0</v>
      </c>
    </row>
    <row r="24" spans="1:9" s="10" customFormat="1" ht="16.5" customHeight="1">
      <c r="A24" s="6">
        <f t="shared" si="0"/>
        <v>19</v>
      </c>
      <c r="B24" s="191" t="s">
        <v>621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0">
        <f t="shared" si="1"/>
        <v>0</v>
      </c>
      <c r="H24" s="790">
        <f t="shared" si="2"/>
        <v>0</v>
      </c>
    </row>
    <row r="25" spans="1:9" s="10" customFormat="1" ht="16.5" customHeight="1">
      <c r="A25" s="6">
        <f t="shared" si="0"/>
        <v>20</v>
      </c>
      <c r="B25" s="7" t="s">
        <v>635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90">
        <f t="shared" si="1"/>
        <v>0</v>
      </c>
      <c r="H25" s="790">
        <f t="shared" si="2"/>
        <v>0</v>
      </c>
      <c r="I25" s="10" t="str">
        <f>IF(ISNA(VLOOKUP(B25,'131'!$B$4:$B$26,1,0)),"","x")</f>
        <v/>
      </c>
    </row>
    <row r="26" spans="1:9" s="10" customFormat="1" ht="16.5" customHeight="1">
      <c r="A26" s="6">
        <f t="shared" si="0"/>
        <v>21</v>
      </c>
      <c r="B26" s="7" t="s">
        <v>637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90">
        <f t="shared" si="1"/>
        <v>0</v>
      </c>
      <c r="H26" s="790">
        <f t="shared" si="2"/>
        <v>0</v>
      </c>
      <c r="I26" s="10" t="str">
        <f>IF(ISNA(VLOOKUP(B26,'131'!$B$4:$B$26,1,0)),"","x")</f>
        <v/>
      </c>
    </row>
    <row r="27" spans="1:9" s="10" customFormat="1" ht="16.5" customHeight="1">
      <c r="A27" s="6">
        <f t="shared" si="0"/>
        <v>22</v>
      </c>
      <c r="B27" s="191" t="s">
        <v>625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90">
        <f t="shared" si="1"/>
        <v>0</v>
      </c>
      <c r="H27" s="790">
        <f t="shared" si="2"/>
        <v>0</v>
      </c>
    </row>
    <row r="28" spans="1:9" s="10" customFormat="1" ht="16.5" customHeight="1">
      <c r="A28" s="6">
        <f t="shared" si="0"/>
        <v>23</v>
      </c>
      <c r="B28" s="191" t="s">
        <v>627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90">
        <f t="shared" si="1"/>
        <v>0</v>
      </c>
      <c r="H28" s="790">
        <f t="shared" si="2"/>
        <v>0</v>
      </c>
    </row>
    <row r="29" spans="1:9" s="10" customFormat="1" ht="16.5" customHeight="1">
      <c r="A29" s="6">
        <f t="shared" si="0"/>
        <v>24</v>
      </c>
      <c r="B29" s="7" t="s">
        <v>628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90">
        <f t="shared" si="1"/>
        <v>0</v>
      </c>
      <c r="H29" s="790">
        <f t="shared" si="2"/>
        <v>0</v>
      </c>
    </row>
    <row r="30" spans="1:9" s="10" customFormat="1" ht="16.5" customHeight="1">
      <c r="A30" s="6">
        <f t="shared" si="0"/>
        <v>25</v>
      </c>
      <c r="B30" s="203" t="s">
        <v>641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790">
        <f t="shared" si="1"/>
        <v>0</v>
      </c>
      <c r="H30" s="790">
        <f t="shared" si="2"/>
        <v>0</v>
      </c>
    </row>
    <row r="31" spans="1:9" s="10" customFormat="1" ht="16.5" customHeight="1">
      <c r="A31" s="6">
        <f t="shared" si="0"/>
        <v>26</v>
      </c>
      <c r="B31" s="7" t="s">
        <v>642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790">
        <f t="shared" si="1"/>
        <v>0</v>
      </c>
      <c r="H31" s="790">
        <f t="shared" si="2"/>
        <v>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790">
        <f t="shared" ref="G32:G42" si="4">ROUND(MAX(C32+E32-D32-F32,0),2)</f>
        <v>0</v>
      </c>
      <c r="H32" s="790">
        <f t="shared" ref="H32:H42" si="5">ROUND(MAX(D32+F32-C32-E32,0),2)</f>
        <v>0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790">
        <f t="shared" si="4"/>
        <v>0</v>
      </c>
      <c r="H33" s="790">
        <f t="shared" si="5"/>
        <v>0</v>
      </c>
    </row>
    <row r="34" spans="1:9" s="10" customFormat="1" ht="16.5" customHeight="1">
      <c r="A34" s="6" t="str">
        <f t="shared" si="3"/>
        <v/>
      </c>
      <c r="B34" s="191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790">
        <f t="shared" si="4"/>
        <v>0</v>
      </c>
      <c r="H34" s="790">
        <f t="shared" si="5"/>
        <v>0</v>
      </c>
    </row>
    <row r="35" spans="1:9" s="10" customFormat="1" ht="16.5" customHeight="1">
      <c r="A35" s="6" t="str">
        <f t="shared" si="3"/>
        <v/>
      </c>
      <c r="B35" s="191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790">
        <f t="shared" si="4"/>
        <v>0</v>
      </c>
      <c r="H35" s="790">
        <f t="shared" si="5"/>
        <v>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790">
        <f t="shared" si="4"/>
        <v>0</v>
      </c>
      <c r="H36" s="790">
        <f t="shared" si="5"/>
        <v>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90">
        <f t="shared" si="4"/>
        <v>0</v>
      </c>
      <c r="H37" s="790">
        <f t="shared" si="5"/>
        <v>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790">
        <f t="shared" si="4"/>
        <v>0</v>
      </c>
      <c r="H38" s="790">
        <f t="shared" si="5"/>
        <v>0</v>
      </c>
    </row>
    <row r="39" spans="1:9" s="10" customFormat="1" ht="16.5" customHeight="1">
      <c r="A39" s="6" t="str">
        <f t="shared" si="3"/>
        <v/>
      </c>
      <c r="B39" s="203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790">
        <f t="shared" si="4"/>
        <v>0</v>
      </c>
      <c r="H39" s="790">
        <f t="shared" si="5"/>
        <v>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790">
        <f t="shared" si="4"/>
        <v>0</v>
      </c>
      <c r="H40" s="790">
        <f t="shared" si="5"/>
        <v>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790">
        <f t="shared" si="4"/>
        <v>0</v>
      </c>
      <c r="H41" s="790">
        <f t="shared" si="5"/>
        <v>0</v>
      </c>
    </row>
    <row r="42" spans="1:9" s="10" customFormat="1" ht="16.5" customHeight="1">
      <c r="A42" s="6" t="str">
        <f t="shared" si="3"/>
        <v/>
      </c>
      <c r="B42" s="191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790">
        <f t="shared" si="4"/>
        <v>0</v>
      </c>
      <c r="H42" s="790">
        <f t="shared" si="5"/>
        <v>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0</v>
      </c>
      <c r="F44" s="13">
        <f t="shared" si="7"/>
        <v>0</v>
      </c>
      <c r="G44" s="13">
        <f t="shared" si="7"/>
        <v>0</v>
      </c>
      <c r="H44" s="13">
        <f t="shared" si="7"/>
        <v>0</v>
      </c>
    </row>
    <row r="45" spans="1:9">
      <c r="E45" s="15">
        <f>CDPS!E14</f>
        <v>0</v>
      </c>
      <c r="F45" s="15">
        <f>CDPS!F14</f>
        <v>0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52" t="s">
        <v>587</v>
      </c>
      <c r="G48" s="952"/>
      <c r="H48" s="952"/>
    </row>
    <row r="49" spans="5:8">
      <c r="F49" s="952" t="s">
        <v>109</v>
      </c>
      <c r="G49" s="952"/>
      <c r="H49" s="952"/>
    </row>
    <row r="50" spans="5:8">
      <c r="E50" s="181"/>
      <c r="F50" s="952" t="s">
        <v>136</v>
      </c>
      <c r="G50" s="952"/>
      <c r="H50" s="952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2" customFormat="1" ht="14.25" customHeight="1">
      <c r="A1" s="609" t="str">
        <f>TH!A1</f>
        <v>Đơn vị: CÔNG TY TNHH MỘT THÀNH VIÊN KHỞI NGUYÊN AN</v>
      </c>
      <c r="B1" s="601"/>
      <c r="C1" s="601"/>
      <c r="G1" s="2"/>
      <c r="H1" s="962" t="s">
        <v>46</v>
      </c>
      <c r="I1" s="962"/>
      <c r="J1" s="962"/>
    </row>
    <row r="2" spans="1:10" s="462" customFormat="1" ht="14.25" customHeight="1">
      <c r="A2" s="608" t="str">
        <f>TH!A2</f>
        <v>Địa chỉ: Thửa đất số 144, tờ bản đồ số 12TĐH.1, tổ 1, khu phố Đông Tác, Phường Tân Đông Hiệp, Thị Xã Dĩ An, Tỉnh Bình Dương, Việt Nam</v>
      </c>
      <c r="B2" s="601"/>
      <c r="C2" s="601"/>
      <c r="G2" s="17"/>
      <c r="H2" s="96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63"/>
      <c r="J2" s="963"/>
    </row>
    <row r="3" spans="1:10" s="462" customFormat="1" ht="14.25" customHeight="1">
      <c r="A3" s="603"/>
      <c r="B3" s="601"/>
      <c r="C3" s="601"/>
      <c r="G3" s="17"/>
      <c r="H3" s="963"/>
      <c r="I3" s="963"/>
      <c r="J3" s="963"/>
    </row>
    <row r="4" spans="1:10" s="5" customFormat="1" ht="28.5" customHeight="1">
      <c r="A4" s="964" t="s">
        <v>26</v>
      </c>
      <c r="B4" s="964"/>
      <c r="C4" s="964"/>
      <c r="D4" s="964"/>
      <c r="E4" s="964"/>
      <c r="F4" s="964"/>
      <c r="G4" s="964"/>
      <c r="H4" s="964"/>
      <c r="I4" s="964"/>
      <c r="J4" s="964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353</v>
      </c>
    </row>
    <row r="7" spans="1:10" s="18" customFormat="1" ht="14.25" customHeight="1">
      <c r="D7" s="20" t="s">
        <v>45</v>
      </c>
      <c r="E7" s="965" t="s">
        <v>614</v>
      </c>
      <c r="F7" s="965"/>
      <c r="G7" s="965"/>
      <c r="H7" s="965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966"/>
      <c r="D9" s="966"/>
      <c r="E9" s="966"/>
      <c r="F9" s="966"/>
      <c r="G9" s="966"/>
      <c r="H9" s="966"/>
      <c r="I9" s="966"/>
      <c r="J9" s="966"/>
    </row>
    <row r="10" spans="1:10" s="18" customFormat="1" ht="14.25" customHeight="1">
      <c r="A10" s="929" t="s">
        <v>20</v>
      </c>
      <c r="B10" s="967" t="s">
        <v>1</v>
      </c>
      <c r="C10" s="967"/>
      <c r="D10" s="929" t="s">
        <v>0</v>
      </c>
      <c r="E10" s="929" t="s">
        <v>14</v>
      </c>
      <c r="F10" s="929" t="s">
        <v>30</v>
      </c>
      <c r="G10" s="960" t="s">
        <v>21</v>
      </c>
      <c r="H10" s="961"/>
      <c r="I10" s="960" t="s">
        <v>31</v>
      </c>
      <c r="J10" s="961"/>
    </row>
    <row r="11" spans="1:10" s="18" customFormat="1" ht="24.75" customHeight="1">
      <c r="A11" s="929"/>
      <c r="B11" s="30" t="s">
        <v>15</v>
      </c>
      <c r="C11" s="30" t="s">
        <v>32</v>
      </c>
      <c r="D11" s="929"/>
      <c r="E11" s="929"/>
      <c r="F11" s="92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917" t="e">
        <f ca="1">"Ngày 31 tháng  12  năm  "&amp;YEAR($A$14)</f>
        <v>#VALUE!</v>
      </c>
      <c r="F37" s="917"/>
      <c r="G37" s="917"/>
      <c r="H37" s="917"/>
      <c r="I37" s="917"/>
      <c r="J37" s="917"/>
    </row>
    <row r="38" spans="1:11" s="18" customFormat="1" ht="14.25" customHeight="1">
      <c r="C38" s="599" t="s">
        <v>11</v>
      </c>
      <c r="E38" s="917" t="s">
        <v>12</v>
      </c>
      <c r="F38" s="917"/>
      <c r="G38" s="917"/>
      <c r="H38" s="917"/>
      <c r="I38" s="917"/>
      <c r="J38" s="917"/>
    </row>
    <row r="39" spans="1:11" s="18" customFormat="1" ht="14.25" customHeight="1">
      <c r="C39" s="599" t="s">
        <v>13</v>
      </c>
      <c r="E39" s="917" t="s">
        <v>13</v>
      </c>
      <c r="F39" s="917"/>
      <c r="G39" s="917"/>
      <c r="H39" s="917"/>
      <c r="I39" s="917"/>
      <c r="J39" s="917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5"/>
  <sheetViews>
    <sheetView showZeros="0" topLeftCell="A3" workbookViewId="0">
      <pane ySplit="3" topLeftCell="A6" activePane="bottomLeft" state="frozen"/>
      <selection activeCell="A3" sqref="A3"/>
      <selection pane="bottomLeft" activeCell="C22" sqref="C22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849" t="str">
        <f>TH!$A$1</f>
        <v>Đơn vị: CÔNG TY TNHH MỘT THÀNH VIÊN KHỞI NGUYÊN AN</v>
      </c>
    </row>
    <row r="2" spans="1:9">
      <c r="A2" s="85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3" t="s">
        <v>102</v>
      </c>
      <c r="B3" s="953"/>
      <c r="C3" s="953"/>
      <c r="D3" s="953"/>
      <c r="E3" s="953"/>
      <c r="F3" s="953"/>
      <c r="G3" s="953"/>
      <c r="H3" s="953"/>
    </row>
    <row r="4" spans="1:9" s="10" customFormat="1" ht="14.25" customHeight="1">
      <c r="A4" s="954" t="s">
        <v>35</v>
      </c>
      <c r="B4" s="956" t="s">
        <v>36</v>
      </c>
      <c r="C4" s="958" t="s">
        <v>37</v>
      </c>
      <c r="D4" s="959"/>
      <c r="E4" s="958" t="s">
        <v>38</v>
      </c>
      <c r="F4" s="959"/>
      <c r="G4" s="958" t="s">
        <v>41</v>
      </c>
      <c r="H4" s="959"/>
    </row>
    <row r="5" spans="1:9" s="10" customFormat="1" ht="14.25" customHeight="1">
      <c r="A5" s="955"/>
      <c r="B5" s="957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658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198481472</v>
      </c>
      <c r="G6" s="55">
        <f t="shared" ref="G6:G7" si="0">ROUND(MAX(C6+E6-D6-F6,0),2)</f>
        <v>0</v>
      </c>
      <c r="H6" s="55">
        <f t="shared" ref="H6:H7" si="1">ROUND(MAX(D6+F6-C6-E6,0),2)</f>
        <v>198481472</v>
      </c>
      <c r="I6" s="10" t="str">
        <f>IF(ISNA(VLOOKUP(B6,'331'!$B$4:$B$15,1,0)),"","x")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681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13550900</v>
      </c>
      <c r="G7" s="55">
        <f t="shared" si="0"/>
        <v>0</v>
      </c>
      <c r="H7" s="55">
        <f t="shared" si="1"/>
        <v>13550900</v>
      </c>
      <c r="I7" s="10" t="str">
        <f>IF(ISNA(VLOOKUP(B7,'331'!$B$4:$B$15,1,0)),"","x")</f>
        <v/>
      </c>
    </row>
    <row r="8" spans="1:9" s="10" customFormat="1" ht="16.5" customHeight="1">
      <c r="A8" s="6" t="str">
        <f>IF(B8&lt;&gt;"",ROW()-3,"")</f>
        <v/>
      </c>
      <c r="B8" s="44"/>
      <c r="C8" s="8"/>
      <c r="D8" s="8"/>
      <c r="E8" s="477"/>
      <c r="F8" s="477"/>
      <c r="G8" s="478"/>
      <c r="H8" s="478"/>
      <c r="I8" s="10" t="str">
        <f>IF(ISNA(VLOOKUP(B8,'331'!$B$4:$B$15,1,0)),"","x")</f>
        <v/>
      </c>
    </row>
    <row r="9" spans="1:9" s="14" customFormat="1" ht="14.25" customHeight="1">
      <c r="A9" s="11"/>
      <c r="B9" s="12" t="s">
        <v>39</v>
      </c>
      <c r="C9" s="13">
        <f t="shared" ref="C9:H9" si="3">SUM(C6:C8)</f>
        <v>0</v>
      </c>
      <c r="D9" s="13">
        <f t="shared" si="3"/>
        <v>0</v>
      </c>
      <c r="E9" s="13">
        <f t="shared" si="3"/>
        <v>0</v>
      </c>
      <c r="F9" s="13">
        <f t="shared" si="3"/>
        <v>212032372</v>
      </c>
      <c r="G9" s="13">
        <f t="shared" si="3"/>
        <v>0</v>
      </c>
      <c r="H9" s="13">
        <f t="shared" si="3"/>
        <v>212032372</v>
      </c>
    </row>
    <row r="10" spans="1:9">
      <c r="E10" s="15">
        <f>CDPS!E35</f>
        <v>0</v>
      </c>
      <c r="F10" s="15">
        <f>CDPS!F35</f>
        <v>212032372</v>
      </c>
    </row>
    <row r="11" spans="1:9">
      <c r="E11" s="15">
        <f>E9-E10</f>
        <v>0</v>
      </c>
      <c r="F11" s="15">
        <f>F9-F10</f>
        <v>0</v>
      </c>
    </row>
    <row r="13" spans="1:9">
      <c r="E13" s="15"/>
      <c r="F13" s="952" t="s">
        <v>587</v>
      </c>
      <c r="G13" s="952"/>
      <c r="H13" s="952"/>
    </row>
    <row r="14" spans="1:9">
      <c r="F14" s="952" t="s">
        <v>109</v>
      </c>
      <c r="G14" s="952"/>
      <c r="H14" s="952"/>
    </row>
    <row r="15" spans="1:9">
      <c r="E15" s="181"/>
      <c r="F15" s="952" t="s">
        <v>136</v>
      </c>
      <c r="G15" s="952"/>
      <c r="H15" s="952"/>
    </row>
  </sheetData>
  <mergeCells count="9">
    <mergeCell ref="F13:H13"/>
    <mergeCell ref="F14:H14"/>
    <mergeCell ref="F15:H1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MỘT THÀNH VIÊN KHỞI NGUYÊN AN</v>
      </c>
      <c r="B1" s="16"/>
      <c r="C1" s="16"/>
      <c r="G1" s="2"/>
      <c r="H1" s="962" t="s">
        <v>46</v>
      </c>
      <c r="I1" s="962"/>
      <c r="J1" s="962"/>
    </row>
    <row r="2" spans="1:10" s="3" customFormat="1" ht="14.25" customHeight="1">
      <c r="A2" s="608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6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3"/>
      <c r="J2" s="963"/>
    </row>
    <row r="3" spans="1:10" s="3" customFormat="1" ht="14.25" customHeight="1">
      <c r="A3" s="4"/>
      <c r="B3" s="16"/>
      <c r="C3" s="16"/>
      <c r="G3" s="17"/>
      <c r="H3" s="963"/>
      <c r="I3" s="963"/>
      <c r="J3" s="963"/>
    </row>
    <row r="4" spans="1:10" s="5" customFormat="1" ht="28.5" customHeight="1">
      <c r="A4" s="964" t="s">
        <v>26</v>
      </c>
      <c r="B4" s="964"/>
      <c r="C4" s="964"/>
      <c r="D4" s="964"/>
      <c r="E4" s="964"/>
      <c r="F4" s="964"/>
      <c r="G4" s="964"/>
      <c r="H4" s="964"/>
      <c r="I4" s="964"/>
      <c r="J4" s="96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5" t="s">
        <v>658</v>
      </c>
      <c r="F7" s="965"/>
      <c r="G7" s="965"/>
      <c r="H7" s="96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6"/>
      <c r="D9" s="966"/>
      <c r="E9" s="966"/>
      <c r="F9" s="966"/>
      <c r="G9" s="966"/>
      <c r="H9" s="966"/>
      <c r="I9" s="966"/>
      <c r="J9" s="966"/>
    </row>
    <row r="10" spans="1:10" s="18" customFormat="1" ht="14.25" customHeight="1">
      <c r="A10" s="929" t="s">
        <v>20</v>
      </c>
      <c r="B10" s="967" t="s">
        <v>1</v>
      </c>
      <c r="C10" s="967"/>
      <c r="D10" s="929" t="s">
        <v>0</v>
      </c>
      <c r="E10" s="929" t="s">
        <v>14</v>
      </c>
      <c r="F10" s="929" t="s">
        <v>30</v>
      </c>
      <c r="G10" s="960" t="s">
        <v>21</v>
      </c>
      <c r="H10" s="961"/>
      <c r="I10" s="960" t="s">
        <v>31</v>
      </c>
      <c r="J10" s="961"/>
    </row>
    <row r="11" spans="1:10" s="18" customFormat="1" ht="24.75" customHeight="1">
      <c r="A11" s="929"/>
      <c r="B11" s="30" t="s">
        <v>15</v>
      </c>
      <c r="C11" s="30" t="s">
        <v>32</v>
      </c>
      <c r="D11" s="929"/>
      <c r="E11" s="929"/>
      <c r="F11" s="92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VLOOKUP($E$7,'331'!$B$6:$H$8,2,0)</f>
        <v>0</v>
      </c>
      <c r="J13" s="47">
        <f>VLOOKUP($E$7,'331'!$B$6:$H$8,3,0)</f>
        <v>0</v>
      </c>
    </row>
    <row r="14" spans="1:10" s="18" customFormat="1" ht="18" customHeight="1">
      <c r="A14" s="9">
        <f ca="1">IF(ROWS($1:1)&gt;COUNT(Dong),"",OFFSET(TH!C$1,SMALL(Dong,ROWS($1:1)),))</f>
        <v>41153</v>
      </c>
      <c r="B14" s="9">
        <f ca="1">IF(ROWS($1:1)&gt;COUNT(Dong),"",OFFSET(TH!D$1,SMALL(Dong,ROWS($1:1)),))</f>
        <v>0</v>
      </c>
      <c r="C14" s="9">
        <f ca="1">IF(ROWS($1:1)&gt;COUNT(Dong),"",OFFSET(TH!E$1,SMALL(Dong,ROWS($1:1)),))</f>
        <v>41153</v>
      </c>
      <c r="D14" s="218" t="str">
        <f ca="1">IF(ROWS($1:1)&gt;COUNT(Dong),"",OFFSET(TH!F$1,SMALL(Dong,ROWS($1:1)),))</f>
        <v>Giấy tấm 1N +2X (110x162)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6628800</v>
      </c>
      <c r="I14" s="25">
        <f ca="1">IF(D14&lt;&gt;"",MAX(I13+G14-H14-J13,0),0)</f>
        <v>0</v>
      </c>
      <c r="J14" s="25">
        <f ca="1">IF(D14&lt;&gt;"",MAX(J13+H14-I13-G14,0),0)</f>
        <v>6628800</v>
      </c>
    </row>
    <row r="15" spans="1:10" s="18" customFormat="1" ht="18" customHeight="1">
      <c r="A15" s="9">
        <f ca="1">IF(ROWS($1:2)&gt;COUNT(Dong),"",OFFSET(TH!C$1,SMALL(Dong,ROWS($1:2)),))</f>
        <v>41153</v>
      </c>
      <c r="B15" s="9">
        <f ca="1">IF(ROWS($1:2)&gt;COUNT(Dong),"",OFFSET(TH!D$1,SMALL(Dong,ROWS($1:2)),))</f>
        <v>0</v>
      </c>
      <c r="C15" s="9">
        <f ca="1">IF(ROWS($1:2)&gt;COUNT(Dong),"",OFFSET(TH!E$1,SMALL(Dong,ROWS($1:2)),))</f>
        <v>41153</v>
      </c>
      <c r="D15" s="218" t="str">
        <f ca="1">IF(ROWS($1:2)&gt;COUNT(Dong),"",OFFSET(TH!F$1,SMALL(Dong,ROWS($1:2)),))</f>
        <v>Giấy tấm 1N +2X (110x159)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6506400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13135200</v>
      </c>
    </row>
    <row r="16" spans="1:10" s="18" customFormat="1" ht="18" customHeight="1">
      <c r="A16" s="9">
        <f ca="1">IF(ROWS($1:3)&gt;COUNT(Dong),"",OFFSET(TH!C$1,SMALL(Dong,ROWS($1:3)),))</f>
        <v>41153</v>
      </c>
      <c r="B16" s="9">
        <f ca="1">IF(ROWS($1:3)&gt;COUNT(Dong),"",OFFSET(TH!D$1,SMALL(Dong,ROWS($1:3)),))</f>
        <v>0</v>
      </c>
      <c r="C16" s="9">
        <f ca="1">IF(ROWS($1:3)&gt;COUNT(Dong),"",OFFSET(TH!E$1,SMALL(Dong,ROWS($1:3)),))</f>
        <v>41153</v>
      </c>
      <c r="D16" s="218" t="str">
        <f ca="1">IF(ROWS($1:3)&gt;COUNT(Dong),"",OFFSET(TH!F$1,SMALL(Dong,ROWS($1:3)),))</f>
        <v xml:space="preserve">VAT Giấy tấm </v>
      </c>
      <c r="E16" s="46" t="str">
        <f ca="1">IF(ROWS($1:3)&gt;COUNT(Dong),"",IF(OFFSET(TH!L$1,SMALL(Dong,ROWS($1:3)),)="331",OFFSET(TH!M$1,SMALL(Dong,ROWS($1:3)),),OFFSET(TH!L$1,SMALL(Dong,ROWS($1:3)),)))</f>
        <v>1331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1313520</v>
      </c>
      <c r="I16" s="25">
        <f t="shared" ca="1" si="0"/>
        <v>0</v>
      </c>
      <c r="J16" s="25">
        <f t="shared" ca="1" si="1"/>
        <v>14448720</v>
      </c>
    </row>
    <row r="17" spans="1:10" s="18" customFormat="1" ht="18" customHeight="1">
      <c r="A17" s="9">
        <f ca="1">IF(ROWS($1:4)&gt;COUNT(Dong),"",OFFSET(TH!C$1,SMALL(Dong,ROWS($1:4)),))</f>
        <v>41155</v>
      </c>
      <c r="B17" s="9">
        <f ca="1">IF(ROWS($1:4)&gt;COUNT(Dong),"",OFFSET(TH!D$1,SMALL(Dong,ROWS($1:4)),))</f>
        <v>0</v>
      </c>
      <c r="C17" s="9">
        <f ca="1">IF(ROWS($1:4)&gt;COUNT(Dong),"",OFFSET(TH!E$1,SMALL(Dong,ROWS($1:4)),))</f>
        <v>41155</v>
      </c>
      <c r="D17" s="218" t="str">
        <f ca="1">IF(ROWS($1:4)&gt;COUNT(Dong),"",OFFSET(TH!F$1,SMALL(Dong,ROWS($1:4)),))</f>
        <v>Giấy tấm 1N +2X (105x159)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5143000</v>
      </c>
      <c r="I17" s="25">
        <f t="shared" ca="1" si="0"/>
        <v>0</v>
      </c>
      <c r="J17" s="25">
        <f t="shared" ca="1" si="1"/>
        <v>19591720</v>
      </c>
    </row>
    <row r="18" spans="1:10" s="18" customFormat="1" ht="18" customHeight="1">
      <c r="A18" s="9">
        <f ca="1">IF(ROWS($1:5)&gt;COUNT(Dong),"",OFFSET(TH!C$1,SMALL(Dong,ROWS($1:5)),))</f>
        <v>41155</v>
      </c>
      <c r="B18" s="9">
        <f ca="1">IF(ROWS($1:5)&gt;COUNT(Dong),"",OFFSET(TH!D$1,SMALL(Dong,ROWS($1:5)),))</f>
        <v>0</v>
      </c>
      <c r="C18" s="9">
        <f ca="1">IF(ROWS($1:5)&gt;COUNT(Dong),"",OFFSET(TH!E$1,SMALL(Dong,ROWS($1:5)),))</f>
        <v>41155</v>
      </c>
      <c r="D18" s="218" t="str">
        <f ca="1">IF(ROWS($1:5)&gt;COUNT(Dong),"",OFFSET(TH!F$1,SMALL(Dong,ROWS($1:5)),))</f>
        <v>Giấy tấm 1N +2X (115x163)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5811000</v>
      </c>
      <c r="I18" s="25">
        <f t="shared" ca="1" si="0"/>
        <v>0</v>
      </c>
      <c r="J18" s="25">
        <f t="shared" ca="1" si="1"/>
        <v>25402720</v>
      </c>
    </row>
    <row r="19" spans="1:10" s="18" customFormat="1" ht="18" customHeight="1">
      <c r="A19" s="9">
        <f ca="1">IF(ROWS($1:6)&gt;COUNT(Dong),"",OFFSET(TH!C$1,SMALL(Dong,ROWS($1:6)),))</f>
        <v>41155</v>
      </c>
      <c r="B19" s="9">
        <f ca="1">IF(ROWS($1:6)&gt;COUNT(Dong),"",OFFSET(TH!D$1,SMALL(Dong,ROWS($1:6)),))</f>
        <v>0</v>
      </c>
      <c r="C19" s="9">
        <f ca="1">IF(ROWS($1:6)&gt;COUNT(Dong),"",OFFSET(TH!E$1,SMALL(Dong,ROWS($1:6)),))</f>
        <v>41155</v>
      </c>
      <c r="D19" s="218" t="str">
        <f ca="1">IF(ROWS($1:6)&gt;COUNT(Dong),"",OFFSET(TH!F$1,SMALL(Dong,ROWS($1:6)),))</f>
        <v xml:space="preserve">VAT Giấy tấm 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1095400</v>
      </c>
      <c r="I19" s="25">
        <f t="shared" ca="1" si="0"/>
        <v>0</v>
      </c>
      <c r="J19" s="25">
        <f t="shared" ca="1" si="1"/>
        <v>26498120</v>
      </c>
    </row>
    <row r="20" spans="1:10" s="18" customFormat="1" ht="18" customHeight="1">
      <c r="A20" s="9">
        <f ca="1">IF(ROWS($1:7)&gt;COUNT(Dong),"",OFFSET(TH!C$1,SMALL(Dong,ROWS($1:7)),))</f>
        <v>41156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41156</v>
      </c>
      <c r="D20" s="218" t="str">
        <f ca="1">IF(ROWS($1:7)&gt;COUNT(Dong),"",OFFSET(TH!F$1,SMALL(Dong,ROWS($1:7)),))</f>
        <v>Giấy tấm 1N +2X (110x151)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5663900</v>
      </c>
      <c r="I20" s="25">
        <f t="shared" ca="1" si="0"/>
        <v>0</v>
      </c>
      <c r="J20" s="25">
        <f t="shared" ca="1" si="1"/>
        <v>32162020</v>
      </c>
    </row>
    <row r="21" spans="1:10" s="18" customFormat="1" ht="18" customHeight="1">
      <c r="A21" s="9">
        <f ca="1">IF(ROWS($1:8)&gt;COUNT(Dong),"",OFFSET(TH!C$1,SMALL(Dong,ROWS($1:8)),))</f>
        <v>41156</v>
      </c>
      <c r="B21" s="9">
        <f ca="1">IF(ROWS($1:8)&gt;COUNT(Dong),"",OFFSET(TH!D$1,SMALL(Dong,ROWS($1:8)),))</f>
        <v>0</v>
      </c>
      <c r="C21" s="9">
        <f ca="1">IF(ROWS($1:8)&gt;COUNT(Dong),"",OFFSET(TH!E$1,SMALL(Dong,ROWS($1:8)),))</f>
        <v>41156</v>
      </c>
      <c r="D21" s="218" t="str">
        <f ca="1">IF(ROWS($1:8)&gt;COUNT(Dong),"",OFFSET(TH!F$1,SMALL(Dong,ROWS($1:8)),))</f>
        <v>Giấy tấm 1N +2X (145x144)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8544360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40706380</v>
      </c>
    </row>
    <row r="22" spans="1:10" s="18" customFormat="1" ht="18" customHeight="1">
      <c r="A22" s="9">
        <f ca="1">IF(ROWS($1:9)&gt;COUNT(Dong),"",OFFSET(TH!C$1,SMALL(Dong,ROWS($1:9)),))</f>
        <v>41156</v>
      </c>
      <c r="B22" s="9">
        <f ca="1">IF(ROWS($1:9)&gt;COUNT(Dong),"",OFFSET(TH!D$1,SMALL(Dong,ROWS($1:9)),))</f>
        <v>0</v>
      </c>
      <c r="C22" s="9">
        <f ca="1">IF(ROWS($1:9)&gt;COUNT(Dong),"",OFFSET(TH!E$1,SMALL(Dong,ROWS($1:9)),))</f>
        <v>41156</v>
      </c>
      <c r="D22" s="218" t="str">
        <f ca="1">IF(ROWS($1:9)&gt;COUNT(Dong),"",OFFSET(TH!F$1,SMALL(Dong,ROWS($1:9)),))</f>
        <v xml:space="preserve">VAT Giấy tấm 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1420826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42127206</v>
      </c>
    </row>
    <row r="23" spans="1:10" s="18" customFormat="1" ht="18" customHeight="1">
      <c r="A23" s="9">
        <f ca="1">IF(ROWS($1:10)&gt;COUNT(Dong),"",OFFSET(TH!C$1,SMALL(Dong,ROWS($1:10)),))</f>
        <v>41160</v>
      </c>
      <c r="B23" s="9">
        <f ca="1">IF(ROWS($1:10)&gt;COUNT(Dong),"",OFFSET(TH!D$1,SMALL(Dong,ROWS($1:10)),))</f>
        <v>0</v>
      </c>
      <c r="C23" s="9">
        <f ca="1">IF(ROWS($1:10)&gt;COUNT(Dong),"",OFFSET(TH!E$1,SMALL(Dong,ROWS($1:10)),))</f>
        <v>41160</v>
      </c>
      <c r="D23" s="218" t="str">
        <f ca="1">IF(ROWS($1:10)&gt;COUNT(Dong),"",OFFSET(TH!F$1,SMALL(Dong,ROWS($1:10)),))</f>
        <v>Giấy tấm 1N +2X (145x144)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5133600</v>
      </c>
      <c r="I23" s="25">
        <f t="shared" ca="1" si="4"/>
        <v>0</v>
      </c>
      <c r="J23" s="25">
        <f t="shared" ca="1" si="5"/>
        <v>47260806</v>
      </c>
    </row>
    <row r="24" spans="1:10" s="18" customFormat="1" ht="18" customHeight="1">
      <c r="A24" s="9">
        <f ca="1">IF(ROWS($1:11)&gt;COUNT(Dong),"",OFFSET(TH!C$1,SMALL(Dong,ROWS($1:11)),))</f>
        <v>41160</v>
      </c>
      <c r="B24" s="9">
        <f ca="1">IF(ROWS($1:11)&gt;COUNT(Dong),"",OFFSET(TH!D$1,SMALL(Dong,ROWS($1:11)),))</f>
        <v>0</v>
      </c>
      <c r="C24" s="9">
        <f ca="1">IF(ROWS($1:11)&gt;COUNT(Dong),"",OFFSET(TH!E$1,SMALL(Dong,ROWS($1:11)),))</f>
        <v>41160</v>
      </c>
      <c r="D24" s="218" t="str">
        <f ca="1">IF(ROWS($1:11)&gt;COUNT(Dong),"",OFFSET(TH!F$1,SMALL(Dong,ROWS($1:11)),))</f>
        <v xml:space="preserve">VAT Giấy tấm 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513360</v>
      </c>
      <c r="I24" s="25">
        <f t="shared" ca="1" si="4"/>
        <v>0</v>
      </c>
      <c r="J24" s="25">
        <f t="shared" ca="1" si="5"/>
        <v>47774166</v>
      </c>
    </row>
    <row r="25" spans="1:10" s="18" customFormat="1" ht="18" customHeight="1">
      <c r="A25" s="9">
        <f ca="1">IF(ROWS($1:12)&gt;COUNT(Dong),"",OFFSET(TH!C$1,SMALL(Dong,ROWS($1:12)),))</f>
        <v>41172</v>
      </c>
      <c r="B25" s="9">
        <f ca="1">IF(ROWS($1:12)&gt;COUNT(Dong),"",OFFSET(TH!D$1,SMALL(Dong,ROWS($1:12)),))</f>
        <v>0</v>
      </c>
      <c r="C25" s="9">
        <f ca="1">IF(ROWS($1:12)&gt;COUNT(Dong),"",OFFSET(TH!E$1,SMALL(Dong,ROWS($1:12)),))</f>
        <v>41172</v>
      </c>
      <c r="D25" s="218" t="str">
        <f ca="1">IF(ROWS($1:12)&gt;COUNT(Dong),"",OFFSET(TH!F$1,SMALL(Dong,ROWS($1:12)),))</f>
        <v>Giấy tấm 1N +2X (165x158)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5143000</v>
      </c>
      <c r="I25" s="25">
        <f t="shared" ca="1" si="4"/>
        <v>0</v>
      </c>
      <c r="J25" s="25">
        <f t="shared" ca="1" si="5"/>
        <v>52917166</v>
      </c>
    </row>
    <row r="26" spans="1:10" s="18" customFormat="1" ht="18" customHeight="1">
      <c r="A26" s="9">
        <f ca="1">IF(ROWS($1:13)&gt;COUNT(Dong),"",OFFSET(TH!C$1,SMALL(Dong,ROWS($1:13)),))</f>
        <v>41172</v>
      </c>
      <c r="B26" s="9">
        <f ca="1">IF(ROWS($1:13)&gt;COUNT(Dong),"",OFFSET(TH!D$1,SMALL(Dong,ROWS($1:13)),))</f>
        <v>0</v>
      </c>
      <c r="C26" s="9">
        <f ca="1">IF(ROWS($1:13)&gt;COUNT(Dong),"",OFFSET(TH!E$1,SMALL(Dong,ROWS($1:13)),))</f>
        <v>41172</v>
      </c>
      <c r="D26" s="218" t="str">
        <f ca="1">IF(ROWS($1:13)&gt;COUNT(Dong),"",OFFSET(TH!F$1,SMALL(Dong,ROWS($1:13)),))</f>
        <v xml:space="preserve">VAT Giấy tấm 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514300</v>
      </c>
      <c r="I26" s="25">
        <f t="shared" ca="1" si="4"/>
        <v>0</v>
      </c>
      <c r="J26" s="25">
        <f t="shared" ca="1" si="5"/>
        <v>53431466</v>
      </c>
    </row>
    <row r="27" spans="1:10" s="18" customFormat="1" ht="18" customHeight="1">
      <c r="A27" s="9">
        <f ca="1">IF(ROWS($1:14)&gt;COUNT(Dong),"",OFFSET(TH!C$1,SMALL(Dong,ROWS($1:14)),))</f>
        <v>41207</v>
      </c>
      <c r="B27" s="9">
        <f ca="1">IF(ROWS($1:14)&gt;COUNT(Dong),"",OFFSET(TH!D$1,SMALL(Dong,ROWS($1:14)),))</f>
        <v>0</v>
      </c>
      <c r="C27" s="9">
        <f ca="1">IF(ROWS($1:14)&gt;COUNT(Dong),"",OFFSET(TH!E$1,SMALL(Dong,ROWS($1:14)),))</f>
        <v>41207</v>
      </c>
      <c r="D27" s="218" t="str">
        <f ca="1">IF(ROWS($1:14)&gt;COUNT(Dong),"",OFFSET(TH!F$1,SMALL(Dong,ROWS($1:14)),))</f>
        <v>Giấy tấm 1N +2X (105x158)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5143000</v>
      </c>
      <c r="I27" s="25">
        <f t="shared" ca="1" si="4"/>
        <v>0</v>
      </c>
      <c r="J27" s="25">
        <f t="shared" ca="1" si="5"/>
        <v>58574466</v>
      </c>
    </row>
    <row r="28" spans="1:10" s="18" customFormat="1" ht="18" customHeight="1">
      <c r="A28" s="9">
        <f ca="1">IF(ROWS($1:15)&gt;COUNT(Dong),"",OFFSET(TH!C$1,SMALL(Dong,ROWS($1:15)),))</f>
        <v>41207</v>
      </c>
      <c r="B28" s="9">
        <f ca="1">IF(ROWS($1:15)&gt;COUNT(Dong),"",OFFSET(TH!D$1,SMALL(Dong,ROWS($1:15)),))</f>
        <v>0</v>
      </c>
      <c r="C28" s="9">
        <f ca="1">IF(ROWS($1:15)&gt;COUNT(Dong),"",OFFSET(TH!E$1,SMALL(Dong,ROWS($1:15)),))</f>
        <v>41207</v>
      </c>
      <c r="D28" s="218" t="str">
        <f ca="1">IF(ROWS($1:15)&gt;COUNT(Dong),"",OFFSET(TH!F$1,SMALL(Dong,ROWS($1:15)),))</f>
        <v>Giấy tấm 1N +2X (120x175)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6510000</v>
      </c>
      <c r="I28" s="25">
        <f t="shared" ca="1" si="4"/>
        <v>0</v>
      </c>
      <c r="J28" s="25">
        <f t="shared" ca="1" si="5"/>
        <v>65084466</v>
      </c>
    </row>
    <row r="29" spans="1:10" s="18" customFormat="1" ht="18" customHeight="1">
      <c r="A29" s="9">
        <f ca="1">IF(ROWS($1:16)&gt;COUNT(Dong),"",OFFSET(TH!C$1,SMALL(Dong,ROWS($1:16)),))</f>
        <v>41207</v>
      </c>
      <c r="B29" s="9">
        <f ca="1">IF(ROWS($1:16)&gt;COUNT(Dong),"",OFFSET(TH!D$1,SMALL(Dong,ROWS($1:16)),))</f>
        <v>0</v>
      </c>
      <c r="C29" s="9">
        <f ca="1">IF(ROWS($1:16)&gt;COUNT(Dong),"",OFFSET(TH!E$1,SMALL(Dong,ROWS($1:16)),))</f>
        <v>41207</v>
      </c>
      <c r="D29" s="218" t="str">
        <f ca="1">IF(ROWS($1:16)&gt;COUNT(Dong),"",OFFSET(TH!F$1,SMALL(Dong,ROWS($1:16)),))</f>
        <v xml:space="preserve">VAT Giấy tấm 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1165300</v>
      </c>
      <c r="I29" s="25">
        <f t="shared" ca="1" si="4"/>
        <v>0</v>
      </c>
      <c r="J29" s="25">
        <f t="shared" ca="1" si="5"/>
        <v>66249766</v>
      </c>
    </row>
    <row r="30" spans="1:10" s="18" customFormat="1" ht="18" customHeight="1">
      <c r="A30" s="9">
        <f ca="1">IF(ROWS($1:17)&gt;COUNT(Dong),"",OFFSET(TH!C$1,SMALL(Dong,ROWS($1:17)),))</f>
        <v>41208</v>
      </c>
      <c r="B30" s="9">
        <f ca="1">IF(ROWS($1:17)&gt;COUNT(Dong),"",OFFSET(TH!D$1,SMALL(Dong,ROWS($1:17)),))</f>
        <v>0</v>
      </c>
      <c r="C30" s="9">
        <f ca="1">IF(ROWS($1:17)&gt;COUNT(Dong),"",OFFSET(TH!E$1,SMALL(Dong,ROWS($1:17)),))</f>
        <v>41208</v>
      </c>
      <c r="D30" s="218" t="str">
        <f ca="1">IF(ROWS($1:17)&gt;COUNT(Dong),"",OFFSET(TH!F$1,SMALL(Dong,ROWS($1:17)),))</f>
        <v>Giấy tấm 2N +1X (87x208)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6122620</v>
      </c>
      <c r="I30" s="25">
        <f t="shared" ca="1" si="4"/>
        <v>0</v>
      </c>
      <c r="J30" s="25">
        <f t="shared" ca="1" si="5"/>
        <v>72372386</v>
      </c>
    </row>
    <row r="31" spans="1:10" s="18" customFormat="1" ht="18" customHeight="1">
      <c r="A31" s="9">
        <f ca="1">IF(ROWS($1:18)&gt;COUNT(Dong),"",OFFSET(TH!C$1,SMALL(Dong,ROWS($1:18)),))</f>
        <v>41208</v>
      </c>
      <c r="B31" s="9">
        <f ca="1">IF(ROWS($1:18)&gt;COUNT(Dong),"",OFFSET(TH!D$1,SMALL(Dong,ROWS($1:18)),))</f>
        <v>0</v>
      </c>
      <c r="C31" s="9">
        <f ca="1">IF(ROWS($1:18)&gt;COUNT(Dong),"",OFFSET(TH!E$1,SMALL(Dong,ROWS($1:18)),))</f>
        <v>41208</v>
      </c>
      <c r="D31" s="218" t="str">
        <f ca="1">IF(ROWS($1:18)&gt;COUNT(Dong),"",OFFSET(TH!F$1,SMALL(Dong,ROWS($1:18)),))</f>
        <v xml:space="preserve">VAT Giấy tấm 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612262</v>
      </c>
      <c r="I31" s="25">
        <f t="shared" ca="1" si="4"/>
        <v>0</v>
      </c>
      <c r="J31" s="25">
        <f t="shared" ca="1" si="5"/>
        <v>72984648</v>
      </c>
    </row>
    <row r="32" spans="1:10" s="18" customFormat="1" ht="18" customHeight="1">
      <c r="A32" s="9">
        <f ca="1">IF(ROWS($1:19)&gt;COUNT(Dong),"",OFFSET(TH!C$1,SMALL(Dong,ROWS($1:19)),))</f>
        <v>41195</v>
      </c>
      <c r="B32" s="9">
        <f ca="1">IF(ROWS($1:19)&gt;COUNT(Dong),"",OFFSET(TH!D$1,SMALL(Dong,ROWS($1:19)),))</f>
        <v>0</v>
      </c>
      <c r="C32" s="9">
        <f ca="1">IF(ROWS($1:19)&gt;COUNT(Dong),"",OFFSET(TH!E$1,SMALL(Dong,ROWS($1:19)),))</f>
        <v>41195</v>
      </c>
      <c r="D32" s="218" t="str">
        <f ca="1">IF(ROWS($1:19)&gt;COUNT(Dong),"",OFFSET(TH!F$1,SMALL(Dong,ROWS($1:19)),))</f>
        <v>Giấy tấm 2N +1X (110x173)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6375000</v>
      </c>
      <c r="I32" s="25">
        <f t="shared" ca="1" si="4"/>
        <v>0</v>
      </c>
      <c r="J32" s="25">
        <f t="shared" ca="1" si="5"/>
        <v>79359648</v>
      </c>
    </row>
    <row r="33" spans="1:10" s="18" customFormat="1" ht="18" customHeight="1">
      <c r="A33" s="9">
        <f ca="1">IF(ROWS($1:20)&gt;COUNT(Dong),"",OFFSET(TH!C$1,SMALL(Dong,ROWS($1:20)),))</f>
        <v>41195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41195</v>
      </c>
      <c r="D33" s="218" t="str">
        <f ca="1">IF(ROWS($1:20)&gt;COUNT(Dong),"",OFFSET(TH!F$1,SMALL(Dong,ROWS($1:20)),))</f>
        <v xml:space="preserve">VAT Giấy tấm 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637500</v>
      </c>
      <c r="I33" s="25">
        <f t="shared" ca="1" si="4"/>
        <v>0</v>
      </c>
      <c r="J33" s="25">
        <f t="shared" ca="1" si="5"/>
        <v>79997148</v>
      </c>
    </row>
    <row r="34" spans="1:10" s="18" customFormat="1" ht="18" customHeight="1">
      <c r="A34" s="9">
        <f ca="1">IF(ROWS($1:21)&gt;COUNT(Dong),"",OFFSET(TH!C$1,SMALL(Dong,ROWS($1:21)),))</f>
        <v>41201</v>
      </c>
      <c r="B34" s="9">
        <f ca="1">IF(ROWS($1:21)&gt;COUNT(Dong),"",OFFSET(TH!D$1,SMALL(Dong,ROWS($1:21)),))</f>
        <v>0</v>
      </c>
      <c r="C34" s="9">
        <f ca="1">IF(ROWS($1:21)&gt;COUNT(Dong),"",OFFSET(TH!E$1,SMALL(Dong,ROWS($1:21)),))</f>
        <v>41201</v>
      </c>
      <c r="D34" s="218" t="str">
        <f ca="1">IF(ROWS($1:21)&gt;COUNT(Dong),"",OFFSET(TH!F$1,SMALL(Dong,ROWS($1:21)),))</f>
        <v>Giấy tấm 1N +2X (115x163)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5811000</v>
      </c>
      <c r="I34" s="25">
        <f t="shared" ca="1" si="4"/>
        <v>0</v>
      </c>
      <c r="J34" s="25">
        <f t="shared" ca="1" si="5"/>
        <v>85808148</v>
      </c>
    </row>
    <row r="35" spans="1:10" s="18" customFormat="1" ht="18" customHeight="1">
      <c r="A35" s="9">
        <f ca="1">IF(ROWS($1:22)&gt;COUNT(Dong),"",OFFSET(TH!C$1,SMALL(Dong,ROWS($1:22)),))</f>
        <v>41201</v>
      </c>
      <c r="B35" s="9">
        <f ca="1">IF(ROWS($1:22)&gt;COUNT(Dong),"",OFFSET(TH!D$1,SMALL(Dong,ROWS($1:22)),))</f>
        <v>0</v>
      </c>
      <c r="C35" s="9">
        <f ca="1">IF(ROWS($1:22)&gt;COUNT(Dong),"",OFFSET(TH!E$1,SMALL(Dong,ROWS($1:22)),))</f>
        <v>41201</v>
      </c>
      <c r="D35" s="218" t="str">
        <f ca="1">IF(ROWS($1:22)&gt;COUNT(Dong),"",OFFSET(TH!F$1,SMALL(Dong,ROWS($1:22)),))</f>
        <v>Giấy tấm 1N +2X (150x92)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4278000</v>
      </c>
      <c r="I35" s="25">
        <f t="shared" ca="1" si="4"/>
        <v>0</v>
      </c>
      <c r="J35" s="25">
        <f t="shared" ca="1" si="5"/>
        <v>90086148</v>
      </c>
    </row>
    <row r="36" spans="1:10" s="18" customFormat="1" ht="18" customHeight="1">
      <c r="A36" s="9">
        <f ca="1">IF(ROWS($1:23)&gt;COUNT(Dong),"",OFFSET(TH!C$1,SMALL(Dong,ROWS($1:23)),))</f>
        <v>41201</v>
      </c>
      <c r="B36" s="9">
        <f ca="1">IF(ROWS($1:23)&gt;COUNT(Dong),"",OFFSET(TH!D$1,SMALL(Dong,ROWS($1:23)),))</f>
        <v>0</v>
      </c>
      <c r="C36" s="9">
        <f ca="1">IF(ROWS($1:23)&gt;COUNT(Dong),"",OFFSET(TH!E$1,SMALL(Dong,ROWS($1:23)),))</f>
        <v>41201</v>
      </c>
      <c r="D36" s="218" t="str">
        <f ca="1">IF(ROWS($1:23)&gt;COUNT(Dong),"",OFFSET(TH!F$1,SMALL(Dong,ROWS($1:23)),))</f>
        <v xml:space="preserve">VAT Giấy tấm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1008900</v>
      </c>
      <c r="I36" s="25">
        <f t="shared" ca="1" si="4"/>
        <v>0</v>
      </c>
      <c r="J36" s="25">
        <f t="shared" ca="1" si="5"/>
        <v>91095048</v>
      </c>
    </row>
    <row r="37" spans="1:10" s="18" customFormat="1" ht="18" customHeight="1">
      <c r="A37" s="9">
        <f ca="1">IF(ROWS($1:24)&gt;COUNT(Dong),"",OFFSET(TH!C$1,SMALL(Dong,ROWS($1:24)),))</f>
        <v>41215</v>
      </c>
      <c r="B37" s="9">
        <f ca="1">IF(ROWS($1:24)&gt;COUNT(Dong),"",OFFSET(TH!D$1,SMALL(Dong,ROWS($1:24)),))</f>
        <v>0</v>
      </c>
      <c r="C37" s="9">
        <f ca="1">IF(ROWS($1:24)&gt;COUNT(Dong),"",OFFSET(TH!E$1,SMALL(Dong,ROWS($1:24)),))</f>
        <v>41215</v>
      </c>
      <c r="D37" s="218" t="str">
        <f ca="1">IF(ROWS($1:24)&gt;COUNT(Dong),"",OFFSET(TH!F$1,SMALL(Dong,ROWS($1:24)),))</f>
        <v>Giấy tấm 2N +1X (110x173)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12750000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103845048</v>
      </c>
    </row>
    <row r="38" spans="1:10" s="18" customFormat="1" ht="18" customHeight="1">
      <c r="A38" s="9">
        <f ca="1">IF(ROWS($1:25)&gt;COUNT(Dong),"",OFFSET(TH!C$1,SMALL(Dong,ROWS($1:25)),))</f>
        <v>41215</v>
      </c>
      <c r="B38" s="9">
        <f ca="1">IF(ROWS($1:25)&gt;COUNT(Dong),"",OFFSET(TH!D$1,SMALL(Dong,ROWS($1:25)),))</f>
        <v>0</v>
      </c>
      <c r="C38" s="9">
        <f ca="1">IF(ROWS($1:25)&gt;COUNT(Dong),"",OFFSET(TH!E$1,SMALL(Dong,ROWS($1:25)),))</f>
        <v>41215</v>
      </c>
      <c r="D38" s="218" t="str">
        <f ca="1">IF(ROWS($1:25)&gt;COUNT(Dong),"",OFFSET(TH!F$1,SMALL(Dong,ROWS($1:25)),))</f>
        <v xml:space="preserve">VAT Giấy tấm 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1275000</v>
      </c>
      <c r="I38" s="25">
        <f t="shared" ca="1" si="6"/>
        <v>0</v>
      </c>
      <c r="J38" s="25">
        <f t="shared" ca="1" si="7"/>
        <v>105120048</v>
      </c>
    </row>
    <row r="39" spans="1:10" s="18" customFormat="1" ht="18" customHeight="1">
      <c r="A39" s="9">
        <f ca="1">IF(ROWS($1:26)&gt;COUNT(Dong),"",OFFSET(TH!C$1,SMALL(Dong,ROWS($1:26)),))</f>
        <v>41215</v>
      </c>
      <c r="B39" s="9">
        <f ca="1">IF(ROWS($1:26)&gt;COUNT(Dong),"",OFFSET(TH!D$1,SMALL(Dong,ROWS($1:26)),))</f>
        <v>0</v>
      </c>
      <c r="C39" s="9">
        <f ca="1">IF(ROWS($1:26)&gt;COUNT(Dong),"",OFFSET(TH!E$1,SMALL(Dong,ROWS($1:26)),))</f>
        <v>41215</v>
      </c>
      <c r="D39" s="218" t="str">
        <f ca="1">IF(ROWS($1:26)&gt;COUNT(Dong),"",OFFSET(TH!F$1,SMALL(Dong,ROWS($1:26)),))</f>
        <v>Giấy tấm 1N +2X (110x151)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5149000</v>
      </c>
      <c r="I39" s="25">
        <f t="shared" ca="1" si="6"/>
        <v>0</v>
      </c>
      <c r="J39" s="25">
        <f t="shared" ca="1" si="7"/>
        <v>110269048</v>
      </c>
    </row>
    <row r="40" spans="1:10" s="18" customFormat="1" ht="18" customHeight="1">
      <c r="A40" s="9">
        <f ca="1">IF(ROWS($1:27)&gt;COUNT(Dong),"",OFFSET(TH!C$1,SMALL(Dong,ROWS($1:27)),))</f>
        <v>41215</v>
      </c>
      <c r="B40" s="9">
        <f ca="1">IF(ROWS($1:27)&gt;COUNT(Dong),"",OFFSET(TH!D$1,SMALL(Dong,ROWS($1:27)),))</f>
        <v>0</v>
      </c>
      <c r="C40" s="9">
        <f ca="1">IF(ROWS($1:27)&gt;COUNT(Dong),"",OFFSET(TH!E$1,SMALL(Dong,ROWS($1:27)),))</f>
        <v>41215</v>
      </c>
      <c r="D40" s="218" t="str">
        <f ca="1">IF(ROWS($1:27)&gt;COUNT(Dong),"",OFFSET(TH!F$1,SMALL(Dong,ROWS($1:27)),))</f>
        <v xml:space="preserve">VAT Giấy tấm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514900</v>
      </c>
      <c r="I40" s="25">
        <f t="shared" ca="1" si="6"/>
        <v>0</v>
      </c>
      <c r="J40" s="25">
        <f t="shared" ca="1" si="7"/>
        <v>110783948</v>
      </c>
    </row>
    <row r="41" spans="1:10" s="18" customFormat="1" ht="18" customHeight="1">
      <c r="A41" s="9">
        <f ca="1">IF(ROWS($1:28)&gt;COUNT(Dong),"",OFFSET(TH!C$1,SMALL(Dong,ROWS($1:28)),))</f>
        <v>41230</v>
      </c>
      <c r="B41" s="9">
        <f ca="1">IF(ROWS($1:28)&gt;COUNT(Dong),"",OFFSET(TH!D$1,SMALL(Dong,ROWS($1:28)),))</f>
        <v>0</v>
      </c>
      <c r="C41" s="9">
        <f ca="1">IF(ROWS($1:28)&gt;COUNT(Dong),"",OFFSET(TH!E$1,SMALL(Dong,ROWS($1:28)),))</f>
        <v>41230</v>
      </c>
      <c r="D41" s="218" t="str">
        <f ca="1">IF(ROWS($1:28)&gt;COUNT(Dong),"",OFFSET(TH!F$1,SMALL(Dong,ROWS($1:28)),))</f>
        <v>Giấy tấm 1N +2X (105x158)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10286000</v>
      </c>
      <c r="I41" s="25">
        <f t="shared" ca="1" si="6"/>
        <v>0</v>
      </c>
      <c r="J41" s="25">
        <f t="shared" ca="1" si="7"/>
        <v>121069948</v>
      </c>
    </row>
    <row r="42" spans="1:10" s="18" customFormat="1" ht="18" customHeight="1">
      <c r="A42" s="9">
        <f ca="1">IF(ROWS($1:29)&gt;COUNT(Dong),"",OFFSET(TH!C$1,SMALL(Dong,ROWS($1:29)),))</f>
        <v>41230</v>
      </c>
      <c r="B42" s="9">
        <f ca="1">IF(ROWS($1:29)&gt;COUNT(Dong),"",OFFSET(TH!D$1,SMALL(Dong,ROWS($1:29)),))</f>
        <v>0</v>
      </c>
      <c r="C42" s="9">
        <f ca="1">IF(ROWS($1:29)&gt;COUNT(Dong),"",OFFSET(TH!E$1,SMALL(Dong,ROWS($1:29)),))</f>
        <v>41230</v>
      </c>
      <c r="D42" s="218" t="str">
        <f ca="1">IF(ROWS($1:29)&gt;COUNT(Dong),"",OFFSET(TH!F$1,SMALL(Dong,ROWS($1:29)),))</f>
        <v>Giấy tấm 1N +2X (105x162)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1845550</v>
      </c>
      <c r="I42" s="25">
        <f t="shared" ca="1" si="6"/>
        <v>0</v>
      </c>
      <c r="J42" s="25">
        <f t="shared" ca="1" si="7"/>
        <v>122915498</v>
      </c>
    </row>
    <row r="43" spans="1:10" s="18" customFormat="1" ht="18" customHeight="1">
      <c r="A43" s="9">
        <f ca="1">IF(ROWS($1:30)&gt;COUNT(Dong),"",OFFSET(TH!C$1,SMALL(Dong,ROWS($1:30)),))</f>
        <v>41230</v>
      </c>
      <c r="B43" s="9">
        <f ca="1">IF(ROWS($1:30)&gt;COUNT(Dong),"",OFFSET(TH!D$1,SMALL(Dong,ROWS($1:30)),))</f>
        <v>0</v>
      </c>
      <c r="C43" s="9">
        <f ca="1">IF(ROWS($1:30)&gt;COUNT(Dong),"",OFFSET(TH!E$1,SMALL(Dong,ROWS($1:30)),))</f>
        <v>41230</v>
      </c>
      <c r="D43" s="218" t="str">
        <f ca="1">IF(ROWS($1:30)&gt;COUNT(Dong),"",OFFSET(TH!F$1,SMALL(Dong,ROWS($1:30)),))</f>
        <v>Giấy tấm 1N +2X (150x92)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5133600</v>
      </c>
      <c r="I43" s="25">
        <f t="shared" ca="1" si="6"/>
        <v>0</v>
      </c>
      <c r="J43" s="25">
        <f t="shared" ca="1" si="7"/>
        <v>128049098</v>
      </c>
    </row>
    <row r="44" spans="1:10" s="18" customFormat="1" ht="18" customHeight="1">
      <c r="A44" s="9">
        <f ca="1">IF(ROWS($1:31)&gt;COUNT(Dong),"",OFFSET(TH!C$1,SMALL(Dong,ROWS($1:31)),))</f>
        <v>41230</v>
      </c>
      <c r="B44" s="9">
        <f ca="1">IF(ROWS($1:31)&gt;COUNT(Dong),"",OFFSET(TH!D$1,SMALL(Dong,ROWS($1:31)),))</f>
        <v>0</v>
      </c>
      <c r="C44" s="9">
        <f ca="1">IF(ROWS($1:31)&gt;COUNT(Dong),"",OFFSET(TH!E$1,SMALL(Dong,ROWS($1:31)),))</f>
        <v>41230</v>
      </c>
      <c r="D44" s="218" t="str">
        <f ca="1">IF(ROWS($1:31)&gt;COUNT(Dong),"",OFFSET(TH!F$1,SMALL(Dong,ROWS($1:31)),))</f>
        <v xml:space="preserve">VAT Giấy tấm </v>
      </c>
      <c r="E44" s="46" t="str">
        <f ca="1">IF(ROWS($1:31)&gt;COUNT(Dong),"",IF(OFFSET(TH!L$1,SMALL(Dong,ROWS($1:31)),)="331",OFFSET(TH!M$1,SMALL(Dong,ROWS($1:31)),),OFFSET(TH!L$1,SMALL(Dong,ROWS($1:31)),)))</f>
        <v>1331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1726515</v>
      </c>
      <c r="I44" s="25">
        <f t="shared" ca="1" si="6"/>
        <v>0</v>
      </c>
      <c r="J44" s="25">
        <f t="shared" ca="1" si="7"/>
        <v>129775613</v>
      </c>
    </row>
    <row r="45" spans="1:10" s="18" customFormat="1" ht="18" customHeight="1">
      <c r="A45" s="9">
        <f ca="1">IF(ROWS($1:32)&gt;COUNT(Dong),"",OFFSET(TH!C$1,SMALL(Dong,ROWS($1:32)),))</f>
        <v>41235</v>
      </c>
      <c r="B45" s="9">
        <f ca="1">IF(ROWS($1:32)&gt;COUNT(Dong),"",OFFSET(TH!D$1,SMALL(Dong,ROWS($1:32)),))</f>
        <v>0</v>
      </c>
      <c r="C45" s="9">
        <f ca="1">IF(ROWS($1:32)&gt;COUNT(Dong),"",OFFSET(TH!E$1,SMALL(Dong,ROWS($1:32)),))</f>
        <v>41235</v>
      </c>
      <c r="D45" s="218" t="str">
        <f ca="1">IF(ROWS($1:32)&gt;COUNT(Dong),"",OFFSET(TH!F$1,SMALL(Dong,ROWS($1:32)),))</f>
        <v>Giấy tấm 1N +2X (115x164)</v>
      </c>
      <c r="E45" s="46" t="str">
        <f ca="1">IF(ROWS($1:32)&gt;COUNT(Dong),"",IF(OFFSET(TH!L$1,SMALL(Dong,ROWS($1:32)),)="331",OFFSET(TH!M$1,SMALL(Dong,ROWS($1:32)),),OFFSET(TH!L$1,SMALL(Dong,ROWS($1:32)),)))</f>
        <v>156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9354400</v>
      </c>
      <c r="I45" s="25">
        <f t="shared" ca="1" si="6"/>
        <v>0</v>
      </c>
      <c r="J45" s="25">
        <f t="shared" ca="1" si="7"/>
        <v>139130013</v>
      </c>
    </row>
    <row r="46" spans="1:10" s="18" customFormat="1" ht="18" customHeight="1">
      <c r="A46" s="9">
        <f ca="1">IF(ROWS($1:33)&gt;COUNT(Dong),"",OFFSET(TH!C$1,SMALL(Dong,ROWS($1:33)),))</f>
        <v>41235</v>
      </c>
      <c r="B46" s="9">
        <f ca="1">IF(ROWS($1:33)&gt;COUNT(Dong),"",OFFSET(TH!D$1,SMALL(Dong,ROWS($1:33)),))</f>
        <v>0</v>
      </c>
      <c r="C46" s="9">
        <f ca="1">IF(ROWS($1:33)&gt;COUNT(Dong),"",OFFSET(TH!E$1,SMALL(Dong,ROWS($1:33)),))</f>
        <v>41235</v>
      </c>
      <c r="D46" s="218" t="str">
        <f ca="1">IF(ROWS($1:33)&gt;COUNT(Dong),"",OFFSET(TH!F$1,SMALL(Dong,ROWS($1:33)),))</f>
        <v>Giấy tấm 2N +3X (105x200)</v>
      </c>
      <c r="E46" s="46" t="str">
        <f ca="1">IF(ROWS($1:33)&gt;COUNT(Dong),"",IF(OFFSET(TH!L$1,SMALL(Dong,ROWS($1:33)),)="331",OFFSET(TH!M$1,SMALL(Dong,ROWS($1:33)),),OFFSET(TH!L$1,SMALL(Dong,ROWS($1:33)),)))</f>
        <v>156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6115200</v>
      </c>
      <c r="I46" s="25">
        <f t="shared" ca="1" si="6"/>
        <v>0</v>
      </c>
      <c r="J46" s="25">
        <f t="shared" ca="1" si="7"/>
        <v>145245213</v>
      </c>
    </row>
    <row r="47" spans="1:10" s="18" customFormat="1" ht="18" customHeight="1">
      <c r="A47" s="9">
        <f ca="1">IF(ROWS($1:34)&gt;COUNT(Dong),"",OFFSET(TH!C$1,SMALL(Dong,ROWS($1:34)),))</f>
        <v>41235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41235</v>
      </c>
      <c r="D47" s="218" t="str">
        <f ca="1">IF(ROWS($1:34)&gt;COUNT(Dong),"",OFFSET(TH!F$1,SMALL(Dong,ROWS($1:34)),))</f>
        <v xml:space="preserve">VAT Giấy tấm </v>
      </c>
      <c r="E47" s="46" t="str">
        <f ca="1">IF(ROWS($1:34)&gt;COUNT(Dong),"",IF(OFFSET(TH!L$1,SMALL(Dong,ROWS($1:34)),)="331",OFFSET(TH!M$1,SMALL(Dong,ROWS($1:34)),),OFFSET(TH!L$1,SMALL(Dong,ROWS($1:34)),)))</f>
        <v>1331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1546960</v>
      </c>
      <c r="I47" s="25">
        <f t="shared" ca="1" si="6"/>
        <v>0</v>
      </c>
      <c r="J47" s="25">
        <f t="shared" ca="1" si="7"/>
        <v>146792173</v>
      </c>
    </row>
    <row r="48" spans="1:10" s="18" customFormat="1" ht="18" customHeight="1">
      <c r="A48" s="9">
        <f ca="1">IF(ROWS($1:35)&gt;COUNT(Dong),"",OFFSET(TH!C$1,SMALL(Dong,ROWS($1:35)),))</f>
        <v>41237</v>
      </c>
      <c r="B48" s="9">
        <f ca="1">IF(ROWS($1:35)&gt;COUNT(Dong),"",OFFSET(TH!D$1,SMALL(Dong,ROWS($1:35)),))</f>
        <v>0</v>
      </c>
      <c r="C48" s="9">
        <f ca="1">IF(ROWS($1:35)&gt;COUNT(Dong),"",OFFSET(TH!E$1,SMALL(Dong,ROWS($1:35)),))</f>
        <v>41237</v>
      </c>
      <c r="D48" s="218" t="str">
        <f ca="1">IF(ROWS($1:35)&gt;COUNT(Dong),"",OFFSET(TH!F$1,SMALL(Dong,ROWS($1:35)),))</f>
        <v>Giấy tấm 1N +2X (110x150)</v>
      </c>
      <c r="E48" s="46" t="str">
        <f ca="1">IF(ROWS($1:35)&gt;COUNT(Dong),"",IF(OFFSET(TH!L$1,SMALL(Dong,ROWS($1:35)),)="331",OFFSET(TH!M$1,SMALL(Dong,ROWS($1:35)),),OFFSET(TH!L$1,SMALL(Dong,ROWS($1:35)),)))</f>
        <v>156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1534500</v>
      </c>
      <c r="I48" s="25">
        <f t="shared" ca="1" si="6"/>
        <v>0</v>
      </c>
      <c r="J48" s="25">
        <f t="shared" ca="1" si="7"/>
        <v>148326673</v>
      </c>
    </row>
    <row r="49" spans="1:11" s="18" customFormat="1" ht="18" customHeight="1">
      <c r="A49" s="9">
        <f ca="1">IF(ROWS($1:36)&gt;COUNT(Dong),"",OFFSET(TH!C$1,SMALL(Dong,ROWS($1:36)),))</f>
        <v>41237</v>
      </c>
      <c r="B49" s="9">
        <f ca="1">IF(ROWS($1:36)&gt;COUNT(Dong),"",OFFSET(TH!D$1,SMALL(Dong,ROWS($1:36)),))</f>
        <v>0</v>
      </c>
      <c r="C49" s="9">
        <f ca="1">IF(ROWS($1:36)&gt;COUNT(Dong),"",OFFSET(TH!E$1,SMALL(Dong,ROWS($1:36)),))</f>
        <v>41237</v>
      </c>
      <c r="D49" s="218" t="str">
        <f ca="1">IF(ROWS($1:36)&gt;COUNT(Dong),"",OFFSET(TH!F$1,SMALL(Dong,ROWS($1:36)),))</f>
        <v>Giấy tấm 2N +1X (105x159)</v>
      </c>
      <c r="E49" s="46" t="str">
        <f ca="1">IF(ROWS($1:36)&gt;COUNT(Dong),"",IF(OFFSET(TH!L$1,SMALL(Dong,ROWS($1:36)),)="331",OFFSET(TH!M$1,SMALL(Dong,ROWS($1:36)),),OFFSET(TH!L$1,SMALL(Dong,ROWS($1:36)),)))</f>
        <v>156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5615372</v>
      </c>
      <c r="I49" s="25">
        <f t="shared" ca="1" si="6"/>
        <v>0</v>
      </c>
      <c r="J49" s="25">
        <f t="shared" ca="1" si="7"/>
        <v>153942045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153942045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153942045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1/9/ 2012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17" t="str">
        <f ca="1">"Ngày 31 tháng  12  năm  "&amp;YEAR($A$14)</f>
        <v>Ngày 31 tháng  12  năm  2012</v>
      </c>
      <c r="F56" s="917"/>
      <c r="G56" s="917"/>
      <c r="H56" s="917"/>
      <c r="I56" s="917"/>
      <c r="J56" s="917"/>
    </row>
    <row r="57" spans="1:11" s="18" customFormat="1" ht="14.25" customHeight="1">
      <c r="C57" s="206" t="s">
        <v>11</v>
      </c>
      <c r="E57" s="917" t="s">
        <v>12</v>
      </c>
      <c r="F57" s="917"/>
      <c r="G57" s="917"/>
      <c r="H57" s="917"/>
      <c r="I57" s="917"/>
      <c r="J57" s="917"/>
    </row>
    <row r="58" spans="1:11" s="18" customFormat="1" ht="14.25" customHeight="1">
      <c r="C58" s="206" t="s">
        <v>13</v>
      </c>
      <c r="E58" s="917" t="s">
        <v>13</v>
      </c>
      <c r="F58" s="917"/>
      <c r="G58" s="917"/>
      <c r="H58" s="917"/>
      <c r="I58" s="917"/>
      <c r="J58" s="917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49" t="str">
        <f>TH!$A$1</f>
        <v>Đơn vị: CÔNG TY TNHH MỘT THÀNH VIÊN KHỞI NGUYÊN AN</v>
      </c>
      <c r="C2" s="260"/>
      <c r="F2" s="261"/>
      <c r="G2" s="261"/>
      <c r="H2" s="261"/>
      <c r="I2" s="261"/>
      <c r="J2" s="969" t="s">
        <v>182</v>
      </c>
      <c r="K2" s="969"/>
      <c r="L2" s="969"/>
      <c r="M2" s="969"/>
      <c r="N2" s="261"/>
    </row>
    <row r="3" spans="1:14">
      <c r="A3" s="850" t="str">
        <f>TH!$A$2</f>
        <v>Địa chỉ: Thửa đất số 144, tờ bản đồ số 12TĐH.1, tổ 1, khu phố Đông Tác, Phường Tân Đông Hiệp, Thị Xã Dĩ An, Tỉnh Bình Dương, Việt Nam</v>
      </c>
      <c r="C3" s="260"/>
      <c r="F3" s="262"/>
      <c r="G3" s="262"/>
      <c r="H3" s="262"/>
      <c r="I3" s="262"/>
      <c r="J3" s="96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68"/>
      <c r="L3" s="968"/>
      <c r="M3" s="968"/>
      <c r="N3" s="262"/>
    </row>
    <row r="4" spans="1:14">
      <c r="F4" s="262"/>
      <c r="G4" s="262"/>
      <c r="H4" s="262"/>
      <c r="I4" s="262"/>
      <c r="J4" s="968"/>
      <c r="K4" s="968"/>
      <c r="L4" s="968"/>
      <c r="M4" s="968"/>
      <c r="N4" s="262"/>
    </row>
    <row r="5" spans="1:14" s="263" customFormat="1" ht="23.25" customHeight="1">
      <c r="A5" s="978" t="s">
        <v>183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</row>
    <row r="6" spans="1:14">
      <c r="A6" s="969" t="s">
        <v>588</v>
      </c>
      <c r="B6" s="969" t="s">
        <v>184</v>
      </c>
      <c r="C6" s="969"/>
      <c r="D6" s="969"/>
      <c r="E6" s="969"/>
      <c r="F6" s="969"/>
      <c r="G6" s="969"/>
      <c r="H6" s="969"/>
      <c r="I6" s="969"/>
      <c r="J6" s="969"/>
      <c r="K6" s="969"/>
      <c r="L6" s="969"/>
      <c r="M6" s="969"/>
      <c r="N6" s="969"/>
    </row>
    <row r="7" spans="1:14">
      <c r="C7" s="979"/>
      <c r="D7" s="979"/>
      <c r="E7" s="979"/>
      <c r="F7" s="979"/>
      <c r="G7" s="979"/>
      <c r="H7" s="979"/>
      <c r="I7" s="979"/>
      <c r="J7" s="979"/>
      <c r="K7" s="979"/>
      <c r="L7" s="979"/>
      <c r="M7" s="979"/>
      <c r="N7" s="979"/>
    </row>
    <row r="8" spans="1:14" ht="15.75" customHeight="1">
      <c r="A8" s="972" t="s">
        <v>20</v>
      </c>
      <c r="B8" s="980" t="s">
        <v>1</v>
      </c>
      <c r="C8" s="981"/>
      <c r="D8" s="972" t="s">
        <v>0</v>
      </c>
      <c r="E8" s="972" t="s">
        <v>14</v>
      </c>
      <c r="F8" s="971" t="s">
        <v>21</v>
      </c>
      <c r="G8" s="971"/>
      <c r="H8" s="971"/>
      <c r="I8" s="971"/>
      <c r="J8" s="971"/>
      <c r="K8" s="971"/>
      <c r="L8" s="971" t="s">
        <v>31</v>
      </c>
      <c r="M8" s="971"/>
      <c r="N8" s="971"/>
    </row>
    <row r="9" spans="1:14" ht="15.75" customHeight="1">
      <c r="A9" s="972"/>
      <c r="B9" s="982"/>
      <c r="C9" s="983"/>
      <c r="D9" s="972"/>
      <c r="E9" s="972"/>
      <c r="F9" s="971" t="s">
        <v>185</v>
      </c>
      <c r="G9" s="971"/>
      <c r="H9" s="971"/>
      <c r="I9" s="971" t="s">
        <v>186</v>
      </c>
      <c r="J9" s="971"/>
      <c r="K9" s="971"/>
      <c r="L9" s="972" t="s">
        <v>187</v>
      </c>
      <c r="M9" s="972" t="s">
        <v>188</v>
      </c>
      <c r="N9" s="972" t="s">
        <v>189</v>
      </c>
    </row>
    <row r="10" spans="1:14" ht="15.75" customHeight="1">
      <c r="A10" s="972"/>
      <c r="B10" s="974" t="s">
        <v>15</v>
      </c>
      <c r="C10" s="974" t="s">
        <v>32</v>
      </c>
      <c r="D10" s="972"/>
      <c r="E10" s="972"/>
      <c r="F10" s="976" t="s">
        <v>187</v>
      </c>
      <c r="G10" s="976" t="s">
        <v>188</v>
      </c>
      <c r="H10" s="976" t="s">
        <v>189</v>
      </c>
      <c r="I10" s="976" t="s">
        <v>187</v>
      </c>
      <c r="J10" s="976" t="s">
        <v>188</v>
      </c>
      <c r="K10" s="976" t="s">
        <v>189</v>
      </c>
      <c r="L10" s="973"/>
      <c r="M10" s="973"/>
      <c r="N10" s="973"/>
    </row>
    <row r="11" spans="1:14">
      <c r="A11" s="972"/>
      <c r="B11" s="975"/>
      <c r="C11" s="975"/>
      <c r="D11" s="972"/>
      <c r="E11" s="972"/>
      <c r="F11" s="977"/>
      <c r="G11" s="977"/>
      <c r="H11" s="977"/>
      <c r="I11" s="977"/>
      <c r="J11" s="977"/>
      <c r="K11" s="977"/>
      <c r="L11" s="973"/>
      <c r="M11" s="973"/>
      <c r="N11" s="973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54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CDPS!$D$47</f>
        <v>0</v>
      </c>
      <c r="M13" s="266"/>
      <c r="N13" s="266"/>
    </row>
    <row r="14" spans="1:14">
      <c r="A14" s="853">
        <v>40634</v>
      </c>
      <c r="B14" s="725" t="s">
        <v>376</v>
      </c>
      <c r="C14" s="853">
        <v>40634</v>
      </c>
      <c r="D14" s="269" t="s">
        <v>482</v>
      </c>
      <c r="E14" s="725" t="s">
        <v>47</v>
      </c>
      <c r="F14" s="269"/>
      <c r="G14" s="269"/>
      <c r="H14" s="269"/>
      <c r="I14" s="338">
        <v>1700000000</v>
      </c>
      <c r="J14" s="269"/>
      <c r="K14" s="269"/>
      <c r="L14" s="728">
        <f>L13+I14-G14</f>
        <v>1700000000</v>
      </c>
      <c r="M14" s="269"/>
      <c r="N14" s="269"/>
    </row>
    <row r="15" spans="1:14">
      <c r="A15" s="853">
        <v>40634</v>
      </c>
      <c r="B15" s="725" t="s">
        <v>377</v>
      </c>
      <c r="C15" s="853">
        <v>40634</v>
      </c>
      <c r="D15" s="270" t="s">
        <v>483</v>
      </c>
      <c r="E15" s="726" t="s">
        <v>47</v>
      </c>
      <c r="F15" s="270"/>
      <c r="G15" s="270"/>
      <c r="H15" s="270"/>
      <c r="I15" s="353">
        <v>100000000</v>
      </c>
      <c r="J15" s="270"/>
      <c r="K15" s="270"/>
      <c r="L15" s="728">
        <f t="shared" ref="L15:L16" si="0">L14+I15-G15</f>
        <v>1800000000</v>
      </c>
      <c r="M15" s="270"/>
      <c r="N15" s="270"/>
    </row>
    <row r="16" spans="1:14">
      <c r="A16" s="853">
        <v>40634</v>
      </c>
      <c r="B16" s="725" t="s">
        <v>415</v>
      </c>
      <c r="C16" s="853">
        <v>40634</v>
      </c>
      <c r="D16" s="270" t="s">
        <v>484</v>
      </c>
      <c r="E16" s="726" t="s">
        <v>47</v>
      </c>
      <c r="F16" s="270"/>
      <c r="G16" s="270"/>
      <c r="H16" s="270"/>
      <c r="I16" s="353">
        <v>100000000</v>
      </c>
      <c r="J16" s="270"/>
      <c r="K16" s="270"/>
      <c r="L16" s="728">
        <f t="shared" si="0"/>
        <v>1900000000</v>
      </c>
      <c r="M16" s="270"/>
      <c r="N16" s="270"/>
    </row>
    <row r="17" spans="1:14">
      <c r="A17" s="725"/>
      <c r="B17" s="269"/>
      <c r="C17" s="725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725"/>
      <c r="B18" s="269"/>
      <c r="C18" s="725"/>
      <c r="D18" s="271" t="s">
        <v>133</v>
      </c>
      <c r="E18" s="484" t="s">
        <v>19</v>
      </c>
      <c r="F18" s="272"/>
      <c r="G18" s="272"/>
      <c r="H18" s="272"/>
      <c r="I18" s="727">
        <f>SUM(I13:I17)</f>
        <v>1900000000</v>
      </c>
      <c r="J18" s="272"/>
      <c r="K18" s="272"/>
      <c r="L18" s="729">
        <f>L13+I18-F18</f>
        <v>1900000000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85" t="s">
        <v>19</v>
      </c>
      <c r="F19" s="273"/>
      <c r="G19" s="273"/>
      <c r="H19" s="273"/>
      <c r="I19" s="273"/>
      <c r="J19" s="273"/>
      <c r="K19" s="273"/>
      <c r="L19" s="275">
        <f>L13+L18</f>
        <v>1900000000</v>
      </c>
      <c r="M19" s="273"/>
      <c r="N19" s="273"/>
    </row>
    <row r="21" spans="1:14">
      <c r="C21" s="276" t="s">
        <v>190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970" t="str">
        <f>"Ngày 31 tháng  12  năm  "&amp;YEAR($A$14)</f>
        <v>Ngày 31 tháng  12  năm  2011</v>
      </c>
      <c r="F23" s="970"/>
      <c r="G23" s="970"/>
      <c r="H23" s="970"/>
      <c r="I23" s="970"/>
      <c r="J23" s="970"/>
      <c r="K23" s="970"/>
      <c r="L23" s="970"/>
      <c r="M23" s="970"/>
      <c r="N23" s="970"/>
    </row>
    <row r="24" spans="1:14">
      <c r="A24" s="970" t="s">
        <v>11</v>
      </c>
      <c r="B24" s="970"/>
      <c r="C24" s="970"/>
      <c r="D24" s="970"/>
      <c r="E24" s="970" t="s">
        <v>12</v>
      </c>
      <c r="F24" s="970"/>
      <c r="G24" s="970"/>
      <c r="H24" s="970"/>
      <c r="I24" s="970"/>
      <c r="J24" s="970"/>
      <c r="K24" s="970"/>
      <c r="L24" s="970"/>
      <c r="M24" s="970"/>
      <c r="N24" s="970"/>
    </row>
    <row r="25" spans="1:14">
      <c r="A25" s="970" t="s">
        <v>13</v>
      </c>
      <c r="B25" s="970"/>
      <c r="C25" s="970"/>
      <c r="D25" s="970"/>
      <c r="E25" s="970" t="s">
        <v>13</v>
      </c>
      <c r="F25" s="970"/>
      <c r="G25" s="970"/>
      <c r="H25" s="970"/>
      <c r="I25" s="970"/>
      <c r="J25" s="970"/>
      <c r="K25" s="970"/>
      <c r="L25" s="970"/>
      <c r="M25" s="970"/>
      <c r="N25" s="97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8" activePane="bottomLeft" state="frozen"/>
      <selection activeCell="A8" sqref="A8"/>
      <selection pane="bottomLeft" activeCell="F94" sqref="F94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7" customWidth="1"/>
    <col min="6" max="6" width="7.5703125" style="297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7.85546875" style="288" customWidth="1"/>
    <col min="12" max="12" width="13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49" t="str">
        <f>TH!$A$1</f>
        <v>Đơn vị: CÔNG TY TNHH MỘT THÀNH VIÊN KHỞI NGUYÊN AN</v>
      </c>
      <c r="C1" s="278"/>
      <c r="D1" s="278"/>
      <c r="E1" s="278"/>
      <c r="F1" s="279"/>
      <c r="G1" s="279"/>
      <c r="H1" s="962" t="s">
        <v>191</v>
      </c>
      <c r="I1" s="962"/>
      <c r="J1" s="962"/>
      <c r="K1" s="962"/>
      <c r="L1" s="962"/>
      <c r="M1" s="730"/>
      <c r="N1" s="731"/>
    </row>
    <row r="2" spans="1:14" s="258" customFormat="1" ht="14.25" customHeight="1">
      <c r="B2" s="850" t="str">
        <f>TH!$A$2</f>
        <v>Địa chỉ: Thửa đất số 144, tờ bản đồ số 12TĐH.1, tổ 1, khu phố Đông Tác, Phường Tân Đông Hiệp, Thị Xã Dĩ An, Tỉnh Bình Dương, Việt Nam</v>
      </c>
      <c r="C2" s="280"/>
      <c r="D2" s="280"/>
      <c r="E2" s="280"/>
      <c r="F2" s="280"/>
      <c r="G2" s="280"/>
      <c r="H2" s="96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3"/>
      <c r="J2" s="963"/>
      <c r="K2" s="963"/>
      <c r="L2" s="963"/>
      <c r="M2" s="736"/>
      <c r="N2" s="731"/>
    </row>
    <row r="3" spans="1:14" s="258" customFormat="1" ht="14.25" customHeight="1">
      <c r="B3" s="280"/>
      <c r="C3" s="280"/>
      <c r="D3" s="280"/>
      <c r="E3" s="280"/>
      <c r="F3" s="280"/>
      <c r="G3" s="280"/>
      <c r="H3" s="963"/>
      <c r="I3" s="963"/>
      <c r="J3" s="963"/>
      <c r="K3" s="963"/>
      <c r="L3" s="963"/>
      <c r="M3" s="737"/>
      <c r="N3" s="731"/>
    </row>
    <row r="4" spans="1:14" s="281" customFormat="1" ht="27.75" customHeight="1">
      <c r="B4" s="985" t="s">
        <v>192</v>
      </c>
      <c r="C4" s="985"/>
      <c r="D4" s="985"/>
      <c r="E4" s="985"/>
      <c r="F4" s="985"/>
      <c r="G4" s="985"/>
      <c r="H4" s="985"/>
      <c r="I4" s="985"/>
      <c r="J4" s="985"/>
      <c r="K4" s="985"/>
      <c r="L4" s="985"/>
      <c r="N4" s="732"/>
    </row>
    <row r="5" spans="1:14" s="281" customFormat="1" ht="15" customHeight="1">
      <c r="B5" s="984" t="s">
        <v>193</v>
      </c>
      <c r="C5" s="984"/>
      <c r="D5" s="984"/>
      <c r="E5" s="984"/>
      <c r="F5" s="984"/>
      <c r="G5" s="984"/>
      <c r="H5" s="984"/>
      <c r="I5" s="984"/>
      <c r="J5" s="984"/>
      <c r="K5" s="984"/>
      <c r="L5" s="984"/>
      <c r="N5" s="732"/>
    </row>
    <row r="6" spans="1:14" s="281" customFormat="1" ht="12.75" hidden="1" customHeight="1">
      <c r="B6" s="984" t="s">
        <v>194</v>
      </c>
      <c r="C6" s="984"/>
      <c r="D6" s="984"/>
      <c r="E6" s="984"/>
      <c r="F6" s="984"/>
      <c r="G6" s="984"/>
      <c r="H6" s="984"/>
      <c r="I6" s="984"/>
      <c r="J6" s="984"/>
      <c r="K6" s="984"/>
      <c r="L6" s="984"/>
      <c r="N6" s="732"/>
    </row>
    <row r="7" spans="1:14" s="282" customFormat="1" ht="24" hidden="1" customHeight="1">
      <c r="C7" s="992" t="s">
        <v>195</v>
      </c>
      <c r="D7" s="992"/>
      <c r="E7" s="992"/>
      <c r="F7" s="992"/>
      <c r="G7" s="992"/>
      <c r="H7" s="992"/>
      <c r="I7" s="992"/>
      <c r="J7" s="992"/>
      <c r="K7" s="992"/>
      <c r="L7" s="992"/>
      <c r="N7" s="733"/>
    </row>
    <row r="8" spans="1:14" ht="20.25" customHeight="1">
      <c r="B8" s="986" t="s">
        <v>35</v>
      </c>
      <c r="C8" s="987" t="s">
        <v>196</v>
      </c>
      <c r="D8" s="988" t="s">
        <v>197</v>
      </c>
      <c r="E8" s="990" t="s">
        <v>139</v>
      </c>
      <c r="F8" s="990"/>
      <c r="G8" s="990"/>
      <c r="H8" s="990"/>
      <c r="I8" s="990"/>
      <c r="J8" s="990"/>
      <c r="K8" s="990"/>
      <c r="L8" s="990"/>
    </row>
    <row r="9" spans="1:14" ht="20.25" customHeight="1">
      <c r="B9" s="986"/>
      <c r="C9" s="987"/>
      <c r="D9" s="989"/>
      <c r="E9" s="990" t="s">
        <v>198</v>
      </c>
      <c r="F9" s="990"/>
      <c r="G9" s="991" t="s">
        <v>199</v>
      </c>
      <c r="H9" s="991"/>
      <c r="I9" s="991" t="s">
        <v>200</v>
      </c>
      <c r="J9" s="991"/>
      <c r="K9" s="991" t="s">
        <v>201</v>
      </c>
      <c r="L9" s="991"/>
    </row>
    <row r="10" spans="1:14" ht="20.25" hidden="1" customHeight="1">
      <c r="B10" s="986"/>
      <c r="C10" s="987"/>
      <c r="D10" s="284"/>
      <c r="E10" s="285" t="s">
        <v>202</v>
      </c>
      <c r="F10" s="285" t="s">
        <v>203</v>
      </c>
      <c r="G10" s="285" t="s">
        <v>202</v>
      </c>
      <c r="H10" s="285" t="s">
        <v>203</v>
      </c>
      <c r="I10" s="285" t="s">
        <v>202</v>
      </c>
      <c r="J10" s="285" t="s">
        <v>203</v>
      </c>
      <c r="K10" s="285" t="s">
        <v>202</v>
      </c>
      <c r="L10" s="285" t="s">
        <v>203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734"/>
    </row>
    <row r="12" spans="1:14" ht="18.75" customHeight="1">
      <c r="A12" s="288" t="str">
        <f t="shared" ref="A12:A32" si="0">IF(B12&lt;&gt;"","NL","")</f>
        <v>NL</v>
      </c>
      <c r="B12" s="786">
        <f t="shared" ref="B12:B32" si="1">IF(C12&lt;&gt;"",ROW()-11,"")</f>
        <v>1</v>
      </c>
      <c r="C12" s="821" t="s">
        <v>683</v>
      </c>
      <c r="D12" s="290" t="s">
        <v>370</v>
      </c>
      <c r="E12" s="25"/>
      <c r="F12" s="25"/>
      <c r="G12" s="25">
        <f t="array" ref="G12">SUM(IF("156"&amp;C12=KHN&amp;MH,SL))</f>
        <v>1000</v>
      </c>
      <c r="H12" s="25">
        <f t="array" ref="H12">SUM(IF("156"&amp;C12=KHN&amp;MH,TH))</f>
        <v>12319000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1000</v>
      </c>
      <c r="L12" s="25">
        <f t="shared" ref="L12:L32" si="3">F12+H12-J12</f>
        <v>12319000</v>
      </c>
      <c r="M12" s="288"/>
    </row>
    <row r="13" spans="1:14" ht="18.75" customHeight="1">
      <c r="A13" s="288" t="str">
        <f t="shared" si="0"/>
        <v>NL</v>
      </c>
      <c r="B13" s="786">
        <f t="shared" si="1"/>
        <v>2</v>
      </c>
      <c r="C13" s="824" t="s">
        <v>735</v>
      </c>
      <c r="D13" s="290" t="s">
        <v>370</v>
      </c>
      <c r="E13" s="25"/>
      <c r="F13" s="25"/>
      <c r="G13" s="25">
        <f t="array" ref="G13">SUM(IF("156"&amp;C13=KHN&amp;MH,SL))</f>
        <v>750</v>
      </c>
      <c r="H13" s="25">
        <f t="array" ref="H13">SUM(IF("156"&amp;C13=KHN&amp;MH,TH))</f>
        <v>7254000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750</v>
      </c>
      <c r="L13" s="25">
        <f t="shared" si="3"/>
        <v>7254000</v>
      </c>
      <c r="M13" s="288"/>
    </row>
    <row r="14" spans="1:14" ht="18.75" customHeight="1">
      <c r="A14" s="288" t="str">
        <f t="shared" si="0"/>
        <v>NL</v>
      </c>
      <c r="B14" s="786">
        <f t="shared" si="1"/>
        <v>3</v>
      </c>
      <c r="C14" s="824" t="s">
        <v>690</v>
      </c>
      <c r="D14" s="290" t="s">
        <v>370</v>
      </c>
      <c r="E14" s="25"/>
      <c r="F14" s="25"/>
      <c r="G14" s="25">
        <f t="array" ref="G14">SUM(IF("156"&amp;C14=KHN&amp;MH,SL))</f>
        <v>2000</v>
      </c>
      <c r="H14" s="25">
        <f t="array" ref="H14">SUM(IF("156"&amp;C14=KHN&amp;MH,TH))</f>
        <v>20572000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2000</v>
      </c>
      <c r="L14" s="25">
        <f t="shared" si="3"/>
        <v>20572000</v>
      </c>
      <c r="M14" s="288"/>
    </row>
    <row r="15" spans="1:14" ht="18.75" customHeight="1">
      <c r="A15" s="288" t="str">
        <f t="shared" si="0"/>
        <v>NL</v>
      </c>
      <c r="B15" s="786">
        <f t="shared" si="1"/>
        <v>4</v>
      </c>
      <c r="C15" s="289" t="s">
        <v>663</v>
      </c>
      <c r="D15" s="290" t="s">
        <v>370</v>
      </c>
      <c r="E15" s="25"/>
      <c r="F15" s="25"/>
      <c r="G15" s="25">
        <f t="array" ref="G15">SUM(IF("156"&amp;C15=KHN&amp;MH,SL))</f>
        <v>500</v>
      </c>
      <c r="H15" s="25">
        <f t="array" ref="H15">SUM(IF("156"&amp;C15=KHN&amp;MH,TH))</f>
        <v>5143000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500</v>
      </c>
      <c r="L15" s="25">
        <f t="shared" si="3"/>
        <v>5143000</v>
      </c>
      <c r="M15" s="288"/>
    </row>
    <row r="16" spans="1:14" ht="18.75" customHeight="1">
      <c r="A16" s="288" t="str">
        <f t="shared" si="0"/>
        <v>NL</v>
      </c>
      <c r="B16" s="786">
        <f t="shared" si="1"/>
        <v>5</v>
      </c>
      <c r="C16" s="289" t="s">
        <v>717</v>
      </c>
      <c r="D16" s="290" t="s">
        <v>370</v>
      </c>
      <c r="E16" s="25"/>
      <c r="F16" s="25"/>
      <c r="G16" s="25">
        <f t="array" ref="G16">SUM(IF("156"&amp;C16=KHN&amp;MH,SL))</f>
        <v>175</v>
      </c>
      <c r="H16" s="25">
        <f t="array" ref="H16">SUM(IF("156"&amp;C16=KHN&amp;MH,TH))</f>
        <v>1845550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175</v>
      </c>
      <c r="L16" s="25">
        <f t="shared" si="3"/>
        <v>1845550</v>
      </c>
      <c r="M16" s="288"/>
    </row>
    <row r="17" spans="1:13" ht="18.75" customHeight="1">
      <c r="A17" s="288" t="str">
        <f t="shared" si="0"/>
        <v>NL</v>
      </c>
      <c r="B17" s="786">
        <f t="shared" si="1"/>
        <v>6</v>
      </c>
      <c r="C17" s="824" t="s">
        <v>722</v>
      </c>
      <c r="D17" s="290" t="s">
        <v>370</v>
      </c>
      <c r="E17" s="25"/>
      <c r="F17" s="25"/>
      <c r="G17" s="25">
        <f t="array" ref="G17">SUM(IF("156"&amp;C17=KHN&amp;MH,SL))</f>
        <v>150</v>
      </c>
      <c r="H17" s="25">
        <f t="array" ref="H17">SUM(IF("156"&amp;C17=KHN&amp;MH,TH))</f>
        <v>1534500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150</v>
      </c>
      <c r="L17" s="25">
        <f t="shared" si="3"/>
        <v>1534500</v>
      </c>
      <c r="M17" s="288"/>
    </row>
    <row r="18" spans="1:13" ht="18.75" customHeight="1">
      <c r="A18" s="288" t="str">
        <f t="shared" si="0"/>
        <v>NL</v>
      </c>
      <c r="B18" s="786">
        <f t="shared" si="1"/>
        <v>7</v>
      </c>
      <c r="C18" s="289" t="s">
        <v>667</v>
      </c>
      <c r="D18" s="290" t="s">
        <v>370</v>
      </c>
      <c r="E18" s="25"/>
      <c r="F18" s="25"/>
      <c r="G18" s="25">
        <f t="array" ref="G18">SUM(IF("156"&amp;C18=KHN&amp;MH,SL))</f>
        <v>2050</v>
      </c>
      <c r="H18" s="25">
        <f t="array" ref="H18">SUM(IF("156"&amp;C18=KHN&amp;MH,TH))</f>
        <v>21110900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2050</v>
      </c>
      <c r="L18" s="25">
        <f t="shared" si="3"/>
        <v>21110900</v>
      </c>
      <c r="M18" s="288"/>
    </row>
    <row r="19" spans="1:13" ht="18.75" customHeight="1">
      <c r="A19" s="288" t="str">
        <f t="shared" si="0"/>
        <v>NL</v>
      </c>
      <c r="B19" s="786">
        <f t="shared" si="1"/>
        <v>8</v>
      </c>
      <c r="C19" s="289" t="s">
        <v>662</v>
      </c>
      <c r="D19" s="290" t="s">
        <v>370</v>
      </c>
      <c r="E19" s="25"/>
      <c r="F19" s="25"/>
      <c r="G19" s="25">
        <f t="array" ref="G19">SUM(IF("156"&amp;C19=KHN&amp;MH,SL))</f>
        <v>600</v>
      </c>
      <c r="H19" s="25">
        <f t="array" ref="H19">SUM(IF("156"&amp;C19=KHN&amp;MH,TH))</f>
        <v>6506400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600</v>
      </c>
      <c r="L19" s="25">
        <f t="shared" si="3"/>
        <v>6506400</v>
      </c>
      <c r="M19" s="288"/>
    </row>
    <row r="20" spans="1:13" ht="18.75" customHeight="1">
      <c r="A20" s="288" t="str">
        <f t="shared" si="0"/>
        <v>NL</v>
      </c>
      <c r="B20" s="786">
        <f t="shared" si="1"/>
        <v>9</v>
      </c>
      <c r="C20" s="289" t="s">
        <v>661</v>
      </c>
      <c r="D20" s="290" t="s">
        <v>370</v>
      </c>
      <c r="E20" s="25"/>
      <c r="F20" s="25"/>
      <c r="G20" s="25">
        <f t="array" ref="G20">SUM(IF("156"&amp;C20=KHN&amp;MH,SL))</f>
        <v>600</v>
      </c>
      <c r="H20" s="25">
        <f t="array" ref="H20">SUM(IF("156"&amp;C20=KHN&amp;MH,TH))</f>
        <v>6628800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600</v>
      </c>
      <c r="L20" s="25">
        <f t="shared" si="3"/>
        <v>6628800</v>
      </c>
      <c r="M20" s="288"/>
    </row>
    <row r="21" spans="1:13" ht="18.75" customHeight="1">
      <c r="A21" s="288" t="str">
        <f t="shared" si="0"/>
        <v>NL</v>
      </c>
      <c r="B21" s="786">
        <f t="shared" si="1"/>
        <v>10</v>
      </c>
      <c r="C21" s="291" t="s">
        <v>664</v>
      </c>
      <c r="D21" s="290" t="s">
        <v>370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11622000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1000</v>
      </c>
      <c r="L21" s="25">
        <f t="shared" si="3"/>
        <v>11622000</v>
      </c>
      <c r="M21" s="288"/>
    </row>
    <row r="22" spans="1:13" ht="18.75" customHeight="1">
      <c r="A22" s="288" t="str">
        <f t="shared" si="0"/>
        <v>NL</v>
      </c>
      <c r="B22" s="786">
        <f t="shared" si="1"/>
        <v>11</v>
      </c>
      <c r="C22" s="187" t="s">
        <v>719</v>
      </c>
      <c r="D22" s="290" t="s">
        <v>370</v>
      </c>
      <c r="E22" s="25"/>
      <c r="F22" s="25"/>
      <c r="G22" s="25">
        <f t="array" ref="G22">SUM(IF("156"&amp;C22=KHN&amp;MH,SL))</f>
        <v>800</v>
      </c>
      <c r="H22" s="25">
        <f t="array" ref="H22">SUM(IF("156"&amp;C22=KHN&amp;MH,TH))</f>
        <v>9354400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800</v>
      </c>
      <c r="L22" s="25">
        <f t="shared" si="3"/>
        <v>9354400</v>
      </c>
      <c r="M22" s="288"/>
    </row>
    <row r="23" spans="1:13" ht="18.75" customHeight="1">
      <c r="A23" s="288" t="str">
        <f t="shared" si="0"/>
        <v>NL</v>
      </c>
      <c r="B23" s="786">
        <f t="shared" si="1"/>
        <v>12</v>
      </c>
      <c r="C23" s="190" t="s">
        <v>733</v>
      </c>
      <c r="D23" s="290" t="s">
        <v>370</v>
      </c>
      <c r="E23" s="25"/>
      <c r="F23" s="25"/>
      <c r="G23" s="25">
        <f t="array" ref="G23">SUM(IF("156"&amp;C23=KHN&amp;MH,SL))</f>
        <v>550</v>
      </c>
      <c r="H23" s="25">
        <f t="array" ref="H23">SUM(IF("156"&amp;C23=KHN&amp;MH,TH))</f>
        <v>6342600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550</v>
      </c>
      <c r="L23" s="25">
        <f t="shared" si="3"/>
        <v>6342600</v>
      </c>
      <c r="M23" s="288"/>
    </row>
    <row r="24" spans="1:13" ht="18.75" customHeight="1">
      <c r="A24" s="288" t="str">
        <f t="shared" si="0"/>
        <v>NL</v>
      </c>
      <c r="B24" s="786">
        <f t="shared" si="1"/>
        <v>13</v>
      </c>
      <c r="C24" s="291" t="s">
        <v>691</v>
      </c>
      <c r="D24" s="290" t="s">
        <v>370</v>
      </c>
      <c r="E24" s="25"/>
      <c r="F24" s="25"/>
      <c r="G24" s="25">
        <f t="array" ref="G24">SUM(IF("156"&amp;C24=KHN&amp;MH,SL))</f>
        <v>500</v>
      </c>
      <c r="H24" s="25">
        <f t="array" ref="H24">SUM(IF("156"&amp;C24=KHN&amp;MH,TH))</f>
        <v>6510000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500</v>
      </c>
      <c r="L24" s="25">
        <f t="shared" si="3"/>
        <v>6510000</v>
      </c>
      <c r="M24" s="288"/>
    </row>
    <row r="25" spans="1:13" ht="18.75" customHeight="1">
      <c r="A25" s="288" t="str">
        <f t="shared" si="0"/>
        <v>NL</v>
      </c>
      <c r="B25" s="786">
        <f t="shared" si="1"/>
        <v>14</v>
      </c>
      <c r="C25" s="291" t="s">
        <v>668</v>
      </c>
      <c r="D25" s="290" t="s">
        <v>370</v>
      </c>
      <c r="E25" s="25"/>
      <c r="F25" s="25"/>
      <c r="G25" s="25">
        <f t="array" ref="G25">SUM(IF("156"&amp;C25=KHN&amp;MH,SL))</f>
        <v>1260</v>
      </c>
      <c r="H25" s="25">
        <f t="array" ref="H25">SUM(IF("156"&amp;C25=KHN&amp;MH,TH))</f>
        <v>13677960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1260</v>
      </c>
      <c r="L25" s="25">
        <f t="shared" si="3"/>
        <v>13677960</v>
      </c>
      <c r="M25" s="288"/>
    </row>
    <row r="26" spans="1:13" ht="18.75" customHeight="1">
      <c r="A26" s="288" t="str">
        <f t="shared" si="0"/>
        <v>NL</v>
      </c>
      <c r="B26" s="786">
        <f t="shared" si="1"/>
        <v>15</v>
      </c>
      <c r="C26" s="187" t="s">
        <v>697</v>
      </c>
      <c r="D26" s="290" t="s">
        <v>370</v>
      </c>
      <c r="E26" s="25"/>
      <c r="F26" s="25"/>
      <c r="G26" s="25">
        <f t="array" ref="G26">SUM(IF("156"&amp;C26=KHN&amp;MH,SL))</f>
        <v>1650</v>
      </c>
      <c r="H26" s="25">
        <f t="array" ref="H26">SUM(IF("156"&amp;C26=KHN&amp;MH,TH))</f>
        <v>14117400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1650</v>
      </c>
      <c r="L26" s="25">
        <f t="shared" si="3"/>
        <v>14117400</v>
      </c>
      <c r="M26" s="288"/>
    </row>
    <row r="27" spans="1:13" ht="18.75" customHeight="1">
      <c r="A27" s="288" t="str">
        <f t="shared" si="0"/>
        <v>NL</v>
      </c>
      <c r="B27" s="786">
        <f t="shared" si="1"/>
        <v>16</v>
      </c>
      <c r="C27" s="291" t="s">
        <v>675</v>
      </c>
      <c r="D27" s="290" t="s">
        <v>370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5143000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500</v>
      </c>
      <c r="L27" s="25">
        <f t="shared" si="3"/>
        <v>5143000</v>
      </c>
      <c r="M27" s="288"/>
    </row>
    <row r="28" spans="1:13" ht="18.75" customHeight="1">
      <c r="A28" s="288" t="str">
        <f t="shared" si="0"/>
        <v>NL</v>
      </c>
      <c r="B28" s="786">
        <f t="shared" si="1"/>
        <v>17</v>
      </c>
      <c r="C28" s="190" t="s">
        <v>723</v>
      </c>
      <c r="D28" s="290" t="s">
        <v>370</v>
      </c>
      <c r="E28" s="25"/>
      <c r="F28" s="25"/>
      <c r="G28" s="25">
        <f t="array" ref="G28">SUM(IF("156"&amp;C28=KHN&amp;MH,SL))</f>
        <v>502</v>
      </c>
      <c r="H28" s="25">
        <f t="array" ref="H28">SUM(IF("156"&amp;C28=KHN&amp;MH,TH))</f>
        <v>5615372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502</v>
      </c>
      <c r="L28" s="25">
        <f t="shared" si="3"/>
        <v>5615372</v>
      </c>
      <c r="M28" s="288"/>
    </row>
    <row r="29" spans="1:13" ht="18.75" customHeight="1">
      <c r="A29" s="288" t="str">
        <f t="shared" si="0"/>
        <v>NL</v>
      </c>
      <c r="B29" s="786">
        <f t="shared" si="1"/>
        <v>18</v>
      </c>
      <c r="C29" s="187" t="s">
        <v>694</v>
      </c>
      <c r="D29" s="290" t="s">
        <v>370</v>
      </c>
      <c r="E29" s="25"/>
      <c r="F29" s="25"/>
      <c r="G29" s="25">
        <f t="array" ref="G29">SUM(IF("156"&amp;C29=KHN&amp;MH,SL))</f>
        <v>1500</v>
      </c>
      <c r="H29" s="25">
        <f t="array" ref="H29">SUM(IF("156"&amp;C29=KHN&amp;MH,TH))</f>
        <v>19125000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1500</v>
      </c>
      <c r="L29" s="25">
        <f t="shared" si="3"/>
        <v>19125000</v>
      </c>
      <c r="M29" s="288"/>
    </row>
    <row r="30" spans="1:13" ht="18.75" customHeight="1">
      <c r="A30" s="288" t="str">
        <f t="shared" si="0"/>
        <v>NL</v>
      </c>
      <c r="B30" s="786">
        <f t="shared" si="1"/>
        <v>19</v>
      </c>
      <c r="C30" s="190" t="s">
        <v>734</v>
      </c>
      <c r="D30" s="290" t="s">
        <v>370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6097000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500</v>
      </c>
      <c r="L30" s="25">
        <f t="shared" si="3"/>
        <v>6097000</v>
      </c>
      <c r="M30" s="288"/>
    </row>
    <row r="31" spans="1:13" ht="18.75" customHeight="1">
      <c r="A31" s="288" t="str">
        <f t="shared" si="0"/>
        <v>NL</v>
      </c>
      <c r="B31" s="786">
        <f t="shared" si="1"/>
        <v>20</v>
      </c>
      <c r="C31" s="187" t="s">
        <v>693</v>
      </c>
      <c r="D31" s="290" t="s">
        <v>370</v>
      </c>
      <c r="E31" s="25"/>
      <c r="F31" s="25"/>
      <c r="G31" s="25">
        <f t="array" ref="G31">SUM(IF("156"&amp;C31=KHN&amp;MH,SL))</f>
        <v>505</v>
      </c>
      <c r="H31" s="25">
        <f t="array" ref="H31">SUM(IF("156"&amp;C31=KHN&amp;MH,TH))</f>
        <v>6122620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505</v>
      </c>
      <c r="L31" s="25">
        <f t="shared" si="3"/>
        <v>6122620</v>
      </c>
      <c r="M31" s="288"/>
    </row>
    <row r="32" spans="1:13" ht="18.75" customHeight="1">
      <c r="A32" s="288" t="str">
        <f t="shared" si="0"/>
        <v>NL</v>
      </c>
      <c r="B32" s="786">
        <f t="shared" si="1"/>
        <v>21</v>
      </c>
      <c r="C32" s="190" t="s">
        <v>720</v>
      </c>
      <c r="D32" s="290" t="s">
        <v>370</v>
      </c>
      <c r="E32" s="25"/>
      <c r="F32" s="25"/>
      <c r="G32" s="25">
        <f t="array" ref="G32">SUM(IF("156"&amp;C32=KHN&amp;MH,SL))</f>
        <v>320</v>
      </c>
      <c r="H32" s="25">
        <f t="array" ref="H32">SUM(IF("156"&amp;C32=KHN&amp;MH,TH))</f>
        <v>6115200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320</v>
      </c>
      <c r="L32" s="25">
        <f t="shared" si="3"/>
        <v>6115200</v>
      </c>
      <c r="M32" s="288"/>
    </row>
    <row r="33" spans="1:13" ht="18.75" customHeight="1">
      <c r="A33" s="288" t="str">
        <f t="shared" ref="A33:A65" si="4">IF(B33&lt;&gt;"","NL","")</f>
        <v/>
      </c>
      <c r="B33" s="786" t="str">
        <f t="shared" ref="B33:B65" si="5">IF(C33&lt;&gt;"",ROW()-11,"")</f>
        <v/>
      </c>
      <c r="C33" s="187"/>
      <c r="D33" s="290" t="s">
        <v>573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8"/>
    </row>
    <row r="34" spans="1:13" ht="18.75" customHeight="1">
      <c r="A34" s="288" t="str">
        <f t="shared" si="4"/>
        <v/>
      </c>
      <c r="B34" s="786" t="str">
        <f t="shared" si="5"/>
        <v/>
      </c>
      <c r="C34" s="187"/>
      <c r="D34" s="290" t="s">
        <v>573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8"/>
    </row>
    <row r="35" spans="1:13" ht="18.75" customHeight="1">
      <c r="A35" s="288" t="str">
        <f t="shared" si="4"/>
        <v/>
      </c>
      <c r="B35" s="786" t="str">
        <f t="shared" si="5"/>
        <v/>
      </c>
      <c r="C35" s="187"/>
      <c r="D35" s="290" t="s">
        <v>573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8"/>
    </row>
    <row r="36" spans="1:13" ht="18.75" customHeight="1">
      <c r="A36" s="288" t="str">
        <f t="shared" si="4"/>
        <v/>
      </c>
      <c r="B36" s="786" t="str">
        <f t="shared" si="5"/>
        <v/>
      </c>
      <c r="C36" s="190"/>
      <c r="D36" s="290" t="s">
        <v>573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8"/>
    </row>
    <row r="37" spans="1:13" ht="18.75" customHeight="1">
      <c r="A37" s="288" t="str">
        <f t="shared" si="4"/>
        <v/>
      </c>
      <c r="B37" s="786" t="str">
        <f t="shared" si="5"/>
        <v/>
      </c>
      <c r="C37" s="190"/>
      <c r="D37" s="290" t="s">
        <v>573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8"/>
    </row>
    <row r="38" spans="1:13" ht="18.75" customHeight="1">
      <c r="A38" s="288" t="str">
        <f t="shared" si="4"/>
        <v/>
      </c>
      <c r="B38" s="786" t="str">
        <f t="shared" si="5"/>
        <v/>
      </c>
      <c r="C38" s="190"/>
      <c r="D38" s="290" t="s">
        <v>573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8"/>
    </row>
    <row r="39" spans="1:13" ht="18.75" customHeight="1">
      <c r="A39" s="288" t="str">
        <f t="shared" si="4"/>
        <v/>
      </c>
      <c r="B39" s="786" t="str">
        <f t="shared" si="5"/>
        <v/>
      </c>
      <c r="C39" s="187"/>
      <c r="D39" s="290" t="s">
        <v>573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8"/>
    </row>
    <row r="40" spans="1:13" ht="18.75" customHeight="1">
      <c r="A40" s="288" t="str">
        <f t="shared" si="4"/>
        <v/>
      </c>
      <c r="B40" s="786" t="str">
        <f t="shared" si="5"/>
        <v/>
      </c>
      <c r="C40" s="190"/>
      <c r="D40" s="290" t="s">
        <v>573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8"/>
    </row>
    <row r="41" spans="1:13" ht="18.75" customHeight="1">
      <c r="A41" s="288" t="str">
        <f t="shared" si="4"/>
        <v/>
      </c>
      <c r="B41" s="786" t="str">
        <f t="shared" si="5"/>
        <v/>
      </c>
      <c r="C41" s="187"/>
      <c r="D41" s="290" t="s">
        <v>573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8"/>
    </row>
    <row r="42" spans="1:13" ht="18.75" customHeight="1">
      <c r="A42" s="288" t="str">
        <f t="shared" si="4"/>
        <v/>
      </c>
      <c r="B42" s="786" t="str">
        <f t="shared" si="5"/>
        <v/>
      </c>
      <c r="C42" s="187"/>
      <c r="D42" s="290" t="s">
        <v>573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8"/>
    </row>
    <row r="43" spans="1:13" ht="18.75" customHeight="1">
      <c r="A43" s="288" t="str">
        <f t="shared" si="4"/>
        <v/>
      </c>
      <c r="B43" s="786" t="str">
        <f t="shared" si="5"/>
        <v/>
      </c>
      <c r="C43" s="187"/>
      <c r="D43" s="290" t="s">
        <v>573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8"/>
    </row>
    <row r="44" spans="1:13" ht="18.75" customHeight="1">
      <c r="A44" s="288" t="str">
        <f t="shared" si="4"/>
        <v/>
      </c>
      <c r="B44" s="786" t="str">
        <f t="shared" si="5"/>
        <v/>
      </c>
      <c r="C44" s="187"/>
      <c r="D44" s="290" t="s">
        <v>573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8"/>
    </row>
    <row r="45" spans="1:13" ht="18.75" customHeight="1">
      <c r="A45" s="288" t="str">
        <f t="shared" si="4"/>
        <v/>
      </c>
      <c r="B45" s="786" t="str">
        <f t="shared" si="5"/>
        <v/>
      </c>
      <c r="C45" s="187"/>
      <c r="D45" s="290" t="s">
        <v>573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8"/>
    </row>
    <row r="46" spans="1:13" ht="18.75" customHeight="1">
      <c r="A46" s="288" t="str">
        <f t="shared" si="4"/>
        <v/>
      </c>
      <c r="B46" s="786" t="str">
        <f t="shared" si="5"/>
        <v/>
      </c>
      <c r="C46" s="190"/>
      <c r="D46" s="290" t="s">
        <v>573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8"/>
    </row>
    <row r="47" spans="1:13" ht="18.75" customHeight="1">
      <c r="A47" s="288" t="str">
        <f t="shared" si="4"/>
        <v/>
      </c>
      <c r="B47" s="786" t="str">
        <f t="shared" si="5"/>
        <v/>
      </c>
      <c r="C47" s="187"/>
      <c r="D47" s="290" t="s">
        <v>573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8"/>
    </row>
    <row r="48" spans="1:13" ht="18.75" customHeight="1">
      <c r="A48" s="288" t="str">
        <f t="shared" si="4"/>
        <v/>
      </c>
      <c r="B48" s="786" t="str">
        <f t="shared" si="5"/>
        <v/>
      </c>
      <c r="C48" s="187"/>
      <c r="D48" s="290" t="s">
        <v>573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8"/>
    </row>
    <row r="49" spans="1:13" ht="18.75" customHeight="1">
      <c r="A49" s="288" t="str">
        <f t="shared" si="4"/>
        <v/>
      </c>
      <c r="B49" s="786" t="str">
        <f t="shared" si="5"/>
        <v/>
      </c>
      <c r="C49" s="40"/>
      <c r="D49" s="290" t="s">
        <v>573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8"/>
    </row>
    <row r="50" spans="1:13" ht="18.75" customHeight="1">
      <c r="A50" s="288" t="str">
        <f t="shared" si="4"/>
        <v/>
      </c>
      <c r="B50" s="786" t="str">
        <f t="shared" si="5"/>
        <v/>
      </c>
      <c r="C50" s="187"/>
      <c r="D50" s="290" t="s">
        <v>573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8"/>
    </row>
    <row r="51" spans="1:13" ht="18.75" customHeight="1">
      <c r="A51" s="288" t="str">
        <f t="shared" si="4"/>
        <v/>
      </c>
      <c r="B51" s="786" t="str">
        <f t="shared" si="5"/>
        <v/>
      </c>
      <c r="C51" s="190"/>
      <c r="D51" s="290" t="s">
        <v>573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8"/>
    </row>
    <row r="52" spans="1:13" ht="18.75" customHeight="1">
      <c r="A52" s="288" t="str">
        <f t="shared" si="4"/>
        <v/>
      </c>
      <c r="B52" s="786" t="str">
        <f t="shared" si="5"/>
        <v/>
      </c>
      <c r="C52" s="187"/>
      <c r="D52" s="290" t="s">
        <v>573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8"/>
    </row>
    <row r="53" spans="1:13" ht="18.75" customHeight="1">
      <c r="A53" s="288" t="str">
        <f t="shared" si="4"/>
        <v/>
      </c>
      <c r="B53" s="786" t="str">
        <f t="shared" si="5"/>
        <v/>
      </c>
      <c r="C53" s="187"/>
      <c r="D53" s="290" t="s">
        <v>573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8"/>
    </row>
    <row r="54" spans="1:13" ht="18.75" customHeight="1">
      <c r="A54" s="288" t="str">
        <f t="shared" si="4"/>
        <v/>
      </c>
      <c r="B54" s="786" t="str">
        <f t="shared" si="5"/>
        <v/>
      </c>
      <c r="C54" s="187"/>
      <c r="D54" s="290" t="s">
        <v>573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8"/>
    </row>
    <row r="55" spans="1:13" ht="18.75" customHeight="1">
      <c r="A55" s="288" t="str">
        <f t="shared" si="4"/>
        <v/>
      </c>
      <c r="B55" s="786" t="str">
        <f t="shared" si="5"/>
        <v/>
      </c>
      <c r="C55" s="190"/>
      <c r="D55" s="290" t="s">
        <v>573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8"/>
    </row>
    <row r="56" spans="1:13" ht="18.75" customHeight="1">
      <c r="A56" s="288" t="str">
        <f t="shared" si="4"/>
        <v/>
      </c>
      <c r="B56" s="786" t="str">
        <f t="shared" si="5"/>
        <v/>
      </c>
      <c r="C56" s="187"/>
      <c r="D56" s="290" t="s">
        <v>573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8"/>
    </row>
    <row r="57" spans="1:13" ht="18.75" customHeight="1">
      <c r="A57" s="288" t="str">
        <f t="shared" si="4"/>
        <v/>
      </c>
      <c r="B57" s="786" t="str">
        <f t="shared" si="5"/>
        <v/>
      </c>
      <c r="C57" s="190"/>
      <c r="D57" s="290" t="s">
        <v>573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8"/>
    </row>
    <row r="58" spans="1:13" ht="18.75" customHeight="1">
      <c r="A58" s="288" t="str">
        <f t="shared" si="4"/>
        <v/>
      </c>
      <c r="B58" s="786" t="str">
        <f t="shared" si="5"/>
        <v/>
      </c>
      <c r="C58" s="190"/>
      <c r="D58" s="290" t="s">
        <v>573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8"/>
    </row>
    <row r="59" spans="1:13" ht="18.75" customHeight="1">
      <c r="A59" s="288" t="str">
        <f t="shared" si="4"/>
        <v/>
      </c>
      <c r="B59" s="786" t="str">
        <f t="shared" si="5"/>
        <v/>
      </c>
      <c r="C59" s="190"/>
      <c r="D59" s="290" t="s">
        <v>573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8"/>
    </row>
    <row r="60" spans="1:13" ht="18.75" customHeight="1">
      <c r="A60" s="288" t="str">
        <f t="shared" si="4"/>
        <v/>
      </c>
      <c r="B60" s="786" t="str">
        <f t="shared" si="5"/>
        <v/>
      </c>
      <c r="C60" s="190"/>
      <c r="D60" s="290" t="s">
        <v>573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8"/>
    </row>
    <row r="61" spans="1:13" ht="18.75" customHeight="1">
      <c r="A61" s="288" t="str">
        <f t="shared" si="4"/>
        <v/>
      </c>
      <c r="B61" s="786" t="str">
        <f t="shared" si="5"/>
        <v/>
      </c>
      <c r="C61" s="187"/>
      <c r="D61" s="290" t="s">
        <v>573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8"/>
    </row>
    <row r="62" spans="1:13" ht="18.75" customHeight="1">
      <c r="A62" s="288" t="str">
        <f t="shared" si="4"/>
        <v/>
      </c>
      <c r="B62" s="786" t="str">
        <f t="shared" si="5"/>
        <v/>
      </c>
      <c r="C62" s="190"/>
      <c r="D62" s="290" t="s">
        <v>573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8"/>
    </row>
    <row r="63" spans="1:13" ht="18.75" customHeight="1">
      <c r="A63" s="288" t="str">
        <f t="shared" si="4"/>
        <v/>
      </c>
      <c r="B63" s="786" t="str">
        <f t="shared" si="5"/>
        <v/>
      </c>
      <c r="C63" s="187"/>
      <c r="D63" s="290" t="s">
        <v>573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8"/>
    </row>
    <row r="64" spans="1:13" ht="18.75" customHeight="1">
      <c r="A64" s="288" t="str">
        <f t="shared" si="4"/>
        <v/>
      </c>
      <c r="B64" s="786" t="str">
        <f t="shared" si="5"/>
        <v/>
      </c>
      <c r="C64" s="187"/>
      <c r="D64" s="290" t="s">
        <v>573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8"/>
    </row>
    <row r="65" spans="1:13" ht="18.75" customHeight="1">
      <c r="A65" s="288" t="str">
        <f t="shared" si="4"/>
        <v/>
      </c>
      <c r="B65" s="786" t="str">
        <f t="shared" si="5"/>
        <v/>
      </c>
      <c r="C65" s="187"/>
      <c r="D65" s="290" t="s">
        <v>573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8"/>
    </row>
    <row r="66" spans="1:13" ht="18.75" customHeight="1">
      <c r="A66" s="288" t="str">
        <f t="shared" ref="A66:A100" si="8">IF(B66&lt;&gt;"","NL","")</f>
        <v/>
      </c>
      <c r="B66" s="786" t="str">
        <f t="shared" ref="B66:B100" si="9">IF(C66&lt;&gt;"",ROW()-11,"")</f>
        <v/>
      </c>
      <c r="C66" s="187"/>
      <c r="D66" s="290" t="s">
        <v>573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8"/>
    </row>
    <row r="67" spans="1:13" ht="18.75" customHeight="1">
      <c r="A67" s="288" t="str">
        <f t="shared" si="8"/>
        <v/>
      </c>
      <c r="B67" s="786" t="str">
        <f t="shared" si="9"/>
        <v/>
      </c>
      <c r="C67" s="190"/>
      <c r="D67" s="290" t="s">
        <v>573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8"/>
    </row>
    <row r="68" spans="1:13" ht="18.75" customHeight="1">
      <c r="A68" s="288" t="str">
        <f t="shared" si="8"/>
        <v/>
      </c>
      <c r="B68" s="786" t="str">
        <f t="shared" si="9"/>
        <v/>
      </c>
      <c r="C68" s="187"/>
      <c r="D68" s="290" t="s">
        <v>573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8"/>
    </row>
    <row r="69" spans="1:13" ht="18.75" customHeight="1">
      <c r="A69" s="288" t="str">
        <f t="shared" si="8"/>
        <v/>
      </c>
      <c r="B69" s="786" t="str">
        <f t="shared" si="9"/>
        <v/>
      </c>
      <c r="C69" s="187"/>
      <c r="D69" s="290" t="s">
        <v>573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8"/>
    </row>
    <row r="70" spans="1:13" ht="18.75" customHeight="1">
      <c r="A70" s="288" t="str">
        <f t="shared" si="8"/>
        <v/>
      </c>
      <c r="B70" s="786" t="str">
        <f t="shared" si="9"/>
        <v/>
      </c>
      <c r="C70" s="40"/>
      <c r="D70" s="290" t="s">
        <v>573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8"/>
    </row>
    <row r="71" spans="1:13" ht="18.75" customHeight="1">
      <c r="A71" s="288" t="str">
        <f t="shared" si="8"/>
        <v/>
      </c>
      <c r="B71" s="786" t="str">
        <f t="shared" si="9"/>
        <v/>
      </c>
      <c r="C71" s="187"/>
      <c r="D71" s="290" t="s">
        <v>573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8"/>
    </row>
    <row r="72" spans="1:13" ht="18.75" customHeight="1">
      <c r="A72" s="288" t="str">
        <f t="shared" si="8"/>
        <v/>
      </c>
      <c r="B72" s="786" t="str">
        <f t="shared" si="9"/>
        <v/>
      </c>
      <c r="C72" s="187"/>
      <c r="D72" s="290" t="s">
        <v>573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8"/>
    </row>
    <row r="73" spans="1:13" ht="18.75" customHeight="1">
      <c r="A73" s="288" t="str">
        <f t="shared" si="8"/>
        <v/>
      </c>
      <c r="B73" s="786" t="str">
        <f t="shared" si="9"/>
        <v/>
      </c>
      <c r="C73" s="190"/>
      <c r="D73" s="290" t="s">
        <v>573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8"/>
    </row>
    <row r="74" spans="1:13" ht="18.75" customHeight="1">
      <c r="A74" s="288" t="str">
        <f t="shared" si="8"/>
        <v/>
      </c>
      <c r="B74" s="786" t="str">
        <f t="shared" si="9"/>
        <v/>
      </c>
      <c r="C74" s="187"/>
      <c r="D74" s="290" t="s">
        <v>573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8"/>
    </row>
    <row r="75" spans="1:13" ht="18.75" customHeight="1">
      <c r="A75" s="288" t="str">
        <f t="shared" si="8"/>
        <v/>
      </c>
      <c r="B75" s="786" t="str">
        <f t="shared" si="9"/>
        <v/>
      </c>
      <c r="C75" s="187"/>
      <c r="D75" s="290" t="s">
        <v>573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8"/>
    </row>
    <row r="76" spans="1:13" ht="18.75" customHeight="1">
      <c r="A76" s="288" t="str">
        <f t="shared" si="8"/>
        <v/>
      </c>
      <c r="B76" s="786" t="str">
        <f t="shared" si="9"/>
        <v/>
      </c>
      <c r="C76" s="40"/>
      <c r="D76" s="290" t="s">
        <v>573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8"/>
    </row>
    <row r="77" spans="1:13" ht="18.75" customHeight="1">
      <c r="A77" s="288" t="str">
        <f t="shared" si="8"/>
        <v/>
      </c>
      <c r="B77" s="786" t="str">
        <f t="shared" si="9"/>
        <v/>
      </c>
      <c r="C77" s="190"/>
      <c r="D77" s="290" t="s">
        <v>573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8"/>
    </row>
    <row r="78" spans="1:13" ht="18.75" customHeight="1">
      <c r="A78" s="288" t="str">
        <f t="shared" si="8"/>
        <v/>
      </c>
      <c r="B78" s="786" t="str">
        <f t="shared" si="9"/>
        <v/>
      </c>
      <c r="C78" s="190"/>
      <c r="D78" s="290" t="s">
        <v>573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8"/>
    </row>
    <row r="79" spans="1:13" ht="18.75" customHeight="1">
      <c r="A79" s="288" t="str">
        <f t="shared" si="8"/>
        <v/>
      </c>
      <c r="B79" s="786" t="str">
        <f t="shared" si="9"/>
        <v/>
      </c>
      <c r="C79" s="190"/>
      <c r="D79" s="290" t="s">
        <v>573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8"/>
    </row>
    <row r="80" spans="1:13" ht="18.75" customHeight="1">
      <c r="A80" s="288" t="str">
        <f t="shared" si="8"/>
        <v/>
      </c>
      <c r="B80" s="786" t="str">
        <f t="shared" si="9"/>
        <v/>
      </c>
      <c r="C80" s="190"/>
      <c r="D80" s="290" t="s">
        <v>573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8"/>
    </row>
    <row r="81" spans="1:13" ht="18.75" customHeight="1">
      <c r="A81" s="288" t="str">
        <f t="shared" si="8"/>
        <v/>
      </c>
      <c r="B81" s="786" t="str">
        <f t="shared" si="9"/>
        <v/>
      </c>
      <c r="C81" s="190"/>
      <c r="D81" s="290" t="s">
        <v>573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8"/>
    </row>
    <row r="82" spans="1:13" ht="18.75" customHeight="1">
      <c r="A82" s="288" t="str">
        <f t="shared" si="8"/>
        <v/>
      </c>
      <c r="B82" s="786" t="str">
        <f t="shared" si="9"/>
        <v/>
      </c>
      <c r="C82" s="190"/>
      <c r="D82" s="290" t="s">
        <v>573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8"/>
    </row>
    <row r="83" spans="1:13" ht="18.75" customHeight="1">
      <c r="A83" s="288" t="str">
        <f t="shared" si="8"/>
        <v/>
      </c>
      <c r="B83" s="786" t="str">
        <f t="shared" si="9"/>
        <v/>
      </c>
      <c r="C83" s="190"/>
      <c r="D83" s="290" t="s">
        <v>573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8"/>
    </row>
    <row r="84" spans="1:13" ht="18.75" customHeight="1">
      <c r="A84" s="288" t="str">
        <f t="shared" si="8"/>
        <v/>
      </c>
      <c r="B84" s="786" t="str">
        <f t="shared" si="9"/>
        <v/>
      </c>
      <c r="C84" s="187"/>
      <c r="D84" s="290" t="s">
        <v>573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8"/>
    </row>
    <row r="85" spans="1:13" ht="18.75" customHeight="1">
      <c r="A85" s="288" t="str">
        <f t="shared" si="8"/>
        <v/>
      </c>
      <c r="B85" s="786" t="str">
        <f t="shared" si="9"/>
        <v/>
      </c>
      <c r="C85" s="187"/>
      <c r="D85" s="290" t="s">
        <v>573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8"/>
    </row>
    <row r="86" spans="1:13" ht="18.75" customHeight="1">
      <c r="A86" s="288" t="str">
        <f t="shared" si="8"/>
        <v/>
      </c>
      <c r="B86" s="786" t="str">
        <f t="shared" si="9"/>
        <v/>
      </c>
      <c r="C86" s="190"/>
      <c r="D86" s="290" t="s">
        <v>573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8"/>
    </row>
    <row r="87" spans="1:13" ht="18.75" customHeight="1">
      <c r="A87" s="288" t="str">
        <f t="shared" si="8"/>
        <v/>
      </c>
      <c r="B87" s="786" t="str">
        <f t="shared" si="9"/>
        <v/>
      </c>
      <c r="C87" s="40"/>
      <c r="D87" s="290" t="s">
        <v>573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8"/>
    </row>
    <row r="88" spans="1:13" ht="18.75" customHeight="1">
      <c r="A88" s="288" t="str">
        <f t="shared" si="8"/>
        <v/>
      </c>
      <c r="B88" s="786" t="str">
        <f t="shared" si="9"/>
        <v/>
      </c>
      <c r="C88" s="40"/>
      <c r="D88" s="290" t="s">
        <v>573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8"/>
    </row>
    <row r="89" spans="1:13" ht="18.75" customHeight="1">
      <c r="A89" s="288" t="str">
        <f t="shared" si="8"/>
        <v/>
      </c>
      <c r="B89" s="786" t="str">
        <f t="shared" si="9"/>
        <v/>
      </c>
      <c r="C89" s="190"/>
      <c r="D89" s="290" t="s">
        <v>573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8"/>
    </row>
    <row r="90" spans="1:13" ht="18.75" customHeight="1">
      <c r="A90" s="288" t="str">
        <f t="shared" si="8"/>
        <v/>
      </c>
      <c r="B90" s="786" t="str">
        <f t="shared" si="9"/>
        <v/>
      </c>
      <c r="C90" s="187"/>
      <c r="D90" s="290" t="s">
        <v>573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8"/>
    </row>
    <row r="91" spans="1:13" ht="18.75" customHeight="1">
      <c r="A91" s="288" t="str">
        <f t="shared" si="8"/>
        <v/>
      </c>
      <c r="B91" s="786" t="str">
        <f t="shared" si="9"/>
        <v/>
      </c>
      <c r="C91" s="187"/>
      <c r="D91" s="290" t="s">
        <v>573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8"/>
    </row>
    <row r="92" spans="1:13" ht="18.75" customHeight="1">
      <c r="A92" s="288" t="str">
        <f t="shared" si="8"/>
        <v/>
      </c>
      <c r="B92" s="786" t="str">
        <f t="shared" si="9"/>
        <v/>
      </c>
      <c r="C92" s="187"/>
      <c r="D92" s="290" t="s">
        <v>573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8"/>
    </row>
    <row r="93" spans="1:13" ht="18.75" customHeight="1">
      <c r="A93" s="288" t="str">
        <f t="shared" si="8"/>
        <v/>
      </c>
      <c r="B93" s="786" t="str">
        <f t="shared" si="9"/>
        <v/>
      </c>
      <c r="C93" s="190"/>
      <c r="D93" s="290" t="s">
        <v>573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8"/>
    </row>
    <row r="94" spans="1:13" ht="18.75" customHeight="1">
      <c r="A94" s="288" t="str">
        <f t="shared" si="8"/>
        <v/>
      </c>
      <c r="B94" s="786" t="str">
        <f t="shared" si="9"/>
        <v/>
      </c>
      <c r="C94" s="190"/>
      <c r="D94" s="290" t="s">
        <v>573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8"/>
    </row>
    <row r="95" spans="1:13" ht="18.75" customHeight="1">
      <c r="A95" s="288" t="str">
        <f t="shared" si="8"/>
        <v/>
      </c>
      <c r="B95" s="786" t="str">
        <f t="shared" si="9"/>
        <v/>
      </c>
      <c r="C95" s="187"/>
      <c r="D95" s="290" t="s">
        <v>573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8"/>
    </row>
    <row r="96" spans="1:13" ht="18.75" customHeight="1">
      <c r="A96" s="288" t="str">
        <f t="shared" si="8"/>
        <v/>
      </c>
      <c r="B96" s="786" t="str">
        <f t="shared" si="9"/>
        <v/>
      </c>
      <c r="C96" s="187"/>
      <c r="D96" s="290" t="s">
        <v>573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8"/>
    </row>
    <row r="97" spans="1:13" ht="18.75" customHeight="1">
      <c r="A97" s="288" t="str">
        <f t="shared" si="8"/>
        <v/>
      </c>
      <c r="B97" s="786" t="str">
        <f t="shared" si="9"/>
        <v/>
      </c>
      <c r="C97" s="190"/>
      <c r="D97" s="290" t="s">
        <v>573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8"/>
    </row>
    <row r="98" spans="1:13" ht="18.75" customHeight="1">
      <c r="A98" s="288" t="str">
        <f t="shared" si="8"/>
        <v/>
      </c>
      <c r="B98" s="786" t="str">
        <f t="shared" si="9"/>
        <v/>
      </c>
      <c r="C98" s="190"/>
      <c r="D98" s="290" t="s">
        <v>573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8"/>
    </row>
    <row r="99" spans="1:13" ht="18.75" customHeight="1">
      <c r="A99" s="288" t="str">
        <f t="shared" si="8"/>
        <v/>
      </c>
      <c r="B99" s="786" t="str">
        <f t="shared" si="9"/>
        <v/>
      </c>
      <c r="C99" s="190"/>
      <c r="D99" s="290" t="s">
        <v>573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8"/>
    </row>
    <row r="100" spans="1:13" ht="18.75" customHeight="1">
      <c r="A100" s="288" t="str">
        <f t="shared" si="8"/>
        <v/>
      </c>
      <c r="B100" s="786" t="str">
        <f t="shared" si="9"/>
        <v/>
      </c>
      <c r="C100" s="187"/>
      <c r="D100" s="290" t="s">
        <v>573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8"/>
    </row>
    <row r="101" spans="1:13" ht="19.5" customHeight="1">
      <c r="A101" s="288"/>
      <c r="B101" s="786" t="str">
        <f t="shared" ref="B101" si="12">IF(C101&lt;&gt;"",ROW()-11,"")</f>
        <v/>
      </c>
      <c r="C101" s="289"/>
      <c r="D101" s="290"/>
      <c r="E101" s="25"/>
      <c r="F101" s="25"/>
      <c r="G101" s="25"/>
      <c r="H101" s="25"/>
      <c r="I101" s="25"/>
      <c r="J101" s="25"/>
      <c r="K101" s="25"/>
      <c r="L101" s="25"/>
      <c r="M101" s="288"/>
    </row>
    <row r="102" spans="1:13" ht="19.5" customHeight="1">
      <c r="A102" s="288" t="str">
        <f t="shared" ref="A102" si="13">IF(B102&lt;&gt;"","NL","")</f>
        <v/>
      </c>
      <c r="B102" s="287"/>
      <c r="C102" s="294" t="s">
        <v>352</v>
      </c>
      <c r="D102" s="287"/>
      <c r="E102" s="13">
        <f t="shared" ref="E102:L102" si="14">SUM(E12:E101)</f>
        <v>0</v>
      </c>
      <c r="F102" s="13">
        <f t="shared" si="14"/>
        <v>0</v>
      </c>
      <c r="G102" s="13">
        <f t="shared" si="14"/>
        <v>17412</v>
      </c>
      <c r="H102" s="13">
        <f t="shared" si="14"/>
        <v>192756702</v>
      </c>
      <c r="I102" s="13">
        <f t="shared" si="14"/>
        <v>0</v>
      </c>
      <c r="J102" s="13">
        <f t="shared" si="14"/>
        <v>0</v>
      </c>
      <c r="K102" s="13">
        <f t="shared" si="14"/>
        <v>17412</v>
      </c>
      <c r="L102" s="13">
        <f t="shared" si="14"/>
        <v>192756702</v>
      </c>
      <c r="M102" s="288"/>
    </row>
    <row r="103" spans="1:13" ht="19.5" customHeight="1">
      <c r="A103" s="288"/>
      <c r="B103" s="474"/>
      <c r="C103" s="475"/>
      <c r="D103" s="474"/>
      <c r="E103" s="476">
        <f>F102-F103</f>
        <v>0</v>
      </c>
      <c r="F103" s="476">
        <f>CDPS!C20</f>
        <v>0</v>
      </c>
      <c r="G103" s="476">
        <f>H102-H103</f>
        <v>0</v>
      </c>
      <c r="H103" s="476">
        <f>CDPS!E25</f>
        <v>192756702</v>
      </c>
      <c r="I103" s="476">
        <f>J102-J103</f>
        <v>0</v>
      </c>
      <c r="J103" s="476">
        <f>CDPS!F25</f>
        <v>0</v>
      </c>
      <c r="K103" s="476">
        <f>L102-L103</f>
        <v>0</v>
      </c>
      <c r="L103" s="476">
        <f>CDPS!G25</f>
        <v>192756702</v>
      </c>
      <c r="M103" s="288"/>
    </row>
    <row r="104" spans="1:13" ht="18.75" customHeight="1"/>
    <row r="105" spans="1:13" ht="19.5" customHeight="1"/>
    <row r="106" spans="1:13" ht="19.5" customHeight="1">
      <c r="C106" s="952"/>
      <c r="D106" s="952"/>
      <c r="E106" s="952"/>
      <c r="F106" s="851"/>
      <c r="G106" s="851"/>
      <c r="H106" s="851"/>
      <c r="I106" s="851"/>
      <c r="J106" s="952" t="s">
        <v>587</v>
      </c>
      <c r="K106" s="952"/>
      <c r="L106" s="952"/>
    </row>
    <row r="107" spans="1:13" ht="19.5" customHeight="1">
      <c r="C107" s="852"/>
      <c r="D107" s="852"/>
      <c r="E107" s="852"/>
      <c r="F107" s="952"/>
      <c r="G107" s="952"/>
      <c r="H107" s="952"/>
      <c r="I107" s="851"/>
      <c r="J107" s="952" t="s">
        <v>109</v>
      </c>
      <c r="K107" s="952"/>
      <c r="L107" s="952"/>
    </row>
    <row r="108" spans="1:13" ht="19.5" customHeight="1">
      <c r="C108" s="852"/>
      <c r="D108" s="852"/>
      <c r="E108" s="852"/>
      <c r="F108" s="952"/>
      <c r="G108" s="952"/>
      <c r="H108" s="952"/>
      <c r="I108" s="283"/>
      <c r="J108" s="952" t="s">
        <v>136</v>
      </c>
      <c r="K108" s="952"/>
      <c r="L108" s="952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C7:L7"/>
    <mergeCell ref="F108:H108"/>
    <mergeCell ref="J108:L108"/>
    <mergeCell ref="C106:E106"/>
    <mergeCell ref="J106:L106"/>
    <mergeCell ref="F107:H107"/>
    <mergeCell ref="J107:L10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0" customWidth="1"/>
    <col min="2" max="2" width="29.7109375" style="300" customWidth="1"/>
    <col min="3" max="3" width="5.7109375" style="300" customWidth="1"/>
    <col min="4" max="4" width="6.7109375" style="300" customWidth="1"/>
    <col min="5" max="5" width="12.7109375" style="300" customWidth="1"/>
    <col min="6" max="6" width="9.85546875" style="300" customWidth="1"/>
    <col min="7" max="7" width="11" style="300" customWidth="1"/>
    <col min="8" max="8" width="14" style="300" customWidth="1"/>
    <col min="9" max="9" width="4.28515625" style="300" customWidth="1"/>
    <col min="10" max="10" width="7.5703125" style="300" customWidth="1"/>
    <col min="11" max="11" width="3.140625" style="300" customWidth="1"/>
    <col min="12" max="12" width="5.7109375" style="300" customWidth="1"/>
    <col min="13" max="13" width="2.7109375" style="300" customWidth="1"/>
    <col min="14" max="14" width="4" style="300" customWidth="1"/>
    <col min="15" max="15" width="3.7109375" style="300" customWidth="1"/>
    <col min="16" max="16384" width="9.140625" style="300"/>
  </cols>
  <sheetData>
    <row r="1" spans="1:17" ht="5.25" hidden="1" customHeight="1"/>
    <row r="2" spans="1:17" s="664" customFormat="1" ht="12" customHeight="1">
      <c r="A2" s="663" t="str">
        <f>TH!A1</f>
        <v>Đơn vị: CÔNG TY TNHH MỘT THÀNH VIÊN KHỞI NGUYÊN AN</v>
      </c>
      <c r="G2" s="665" t="str">
        <f>+IF(LEFT($D$7,1)="N","Mẫu số 01 - VT","Mẫu số 02 - VT")</f>
        <v>Mẫu số 02 - VT</v>
      </c>
    </row>
    <row r="3" spans="1:17" s="664" customFormat="1" ht="12" customHeight="1">
      <c r="A3" s="993" t="str">
        <f>TH!A2</f>
        <v>Địa chỉ: Thửa đất số 144, tờ bản đồ số 12TĐH.1, tổ 1, khu phố Đông Tác, Phường Tân Đông Hiệp, Thị Xã Dĩ An, Tỉnh Bình Dương, Việt Nam</v>
      </c>
      <c r="B3" s="993"/>
      <c r="C3" s="993"/>
      <c r="D3" s="993"/>
      <c r="E3" s="993"/>
      <c r="G3" s="71" t="e">
        <f ca="1">IF(INT(RIGHT($D$6,4))&gt;=2015,"(Ban hành theo Thông tư số 200/2014/TT-BTC ","(Ban hành kèm theo QĐ 48/2006/QĐ-BTC")</f>
        <v>#VALUE!</v>
      </c>
      <c r="N3" s="665" t="s">
        <v>104</v>
      </c>
      <c r="O3" s="666"/>
      <c r="P3" s="667">
        <f>IF(J5="Quý I",1,IF(J5="Quý II",4,IF(J5="Quý III",7,IF(J5="Quý IV",10,""))))</f>
        <v>10</v>
      </c>
      <c r="Q3" s="667">
        <f>IF(J5="Quý I",3,IF(J5="Quý II",6,IF(J5="Quý III",9,IF(J5="Quý IV",12,""))))</f>
        <v>12</v>
      </c>
    </row>
    <row r="4" spans="1:17" s="664" customFormat="1" ht="12" customHeight="1" thickBot="1">
      <c r="A4" s="993"/>
      <c r="B4" s="993"/>
      <c r="C4" s="993"/>
      <c r="D4" s="993"/>
      <c r="E4" s="993"/>
      <c r="G4" s="71" t="e">
        <f ca="1">IF(INT(RIGHT($D$6,4))&gt;=2015,"Ngày 22/12/2014 của Bộ Tài chính)","ngày 24/09/2006 của Bộ trưởng BTC)")</f>
        <v>#VALUE!</v>
      </c>
      <c r="J4" s="668"/>
      <c r="M4" s="669"/>
      <c r="N4" s="665" t="s">
        <v>105</v>
      </c>
      <c r="O4" s="666"/>
    </row>
    <row r="5" spans="1:17" ht="18" customHeight="1" thickBot="1">
      <c r="D5" s="304" t="str">
        <f>+IF(LEFT($L$5,1)="N","PHIẾU NHẬP KHO","PHIẾU XUẤT KHO")</f>
        <v>PHIẾU XUẤT KHO</v>
      </c>
      <c r="J5" s="660" t="s">
        <v>578</v>
      </c>
      <c r="K5" s="305"/>
      <c r="L5" s="661" t="s">
        <v>579</v>
      </c>
      <c r="M5" s="306"/>
      <c r="N5" s="662">
        <v>2</v>
      </c>
      <c r="O5" s="301"/>
      <c r="P5" s="301"/>
    </row>
    <row r="6" spans="1:17" ht="10.5" customHeight="1">
      <c r="D6" s="671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2"/>
      <c r="M6" s="303"/>
      <c r="O6" s="30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TP/X02</v>
      </c>
      <c r="G7" s="300" t="str">
        <f ca="1">"Nợ:  "&amp;IF(ROWS($1:1)&gt;COUNT(Dong10),"",OFFSET(TH!L$1,SMALL(Dong10,ROWS($1:1)),))</f>
        <v xml:space="preserve">Nợ:  </v>
      </c>
      <c r="M7" s="303"/>
      <c r="O7" s="301"/>
    </row>
    <row r="8" spans="1:17" ht="10.5" customHeight="1">
      <c r="D8" s="71"/>
      <c r="G8" s="300" t="str">
        <f ca="1">"Có:  "&amp;IF(ROWS($1:1)&gt;COUNT(Dong10),"",OFFSET(TH!M$1,SMALL(Dong10,ROWS($1:1)),))</f>
        <v xml:space="preserve">Có:  </v>
      </c>
      <c r="M8" s="303"/>
      <c r="O8" s="675"/>
    </row>
    <row r="9" spans="1:17" ht="11.25" customHeight="1">
      <c r="A9" s="30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3"/>
    </row>
    <row r="10" spans="1:17" ht="11.25" customHeight="1">
      <c r="A10" s="30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94" t="s">
        <v>35</v>
      </c>
      <c r="B14" s="994" t="s">
        <v>204</v>
      </c>
      <c r="C14" s="994" t="s">
        <v>205</v>
      </c>
      <c r="D14" s="994" t="s">
        <v>197</v>
      </c>
      <c r="E14" s="996" t="s">
        <v>206</v>
      </c>
      <c r="F14" s="996"/>
      <c r="G14" s="994" t="s">
        <v>207</v>
      </c>
      <c r="H14" s="994" t="s">
        <v>208</v>
      </c>
    </row>
    <row r="15" spans="1:17" ht="12.75" customHeight="1">
      <c r="A15" s="995"/>
      <c r="B15" s="995"/>
      <c r="C15" s="995"/>
      <c r="D15" s="995"/>
      <c r="E15" s="676" t="s">
        <v>209</v>
      </c>
      <c r="F15" s="676" t="str">
        <f>IF(LEFT($D$7,1)="N","Thực nhập","Thực xuất")</f>
        <v>Thực xuất</v>
      </c>
      <c r="G15" s="995"/>
      <c r="H15" s="995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 t="str">
        <f ca="1">IF(B17="","",ROW()-16)</f>
        <v/>
      </c>
      <c r="B17" s="679" t="str">
        <f ca="1">IF(ROWS($1:1)&gt;COUNT(Dong10),"",OFFSET(TH!F$1,SMALL(Dong10,ROWS($1:1)),))</f>
        <v/>
      </c>
      <c r="C17" s="680"/>
      <c r="D17" s="681" t="str">
        <f ca="1">IF(ISNA(VLOOKUP(B17,NXT!$C$12:$D$103,2,0)),"",VLOOKUP(B17,NXT!$C$12:$D$103,2,0))</f>
        <v/>
      </c>
      <c r="E17" s="682"/>
      <c r="F17" s="683" t="str">
        <f ca="1">IF(ROWS($1:1)&gt;COUNT(Dong10),"",OFFSET(TH!I$1,SMALL(Dong10,ROWS($1:1)),))</f>
        <v/>
      </c>
      <c r="G17" s="683" t="str">
        <f ca="1">IF(ROWS($1:1)&gt;COUNT(Dong10),"",OFFSET(TH!J$1,SMALL(Dong10,ROWS($1:1)),))</f>
        <v/>
      </c>
      <c r="H17" s="682">
        <f ca="1">IF(F17&lt;&gt;"",ROUND(F17*G17,0),0)</f>
        <v>0</v>
      </c>
    </row>
    <row r="18" spans="1:8" ht="11.25" customHeight="1">
      <c r="A18" s="678" t="str">
        <f t="shared" ref="A18:A20" ca="1" si="0">IF(B18="","",A17+1)</f>
        <v/>
      </c>
      <c r="B18" s="679" t="str">
        <f ca="1">IF(ROWS($1:2)&gt;COUNT(Dong10),"",OFFSET(TH!F$1,SMALL(Dong10,ROWS($1:2)),))</f>
        <v/>
      </c>
      <c r="C18" s="680"/>
      <c r="D18" s="681" t="str">
        <f ca="1">IF(ISNA(VLOOKUP(B18,NXT!$C$12:$D$103,2,0)),"",VLOOKUP(B18,NXT!$C$12:$D$103,2,0))</f>
        <v/>
      </c>
      <c r="E18" s="682"/>
      <c r="F18" s="683" t="str">
        <f ca="1">IF(ROWS($1:2)&gt;COUNT(Dong10),"",OFFSET(TH!I$1,SMALL(Dong10,ROWS($1:2)),))</f>
        <v/>
      </c>
      <c r="G18" s="683" t="str">
        <f ca="1">IF(ROWS($1:2)&gt;COUNT(Dong10),"",OFFSET(TH!J$1,SMALL(Dong10,ROWS($1:2)),))</f>
        <v/>
      </c>
      <c r="H18" s="682">
        <f t="shared" ref="H18:H24" ca="1" si="1">IF(F18&lt;&gt;"",ROUND(F18*G18,0),0)</f>
        <v>0</v>
      </c>
    </row>
    <row r="19" spans="1:8" ht="11.25" customHeight="1">
      <c r="A19" s="678" t="str">
        <f t="shared" ca="1" si="0"/>
        <v/>
      </c>
      <c r="B19" s="679" t="str">
        <f ca="1">IF(ROWS($1:3)&gt;COUNT(Dong10),"",OFFSET(TH!F$1,SMALL(Dong10,ROWS($1:3)),))</f>
        <v/>
      </c>
      <c r="C19" s="680"/>
      <c r="D19" s="681" t="str">
        <f ca="1">IF(ISNA(VLOOKUP(B19,NXT!$C$12:$D$103,2,0)),"",VLOOKUP(B19,NXT!$C$12:$D$103,2,0))</f>
        <v/>
      </c>
      <c r="E19" s="682"/>
      <c r="F19" s="683" t="str">
        <f ca="1">IF(ROWS($1:3)&gt;COUNT(Dong10),"",OFFSET(TH!I$1,SMALL(Dong10,ROWS($1:3)),))</f>
        <v/>
      </c>
      <c r="G19" s="683" t="str">
        <f ca="1">IF(ROWS($1:3)&gt;COUNT(Dong10),"",OFFSET(TH!J$1,SMALL(Dong10,ROWS($1:3)),))</f>
        <v/>
      </c>
      <c r="H19" s="682">
        <f t="shared" ca="1" si="1"/>
        <v>0</v>
      </c>
    </row>
    <row r="20" spans="1:8" ht="11.25" customHeight="1">
      <c r="A20" s="678" t="str">
        <f t="shared" ca="1" si="0"/>
        <v/>
      </c>
      <c r="B20" s="679" t="str">
        <f ca="1">IF(ROWS($1:4)&gt;COUNT(Dong10),"",OFFSET(TH!F$1,SMALL(Dong10,ROWS($1:4)),))</f>
        <v/>
      </c>
      <c r="C20" s="680"/>
      <c r="D20" s="681" t="str">
        <f ca="1">IF(ISNA(VLOOKUP(B20,NXT!$C$12:$D$103,2,0)),"",VLOOKUP(B20,NXT!$C$12:$D$103,2,0))</f>
        <v/>
      </c>
      <c r="E20" s="682"/>
      <c r="F20" s="683" t="str">
        <f ca="1">IF(ROWS($1:4)&gt;COUNT(Dong10),"",OFFSET(TH!I$1,SMALL(Dong10,ROWS($1:4)),))</f>
        <v/>
      </c>
      <c r="G20" s="683" t="str">
        <f ca="1">IF(ROWS($1:4)&gt;COUNT(Dong10),"",OFFSET(TH!J$1,SMALL(Dong10,ROWS($1:4)),))</f>
        <v/>
      </c>
      <c r="H20" s="682">
        <f t="shared" ca="1" si="1"/>
        <v>0</v>
      </c>
    </row>
    <row r="21" spans="1:8" ht="11.25" customHeight="1">
      <c r="A21" s="678" t="str">
        <f t="shared" ref="A21:A23" ca="1" si="2">IF(B21="","",A20+1)</f>
        <v/>
      </c>
      <c r="B21" s="679" t="str">
        <f ca="1">IF(ROWS($1:5)&gt;COUNT(Dong10),"",OFFSET(TH!F$1,SMALL(Dong10,ROWS($1:5)),))</f>
        <v/>
      </c>
      <c r="C21" s="680"/>
      <c r="D21" s="681" t="str">
        <f ca="1">IF(ISNA(VLOOKUP(B21,NXT!$C$12:$D$103,2,0)),"",VLOOKUP(B21,NXT!$C$12:$D$103,2,0))</f>
        <v/>
      </c>
      <c r="E21" s="682"/>
      <c r="F21" s="683" t="str">
        <f ca="1">IF(ROWS($1:5)&gt;COUNT(Dong10),"",OFFSET(TH!I$1,SMALL(Dong10,ROWS($1:5)),))</f>
        <v/>
      </c>
      <c r="G21" s="683" t="str">
        <f ca="1">IF(ROWS($1:5)&gt;COUNT(Dong10),"",OFFSET(TH!J$1,SMALL(Dong10,ROWS($1:5)),))</f>
        <v/>
      </c>
      <c r="H21" s="682">
        <f t="shared" ca="1" si="1"/>
        <v>0</v>
      </c>
    </row>
    <row r="22" spans="1:8" ht="11.25" customHeight="1">
      <c r="A22" s="678" t="str">
        <f t="shared" ca="1" si="2"/>
        <v/>
      </c>
      <c r="B22" s="679" t="str">
        <f ca="1">IF(ROWS($1:6)&gt;COUNT(Dong10),"",OFFSET(TH!F$1,SMALL(Dong10,ROWS($1:6)),))</f>
        <v/>
      </c>
      <c r="C22" s="680"/>
      <c r="D22" s="681" t="str">
        <f ca="1">IF(ISNA(VLOOKUP(B22,NXT!$C$12:$D$103,2,0)),"",VLOOKUP(B22,NXT!$C$12:$D$103,2,0))</f>
        <v/>
      </c>
      <c r="E22" s="682"/>
      <c r="F22" s="683" t="str">
        <f ca="1">IF(ROWS($1:6)&gt;COUNT(Dong10),"",OFFSET(TH!I$1,SMALL(Dong10,ROWS($1:6)),))</f>
        <v/>
      </c>
      <c r="G22" s="683" t="str">
        <f ca="1">IF(ROWS($1:6)&gt;COUNT(Dong10),"",OFFSET(TH!J$1,SMALL(Dong10,ROWS($1:6)),))</f>
        <v/>
      </c>
      <c r="H22" s="682">
        <f t="shared" ca="1" si="1"/>
        <v>0</v>
      </c>
    </row>
    <row r="23" spans="1:8" ht="11.25" customHeight="1">
      <c r="A23" s="678" t="str">
        <f t="shared" ca="1" si="2"/>
        <v/>
      </c>
      <c r="B23" s="679" t="str">
        <f ca="1">IF(ROWS($1:7)&gt;COUNT(Dong10),"",OFFSET(TH!F$1,SMALL(Dong10,ROWS($1:7)),))</f>
        <v/>
      </c>
      <c r="C23" s="680"/>
      <c r="D23" s="681" t="str">
        <f ca="1">IF(ISNA(VLOOKUP(B23,NXT!$C$12:$D$103,2,0)),"",VLOOKUP(B23,NXT!$C$12:$D$103,2,0))</f>
        <v/>
      </c>
      <c r="E23" s="682"/>
      <c r="F23" s="683" t="str">
        <f ca="1">IF(ROWS($1:7)&gt;COUNT(Dong10),"",OFFSET(TH!I$1,SMALL(Dong10,ROWS($1:7)),))</f>
        <v/>
      </c>
      <c r="G23" s="683" t="str">
        <f ca="1">IF(ROWS($1:7)&gt;COUNT(Dong10),"",OFFSET(TH!J$1,SMALL(Dong10,ROWS($1:7)),))</f>
        <v/>
      </c>
      <c r="H23" s="682">
        <f t="shared" ca="1" si="1"/>
        <v>0</v>
      </c>
    </row>
    <row r="24" spans="1:8" ht="11.25" customHeight="1">
      <c r="A24" s="678" t="str">
        <f t="shared" ref="A24" ca="1" si="3">IF(B24="","",A23+1)</f>
        <v/>
      </c>
      <c r="B24" s="679" t="str">
        <f ca="1">IF(ROWS($1:8)&gt;COUNT(Dong10),"",OFFSET(TH!F$1,SMALL(Dong10,ROWS($1:8)),))</f>
        <v/>
      </c>
      <c r="C24" s="680"/>
      <c r="D24" s="681" t="str">
        <f ca="1">IF(ISNA(VLOOKUP(B24,NXT!$C$12:$D$103,2,0)),"",VLOOKUP(B24,NXT!$C$12:$D$103,2,0))</f>
        <v/>
      </c>
      <c r="E24" s="682"/>
      <c r="F24" s="683" t="str">
        <f ca="1">IF(ROWS($1:8)&gt;COUNT(Dong10),"",OFFSET(TH!I$1,SMALL(Dong10,ROWS($1:8)),))</f>
        <v/>
      </c>
      <c r="G24" s="683" t="str">
        <f ca="1">IF(ROWS($1:8)&gt;COUNT(Dong10),"",OFFSET(TH!J$1,SMALL(Dong10,ROWS($1:8)),))</f>
        <v/>
      </c>
      <c r="H24" s="682">
        <f t="shared" ca="1" si="1"/>
        <v>0</v>
      </c>
    </row>
    <row r="25" spans="1:8" ht="11.25" customHeight="1">
      <c r="A25" s="678" t="str">
        <f t="shared" ref="A25" ca="1" si="4">IF(B25="","",A24+1)</f>
        <v/>
      </c>
      <c r="B25" s="679" t="str">
        <f ca="1">IF(ROWS($1:9)&gt;COUNT(Dong10),"",OFFSET(TH!F$1,SMALL(Dong10,ROWS($1:9)),))</f>
        <v/>
      </c>
      <c r="C25" s="680"/>
      <c r="D25" s="681" t="str">
        <f ca="1">IF(ISNA(VLOOKUP(B25,NXT!$C$12:$D$103,2,0)),"",VLOOKUP(B25,NXT!$C$12:$D$103,2,0))</f>
        <v/>
      </c>
      <c r="E25" s="682"/>
      <c r="F25" s="683" t="str">
        <f ca="1">IF(ROWS($1:9)&gt;COUNT(Dong10),"",OFFSET(TH!I$1,SMALL(Dong10,ROWS($1:9)),))</f>
        <v/>
      </c>
      <c r="G25" s="683" t="str">
        <f ca="1">IF(ROWS($1:9)&gt;COUNT(Dong10),"",OFFSET(TH!J$1,SMALL(Dong10,ROWS($1:9)),))</f>
        <v/>
      </c>
      <c r="H25" s="682">
        <f t="shared" ref="H25" ca="1" si="5">IF(F25&lt;&gt;"",ROUND(F25*G25,0),0)</f>
        <v>0</v>
      </c>
    </row>
    <row r="26" spans="1:8" ht="11.25" customHeight="1">
      <c r="A26" s="678"/>
      <c r="B26" s="679"/>
      <c r="C26" s="680"/>
      <c r="D26" s="681"/>
      <c r="E26" s="682"/>
      <c r="F26" s="683"/>
      <c r="G26" s="684"/>
      <c r="H26" s="682"/>
    </row>
    <row r="27" spans="1:8" ht="11.25" customHeight="1">
      <c r="A27" s="996" t="s">
        <v>210</v>
      </c>
      <c r="B27" s="996"/>
      <c r="C27" s="685"/>
      <c r="D27" s="685"/>
      <c r="E27" s="686"/>
      <c r="F27" s="686"/>
      <c r="G27" s="686"/>
      <c r="H27" s="686">
        <f ca="1">SUM(H17:H26)</f>
        <v>0</v>
      </c>
    </row>
    <row r="28" spans="1:8" ht="3" customHeight="1">
      <c r="A28" s="687"/>
      <c r="B28" s="687"/>
      <c r="C28" s="303"/>
      <c r="D28" s="303"/>
      <c r="E28" s="688"/>
      <c r="F28" s="688"/>
      <c r="G28" s="688"/>
      <c r="H28" s="688"/>
    </row>
    <row r="29" spans="1:8" ht="11.25" customHeight="1">
      <c r="A29" s="300" t="e">
        <f ca="1">"Tổng số tiền (viết bằng chữ):  "&amp;[4]!VND(H27, TRUE)</f>
        <v>#NAME?</v>
      </c>
    </row>
    <row r="30" spans="1:8" ht="11.25" customHeight="1">
      <c r="A30" s="300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2" customFormat="1" ht="11.25" customHeight="1">
      <c r="A32" s="689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4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0" customFormat="1" ht="11.25" customHeight="1"/>
    <row r="39" spans="1:8" ht="11.25" customHeight="1">
      <c r="A39" s="308"/>
      <c r="F39" s="309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1" customWidth="1"/>
    <col min="2" max="2" width="8.5703125" style="311" customWidth="1"/>
    <col min="3" max="3" width="11" style="311" customWidth="1"/>
    <col min="4" max="4" width="41.7109375" style="311" customWidth="1"/>
    <col min="5" max="5" width="8" style="324" customWidth="1"/>
    <col min="6" max="6" width="8.85546875" style="311" customWidth="1"/>
    <col min="7" max="7" width="9" style="311" customWidth="1"/>
    <col min="8" max="8" width="14.140625" style="311" customWidth="1"/>
    <col min="9" max="9" width="8.85546875" style="311" customWidth="1"/>
    <col min="10" max="10" width="13.42578125" style="311" customWidth="1"/>
    <col min="11" max="11" width="10.140625" style="311" customWidth="1"/>
    <col min="12" max="12" width="13" style="311" customWidth="1"/>
    <col min="13" max="13" width="7.140625" style="311" customWidth="1"/>
    <col min="14" max="14" width="2" style="311" customWidth="1"/>
    <col min="15" max="15" width="5.5703125" style="311" customWidth="1"/>
    <col min="16" max="16" width="4.42578125" style="311" customWidth="1"/>
    <col min="17" max="16384" width="23.85546875" style="311"/>
  </cols>
  <sheetData>
    <row r="1" spans="1:17">
      <c r="A1" s="310" t="s">
        <v>213</v>
      </c>
      <c r="E1" s="311"/>
      <c r="O1" s="312"/>
    </row>
    <row r="2" spans="1:17" s="258" customFormat="1" ht="16.5" customHeight="1">
      <c r="B2" s="313" t="str">
        <f>TH!A1</f>
        <v>Đơn vị: CÔNG TY TNHH MỘT THÀNH VIÊN KHỞI NGUYÊN AN</v>
      </c>
      <c r="C2" s="314"/>
      <c r="D2" s="315"/>
      <c r="E2" s="316"/>
      <c r="F2" s="2"/>
      <c r="J2" s="1004" t="s">
        <v>214</v>
      </c>
      <c r="K2" s="1004"/>
      <c r="L2" s="1004"/>
      <c r="M2" s="1004"/>
      <c r="N2" s="317"/>
    </row>
    <row r="3" spans="1:17" s="258" customFormat="1" ht="16.5" customHeight="1">
      <c r="B3" s="610" t="str">
        <f>TH!A2</f>
        <v>Địa chỉ: Thửa đất số 144, tờ bản đồ số 12TĐH.1, tổ 1, khu phố Đông Tác, Phường Tân Đông Hiệp, Thị Xã Dĩ An, Tỉnh Bình Dương, Việt Nam</v>
      </c>
      <c r="C3" s="313"/>
      <c r="D3" s="313"/>
      <c r="E3" s="318"/>
      <c r="F3" s="313"/>
      <c r="J3" s="1005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5"/>
      <c r="L3" s="1005"/>
      <c r="M3" s="1005"/>
      <c r="N3" s="319"/>
    </row>
    <row r="4" spans="1:17" s="258" customFormat="1" ht="16.5" customHeight="1">
      <c r="B4" s="313"/>
      <c r="C4" s="313"/>
      <c r="D4" s="313"/>
      <c r="E4" s="318"/>
      <c r="F4" s="313"/>
      <c r="J4" s="1005"/>
      <c r="K4" s="1005"/>
      <c r="L4" s="1005"/>
      <c r="M4" s="1005"/>
      <c r="N4" s="319"/>
    </row>
    <row r="5" spans="1:17" ht="18.75" customHeight="1">
      <c r="B5" s="1006" t="s">
        <v>215</v>
      </c>
      <c r="C5" s="1006"/>
      <c r="D5" s="1006"/>
      <c r="E5" s="1006"/>
      <c r="F5" s="1006"/>
      <c r="G5" s="1006"/>
      <c r="H5" s="1006"/>
      <c r="I5" s="1006"/>
      <c r="J5" s="1006"/>
      <c r="K5" s="1006"/>
      <c r="L5" s="1006"/>
      <c r="M5" s="1006"/>
      <c r="N5" s="320"/>
    </row>
    <row r="6" spans="1:17" s="321" customFormat="1" ht="12.75">
      <c r="B6" s="1007" t="s">
        <v>216</v>
      </c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322"/>
    </row>
    <row r="7" spans="1:17">
      <c r="C7" s="323"/>
      <c r="D7" s="323"/>
      <c r="F7" s="325" t="s">
        <v>290</v>
      </c>
      <c r="G7" s="464" t="str">
        <f>IF($O$10="VL","1522",IF($O$10="NL","1521",IF($O$10="TP","155","")))</f>
        <v>1521</v>
      </c>
      <c r="H7" s="325" t="s">
        <v>217</v>
      </c>
      <c r="I7" s="323" t="str">
        <f>IF($O$10="NL","Nguyên Liệu",IF($O$10="TP","Thành Phẩm",IF($O$10="VL","Vật Liệu","")))</f>
        <v>Nguyên Liệu</v>
      </c>
      <c r="J7" s="323"/>
      <c r="K7" s="323"/>
      <c r="L7" s="323"/>
      <c r="M7" s="323"/>
      <c r="N7" s="324"/>
    </row>
    <row r="8" spans="1:17">
      <c r="B8" s="324"/>
      <c r="C8" s="323"/>
      <c r="D8" s="323"/>
      <c r="F8" s="324" t="s">
        <v>218</v>
      </c>
      <c r="H8" s="323"/>
      <c r="I8" s="323"/>
      <c r="J8" s="1008" t="s">
        <v>735</v>
      </c>
      <c r="K8" s="1008"/>
      <c r="L8" s="1008"/>
      <c r="M8" s="323"/>
      <c r="N8" s="323"/>
    </row>
    <row r="9" spans="1:17">
      <c r="D9" s="326"/>
      <c r="E9" s="327"/>
      <c r="F9" s="326"/>
      <c r="G9" s="326"/>
      <c r="H9" s="326"/>
      <c r="I9" s="326"/>
      <c r="J9" s="326"/>
      <c r="K9" s="326" t="s">
        <v>123</v>
      </c>
      <c r="M9" s="328"/>
      <c r="N9" s="329"/>
    </row>
    <row r="10" spans="1:17" ht="15.75" customHeight="1">
      <c r="A10" s="998" t="s">
        <v>35</v>
      </c>
      <c r="B10" s="999" t="s">
        <v>1</v>
      </c>
      <c r="C10" s="999"/>
      <c r="D10" s="1000" t="s">
        <v>0</v>
      </c>
      <c r="E10" s="1000" t="s">
        <v>219</v>
      </c>
      <c r="F10" s="1000" t="s">
        <v>207</v>
      </c>
      <c r="G10" s="1002" t="s">
        <v>220</v>
      </c>
      <c r="H10" s="1003"/>
      <c r="I10" s="1002" t="s">
        <v>221</v>
      </c>
      <c r="J10" s="1003"/>
      <c r="K10" s="1002" t="s">
        <v>222</v>
      </c>
      <c r="L10" s="1003"/>
      <c r="M10" s="1000" t="s">
        <v>127</v>
      </c>
      <c r="N10" s="330"/>
      <c r="O10" s="331" t="s">
        <v>213</v>
      </c>
    </row>
    <row r="11" spans="1:17" ht="31.5" customHeight="1">
      <c r="A11" s="998"/>
      <c r="B11" s="332" t="s">
        <v>15</v>
      </c>
      <c r="C11" s="332" t="s">
        <v>32</v>
      </c>
      <c r="D11" s="1000"/>
      <c r="E11" s="1000"/>
      <c r="F11" s="1000"/>
      <c r="G11" s="332" t="s">
        <v>206</v>
      </c>
      <c r="H11" s="332" t="s">
        <v>208</v>
      </c>
      <c r="I11" s="332" t="s">
        <v>206</v>
      </c>
      <c r="J11" s="332" t="s">
        <v>208</v>
      </c>
      <c r="K11" s="332" t="s">
        <v>206</v>
      </c>
      <c r="L11" s="332" t="s">
        <v>208</v>
      </c>
      <c r="M11" s="1000"/>
      <c r="N11" s="330"/>
    </row>
    <row r="12" spans="1:17" s="324" customFormat="1">
      <c r="A12" s="333"/>
      <c r="B12" s="334" t="s">
        <v>2</v>
      </c>
      <c r="C12" s="335" t="s">
        <v>3</v>
      </c>
      <c r="D12" s="335" t="s">
        <v>4</v>
      </c>
      <c r="E12" s="334" t="s">
        <v>5</v>
      </c>
      <c r="F12" s="334">
        <v>1</v>
      </c>
      <c r="G12" s="334">
        <v>2</v>
      </c>
      <c r="H12" s="334" t="s">
        <v>223</v>
      </c>
      <c r="I12" s="334">
        <v>4</v>
      </c>
      <c r="J12" s="334" t="s">
        <v>224</v>
      </c>
      <c r="K12" s="334">
        <v>6</v>
      </c>
      <c r="L12" s="334" t="s">
        <v>225</v>
      </c>
      <c r="M12" s="334"/>
      <c r="N12" s="336"/>
    </row>
    <row r="13" spans="1:17">
      <c r="A13" s="337"/>
      <c r="B13" s="337"/>
      <c r="C13" s="337"/>
      <c r="D13" s="338" t="s">
        <v>144</v>
      </c>
      <c r="E13" s="339"/>
      <c r="F13" s="340"/>
      <c r="G13" s="340"/>
      <c r="H13" s="340"/>
      <c r="I13" s="340"/>
      <c r="J13" s="340"/>
      <c r="K13" s="341">
        <f>VLOOKUP($J$8,NXT!$C$12:$L$103,3,0)</f>
        <v>0</v>
      </c>
      <c r="L13" s="341">
        <f>VLOOKUP($J$8,NXT!$C$12:$L$103,4,0)</f>
        <v>0</v>
      </c>
      <c r="M13" s="340"/>
      <c r="N13" s="336"/>
    </row>
    <row r="14" spans="1:17">
      <c r="A14" s="307">
        <f ca="1">IF(B14="","",ROW()-13)</f>
        <v>1</v>
      </c>
      <c r="B14" s="342">
        <f ca="1">IF(ROWS($1:1)&gt;COUNT(Dong11),"",OFFSET(TH!D$1,SMALL(Dong11,ROWS($1:1)),))</f>
        <v>0</v>
      </c>
      <c r="C14" s="343">
        <f ca="1">IF(ROWS($1:1)&gt;COUNT(Dong11),"",OFFSET(TH!E$1,SMALL(Dong11,ROWS($1:1)),))</f>
        <v>41246</v>
      </c>
      <c r="D14" s="344" t="str">
        <f ca="1">IF(ROWS($1:1)&gt;COUNT(Dong11),"",OFFSET(TH!H$1,SMALL(Dong11,ROWS($1:1)),))</f>
        <v>Cty TNHH SX TM Và Dịch Vụ Phúc Vinh</v>
      </c>
      <c r="E14" s="342" t="str">
        <f ca="1">IF(ROWS($1:1)&gt;COUNT(Dong11),"",IF(OFFSET(TH!L$1,SMALL(Dong11,ROWS($1:1)),)=$G$7,OFFSET(TH!M$1,SMALL(Dong11,ROWS($1:1)),),OFFSET(TH!L$1,SMALL(Dong11,ROWS($1:1)),)))</f>
        <v>156</v>
      </c>
      <c r="F14" s="345">
        <f ca="1">IF(ROWS($1:1)&gt;COUNT(Dong11),0,OFFSET(TH!J$1,SMALL(Dong11,ROWS($1:1)),))</f>
        <v>9672</v>
      </c>
      <c r="G14" s="345">
        <f ca="1">IF(ROWS($1:1)&gt;COUNT(Dong11),0,IF(MID(OFFSET(TH!D$1,SMALL(Dong11,ROWS($1:1)),),4,1)="N",OFFSET(TH!I$1,SMALL(Dong11,ROWS($1:1)),),0))</f>
        <v>0</v>
      </c>
      <c r="H14" s="346">
        <f ca="1">ROUND(F14*G14,0)</f>
        <v>0</v>
      </c>
      <c r="I14" s="345">
        <f ca="1">IF(ROWS($1:1)&gt;COUNT(Dong11),0,IF(MID(OFFSET(TH!D$1,SMALL(Dong11,ROWS($1:1)),),4,1)="X",OFFSET(TH!I$1,SMALL(Dong11,ROWS($1:1)),),0))</f>
        <v>0</v>
      </c>
      <c r="J14" s="346">
        <f ca="1">ROUND(F14*I14,0)</f>
        <v>0</v>
      </c>
      <c r="K14" s="346">
        <f ca="1">IF(D14&lt;&gt;"",K13+G14-I14,0)</f>
        <v>0</v>
      </c>
      <c r="L14" s="346">
        <f ca="1">IF(D14&lt;&gt;"",L13+H14-J14,0)</f>
        <v>0</v>
      </c>
      <c r="M14" s="346"/>
      <c r="N14" s="336"/>
    </row>
    <row r="15" spans="1:17">
      <c r="A15" s="307" t="str">
        <f t="shared" ref="A15:A24" ca="1" si="0">IF(B15="","",A14+1)</f>
        <v/>
      </c>
      <c r="B15" s="342" t="str">
        <f ca="1">IF(ROWS($1:2)&gt;COUNT(Dong11),"",OFFSET(TH!D$1,SMALL(Dong11,ROWS($1:2)),))</f>
        <v/>
      </c>
      <c r="C15" s="343" t="str">
        <f ca="1">IF(ROWS($1:2)&gt;COUNT(Dong11),"",OFFSET(TH!E$1,SMALL(Dong11,ROWS($1:2)),))</f>
        <v/>
      </c>
      <c r="D15" s="344" t="str">
        <f ca="1">IF(ROWS($1:2)&gt;COUNT(Dong11),"",OFFSET(TH!H$1,SMALL(Dong11,ROWS($1:2)),))</f>
        <v/>
      </c>
      <c r="E15" s="342" t="str">
        <f ca="1">IF(ROWS($1:2)&gt;COUNT(Dong11),"",IF(OFFSET(TH!L$1,SMALL(Dong11,ROWS($1:2)),)=$G$7,OFFSET(TH!M$1,SMALL(Dong11,ROWS($1:2)),),OFFSET(TH!L$1,SMALL(Dong11,ROWS($1:2)),)))</f>
        <v/>
      </c>
      <c r="F15" s="345">
        <f ca="1">IF(ROWS($1:2)&gt;COUNT(Dong11),0,OFFSET(TH!J$1,SMALL(Dong11,ROWS($1:2)),))</f>
        <v>0</v>
      </c>
      <c r="G15" s="345">
        <f ca="1">IF(ROWS($1:2)&gt;COUNT(Dong11),0,IF(MID(OFFSET(TH!D$1,SMALL(Dong11,ROWS($1:2)),),4,1)="N",OFFSET(TH!I$1,SMALL(Dong11,ROWS($1:2)),),0))</f>
        <v>0</v>
      </c>
      <c r="H15" s="346">
        <f t="shared" ref="H15:H24" ca="1" si="1">ROUND(F15*G15,0)</f>
        <v>0</v>
      </c>
      <c r="I15" s="345">
        <f ca="1">IF(ROWS($1:2)&gt;COUNT(Dong11),0,IF(MID(OFFSET(TH!D$1,SMALL(Dong11,ROWS($1:2)),),4,1)="X",OFFSET(TH!I$1,SMALL(Dong11,ROWS($1:2)),),0))</f>
        <v>0</v>
      </c>
      <c r="J15" s="346">
        <f t="shared" ref="J15:J24" ca="1" si="2">ROUND(F15*I15,0)</f>
        <v>0</v>
      </c>
      <c r="K15" s="346">
        <f t="shared" ref="K15:K24" ca="1" si="3">IF(D15&lt;&gt;"",K14+G15-I15,0)</f>
        <v>0</v>
      </c>
      <c r="L15" s="346">
        <f t="shared" ref="L15:L24" ca="1" si="4">IF(D15&lt;&gt;"",L14+H15-J15,0)</f>
        <v>0</v>
      </c>
      <c r="M15" s="346"/>
      <c r="N15" s="336"/>
      <c r="Q15" s="347"/>
    </row>
    <row r="16" spans="1:17">
      <c r="A16" s="307" t="str">
        <f t="shared" ca="1" si="0"/>
        <v/>
      </c>
      <c r="B16" s="342" t="str">
        <f ca="1">IF(ROWS($1:3)&gt;COUNT(Dong11),"",OFFSET(TH!D$1,SMALL(Dong11,ROWS($1:3)),))</f>
        <v/>
      </c>
      <c r="C16" s="343" t="str">
        <f ca="1">IF(ROWS($1:3)&gt;COUNT(Dong11),"",OFFSET(TH!E$1,SMALL(Dong11,ROWS($1:3)),))</f>
        <v/>
      </c>
      <c r="D16" s="344" t="str">
        <f ca="1">IF(ROWS($1:3)&gt;COUNT(Dong11),"",OFFSET(TH!H$1,SMALL(Dong11,ROWS($1:3)),))</f>
        <v/>
      </c>
      <c r="E16" s="342" t="str">
        <f ca="1">IF(ROWS($1:3)&gt;COUNT(Dong11),"",IF(OFFSET(TH!L$1,SMALL(Dong11,ROWS($1:3)),)=$G$7,OFFSET(TH!M$1,SMALL(Dong11,ROWS($1:3)),),OFFSET(TH!L$1,SMALL(Dong11,ROWS($1:3)),)))</f>
        <v/>
      </c>
      <c r="F16" s="345">
        <f ca="1">IF(ROWS($1:3)&gt;COUNT(Dong11),0,OFFSET(TH!J$1,SMALL(Dong11,ROWS($1:3)),))</f>
        <v>0</v>
      </c>
      <c r="G16" s="345">
        <f ca="1">IF(ROWS($1:3)&gt;COUNT(Dong11),0,IF(MID(OFFSET(TH!D$1,SMALL(Dong11,ROWS($1:3)),),4,1)="N",OFFSET(TH!I$1,SMALL(Dong11,ROWS($1:3)),),0))</f>
        <v>0</v>
      </c>
      <c r="H16" s="346">
        <f t="shared" ca="1" si="1"/>
        <v>0</v>
      </c>
      <c r="I16" s="345">
        <f ca="1">IF(ROWS($1:3)&gt;COUNT(Dong11),0,IF(MID(OFFSET(TH!D$1,SMALL(Dong11,ROWS($1:3)),),4,1)="X",OFFSET(TH!I$1,SMALL(Dong11,ROWS($1:3)),),0))</f>
        <v>0</v>
      </c>
      <c r="J16" s="346">
        <f t="shared" ca="1" si="2"/>
        <v>0</v>
      </c>
      <c r="K16" s="346">
        <f t="shared" ca="1" si="3"/>
        <v>0</v>
      </c>
      <c r="L16" s="346">
        <f t="shared" ca="1" si="4"/>
        <v>0</v>
      </c>
      <c r="M16" s="346"/>
      <c r="N16" s="336"/>
    </row>
    <row r="17" spans="1:16">
      <c r="A17" s="307" t="str">
        <f t="shared" ca="1" si="0"/>
        <v/>
      </c>
      <c r="B17" s="342" t="str">
        <f ca="1">IF(ROWS($1:4)&gt;COUNT(Dong11),"",OFFSET(TH!D$1,SMALL(Dong11,ROWS($1:4)),))</f>
        <v/>
      </c>
      <c r="C17" s="343" t="str">
        <f ca="1">IF(ROWS($1:4)&gt;COUNT(Dong11),"",OFFSET(TH!E$1,SMALL(Dong11,ROWS($1:4)),))</f>
        <v/>
      </c>
      <c r="D17" s="344" t="str">
        <f ca="1">IF(ROWS($1:4)&gt;COUNT(Dong11),"",OFFSET(TH!H$1,SMALL(Dong11,ROWS($1:4)),))</f>
        <v/>
      </c>
      <c r="E17" s="342" t="str">
        <f ca="1">IF(ROWS($1:4)&gt;COUNT(Dong11),"",IF(OFFSET(TH!L$1,SMALL(Dong11,ROWS($1:4)),)=$G$7,OFFSET(TH!M$1,SMALL(Dong11,ROWS($1:4)),),OFFSET(TH!L$1,SMALL(Dong11,ROWS($1:4)),)))</f>
        <v/>
      </c>
      <c r="F17" s="345">
        <f ca="1">IF(ROWS($1:4)&gt;COUNT(Dong11),0,OFFSET(TH!J$1,SMALL(Dong11,ROWS($1:4)),))</f>
        <v>0</v>
      </c>
      <c r="G17" s="345">
        <f ca="1">IF(ROWS($1:4)&gt;COUNT(Dong11),0,IF(MID(OFFSET(TH!D$1,SMALL(Dong11,ROWS($1:4)),),4,1)="N",OFFSET(TH!I$1,SMALL(Dong11,ROWS($1:4)),),0))</f>
        <v>0</v>
      </c>
      <c r="H17" s="346">
        <f t="shared" ca="1" si="1"/>
        <v>0</v>
      </c>
      <c r="I17" s="345">
        <f ca="1">IF(ROWS($1:4)&gt;COUNT(Dong11),0,IF(MID(OFFSET(TH!D$1,SMALL(Dong11,ROWS($1:4)),),4,1)="X",OFFSET(TH!I$1,SMALL(Dong11,ROWS($1:4)),),0))</f>
        <v>0</v>
      </c>
      <c r="J17" s="346">
        <f t="shared" ca="1" si="2"/>
        <v>0</v>
      </c>
      <c r="K17" s="346">
        <f t="shared" ca="1" si="3"/>
        <v>0</v>
      </c>
      <c r="L17" s="346">
        <f t="shared" ca="1" si="4"/>
        <v>0</v>
      </c>
      <c r="M17" s="346"/>
      <c r="N17" s="336"/>
      <c r="P17" s="348"/>
    </row>
    <row r="18" spans="1:16">
      <c r="A18" s="307" t="str">
        <f t="shared" ca="1" si="0"/>
        <v/>
      </c>
      <c r="B18" s="342" t="str">
        <f ca="1">IF(ROWS($1:5)&gt;COUNT(Dong11),"",OFFSET(TH!D$1,SMALL(Dong11,ROWS($1:5)),))</f>
        <v/>
      </c>
      <c r="C18" s="343" t="str">
        <f ca="1">IF(ROWS($1:5)&gt;COUNT(Dong11),"",OFFSET(TH!E$1,SMALL(Dong11,ROWS($1:5)),))</f>
        <v/>
      </c>
      <c r="D18" s="344" t="str">
        <f ca="1">IF(ROWS($1:5)&gt;COUNT(Dong11),"",OFFSET(TH!H$1,SMALL(Dong11,ROWS($1:5)),))</f>
        <v/>
      </c>
      <c r="E18" s="342" t="str">
        <f ca="1">IF(ROWS($1:5)&gt;COUNT(Dong11),"",IF(OFFSET(TH!L$1,SMALL(Dong11,ROWS($1:5)),)=$G$7,OFFSET(TH!M$1,SMALL(Dong11,ROWS($1:5)),),OFFSET(TH!L$1,SMALL(Dong11,ROWS($1:5)),)))</f>
        <v/>
      </c>
      <c r="F18" s="345">
        <f ca="1">IF(ROWS($1:5)&gt;COUNT(Dong11),0,OFFSET(TH!J$1,SMALL(Dong11,ROWS($1:5)),))</f>
        <v>0</v>
      </c>
      <c r="G18" s="345">
        <f ca="1">IF(ROWS($1:5)&gt;COUNT(Dong11),0,IF(MID(OFFSET(TH!D$1,SMALL(Dong11,ROWS($1:5)),),4,1)="N",OFFSET(TH!I$1,SMALL(Dong11,ROWS($1:5)),),0))</f>
        <v>0</v>
      </c>
      <c r="H18" s="346">
        <f t="shared" ca="1" si="1"/>
        <v>0</v>
      </c>
      <c r="I18" s="345">
        <f ca="1">IF(ROWS($1:5)&gt;COUNT(Dong11),0,IF(MID(OFFSET(TH!D$1,SMALL(Dong11,ROWS($1:5)),),4,1)="X",OFFSET(TH!I$1,SMALL(Dong11,ROWS($1:5)),),0))</f>
        <v>0</v>
      </c>
      <c r="J18" s="346">
        <f t="shared" ca="1" si="2"/>
        <v>0</v>
      </c>
      <c r="K18" s="346">
        <f t="shared" ca="1" si="3"/>
        <v>0</v>
      </c>
      <c r="L18" s="346">
        <f t="shared" ca="1" si="4"/>
        <v>0</v>
      </c>
      <c r="M18" s="346"/>
      <c r="N18" s="336"/>
    </row>
    <row r="19" spans="1:16">
      <c r="A19" s="307" t="str">
        <f t="shared" ca="1" si="0"/>
        <v/>
      </c>
      <c r="B19" s="342" t="str">
        <f ca="1">IF(ROWS($1:6)&gt;COUNT(Dong11),"",OFFSET(TH!D$1,SMALL(Dong11,ROWS($1:6)),))</f>
        <v/>
      </c>
      <c r="C19" s="343" t="str">
        <f ca="1">IF(ROWS($1:6)&gt;COUNT(Dong11),"",OFFSET(TH!E$1,SMALL(Dong11,ROWS($1:6)),))</f>
        <v/>
      </c>
      <c r="D19" s="344" t="str">
        <f ca="1">IF(ROWS($1:6)&gt;COUNT(Dong11),"",OFFSET(TH!H$1,SMALL(Dong11,ROWS($1:6)),))</f>
        <v/>
      </c>
      <c r="E19" s="342" t="str">
        <f ca="1">IF(ROWS($1:6)&gt;COUNT(Dong11),"",IF(OFFSET(TH!L$1,SMALL(Dong11,ROWS($1:6)),)=$G$7,OFFSET(TH!M$1,SMALL(Dong11,ROWS($1:6)),),OFFSET(TH!L$1,SMALL(Dong11,ROWS($1:6)),)))</f>
        <v/>
      </c>
      <c r="F19" s="345">
        <f ca="1">IF(ROWS($1:6)&gt;COUNT(Dong11),0,OFFSET(TH!J$1,SMALL(Dong11,ROWS($1:6)),))</f>
        <v>0</v>
      </c>
      <c r="G19" s="345">
        <f ca="1">IF(ROWS($1:6)&gt;COUNT(Dong11),0,IF(MID(OFFSET(TH!D$1,SMALL(Dong11,ROWS($1:6)),),4,1)="N",OFFSET(TH!I$1,SMALL(Dong11,ROWS($1:6)),),0))</f>
        <v>0</v>
      </c>
      <c r="H19" s="346">
        <f t="shared" ca="1" si="1"/>
        <v>0</v>
      </c>
      <c r="I19" s="345">
        <f ca="1">IF(ROWS($1:6)&gt;COUNT(Dong11),0,IF(MID(OFFSET(TH!D$1,SMALL(Dong11,ROWS($1:6)),),4,1)="X",OFFSET(TH!I$1,SMALL(Dong11,ROWS($1:6)),),0))</f>
        <v>0</v>
      </c>
      <c r="J19" s="346">
        <f t="shared" ca="1" si="2"/>
        <v>0</v>
      </c>
      <c r="K19" s="346">
        <f t="shared" ca="1" si="3"/>
        <v>0</v>
      </c>
      <c r="L19" s="346">
        <f t="shared" ca="1" si="4"/>
        <v>0</v>
      </c>
      <c r="M19" s="346"/>
      <c r="N19" s="336"/>
    </row>
    <row r="20" spans="1:16">
      <c r="A20" s="307" t="str">
        <f t="shared" ca="1" si="0"/>
        <v/>
      </c>
      <c r="B20" s="342" t="str">
        <f ca="1">IF(ROWS($1:7)&gt;COUNT(Dong11),"",OFFSET(TH!D$1,SMALL(Dong11,ROWS($1:7)),))</f>
        <v/>
      </c>
      <c r="C20" s="343" t="str">
        <f ca="1">IF(ROWS($1:7)&gt;COUNT(Dong11),"",OFFSET(TH!E$1,SMALL(Dong11,ROWS($1:7)),))</f>
        <v/>
      </c>
      <c r="D20" s="344" t="str">
        <f ca="1">IF(ROWS($1:7)&gt;COUNT(Dong11),"",OFFSET(TH!H$1,SMALL(Dong11,ROWS($1:7)),))</f>
        <v/>
      </c>
      <c r="E20" s="342" t="str">
        <f ca="1">IF(ROWS($1:7)&gt;COUNT(Dong11),"",IF(OFFSET(TH!L$1,SMALL(Dong11,ROWS($1:7)),)=$G$7,OFFSET(TH!M$1,SMALL(Dong11,ROWS($1:7)),),OFFSET(TH!L$1,SMALL(Dong11,ROWS($1:7)),)))</f>
        <v/>
      </c>
      <c r="F20" s="345">
        <f ca="1">IF(ROWS($1:7)&gt;COUNT(Dong11),0,OFFSET(TH!J$1,SMALL(Dong11,ROWS($1:7)),))</f>
        <v>0</v>
      </c>
      <c r="G20" s="345">
        <f ca="1">IF(ROWS($1:7)&gt;COUNT(Dong11),0,IF(MID(OFFSET(TH!D$1,SMALL(Dong11,ROWS($1:7)),),4,1)="N",OFFSET(TH!I$1,SMALL(Dong11,ROWS($1:7)),),0))</f>
        <v>0</v>
      </c>
      <c r="H20" s="346">
        <f t="shared" ca="1" si="1"/>
        <v>0</v>
      </c>
      <c r="I20" s="345">
        <f ca="1">IF(ROWS($1:7)&gt;COUNT(Dong11),0,IF(MID(OFFSET(TH!D$1,SMALL(Dong11,ROWS($1:7)),),4,1)="X",OFFSET(TH!I$1,SMALL(Dong11,ROWS($1:7)),),0))</f>
        <v>0</v>
      </c>
      <c r="J20" s="346">
        <f t="shared" ca="1" si="2"/>
        <v>0</v>
      </c>
      <c r="K20" s="346">
        <f t="shared" ca="1" si="3"/>
        <v>0</v>
      </c>
      <c r="L20" s="346">
        <f t="shared" ca="1" si="4"/>
        <v>0</v>
      </c>
      <c r="M20" s="346"/>
      <c r="N20" s="336"/>
    </row>
    <row r="21" spans="1:16">
      <c r="A21" s="307" t="str">
        <f t="shared" ca="1" si="0"/>
        <v/>
      </c>
      <c r="B21" s="342" t="str">
        <f ca="1">IF(ROWS($1:8)&gt;COUNT(Dong11),"",OFFSET(TH!D$1,SMALL(Dong11,ROWS($1:8)),))</f>
        <v/>
      </c>
      <c r="C21" s="343" t="str">
        <f ca="1">IF(ROWS($1:8)&gt;COUNT(Dong11),"",OFFSET(TH!E$1,SMALL(Dong11,ROWS($1:8)),))</f>
        <v/>
      </c>
      <c r="D21" s="344" t="str">
        <f ca="1">IF(ROWS($1:8)&gt;COUNT(Dong11),"",OFFSET(TH!H$1,SMALL(Dong11,ROWS($1:8)),))</f>
        <v/>
      </c>
      <c r="E21" s="342" t="str">
        <f ca="1">IF(ROWS($1:8)&gt;COUNT(Dong11),"",IF(OFFSET(TH!L$1,SMALL(Dong11,ROWS($1:8)),)=$G$7,OFFSET(TH!M$1,SMALL(Dong11,ROWS($1:8)),),OFFSET(TH!L$1,SMALL(Dong11,ROWS($1:8)),)))</f>
        <v/>
      </c>
      <c r="F21" s="345">
        <f ca="1">IF(ROWS($1:8)&gt;COUNT(Dong11),0,OFFSET(TH!J$1,SMALL(Dong11,ROWS($1:8)),))</f>
        <v>0</v>
      </c>
      <c r="G21" s="345">
        <f ca="1">IF(ROWS($1:8)&gt;COUNT(Dong11),0,IF(MID(OFFSET(TH!D$1,SMALL(Dong11,ROWS($1:8)),),4,1)="N",OFFSET(TH!I$1,SMALL(Dong11,ROWS($1:8)),),0))</f>
        <v>0</v>
      </c>
      <c r="H21" s="346">
        <f t="shared" ca="1" si="1"/>
        <v>0</v>
      </c>
      <c r="I21" s="345">
        <f ca="1">IF(ROWS($1:8)&gt;COUNT(Dong11),0,IF(MID(OFFSET(TH!D$1,SMALL(Dong11,ROWS($1:8)),),4,1)="X",OFFSET(TH!I$1,SMALL(Dong11,ROWS($1:8)),),0))</f>
        <v>0</v>
      </c>
      <c r="J21" s="346">
        <f t="shared" ca="1" si="2"/>
        <v>0</v>
      </c>
      <c r="K21" s="346">
        <f t="shared" ca="1" si="3"/>
        <v>0</v>
      </c>
      <c r="L21" s="346">
        <f t="shared" ca="1" si="4"/>
        <v>0</v>
      </c>
      <c r="M21" s="346"/>
      <c r="N21" s="336"/>
    </row>
    <row r="22" spans="1:16">
      <c r="A22" s="307" t="str">
        <f t="shared" ca="1" si="0"/>
        <v/>
      </c>
      <c r="B22" s="342" t="str">
        <f ca="1">IF(ROWS($1:9)&gt;COUNT(Dong11),"",OFFSET(TH!D$1,SMALL(Dong11,ROWS($1:9)),))</f>
        <v/>
      </c>
      <c r="C22" s="343" t="str">
        <f ca="1">IF(ROWS($1:9)&gt;COUNT(Dong11),"",OFFSET(TH!E$1,SMALL(Dong11,ROWS($1:9)),))</f>
        <v/>
      </c>
      <c r="D22" s="344" t="str">
        <f ca="1">IF(ROWS($1:9)&gt;COUNT(Dong11),"",OFFSET(TH!H$1,SMALL(Dong11,ROWS($1:9)),))</f>
        <v/>
      </c>
      <c r="E22" s="342" t="str">
        <f ca="1">IF(ROWS($1:9)&gt;COUNT(Dong11),"",IF(OFFSET(TH!L$1,SMALL(Dong11,ROWS($1:9)),)=$G$7,OFFSET(TH!M$1,SMALL(Dong11,ROWS($1:9)),),OFFSET(TH!L$1,SMALL(Dong11,ROWS($1:9)),)))</f>
        <v/>
      </c>
      <c r="F22" s="345">
        <f ca="1">IF(ROWS($1:9)&gt;COUNT(Dong11),0,OFFSET(TH!J$1,SMALL(Dong11,ROWS($1:9)),))</f>
        <v>0</v>
      </c>
      <c r="G22" s="345">
        <f ca="1">IF(ROWS($1:9)&gt;COUNT(Dong11),0,IF(MID(OFFSET(TH!D$1,SMALL(Dong11,ROWS($1:9)),),4,1)="N",OFFSET(TH!I$1,SMALL(Dong11,ROWS($1:9)),),0))</f>
        <v>0</v>
      </c>
      <c r="H22" s="346">
        <f t="shared" ca="1" si="1"/>
        <v>0</v>
      </c>
      <c r="I22" s="345">
        <f ca="1">IF(ROWS($1:9)&gt;COUNT(Dong11),0,IF(MID(OFFSET(TH!D$1,SMALL(Dong11,ROWS($1:9)),),4,1)="X",OFFSET(TH!I$1,SMALL(Dong11,ROWS($1:9)),),0))</f>
        <v>0</v>
      </c>
      <c r="J22" s="346">
        <f t="shared" ca="1" si="2"/>
        <v>0</v>
      </c>
      <c r="K22" s="346">
        <f t="shared" ca="1" si="3"/>
        <v>0</v>
      </c>
      <c r="L22" s="346">
        <f t="shared" ca="1" si="4"/>
        <v>0</v>
      </c>
      <c r="M22" s="346"/>
      <c r="N22" s="336"/>
    </row>
    <row r="23" spans="1:16">
      <c r="A23" s="307" t="str">
        <f t="shared" ca="1" si="0"/>
        <v/>
      </c>
      <c r="B23" s="342" t="str">
        <f ca="1">IF(ROWS($1:10)&gt;COUNT(Dong11),"",OFFSET(TH!D$1,SMALL(Dong11,ROWS($1:10)),))</f>
        <v/>
      </c>
      <c r="C23" s="343" t="str">
        <f ca="1">IF(ROWS($1:10)&gt;COUNT(Dong11),"",OFFSET(TH!E$1,SMALL(Dong11,ROWS($1:10)),))</f>
        <v/>
      </c>
      <c r="D23" s="344" t="str">
        <f ca="1">IF(ROWS($1:10)&gt;COUNT(Dong11),"",OFFSET(TH!H$1,SMALL(Dong11,ROWS($1:10)),))</f>
        <v/>
      </c>
      <c r="E23" s="342" t="str">
        <f ca="1">IF(ROWS($1:10)&gt;COUNT(Dong11),"",IF(OFFSET(TH!L$1,SMALL(Dong11,ROWS($1:10)),)=$G$7,OFFSET(TH!M$1,SMALL(Dong11,ROWS($1:10)),),OFFSET(TH!L$1,SMALL(Dong11,ROWS($1:10)),)))</f>
        <v/>
      </c>
      <c r="F23" s="345">
        <f ca="1">IF(ROWS($1:10)&gt;COUNT(Dong11),0,OFFSET(TH!J$1,SMALL(Dong11,ROWS($1:10)),))</f>
        <v>0</v>
      </c>
      <c r="G23" s="345">
        <f ca="1">IF(ROWS($1:10)&gt;COUNT(Dong11),0,IF(MID(OFFSET(TH!D$1,SMALL(Dong11,ROWS($1:10)),),4,1)="N",OFFSET(TH!I$1,SMALL(Dong11,ROWS($1:10)),),0))</f>
        <v>0</v>
      </c>
      <c r="H23" s="346">
        <f t="shared" ca="1" si="1"/>
        <v>0</v>
      </c>
      <c r="I23" s="345">
        <f ca="1">IF(ROWS($1:10)&gt;COUNT(Dong11),0,IF(MID(OFFSET(TH!D$1,SMALL(Dong11,ROWS($1:10)),),4,1)="X",OFFSET(TH!I$1,SMALL(Dong11,ROWS($1:10)),),0))</f>
        <v>0</v>
      </c>
      <c r="J23" s="346">
        <f t="shared" ca="1" si="2"/>
        <v>0</v>
      </c>
      <c r="K23" s="346">
        <f t="shared" ca="1" si="3"/>
        <v>0</v>
      </c>
      <c r="L23" s="346">
        <f t="shared" ca="1" si="4"/>
        <v>0</v>
      </c>
      <c r="M23" s="346"/>
      <c r="N23" s="336"/>
    </row>
    <row r="24" spans="1:16">
      <c r="A24" s="307" t="str">
        <f t="shared" ca="1" si="0"/>
        <v/>
      </c>
      <c r="B24" s="342" t="str">
        <f ca="1">IF(ROWS($1:11)&gt;COUNT(Dong11),"",OFFSET(TH!D$1,SMALL(Dong11,ROWS($1:11)),))</f>
        <v/>
      </c>
      <c r="C24" s="343" t="str">
        <f ca="1">IF(ROWS($1:11)&gt;COUNT(Dong11),"",OFFSET(TH!E$1,SMALL(Dong11,ROWS($1:11)),))</f>
        <v/>
      </c>
      <c r="D24" s="344" t="str">
        <f ca="1">IF(ROWS($1:11)&gt;COUNT(Dong11),"",OFFSET(TH!H$1,SMALL(Dong11,ROWS($1:11)),))</f>
        <v/>
      </c>
      <c r="E24" s="342" t="str">
        <f ca="1">IF(ROWS($1:11)&gt;COUNT(Dong11),"",IF(OFFSET(TH!L$1,SMALL(Dong11,ROWS($1:11)),)=$G$7,OFFSET(TH!M$1,SMALL(Dong11,ROWS($1:11)),),OFFSET(TH!L$1,SMALL(Dong11,ROWS($1:11)),)))</f>
        <v/>
      </c>
      <c r="F24" s="345">
        <f ca="1">IF(ROWS($1:11)&gt;COUNT(Dong11),0,OFFSET(TH!J$1,SMALL(Dong11,ROWS($1:11)),))</f>
        <v>0</v>
      </c>
      <c r="G24" s="345">
        <f ca="1">IF(ROWS($1:11)&gt;COUNT(Dong11),0,IF(MID(OFFSET(TH!D$1,SMALL(Dong11,ROWS($1:11)),),4,1)="N",OFFSET(TH!I$1,SMALL(Dong11,ROWS($1:11)),),0))</f>
        <v>0</v>
      </c>
      <c r="H24" s="346">
        <f t="shared" ca="1" si="1"/>
        <v>0</v>
      </c>
      <c r="I24" s="345">
        <f ca="1">IF(ROWS($1:11)&gt;COUNT(Dong11),0,IF(MID(OFFSET(TH!D$1,SMALL(Dong11,ROWS($1:11)),),4,1)="X",OFFSET(TH!I$1,SMALL(Dong11,ROWS($1:11)),),0))</f>
        <v>0</v>
      </c>
      <c r="J24" s="346">
        <f t="shared" ca="1" si="2"/>
        <v>0</v>
      </c>
      <c r="K24" s="346">
        <f t="shared" ca="1" si="3"/>
        <v>0</v>
      </c>
      <c r="L24" s="346">
        <f t="shared" ca="1" si="4"/>
        <v>0</v>
      </c>
      <c r="M24" s="346"/>
      <c r="N24" s="336"/>
    </row>
    <row r="25" spans="1:16">
      <c r="A25" s="307" t="str">
        <f t="shared" ref="A25:A38" ca="1" si="5">IF(B25="","",A24+1)</f>
        <v/>
      </c>
      <c r="B25" s="342" t="str">
        <f ca="1">IF(ROWS($1:12)&gt;COUNT(Dong11),"",OFFSET(TH!D$1,SMALL(Dong11,ROWS($1:12)),))</f>
        <v/>
      </c>
      <c r="C25" s="343" t="str">
        <f ca="1">IF(ROWS($1:12)&gt;COUNT(Dong11),"",OFFSET(TH!E$1,SMALL(Dong11,ROWS($1:12)),))</f>
        <v/>
      </c>
      <c r="D25" s="344" t="str">
        <f ca="1">IF(ROWS($1:12)&gt;COUNT(Dong11),"",OFFSET(TH!H$1,SMALL(Dong11,ROWS($1:12)),))</f>
        <v/>
      </c>
      <c r="E25" s="342" t="str">
        <f ca="1">IF(ROWS($1:12)&gt;COUNT(Dong11),"",IF(OFFSET(TH!L$1,SMALL(Dong11,ROWS($1:12)),)=$G$7,OFFSET(TH!M$1,SMALL(Dong11,ROWS($1:12)),),OFFSET(TH!L$1,SMALL(Dong11,ROWS($1:12)),)))</f>
        <v/>
      </c>
      <c r="F25" s="345">
        <f ca="1">IF(ROWS($1:12)&gt;COUNT(Dong11),0,OFFSET(TH!J$1,SMALL(Dong11,ROWS($1:12)),))</f>
        <v>0</v>
      </c>
      <c r="G25" s="345">
        <f ca="1">IF(ROWS($1:12)&gt;COUNT(Dong11),0,IF(MID(OFFSET(TH!D$1,SMALL(Dong11,ROWS($1:12)),),4,1)="N",OFFSET(TH!I$1,SMALL(Dong11,ROWS($1:12)),),0))</f>
        <v>0</v>
      </c>
      <c r="H25" s="346">
        <f t="shared" ref="H25:H38" ca="1" si="6">ROUND(F25*G25,0)</f>
        <v>0</v>
      </c>
      <c r="I25" s="345">
        <f ca="1">IF(ROWS($1:12)&gt;COUNT(Dong11),0,IF(MID(OFFSET(TH!D$1,SMALL(Dong11,ROWS($1:12)),),4,1)="X",OFFSET(TH!I$1,SMALL(Dong11,ROWS($1:12)),),0))</f>
        <v>0</v>
      </c>
      <c r="J25" s="346">
        <f t="shared" ref="J25:J38" ca="1" si="7">ROUND(F25*I25,0)</f>
        <v>0</v>
      </c>
      <c r="K25" s="346">
        <f t="shared" ref="K25:K38" ca="1" si="8">IF(D25&lt;&gt;"",K24+G25-I25,0)</f>
        <v>0</v>
      </c>
      <c r="L25" s="346">
        <f t="shared" ref="L25:L38" ca="1" si="9">IF(D25&lt;&gt;"",L24+H25-J25,0)</f>
        <v>0</v>
      </c>
      <c r="M25" s="346"/>
      <c r="N25" s="336"/>
    </row>
    <row r="26" spans="1:16">
      <c r="A26" s="307" t="str">
        <f t="shared" ca="1" si="5"/>
        <v/>
      </c>
      <c r="B26" s="342" t="str">
        <f ca="1">IF(ROWS($1:13)&gt;COUNT(Dong11),"",OFFSET(TH!D$1,SMALL(Dong11,ROWS($1:13)),))</f>
        <v/>
      </c>
      <c r="C26" s="343" t="str">
        <f ca="1">IF(ROWS($1:13)&gt;COUNT(Dong11),"",OFFSET(TH!E$1,SMALL(Dong11,ROWS($1:13)),))</f>
        <v/>
      </c>
      <c r="D26" s="344" t="str">
        <f ca="1">IF(ROWS($1:13)&gt;COUNT(Dong11),"",OFFSET(TH!H$1,SMALL(Dong11,ROWS($1:13)),))</f>
        <v/>
      </c>
      <c r="E26" s="342" t="str">
        <f ca="1">IF(ROWS($1:13)&gt;COUNT(Dong11),"",IF(OFFSET(TH!L$1,SMALL(Dong11,ROWS($1:13)),)=$G$7,OFFSET(TH!M$1,SMALL(Dong11,ROWS($1:13)),),OFFSET(TH!L$1,SMALL(Dong11,ROWS($1:13)),)))</f>
        <v/>
      </c>
      <c r="F26" s="345">
        <f ca="1">IF(ROWS($1:13)&gt;COUNT(Dong11),0,OFFSET(TH!J$1,SMALL(Dong11,ROWS($1:13)),))</f>
        <v>0</v>
      </c>
      <c r="G26" s="345">
        <f ca="1">IF(ROWS($1:13)&gt;COUNT(Dong11),0,IF(MID(OFFSET(TH!D$1,SMALL(Dong11,ROWS($1:13)),),4,1)="N",OFFSET(TH!I$1,SMALL(Dong11,ROWS($1:13)),),0))</f>
        <v>0</v>
      </c>
      <c r="H26" s="346">
        <f t="shared" ca="1" si="6"/>
        <v>0</v>
      </c>
      <c r="I26" s="345">
        <f ca="1">IF(ROWS($1:13)&gt;COUNT(Dong11),0,IF(MID(OFFSET(TH!D$1,SMALL(Dong11,ROWS($1:13)),),4,1)="X",OFFSET(TH!I$1,SMALL(Dong11,ROWS($1:13)),),0))</f>
        <v>0</v>
      </c>
      <c r="J26" s="346">
        <f t="shared" ca="1" si="7"/>
        <v>0</v>
      </c>
      <c r="K26" s="346">
        <f t="shared" ca="1" si="8"/>
        <v>0</v>
      </c>
      <c r="L26" s="346">
        <f t="shared" ca="1" si="9"/>
        <v>0</v>
      </c>
      <c r="M26" s="346"/>
      <c r="N26" s="336"/>
    </row>
    <row r="27" spans="1:16">
      <c r="A27" s="307" t="str">
        <f t="shared" ca="1" si="5"/>
        <v/>
      </c>
      <c r="B27" s="342" t="str">
        <f ca="1">IF(ROWS($1:14)&gt;COUNT(Dong11),"",OFFSET(TH!D$1,SMALL(Dong11,ROWS($1:14)),))</f>
        <v/>
      </c>
      <c r="C27" s="343" t="str">
        <f ca="1">IF(ROWS($1:14)&gt;COUNT(Dong11),"",OFFSET(TH!E$1,SMALL(Dong11,ROWS($1:14)),))</f>
        <v/>
      </c>
      <c r="D27" s="344" t="str">
        <f ca="1">IF(ROWS($1:14)&gt;COUNT(Dong11),"",OFFSET(TH!H$1,SMALL(Dong11,ROWS($1:14)),))</f>
        <v/>
      </c>
      <c r="E27" s="342" t="str">
        <f ca="1">IF(ROWS($1:14)&gt;COUNT(Dong11),"",IF(OFFSET(TH!L$1,SMALL(Dong11,ROWS($1:14)),)=$G$7,OFFSET(TH!M$1,SMALL(Dong11,ROWS($1:14)),),OFFSET(TH!L$1,SMALL(Dong11,ROWS($1:14)),)))</f>
        <v/>
      </c>
      <c r="F27" s="345">
        <f ca="1">IF(ROWS($1:14)&gt;COUNT(Dong11),0,OFFSET(TH!J$1,SMALL(Dong11,ROWS($1:14)),))</f>
        <v>0</v>
      </c>
      <c r="G27" s="345">
        <f ca="1">IF(ROWS($1:14)&gt;COUNT(Dong11),0,IF(MID(OFFSET(TH!D$1,SMALL(Dong11,ROWS($1:14)),),4,1)="N",OFFSET(TH!I$1,SMALL(Dong11,ROWS($1:14)),),0))</f>
        <v>0</v>
      </c>
      <c r="H27" s="346">
        <f t="shared" ca="1" si="6"/>
        <v>0</v>
      </c>
      <c r="I27" s="345">
        <f ca="1">IF(ROWS($1:14)&gt;COUNT(Dong11),0,IF(MID(OFFSET(TH!D$1,SMALL(Dong11,ROWS($1:14)),),4,1)="X",OFFSET(TH!I$1,SMALL(Dong11,ROWS($1:14)),),0))</f>
        <v>0</v>
      </c>
      <c r="J27" s="346">
        <f t="shared" ca="1" si="7"/>
        <v>0</v>
      </c>
      <c r="K27" s="346">
        <f t="shared" ca="1" si="8"/>
        <v>0</v>
      </c>
      <c r="L27" s="346">
        <f t="shared" ca="1" si="9"/>
        <v>0</v>
      </c>
      <c r="M27" s="346"/>
      <c r="N27" s="336"/>
    </row>
    <row r="28" spans="1:16">
      <c r="A28" s="307" t="str">
        <f t="shared" ca="1" si="5"/>
        <v/>
      </c>
      <c r="B28" s="342" t="str">
        <f ca="1">IF(ROWS($1:15)&gt;COUNT(Dong11),"",OFFSET(TH!D$1,SMALL(Dong11,ROWS($1:15)),))</f>
        <v/>
      </c>
      <c r="C28" s="343" t="str">
        <f ca="1">IF(ROWS($1:15)&gt;COUNT(Dong11),"",OFFSET(TH!E$1,SMALL(Dong11,ROWS($1:15)),))</f>
        <v/>
      </c>
      <c r="D28" s="344" t="str">
        <f ca="1">IF(ROWS($1:15)&gt;COUNT(Dong11),"",OFFSET(TH!H$1,SMALL(Dong11,ROWS($1:15)),))</f>
        <v/>
      </c>
      <c r="E28" s="342" t="str">
        <f ca="1">IF(ROWS($1:15)&gt;COUNT(Dong11),"",IF(OFFSET(TH!L$1,SMALL(Dong11,ROWS($1:15)),)=$G$7,OFFSET(TH!M$1,SMALL(Dong11,ROWS($1:15)),),OFFSET(TH!L$1,SMALL(Dong11,ROWS($1:15)),)))</f>
        <v/>
      </c>
      <c r="F28" s="345">
        <f ca="1">IF(ROWS($1:15)&gt;COUNT(Dong11),0,OFFSET(TH!J$1,SMALL(Dong11,ROWS($1:15)),))</f>
        <v>0</v>
      </c>
      <c r="G28" s="345">
        <f ca="1">IF(ROWS($1:15)&gt;COUNT(Dong11),0,IF(MID(OFFSET(TH!D$1,SMALL(Dong11,ROWS($1:15)),),4,1)="N",OFFSET(TH!I$1,SMALL(Dong11,ROWS($1:15)),),0))</f>
        <v>0</v>
      </c>
      <c r="H28" s="346">
        <f t="shared" ca="1" si="6"/>
        <v>0</v>
      </c>
      <c r="I28" s="345">
        <f ca="1">IF(ROWS($1:15)&gt;COUNT(Dong11),0,IF(MID(OFFSET(TH!D$1,SMALL(Dong11,ROWS($1:15)),),4,1)="X",OFFSET(TH!I$1,SMALL(Dong11,ROWS($1:15)),),0))</f>
        <v>0</v>
      </c>
      <c r="J28" s="346">
        <f t="shared" ca="1" si="7"/>
        <v>0</v>
      </c>
      <c r="K28" s="346">
        <f t="shared" ca="1" si="8"/>
        <v>0</v>
      </c>
      <c r="L28" s="346">
        <f t="shared" ca="1" si="9"/>
        <v>0</v>
      </c>
      <c r="M28" s="346"/>
      <c r="N28" s="336"/>
    </row>
    <row r="29" spans="1:16">
      <c r="A29" s="307" t="str">
        <f t="shared" ca="1" si="5"/>
        <v/>
      </c>
      <c r="B29" s="342" t="str">
        <f ca="1">IF(ROWS($1:16)&gt;COUNT(Dong11),"",OFFSET(TH!D$1,SMALL(Dong11,ROWS($1:16)),))</f>
        <v/>
      </c>
      <c r="C29" s="343" t="str">
        <f ca="1">IF(ROWS($1:16)&gt;COUNT(Dong11),"",OFFSET(TH!E$1,SMALL(Dong11,ROWS($1:16)),))</f>
        <v/>
      </c>
      <c r="D29" s="344" t="str">
        <f ca="1">IF(ROWS($1:16)&gt;COUNT(Dong11),"",OFFSET(TH!H$1,SMALL(Dong11,ROWS($1:16)),))</f>
        <v/>
      </c>
      <c r="E29" s="342" t="str">
        <f ca="1">IF(ROWS($1:16)&gt;COUNT(Dong11),"",IF(OFFSET(TH!L$1,SMALL(Dong11,ROWS($1:16)),)=$G$7,OFFSET(TH!M$1,SMALL(Dong11,ROWS($1:16)),),OFFSET(TH!L$1,SMALL(Dong11,ROWS($1:16)),)))</f>
        <v/>
      </c>
      <c r="F29" s="345">
        <f ca="1">IF(ROWS($1:16)&gt;COUNT(Dong11),0,OFFSET(TH!J$1,SMALL(Dong11,ROWS($1:16)),))</f>
        <v>0</v>
      </c>
      <c r="G29" s="345">
        <f ca="1">IF(ROWS($1:16)&gt;COUNT(Dong11),0,IF(MID(OFFSET(TH!D$1,SMALL(Dong11,ROWS($1:16)),),4,1)="N",OFFSET(TH!I$1,SMALL(Dong11,ROWS($1:16)),),0))</f>
        <v>0</v>
      </c>
      <c r="H29" s="346">
        <f t="shared" ca="1" si="6"/>
        <v>0</v>
      </c>
      <c r="I29" s="345">
        <f ca="1">IF(ROWS($1:16)&gt;COUNT(Dong11),0,IF(MID(OFFSET(TH!D$1,SMALL(Dong11,ROWS($1:16)),),4,1)="X",OFFSET(TH!I$1,SMALL(Dong11,ROWS($1:16)),),0))</f>
        <v>0</v>
      </c>
      <c r="J29" s="346">
        <f t="shared" ca="1" si="7"/>
        <v>0</v>
      </c>
      <c r="K29" s="346">
        <f t="shared" ca="1" si="8"/>
        <v>0</v>
      </c>
      <c r="L29" s="346">
        <f t="shared" ca="1" si="9"/>
        <v>0</v>
      </c>
      <c r="M29" s="346"/>
      <c r="N29" s="336"/>
    </row>
    <row r="30" spans="1:16">
      <c r="A30" s="307" t="str">
        <f t="shared" ca="1" si="5"/>
        <v/>
      </c>
      <c r="B30" s="342" t="str">
        <f ca="1">IF(ROWS($1:17)&gt;COUNT(Dong11),"",OFFSET(TH!D$1,SMALL(Dong11,ROWS($1:17)),))</f>
        <v/>
      </c>
      <c r="C30" s="343" t="str">
        <f ca="1">IF(ROWS($1:17)&gt;COUNT(Dong11),"",OFFSET(TH!E$1,SMALL(Dong11,ROWS($1:17)),))</f>
        <v/>
      </c>
      <c r="D30" s="344" t="str">
        <f ca="1">IF(ROWS($1:17)&gt;COUNT(Dong11),"",OFFSET(TH!H$1,SMALL(Dong11,ROWS($1:17)),))</f>
        <v/>
      </c>
      <c r="E30" s="342" t="str">
        <f ca="1">IF(ROWS($1:17)&gt;COUNT(Dong11),"",IF(OFFSET(TH!L$1,SMALL(Dong11,ROWS($1:17)),)=$G$7,OFFSET(TH!M$1,SMALL(Dong11,ROWS($1:17)),),OFFSET(TH!L$1,SMALL(Dong11,ROWS($1:17)),)))</f>
        <v/>
      </c>
      <c r="F30" s="345">
        <f ca="1">IF(ROWS($1:17)&gt;COUNT(Dong11),0,OFFSET(TH!J$1,SMALL(Dong11,ROWS($1:17)),))</f>
        <v>0</v>
      </c>
      <c r="G30" s="345">
        <f ca="1">IF(ROWS($1:17)&gt;COUNT(Dong11),0,IF(MID(OFFSET(TH!D$1,SMALL(Dong11,ROWS($1:17)),),4,1)="N",OFFSET(TH!I$1,SMALL(Dong11,ROWS($1:17)),),0))</f>
        <v>0</v>
      </c>
      <c r="H30" s="346">
        <f t="shared" ca="1" si="6"/>
        <v>0</v>
      </c>
      <c r="I30" s="345">
        <f ca="1">IF(ROWS($1:17)&gt;COUNT(Dong11),0,IF(MID(OFFSET(TH!D$1,SMALL(Dong11,ROWS($1:17)),),4,1)="X",OFFSET(TH!I$1,SMALL(Dong11,ROWS($1:17)),),0))</f>
        <v>0</v>
      </c>
      <c r="J30" s="346">
        <f t="shared" ca="1" si="7"/>
        <v>0</v>
      </c>
      <c r="K30" s="346">
        <f t="shared" ca="1" si="8"/>
        <v>0</v>
      </c>
      <c r="L30" s="346">
        <f t="shared" ca="1" si="9"/>
        <v>0</v>
      </c>
      <c r="M30" s="346"/>
      <c r="N30" s="336"/>
    </row>
    <row r="31" spans="1:16">
      <c r="A31" s="307" t="str">
        <f t="shared" ca="1" si="5"/>
        <v/>
      </c>
      <c r="B31" s="342" t="str">
        <f ca="1">IF(ROWS($1:18)&gt;COUNT(Dong11),"",OFFSET(TH!D$1,SMALL(Dong11,ROWS($1:18)),))</f>
        <v/>
      </c>
      <c r="C31" s="343" t="str">
        <f ca="1">IF(ROWS($1:18)&gt;COUNT(Dong11),"",OFFSET(TH!E$1,SMALL(Dong11,ROWS($1:18)),))</f>
        <v/>
      </c>
      <c r="D31" s="344" t="str">
        <f ca="1">IF(ROWS($1:18)&gt;COUNT(Dong11),"",OFFSET(TH!H$1,SMALL(Dong11,ROWS($1:18)),))</f>
        <v/>
      </c>
      <c r="E31" s="342" t="str">
        <f ca="1">IF(ROWS($1:18)&gt;COUNT(Dong11),"",IF(OFFSET(TH!L$1,SMALL(Dong11,ROWS($1:18)),)=$G$7,OFFSET(TH!M$1,SMALL(Dong11,ROWS($1:18)),),OFFSET(TH!L$1,SMALL(Dong11,ROWS($1:18)),)))</f>
        <v/>
      </c>
      <c r="F31" s="345">
        <f ca="1">IF(ROWS($1:18)&gt;COUNT(Dong11),0,OFFSET(TH!J$1,SMALL(Dong11,ROWS($1:18)),))</f>
        <v>0</v>
      </c>
      <c r="G31" s="345">
        <f ca="1">IF(ROWS($1:18)&gt;COUNT(Dong11),0,IF(MID(OFFSET(TH!D$1,SMALL(Dong11,ROWS($1:18)),),4,1)="N",OFFSET(TH!I$1,SMALL(Dong11,ROWS($1:18)),),0))</f>
        <v>0</v>
      </c>
      <c r="H31" s="346">
        <f t="shared" ca="1" si="6"/>
        <v>0</v>
      </c>
      <c r="I31" s="345">
        <f ca="1">IF(ROWS($1:18)&gt;COUNT(Dong11),0,IF(MID(OFFSET(TH!D$1,SMALL(Dong11,ROWS($1:18)),),4,1)="X",OFFSET(TH!I$1,SMALL(Dong11,ROWS($1:18)),),0))</f>
        <v>0</v>
      </c>
      <c r="J31" s="346">
        <f t="shared" ca="1" si="7"/>
        <v>0</v>
      </c>
      <c r="K31" s="346">
        <f t="shared" ca="1" si="8"/>
        <v>0</v>
      </c>
      <c r="L31" s="346">
        <f t="shared" ca="1" si="9"/>
        <v>0</v>
      </c>
      <c r="M31" s="346"/>
      <c r="N31" s="336"/>
    </row>
    <row r="32" spans="1:16">
      <c r="A32" s="307" t="str">
        <f t="shared" ca="1" si="5"/>
        <v/>
      </c>
      <c r="B32" s="342" t="str">
        <f ca="1">IF(ROWS($1:19)&gt;COUNT(Dong11),"",OFFSET(TH!D$1,SMALL(Dong11,ROWS($1:19)),))</f>
        <v/>
      </c>
      <c r="C32" s="343" t="str">
        <f ca="1">IF(ROWS($1:19)&gt;COUNT(Dong11),"",OFFSET(TH!E$1,SMALL(Dong11,ROWS($1:19)),))</f>
        <v/>
      </c>
      <c r="D32" s="344" t="str">
        <f ca="1">IF(ROWS($1:19)&gt;COUNT(Dong11),"",OFFSET(TH!H$1,SMALL(Dong11,ROWS($1:19)),))</f>
        <v/>
      </c>
      <c r="E32" s="342" t="str">
        <f ca="1">IF(ROWS($1:19)&gt;COUNT(Dong11),"",IF(OFFSET(TH!L$1,SMALL(Dong11,ROWS($1:19)),)=$G$7,OFFSET(TH!M$1,SMALL(Dong11,ROWS($1:19)),),OFFSET(TH!L$1,SMALL(Dong11,ROWS($1:19)),)))</f>
        <v/>
      </c>
      <c r="F32" s="345">
        <f ca="1">IF(ROWS($1:19)&gt;COUNT(Dong11),0,OFFSET(TH!J$1,SMALL(Dong11,ROWS($1:19)),))</f>
        <v>0</v>
      </c>
      <c r="G32" s="345">
        <f ca="1">IF(ROWS($1:19)&gt;COUNT(Dong11),0,IF(MID(OFFSET(TH!D$1,SMALL(Dong11,ROWS($1:19)),),4,1)="N",OFFSET(TH!I$1,SMALL(Dong11,ROWS($1:19)),),0))</f>
        <v>0</v>
      </c>
      <c r="H32" s="346">
        <f t="shared" ca="1" si="6"/>
        <v>0</v>
      </c>
      <c r="I32" s="345">
        <f ca="1">IF(ROWS($1:19)&gt;COUNT(Dong11),0,IF(MID(OFFSET(TH!D$1,SMALL(Dong11,ROWS($1:19)),),4,1)="X",OFFSET(TH!I$1,SMALL(Dong11,ROWS($1:19)),),0))</f>
        <v>0</v>
      </c>
      <c r="J32" s="346">
        <f t="shared" ca="1" si="7"/>
        <v>0</v>
      </c>
      <c r="K32" s="346">
        <f t="shared" ca="1" si="8"/>
        <v>0</v>
      </c>
      <c r="L32" s="346">
        <f t="shared" ca="1" si="9"/>
        <v>0</v>
      </c>
      <c r="M32" s="346"/>
      <c r="N32" s="336"/>
    </row>
    <row r="33" spans="1:14">
      <c r="A33" s="307" t="str">
        <f t="shared" ca="1" si="5"/>
        <v/>
      </c>
      <c r="B33" s="342" t="str">
        <f ca="1">IF(ROWS($1:20)&gt;COUNT(Dong11),"",OFFSET(TH!D$1,SMALL(Dong11,ROWS($1:20)),))</f>
        <v/>
      </c>
      <c r="C33" s="343" t="str">
        <f ca="1">IF(ROWS($1:20)&gt;COUNT(Dong11),"",OFFSET(TH!E$1,SMALL(Dong11,ROWS($1:20)),))</f>
        <v/>
      </c>
      <c r="D33" s="344" t="str">
        <f ca="1">IF(ROWS($1:20)&gt;COUNT(Dong11),"",OFFSET(TH!H$1,SMALL(Dong11,ROWS($1:20)),))</f>
        <v/>
      </c>
      <c r="E33" s="342" t="str">
        <f ca="1">IF(ROWS($1:20)&gt;COUNT(Dong11),"",IF(OFFSET(TH!L$1,SMALL(Dong11,ROWS($1:20)),)=$G$7,OFFSET(TH!M$1,SMALL(Dong11,ROWS($1:20)),),OFFSET(TH!L$1,SMALL(Dong11,ROWS($1:20)),)))</f>
        <v/>
      </c>
      <c r="F33" s="345">
        <f ca="1">IF(ROWS($1:20)&gt;COUNT(Dong11),0,OFFSET(TH!J$1,SMALL(Dong11,ROWS($1:20)),))</f>
        <v>0</v>
      </c>
      <c r="G33" s="345">
        <f ca="1">IF(ROWS($1:20)&gt;COUNT(Dong11),0,IF(MID(OFFSET(TH!D$1,SMALL(Dong11,ROWS($1:20)),),4,1)="N",OFFSET(TH!I$1,SMALL(Dong11,ROWS($1:20)),),0))</f>
        <v>0</v>
      </c>
      <c r="H33" s="346">
        <f t="shared" ca="1" si="6"/>
        <v>0</v>
      </c>
      <c r="I33" s="345">
        <f ca="1">IF(ROWS($1:20)&gt;COUNT(Dong11),0,IF(MID(OFFSET(TH!D$1,SMALL(Dong11,ROWS($1:20)),),4,1)="X",OFFSET(TH!I$1,SMALL(Dong11,ROWS($1:20)),),0))</f>
        <v>0</v>
      </c>
      <c r="J33" s="346">
        <f t="shared" ca="1" si="7"/>
        <v>0</v>
      </c>
      <c r="K33" s="346">
        <f t="shared" ca="1" si="8"/>
        <v>0</v>
      </c>
      <c r="L33" s="346">
        <f t="shared" ca="1" si="9"/>
        <v>0</v>
      </c>
      <c r="M33" s="346"/>
      <c r="N33" s="336"/>
    </row>
    <row r="34" spans="1:14">
      <c r="A34" s="307" t="str">
        <f t="shared" ca="1" si="5"/>
        <v/>
      </c>
      <c r="B34" s="342" t="str">
        <f ca="1">IF(ROWS($1:21)&gt;COUNT(Dong11),"",OFFSET(TH!D$1,SMALL(Dong11,ROWS($1:21)),))</f>
        <v/>
      </c>
      <c r="C34" s="343" t="str">
        <f ca="1">IF(ROWS($1:21)&gt;COUNT(Dong11),"",OFFSET(TH!E$1,SMALL(Dong11,ROWS($1:21)),))</f>
        <v/>
      </c>
      <c r="D34" s="344" t="str">
        <f ca="1">IF(ROWS($1:21)&gt;COUNT(Dong11),"",OFFSET(TH!H$1,SMALL(Dong11,ROWS($1:21)),))</f>
        <v/>
      </c>
      <c r="E34" s="342" t="str">
        <f ca="1">IF(ROWS($1:21)&gt;COUNT(Dong11),"",IF(OFFSET(TH!L$1,SMALL(Dong11,ROWS($1:21)),)=$G$7,OFFSET(TH!M$1,SMALL(Dong11,ROWS($1:21)),),OFFSET(TH!L$1,SMALL(Dong11,ROWS($1:21)),)))</f>
        <v/>
      </c>
      <c r="F34" s="345">
        <f ca="1">IF(ROWS($1:21)&gt;COUNT(Dong11),0,OFFSET(TH!J$1,SMALL(Dong11,ROWS($1:21)),))</f>
        <v>0</v>
      </c>
      <c r="G34" s="345">
        <f ca="1">IF(ROWS($1:21)&gt;COUNT(Dong11),0,IF(MID(OFFSET(TH!D$1,SMALL(Dong11,ROWS($1:21)),),4,1)="N",OFFSET(TH!I$1,SMALL(Dong11,ROWS($1:21)),),0))</f>
        <v>0</v>
      </c>
      <c r="H34" s="346">
        <f t="shared" ca="1" si="6"/>
        <v>0</v>
      </c>
      <c r="I34" s="345">
        <f ca="1">IF(ROWS($1:21)&gt;COUNT(Dong11),0,IF(MID(OFFSET(TH!D$1,SMALL(Dong11,ROWS($1:21)),),4,1)="X",OFFSET(TH!I$1,SMALL(Dong11,ROWS($1:21)),),0))</f>
        <v>0</v>
      </c>
      <c r="J34" s="346">
        <f t="shared" ca="1" si="7"/>
        <v>0</v>
      </c>
      <c r="K34" s="346">
        <f t="shared" ca="1" si="8"/>
        <v>0</v>
      </c>
      <c r="L34" s="346">
        <f t="shared" ca="1" si="9"/>
        <v>0</v>
      </c>
      <c r="M34" s="346"/>
      <c r="N34" s="336"/>
    </row>
    <row r="35" spans="1:14">
      <c r="A35" s="307" t="str">
        <f t="shared" ca="1" si="5"/>
        <v/>
      </c>
      <c r="B35" s="342" t="str">
        <f ca="1">IF(ROWS($1:22)&gt;COUNT(Dong11),"",OFFSET(TH!D$1,SMALL(Dong11,ROWS($1:22)),))</f>
        <v/>
      </c>
      <c r="C35" s="343" t="str">
        <f ca="1">IF(ROWS($1:22)&gt;COUNT(Dong11),"",OFFSET(TH!E$1,SMALL(Dong11,ROWS($1:22)),))</f>
        <v/>
      </c>
      <c r="D35" s="344" t="str">
        <f ca="1">IF(ROWS($1:22)&gt;COUNT(Dong11),"",OFFSET(TH!H$1,SMALL(Dong11,ROWS($1:22)),))</f>
        <v/>
      </c>
      <c r="E35" s="342" t="str">
        <f ca="1">IF(ROWS($1:22)&gt;COUNT(Dong11),"",IF(OFFSET(TH!L$1,SMALL(Dong11,ROWS($1:22)),)=$G$7,OFFSET(TH!M$1,SMALL(Dong11,ROWS($1:22)),),OFFSET(TH!L$1,SMALL(Dong11,ROWS($1:22)),)))</f>
        <v/>
      </c>
      <c r="F35" s="345">
        <f ca="1">IF(ROWS($1:22)&gt;COUNT(Dong11),0,OFFSET(TH!J$1,SMALL(Dong11,ROWS($1:22)),))</f>
        <v>0</v>
      </c>
      <c r="G35" s="345">
        <f ca="1">IF(ROWS($1:22)&gt;COUNT(Dong11),0,IF(MID(OFFSET(TH!D$1,SMALL(Dong11,ROWS($1:22)),),4,1)="N",OFFSET(TH!I$1,SMALL(Dong11,ROWS($1:22)),),0))</f>
        <v>0</v>
      </c>
      <c r="H35" s="346">
        <f t="shared" ca="1" si="6"/>
        <v>0</v>
      </c>
      <c r="I35" s="345">
        <f ca="1">IF(ROWS($1:22)&gt;COUNT(Dong11),0,IF(MID(OFFSET(TH!D$1,SMALL(Dong11,ROWS($1:22)),),4,1)="X",OFFSET(TH!I$1,SMALL(Dong11,ROWS($1:22)),),0))</f>
        <v>0</v>
      </c>
      <c r="J35" s="346">
        <f t="shared" ca="1" si="7"/>
        <v>0</v>
      </c>
      <c r="K35" s="346">
        <f t="shared" ca="1" si="8"/>
        <v>0</v>
      </c>
      <c r="L35" s="346">
        <f t="shared" ca="1" si="9"/>
        <v>0</v>
      </c>
      <c r="M35" s="346"/>
      <c r="N35" s="336"/>
    </row>
    <row r="36" spans="1:14">
      <c r="A36" s="307" t="str">
        <f t="shared" ca="1" si="5"/>
        <v/>
      </c>
      <c r="B36" s="342" t="str">
        <f ca="1">IF(ROWS($1:23)&gt;COUNT(Dong11),"",OFFSET(TH!D$1,SMALL(Dong11,ROWS($1:23)),))</f>
        <v/>
      </c>
      <c r="C36" s="343" t="str">
        <f ca="1">IF(ROWS($1:23)&gt;COUNT(Dong11),"",OFFSET(TH!E$1,SMALL(Dong11,ROWS($1:23)),))</f>
        <v/>
      </c>
      <c r="D36" s="344" t="str">
        <f ca="1">IF(ROWS($1:23)&gt;COUNT(Dong11),"",OFFSET(TH!H$1,SMALL(Dong11,ROWS($1:23)),))</f>
        <v/>
      </c>
      <c r="E36" s="342" t="str">
        <f ca="1">IF(ROWS($1:23)&gt;COUNT(Dong11),"",IF(OFFSET(TH!L$1,SMALL(Dong11,ROWS($1:23)),)=$G$7,OFFSET(TH!M$1,SMALL(Dong11,ROWS($1:23)),),OFFSET(TH!L$1,SMALL(Dong11,ROWS($1:23)),)))</f>
        <v/>
      </c>
      <c r="F36" s="345">
        <f ca="1">IF(ROWS($1:23)&gt;COUNT(Dong11),0,OFFSET(TH!J$1,SMALL(Dong11,ROWS($1:23)),))</f>
        <v>0</v>
      </c>
      <c r="G36" s="345">
        <f ca="1">IF(ROWS($1:23)&gt;COUNT(Dong11),0,IF(MID(OFFSET(TH!D$1,SMALL(Dong11,ROWS($1:23)),),4,1)="N",OFFSET(TH!I$1,SMALL(Dong11,ROWS($1:23)),),0))</f>
        <v>0</v>
      </c>
      <c r="H36" s="346">
        <f t="shared" ca="1" si="6"/>
        <v>0</v>
      </c>
      <c r="I36" s="345">
        <f ca="1">IF(ROWS($1:23)&gt;COUNT(Dong11),0,IF(MID(OFFSET(TH!D$1,SMALL(Dong11,ROWS($1:23)),),4,1)="X",OFFSET(TH!I$1,SMALL(Dong11,ROWS($1:23)),),0))</f>
        <v>0</v>
      </c>
      <c r="J36" s="346">
        <f t="shared" ca="1" si="7"/>
        <v>0</v>
      </c>
      <c r="K36" s="346">
        <f t="shared" ca="1" si="8"/>
        <v>0</v>
      </c>
      <c r="L36" s="346">
        <f t="shared" ca="1" si="9"/>
        <v>0</v>
      </c>
      <c r="M36" s="346"/>
      <c r="N36" s="336"/>
    </row>
    <row r="37" spans="1:14">
      <c r="A37" s="307" t="str">
        <f t="shared" ca="1" si="5"/>
        <v/>
      </c>
      <c r="B37" s="342" t="str">
        <f ca="1">IF(ROWS($1:24)&gt;COUNT(Dong11),"",OFFSET(TH!D$1,SMALL(Dong11,ROWS($1:24)),))</f>
        <v/>
      </c>
      <c r="C37" s="343" t="str">
        <f ca="1">IF(ROWS($1:24)&gt;COUNT(Dong11),"",OFFSET(TH!E$1,SMALL(Dong11,ROWS($1:24)),))</f>
        <v/>
      </c>
      <c r="D37" s="344" t="str">
        <f ca="1">IF(ROWS($1:24)&gt;COUNT(Dong11),"",OFFSET(TH!H$1,SMALL(Dong11,ROWS($1:24)),))</f>
        <v/>
      </c>
      <c r="E37" s="342" t="str">
        <f ca="1">IF(ROWS($1:24)&gt;COUNT(Dong11),"",IF(OFFSET(TH!L$1,SMALL(Dong11,ROWS($1:24)),)=$G$7,OFFSET(TH!M$1,SMALL(Dong11,ROWS($1:24)),),OFFSET(TH!L$1,SMALL(Dong11,ROWS($1:24)),)))</f>
        <v/>
      </c>
      <c r="F37" s="345">
        <f ca="1">IF(ROWS($1:24)&gt;COUNT(Dong11),0,OFFSET(TH!J$1,SMALL(Dong11,ROWS($1:24)),))</f>
        <v>0</v>
      </c>
      <c r="G37" s="345">
        <f ca="1">IF(ROWS($1:24)&gt;COUNT(Dong11),0,IF(MID(OFFSET(TH!D$1,SMALL(Dong11,ROWS($1:24)),),4,1)="N",OFFSET(TH!I$1,SMALL(Dong11,ROWS($1:24)),),0))</f>
        <v>0</v>
      </c>
      <c r="H37" s="346">
        <f t="shared" ca="1" si="6"/>
        <v>0</v>
      </c>
      <c r="I37" s="345">
        <f ca="1">IF(ROWS($1:24)&gt;COUNT(Dong11),0,IF(MID(OFFSET(TH!D$1,SMALL(Dong11,ROWS($1:24)),),4,1)="X",OFFSET(TH!I$1,SMALL(Dong11,ROWS($1:24)),),0))</f>
        <v>0</v>
      </c>
      <c r="J37" s="346">
        <f t="shared" ca="1" si="7"/>
        <v>0</v>
      </c>
      <c r="K37" s="346">
        <f t="shared" ca="1" si="8"/>
        <v>0</v>
      </c>
      <c r="L37" s="346">
        <f t="shared" ca="1" si="9"/>
        <v>0</v>
      </c>
      <c r="M37" s="346"/>
      <c r="N37" s="336"/>
    </row>
    <row r="38" spans="1:14">
      <c r="A38" s="307" t="str">
        <f t="shared" ca="1" si="5"/>
        <v/>
      </c>
      <c r="B38" s="342" t="str">
        <f ca="1">IF(ROWS($1:25)&gt;COUNT(Dong11),"",OFFSET(TH!D$1,SMALL(Dong11,ROWS($1:25)),))</f>
        <v/>
      </c>
      <c r="C38" s="343" t="str">
        <f ca="1">IF(ROWS($1:25)&gt;COUNT(Dong11),"",OFFSET(TH!E$1,SMALL(Dong11,ROWS($1:25)),))</f>
        <v/>
      </c>
      <c r="D38" s="344" t="str">
        <f ca="1">IF(ROWS($1:25)&gt;COUNT(Dong11),"",OFFSET(TH!H$1,SMALL(Dong11,ROWS($1:25)),))</f>
        <v/>
      </c>
      <c r="E38" s="342" t="str">
        <f ca="1">IF(ROWS($1:25)&gt;COUNT(Dong11),"",IF(OFFSET(TH!L$1,SMALL(Dong11,ROWS($1:25)),)=$G$7,OFFSET(TH!M$1,SMALL(Dong11,ROWS($1:25)),),OFFSET(TH!L$1,SMALL(Dong11,ROWS($1:25)),)))</f>
        <v/>
      </c>
      <c r="F38" s="345">
        <f ca="1">IF(ROWS($1:25)&gt;COUNT(Dong11),0,OFFSET(TH!J$1,SMALL(Dong11,ROWS($1:25)),))</f>
        <v>0</v>
      </c>
      <c r="G38" s="345">
        <f ca="1">IF(ROWS($1:25)&gt;COUNT(Dong11),0,IF(MID(OFFSET(TH!D$1,SMALL(Dong11,ROWS($1:25)),),4,1)="N",OFFSET(TH!I$1,SMALL(Dong11,ROWS($1:25)),),0))</f>
        <v>0</v>
      </c>
      <c r="H38" s="346">
        <f t="shared" ca="1" si="6"/>
        <v>0</v>
      </c>
      <c r="I38" s="345">
        <f ca="1">IF(ROWS($1:25)&gt;COUNT(Dong11),0,IF(MID(OFFSET(TH!D$1,SMALL(Dong11,ROWS($1:25)),),4,1)="X",OFFSET(TH!I$1,SMALL(Dong11,ROWS($1:25)),),0))</f>
        <v>0</v>
      </c>
      <c r="J38" s="346">
        <f t="shared" ca="1" si="7"/>
        <v>0</v>
      </c>
      <c r="K38" s="346">
        <f t="shared" ca="1" si="8"/>
        <v>0</v>
      </c>
      <c r="L38" s="346">
        <f t="shared" ca="1" si="9"/>
        <v>0</v>
      </c>
      <c r="M38" s="346"/>
      <c r="N38" s="336"/>
    </row>
    <row r="39" spans="1:14">
      <c r="A39" s="307" t="str">
        <f t="shared" ref="A39:A62" ca="1" si="10">IF(B39="","",A38+1)</f>
        <v/>
      </c>
      <c r="B39" s="342" t="str">
        <f ca="1">IF(ROWS($1:26)&gt;COUNT(Dong11),"",OFFSET(TH!D$1,SMALL(Dong11,ROWS($1:26)),))</f>
        <v/>
      </c>
      <c r="C39" s="343" t="str">
        <f ca="1">IF(ROWS($1:26)&gt;COUNT(Dong11),"",OFFSET(TH!E$1,SMALL(Dong11,ROWS($1:26)),))</f>
        <v/>
      </c>
      <c r="D39" s="344" t="str">
        <f ca="1">IF(ROWS($1:26)&gt;COUNT(Dong11),"",OFFSET(TH!H$1,SMALL(Dong11,ROWS($1:26)),))</f>
        <v/>
      </c>
      <c r="E39" s="342" t="str">
        <f ca="1">IF(ROWS($1:26)&gt;COUNT(Dong11),"",IF(OFFSET(TH!L$1,SMALL(Dong11,ROWS($1:26)),)=$G$7,OFFSET(TH!M$1,SMALL(Dong11,ROWS($1:26)),),OFFSET(TH!L$1,SMALL(Dong11,ROWS($1:26)),)))</f>
        <v/>
      </c>
      <c r="F39" s="345">
        <f ca="1">IF(ROWS($1:26)&gt;COUNT(Dong11),0,OFFSET(TH!J$1,SMALL(Dong11,ROWS($1:26)),))</f>
        <v>0</v>
      </c>
      <c r="G39" s="345">
        <f ca="1">IF(ROWS($1:26)&gt;COUNT(Dong11),0,IF(MID(OFFSET(TH!D$1,SMALL(Dong11,ROWS($1:26)),),4,1)="N",OFFSET(TH!I$1,SMALL(Dong11,ROWS($1:26)),),0))</f>
        <v>0</v>
      </c>
      <c r="H39" s="346">
        <f t="shared" ref="H39:H62" ca="1" si="11">ROUND(F39*G39,0)</f>
        <v>0</v>
      </c>
      <c r="I39" s="345">
        <f ca="1">IF(ROWS($1:26)&gt;COUNT(Dong11),0,IF(MID(OFFSET(TH!D$1,SMALL(Dong11,ROWS($1:26)),),4,1)="X",OFFSET(TH!I$1,SMALL(Dong11,ROWS($1:26)),),0))</f>
        <v>0</v>
      </c>
      <c r="J39" s="346">
        <f t="shared" ref="J39:J62" ca="1" si="12">ROUND(F39*I39,0)</f>
        <v>0</v>
      </c>
      <c r="K39" s="346">
        <f t="shared" ref="K39:K62" ca="1" si="13">IF(D39&lt;&gt;"",K38+G39-I39,0)</f>
        <v>0</v>
      </c>
      <c r="L39" s="346">
        <f t="shared" ref="L39:L62" ca="1" si="14">IF(D39&lt;&gt;"",L38+H39-J39,0)</f>
        <v>0</v>
      </c>
      <c r="M39" s="346"/>
      <c r="N39" s="336"/>
    </row>
    <row r="40" spans="1:14">
      <c r="A40" s="307" t="str">
        <f t="shared" ca="1" si="10"/>
        <v/>
      </c>
      <c r="B40" s="342" t="str">
        <f ca="1">IF(ROWS($1:27)&gt;COUNT(Dong11),"",OFFSET(TH!D$1,SMALL(Dong11,ROWS($1:27)),))</f>
        <v/>
      </c>
      <c r="C40" s="343" t="str">
        <f ca="1">IF(ROWS($1:27)&gt;COUNT(Dong11),"",OFFSET(TH!E$1,SMALL(Dong11,ROWS($1:27)),))</f>
        <v/>
      </c>
      <c r="D40" s="344" t="str">
        <f ca="1">IF(ROWS($1:27)&gt;COUNT(Dong11),"",OFFSET(TH!H$1,SMALL(Dong11,ROWS($1:27)),))</f>
        <v/>
      </c>
      <c r="E40" s="342" t="str">
        <f ca="1">IF(ROWS($1:27)&gt;COUNT(Dong11),"",IF(OFFSET(TH!L$1,SMALL(Dong11,ROWS($1:27)),)=$G$7,OFFSET(TH!M$1,SMALL(Dong11,ROWS($1:27)),),OFFSET(TH!L$1,SMALL(Dong11,ROWS($1:27)),)))</f>
        <v/>
      </c>
      <c r="F40" s="345">
        <f ca="1">IF(ROWS($1:27)&gt;COUNT(Dong11),0,OFFSET(TH!J$1,SMALL(Dong11,ROWS($1:27)),))</f>
        <v>0</v>
      </c>
      <c r="G40" s="345">
        <f ca="1">IF(ROWS($1:27)&gt;COUNT(Dong11),0,IF(MID(OFFSET(TH!D$1,SMALL(Dong11,ROWS($1:27)),),4,1)="N",OFFSET(TH!I$1,SMALL(Dong11,ROWS($1:27)),),0))</f>
        <v>0</v>
      </c>
      <c r="H40" s="346">
        <f t="shared" ca="1" si="11"/>
        <v>0</v>
      </c>
      <c r="I40" s="345">
        <f ca="1">IF(ROWS($1:27)&gt;COUNT(Dong11),0,IF(MID(OFFSET(TH!D$1,SMALL(Dong11,ROWS($1:27)),),4,1)="X",OFFSET(TH!I$1,SMALL(Dong11,ROWS($1:27)),),0))</f>
        <v>0</v>
      </c>
      <c r="J40" s="346">
        <f t="shared" ca="1" si="12"/>
        <v>0</v>
      </c>
      <c r="K40" s="346">
        <f t="shared" ca="1" si="13"/>
        <v>0</v>
      </c>
      <c r="L40" s="346">
        <f t="shared" ca="1" si="14"/>
        <v>0</v>
      </c>
      <c r="M40" s="346"/>
      <c r="N40" s="336"/>
    </row>
    <row r="41" spans="1:14">
      <c r="A41" s="307" t="str">
        <f t="shared" ca="1" si="10"/>
        <v/>
      </c>
      <c r="B41" s="342" t="str">
        <f ca="1">IF(ROWS($1:28)&gt;COUNT(Dong11),"",OFFSET(TH!D$1,SMALL(Dong11,ROWS($1:28)),))</f>
        <v/>
      </c>
      <c r="C41" s="343" t="str">
        <f ca="1">IF(ROWS($1:28)&gt;COUNT(Dong11),"",OFFSET(TH!E$1,SMALL(Dong11,ROWS($1:28)),))</f>
        <v/>
      </c>
      <c r="D41" s="344" t="str">
        <f ca="1">IF(ROWS($1:28)&gt;COUNT(Dong11),"",OFFSET(TH!H$1,SMALL(Dong11,ROWS($1:28)),))</f>
        <v/>
      </c>
      <c r="E41" s="342" t="str">
        <f ca="1">IF(ROWS($1:28)&gt;COUNT(Dong11),"",IF(OFFSET(TH!L$1,SMALL(Dong11,ROWS($1:28)),)=$G$7,OFFSET(TH!M$1,SMALL(Dong11,ROWS($1:28)),),OFFSET(TH!L$1,SMALL(Dong11,ROWS($1:28)),)))</f>
        <v/>
      </c>
      <c r="F41" s="345">
        <f ca="1">IF(ROWS($1:28)&gt;COUNT(Dong11),0,OFFSET(TH!J$1,SMALL(Dong11,ROWS($1:28)),))</f>
        <v>0</v>
      </c>
      <c r="G41" s="345">
        <f ca="1">IF(ROWS($1:28)&gt;COUNT(Dong11),0,IF(MID(OFFSET(TH!D$1,SMALL(Dong11,ROWS($1:28)),),4,1)="N",OFFSET(TH!I$1,SMALL(Dong11,ROWS($1:28)),),0))</f>
        <v>0</v>
      </c>
      <c r="H41" s="346">
        <f t="shared" ca="1" si="11"/>
        <v>0</v>
      </c>
      <c r="I41" s="345">
        <f ca="1">IF(ROWS($1:28)&gt;COUNT(Dong11),0,IF(MID(OFFSET(TH!D$1,SMALL(Dong11,ROWS($1:28)),),4,1)="X",OFFSET(TH!I$1,SMALL(Dong11,ROWS($1:28)),),0))</f>
        <v>0</v>
      </c>
      <c r="J41" s="346">
        <f t="shared" ca="1" si="12"/>
        <v>0</v>
      </c>
      <c r="K41" s="346">
        <f t="shared" ca="1" si="13"/>
        <v>0</v>
      </c>
      <c r="L41" s="346">
        <f t="shared" ca="1" si="14"/>
        <v>0</v>
      </c>
      <c r="M41" s="346"/>
      <c r="N41" s="336"/>
    </row>
    <row r="42" spans="1:14">
      <c r="A42" s="307" t="str">
        <f t="shared" ca="1" si="10"/>
        <v/>
      </c>
      <c r="B42" s="342" t="str">
        <f ca="1">IF(ROWS($1:29)&gt;COUNT(Dong11),"",OFFSET(TH!D$1,SMALL(Dong11,ROWS($1:29)),))</f>
        <v/>
      </c>
      <c r="C42" s="343" t="str">
        <f ca="1">IF(ROWS($1:29)&gt;COUNT(Dong11),"",OFFSET(TH!E$1,SMALL(Dong11,ROWS($1:29)),))</f>
        <v/>
      </c>
      <c r="D42" s="344" t="str">
        <f ca="1">IF(ROWS($1:29)&gt;COUNT(Dong11),"",OFFSET(TH!H$1,SMALL(Dong11,ROWS($1:29)),))</f>
        <v/>
      </c>
      <c r="E42" s="342" t="str">
        <f ca="1">IF(ROWS($1:29)&gt;COUNT(Dong11),"",IF(OFFSET(TH!L$1,SMALL(Dong11,ROWS($1:29)),)=$G$7,OFFSET(TH!M$1,SMALL(Dong11,ROWS($1:29)),),OFFSET(TH!L$1,SMALL(Dong11,ROWS($1:29)),)))</f>
        <v/>
      </c>
      <c r="F42" s="345">
        <f ca="1">IF(ROWS($1:29)&gt;COUNT(Dong11),0,OFFSET(TH!J$1,SMALL(Dong11,ROWS($1:29)),))</f>
        <v>0</v>
      </c>
      <c r="G42" s="345">
        <f ca="1">IF(ROWS($1:29)&gt;COUNT(Dong11),0,IF(MID(OFFSET(TH!D$1,SMALL(Dong11,ROWS($1:29)),),4,1)="N",OFFSET(TH!I$1,SMALL(Dong11,ROWS($1:29)),),0))</f>
        <v>0</v>
      </c>
      <c r="H42" s="346">
        <f t="shared" ca="1" si="11"/>
        <v>0</v>
      </c>
      <c r="I42" s="345">
        <f ca="1">IF(ROWS($1:29)&gt;COUNT(Dong11),0,IF(MID(OFFSET(TH!D$1,SMALL(Dong11,ROWS($1:29)),),4,1)="X",OFFSET(TH!I$1,SMALL(Dong11,ROWS($1:29)),),0))</f>
        <v>0</v>
      </c>
      <c r="J42" s="346">
        <f t="shared" ca="1" si="12"/>
        <v>0</v>
      </c>
      <c r="K42" s="346">
        <f t="shared" ca="1" si="13"/>
        <v>0</v>
      </c>
      <c r="L42" s="346">
        <f t="shared" ca="1" si="14"/>
        <v>0</v>
      </c>
      <c r="M42" s="346"/>
      <c r="N42" s="336"/>
    </row>
    <row r="43" spans="1:14">
      <c r="A43" s="307" t="str">
        <f t="shared" ca="1" si="10"/>
        <v/>
      </c>
      <c r="B43" s="342" t="str">
        <f ca="1">IF(ROWS($1:30)&gt;COUNT(Dong11),"",OFFSET(TH!D$1,SMALL(Dong11,ROWS($1:30)),))</f>
        <v/>
      </c>
      <c r="C43" s="343" t="str">
        <f ca="1">IF(ROWS($1:30)&gt;COUNT(Dong11),"",OFFSET(TH!E$1,SMALL(Dong11,ROWS($1:30)),))</f>
        <v/>
      </c>
      <c r="D43" s="344" t="str">
        <f ca="1">IF(ROWS($1:30)&gt;COUNT(Dong11),"",OFFSET(TH!H$1,SMALL(Dong11,ROWS($1:30)),))</f>
        <v/>
      </c>
      <c r="E43" s="342" t="str">
        <f ca="1">IF(ROWS($1:30)&gt;COUNT(Dong11),"",IF(OFFSET(TH!L$1,SMALL(Dong11,ROWS($1:30)),)=$G$7,OFFSET(TH!M$1,SMALL(Dong11,ROWS($1:30)),),OFFSET(TH!L$1,SMALL(Dong11,ROWS($1:30)),)))</f>
        <v/>
      </c>
      <c r="F43" s="345">
        <f ca="1">IF(ROWS($1:30)&gt;COUNT(Dong11),0,OFFSET(TH!J$1,SMALL(Dong11,ROWS($1:30)),))</f>
        <v>0</v>
      </c>
      <c r="G43" s="345">
        <f ca="1">IF(ROWS($1:30)&gt;COUNT(Dong11),0,IF(MID(OFFSET(TH!D$1,SMALL(Dong11,ROWS($1:30)),),4,1)="N",OFFSET(TH!I$1,SMALL(Dong11,ROWS($1:30)),),0))</f>
        <v>0</v>
      </c>
      <c r="H43" s="346">
        <f t="shared" ca="1" si="11"/>
        <v>0</v>
      </c>
      <c r="I43" s="345">
        <f ca="1">IF(ROWS($1:30)&gt;COUNT(Dong11),0,IF(MID(OFFSET(TH!D$1,SMALL(Dong11,ROWS($1:30)),),4,1)="X",OFFSET(TH!I$1,SMALL(Dong11,ROWS($1:30)),),0))</f>
        <v>0</v>
      </c>
      <c r="J43" s="346">
        <f t="shared" ca="1" si="12"/>
        <v>0</v>
      </c>
      <c r="K43" s="346">
        <f t="shared" ca="1" si="13"/>
        <v>0</v>
      </c>
      <c r="L43" s="346">
        <f t="shared" ca="1" si="14"/>
        <v>0</v>
      </c>
      <c r="M43" s="346"/>
      <c r="N43" s="336"/>
    </row>
    <row r="44" spans="1:14">
      <c r="A44" s="307" t="str">
        <f t="shared" ca="1" si="10"/>
        <v/>
      </c>
      <c r="B44" s="342" t="str">
        <f ca="1">IF(ROWS($1:31)&gt;COUNT(Dong11),"",OFFSET(TH!D$1,SMALL(Dong11,ROWS($1:31)),))</f>
        <v/>
      </c>
      <c r="C44" s="343" t="str">
        <f ca="1">IF(ROWS($1:31)&gt;COUNT(Dong11),"",OFFSET(TH!E$1,SMALL(Dong11,ROWS($1:31)),))</f>
        <v/>
      </c>
      <c r="D44" s="344" t="str">
        <f ca="1">IF(ROWS($1:31)&gt;COUNT(Dong11),"",OFFSET(TH!H$1,SMALL(Dong11,ROWS($1:31)),))</f>
        <v/>
      </c>
      <c r="E44" s="342" t="str">
        <f ca="1">IF(ROWS($1:31)&gt;COUNT(Dong11),"",IF(OFFSET(TH!L$1,SMALL(Dong11,ROWS($1:31)),)=$G$7,OFFSET(TH!M$1,SMALL(Dong11,ROWS($1:31)),),OFFSET(TH!L$1,SMALL(Dong11,ROWS($1:31)),)))</f>
        <v/>
      </c>
      <c r="F44" s="345">
        <f ca="1">IF(ROWS($1:31)&gt;COUNT(Dong11),0,OFFSET(TH!J$1,SMALL(Dong11,ROWS($1:31)),))</f>
        <v>0</v>
      </c>
      <c r="G44" s="345">
        <f ca="1">IF(ROWS($1:31)&gt;COUNT(Dong11),0,IF(MID(OFFSET(TH!D$1,SMALL(Dong11,ROWS($1:31)),),4,1)="N",OFFSET(TH!I$1,SMALL(Dong11,ROWS($1:31)),),0))</f>
        <v>0</v>
      </c>
      <c r="H44" s="346">
        <f t="shared" ca="1" si="11"/>
        <v>0</v>
      </c>
      <c r="I44" s="345">
        <f ca="1">IF(ROWS($1:31)&gt;COUNT(Dong11),0,IF(MID(OFFSET(TH!D$1,SMALL(Dong11,ROWS($1:31)),),4,1)="X",OFFSET(TH!I$1,SMALL(Dong11,ROWS($1:31)),),0))</f>
        <v>0</v>
      </c>
      <c r="J44" s="346">
        <f t="shared" ca="1" si="12"/>
        <v>0</v>
      </c>
      <c r="K44" s="346">
        <f t="shared" ca="1" si="13"/>
        <v>0</v>
      </c>
      <c r="L44" s="346">
        <f t="shared" ca="1" si="14"/>
        <v>0</v>
      </c>
      <c r="M44" s="346"/>
      <c r="N44" s="336"/>
    </row>
    <row r="45" spans="1:14">
      <c r="A45" s="307" t="str">
        <f t="shared" ca="1" si="10"/>
        <v/>
      </c>
      <c r="B45" s="342" t="str">
        <f ca="1">IF(ROWS($1:32)&gt;COUNT(Dong11),"",OFFSET(TH!D$1,SMALL(Dong11,ROWS($1:32)),))</f>
        <v/>
      </c>
      <c r="C45" s="343" t="str">
        <f ca="1">IF(ROWS($1:32)&gt;COUNT(Dong11),"",OFFSET(TH!E$1,SMALL(Dong11,ROWS($1:32)),))</f>
        <v/>
      </c>
      <c r="D45" s="344" t="str">
        <f ca="1">IF(ROWS($1:32)&gt;COUNT(Dong11),"",OFFSET(TH!H$1,SMALL(Dong11,ROWS($1:32)),))</f>
        <v/>
      </c>
      <c r="E45" s="342" t="str">
        <f ca="1">IF(ROWS($1:32)&gt;COUNT(Dong11),"",IF(OFFSET(TH!L$1,SMALL(Dong11,ROWS($1:32)),)=$G$7,OFFSET(TH!M$1,SMALL(Dong11,ROWS($1:32)),),OFFSET(TH!L$1,SMALL(Dong11,ROWS($1:32)),)))</f>
        <v/>
      </c>
      <c r="F45" s="345">
        <f ca="1">IF(ROWS($1:32)&gt;COUNT(Dong11),0,OFFSET(TH!J$1,SMALL(Dong11,ROWS($1:32)),))</f>
        <v>0</v>
      </c>
      <c r="G45" s="345">
        <f ca="1">IF(ROWS($1:32)&gt;COUNT(Dong11),0,IF(MID(OFFSET(TH!D$1,SMALL(Dong11,ROWS($1:32)),),4,1)="N",OFFSET(TH!I$1,SMALL(Dong11,ROWS($1:32)),),0))</f>
        <v>0</v>
      </c>
      <c r="H45" s="346">
        <f t="shared" ca="1" si="11"/>
        <v>0</v>
      </c>
      <c r="I45" s="345">
        <f ca="1">IF(ROWS($1:32)&gt;COUNT(Dong11),0,IF(MID(OFFSET(TH!D$1,SMALL(Dong11,ROWS($1:32)),),4,1)="X",OFFSET(TH!I$1,SMALL(Dong11,ROWS($1:32)),),0))</f>
        <v>0</v>
      </c>
      <c r="J45" s="346">
        <f t="shared" ca="1" si="12"/>
        <v>0</v>
      </c>
      <c r="K45" s="346">
        <f t="shared" ca="1" si="13"/>
        <v>0</v>
      </c>
      <c r="L45" s="346">
        <f t="shared" ca="1" si="14"/>
        <v>0</v>
      </c>
      <c r="M45" s="346"/>
      <c r="N45" s="336"/>
    </row>
    <row r="46" spans="1:14">
      <c r="A46" s="307" t="str">
        <f t="shared" ca="1" si="10"/>
        <v/>
      </c>
      <c r="B46" s="342" t="str">
        <f ca="1">IF(ROWS($1:33)&gt;COUNT(Dong11),"",OFFSET(TH!D$1,SMALL(Dong11,ROWS($1:33)),))</f>
        <v/>
      </c>
      <c r="C46" s="343" t="str">
        <f ca="1">IF(ROWS($1:33)&gt;COUNT(Dong11),"",OFFSET(TH!E$1,SMALL(Dong11,ROWS($1:33)),))</f>
        <v/>
      </c>
      <c r="D46" s="344" t="str">
        <f ca="1">IF(ROWS($1:33)&gt;COUNT(Dong11),"",OFFSET(TH!H$1,SMALL(Dong11,ROWS($1:33)),))</f>
        <v/>
      </c>
      <c r="E46" s="342" t="str">
        <f ca="1">IF(ROWS($1:33)&gt;COUNT(Dong11),"",IF(OFFSET(TH!L$1,SMALL(Dong11,ROWS($1:33)),)=$G$7,OFFSET(TH!M$1,SMALL(Dong11,ROWS($1:33)),),OFFSET(TH!L$1,SMALL(Dong11,ROWS($1:33)),)))</f>
        <v/>
      </c>
      <c r="F46" s="345">
        <f ca="1">IF(ROWS($1:33)&gt;COUNT(Dong11),0,OFFSET(TH!J$1,SMALL(Dong11,ROWS($1:33)),))</f>
        <v>0</v>
      </c>
      <c r="G46" s="345">
        <f ca="1">IF(ROWS($1:33)&gt;COUNT(Dong11),0,IF(MID(OFFSET(TH!D$1,SMALL(Dong11,ROWS($1:33)),),4,1)="N",OFFSET(TH!I$1,SMALL(Dong11,ROWS($1:33)),),0))</f>
        <v>0</v>
      </c>
      <c r="H46" s="346">
        <f t="shared" ca="1" si="11"/>
        <v>0</v>
      </c>
      <c r="I46" s="345">
        <f ca="1">IF(ROWS($1:33)&gt;COUNT(Dong11),0,IF(MID(OFFSET(TH!D$1,SMALL(Dong11,ROWS($1:33)),),4,1)="X",OFFSET(TH!I$1,SMALL(Dong11,ROWS($1:33)),),0))</f>
        <v>0</v>
      </c>
      <c r="J46" s="346">
        <f t="shared" ca="1" si="12"/>
        <v>0</v>
      </c>
      <c r="K46" s="346">
        <f t="shared" ca="1" si="13"/>
        <v>0</v>
      </c>
      <c r="L46" s="346">
        <f t="shared" ca="1" si="14"/>
        <v>0</v>
      </c>
      <c r="M46" s="346"/>
      <c r="N46" s="336"/>
    </row>
    <row r="47" spans="1:14">
      <c r="A47" s="307" t="str">
        <f t="shared" ca="1" si="10"/>
        <v/>
      </c>
      <c r="B47" s="342" t="str">
        <f ca="1">IF(ROWS($1:34)&gt;COUNT(Dong11),"",OFFSET(TH!D$1,SMALL(Dong11,ROWS($1:34)),))</f>
        <v/>
      </c>
      <c r="C47" s="343" t="str">
        <f ca="1">IF(ROWS($1:34)&gt;COUNT(Dong11),"",OFFSET(TH!E$1,SMALL(Dong11,ROWS($1:34)),))</f>
        <v/>
      </c>
      <c r="D47" s="344" t="str">
        <f ca="1">IF(ROWS($1:34)&gt;COUNT(Dong11),"",OFFSET(TH!H$1,SMALL(Dong11,ROWS($1:34)),))</f>
        <v/>
      </c>
      <c r="E47" s="342" t="str">
        <f ca="1">IF(ROWS($1:34)&gt;COUNT(Dong11),"",IF(OFFSET(TH!L$1,SMALL(Dong11,ROWS($1:34)),)=$G$7,OFFSET(TH!M$1,SMALL(Dong11,ROWS($1:34)),),OFFSET(TH!L$1,SMALL(Dong11,ROWS($1:34)),)))</f>
        <v/>
      </c>
      <c r="F47" s="345">
        <f ca="1">IF(ROWS($1:34)&gt;COUNT(Dong11),0,OFFSET(TH!J$1,SMALL(Dong11,ROWS($1:34)),))</f>
        <v>0</v>
      </c>
      <c r="G47" s="345">
        <f ca="1">IF(ROWS($1:34)&gt;COUNT(Dong11),0,IF(MID(OFFSET(TH!D$1,SMALL(Dong11,ROWS($1:34)),),4,1)="N",OFFSET(TH!I$1,SMALL(Dong11,ROWS($1:34)),),0))</f>
        <v>0</v>
      </c>
      <c r="H47" s="346">
        <f t="shared" ca="1" si="11"/>
        <v>0</v>
      </c>
      <c r="I47" s="345">
        <f ca="1">IF(ROWS($1:34)&gt;COUNT(Dong11),0,IF(MID(OFFSET(TH!D$1,SMALL(Dong11,ROWS($1:34)),),4,1)="X",OFFSET(TH!I$1,SMALL(Dong11,ROWS($1:34)),),0))</f>
        <v>0</v>
      </c>
      <c r="J47" s="346">
        <f t="shared" ca="1" si="12"/>
        <v>0</v>
      </c>
      <c r="K47" s="346">
        <f t="shared" ca="1" si="13"/>
        <v>0</v>
      </c>
      <c r="L47" s="346">
        <f t="shared" ca="1" si="14"/>
        <v>0</v>
      </c>
      <c r="M47" s="346"/>
      <c r="N47" s="336"/>
    </row>
    <row r="48" spans="1:14">
      <c r="A48" s="307" t="str">
        <f t="shared" ca="1" si="10"/>
        <v/>
      </c>
      <c r="B48" s="342" t="str">
        <f ca="1">IF(ROWS($1:35)&gt;COUNT(Dong11),"",OFFSET(TH!D$1,SMALL(Dong11,ROWS($1:35)),))</f>
        <v/>
      </c>
      <c r="C48" s="343" t="str">
        <f ca="1">IF(ROWS($1:35)&gt;COUNT(Dong11),"",OFFSET(TH!E$1,SMALL(Dong11,ROWS($1:35)),))</f>
        <v/>
      </c>
      <c r="D48" s="344" t="str">
        <f ca="1">IF(ROWS($1:35)&gt;COUNT(Dong11),"",OFFSET(TH!H$1,SMALL(Dong11,ROWS($1:35)),))</f>
        <v/>
      </c>
      <c r="E48" s="342" t="str">
        <f ca="1">IF(ROWS($1:35)&gt;COUNT(Dong11),"",IF(OFFSET(TH!L$1,SMALL(Dong11,ROWS($1:35)),)=$G$7,OFFSET(TH!M$1,SMALL(Dong11,ROWS($1:35)),),OFFSET(TH!L$1,SMALL(Dong11,ROWS($1:35)),)))</f>
        <v/>
      </c>
      <c r="F48" s="345">
        <f ca="1">IF(ROWS($1:35)&gt;COUNT(Dong11),0,OFFSET(TH!J$1,SMALL(Dong11,ROWS($1:35)),))</f>
        <v>0</v>
      </c>
      <c r="G48" s="345">
        <f ca="1">IF(ROWS($1:35)&gt;COUNT(Dong11),0,IF(MID(OFFSET(TH!D$1,SMALL(Dong11,ROWS($1:35)),),4,1)="N",OFFSET(TH!I$1,SMALL(Dong11,ROWS($1:35)),),0))</f>
        <v>0</v>
      </c>
      <c r="H48" s="346">
        <f t="shared" ca="1" si="11"/>
        <v>0</v>
      </c>
      <c r="I48" s="345">
        <f ca="1">IF(ROWS($1:35)&gt;COUNT(Dong11),0,IF(MID(OFFSET(TH!D$1,SMALL(Dong11,ROWS($1:35)),),4,1)="X",OFFSET(TH!I$1,SMALL(Dong11,ROWS($1:35)),),0))</f>
        <v>0</v>
      </c>
      <c r="J48" s="346">
        <f t="shared" ca="1" si="12"/>
        <v>0</v>
      </c>
      <c r="K48" s="346">
        <f t="shared" ca="1" si="13"/>
        <v>0</v>
      </c>
      <c r="L48" s="346">
        <f t="shared" ca="1" si="14"/>
        <v>0</v>
      </c>
      <c r="M48" s="346"/>
      <c r="N48" s="336"/>
    </row>
    <row r="49" spans="1:14">
      <c r="A49" s="307" t="str">
        <f t="shared" ca="1" si="10"/>
        <v/>
      </c>
      <c r="B49" s="342" t="str">
        <f ca="1">IF(ROWS($1:36)&gt;COUNT(Dong11),"",OFFSET(TH!D$1,SMALL(Dong11,ROWS($1:36)),))</f>
        <v/>
      </c>
      <c r="C49" s="343" t="str">
        <f ca="1">IF(ROWS($1:36)&gt;COUNT(Dong11),"",OFFSET(TH!E$1,SMALL(Dong11,ROWS($1:36)),))</f>
        <v/>
      </c>
      <c r="D49" s="344" t="str">
        <f ca="1">IF(ROWS($1:36)&gt;COUNT(Dong11),"",OFFSET(TH!H$1,SMALL(Dong11,ROWS($1:36)),))</f>
        <v/>
      </c>
      <c r="E49" s="342" t="str">
        <f ca="1">IF(ROWS($1:36)&gt;COUNT(Dong11),"",IF(OFFSET(TH!L$1,SMALL(Dong11,ROWS($1:36)),)=$G$7,OFFSET(TH!M$1,SMALL(Dong11,ROWS($1:36)),),OFFSET(TH!L$1,SMALL(Dong11,ROWS($1:36)),)))</f>
        <v/>
      </c>
      <c r="F49" s="345">
        <f ca="1">IF(ROWS($1:36)&gt;COUNT(Dong11),0,OFFSET(TH!J$1,SMALL(Dong11,ROWS($1:36)),))</f>
        <v>0</v>
      </c>
      <c r="G49" s="345">
        <f ca="1">IF(ROWS($1:36)&gt;COUNT(Dong11),0,IF(MID(OFFSET(TH!D$1,SMALL(Dong11,ROWS($1:36)),),4,1)="N",OFFSET(TH!I$1,SMALL(Dong11,ROWS($1:36)),),0))</f>
        <v>0</v>
      </c>
      <c r="H49" s="346">
        <f t="shared" ca="1" si="11"/>
        <v>0</v>
      </c>
      <c r="I49" s="345">
        <f ca="1">IF(ROWS($1:36)&gt;COUNT(Dong11),0,IF(MID(OFFSET(TH!D$1,SMALL(Dong11,ROWS($1:36)),),4,1)="X",OFFSET(TH!I$1,SMALL(Dong11,ROWS($1:36)),),0))</f>
        <v>0</v>
      </c>
      <c r="J49" s="346">
        <f t="shared" ca="1" si="12"/>
        <v>0</v>
      </c>
      <c r="K49" s="346">
        <f t="shared" ca="1" si="13"/>
        <v>0</v>
      </c>
      <c r="L49" s="346">
        <f t="shared" ca="1" si="14"/>
        <v>0</v>
      </c>
      <c r="M49" s="346"/>
      <c r="N49" s="336"/>
    </row>
    <row r="50" spans="1:14">
      <c r="A50" s="307" t="str">
        <f t="shared" ca="1" si="10"/>
        <v/>
      </c>
      <c r="B50" s="342" t="str">
        <f ca="1">IF(ROWS($1:37)&gt;COUNT(Dong11),"",OFFSET(TH!D$1,SMALL(Dong11,ROWS($1:37)),))</f>
        <v/>
      </c>
      <c r="C50" s="343" t="str">
        <f ca="1">IF(ROWS($1:37)&gt;COUNT(Dong11),"",OFFSET(TH!E$1,SMALL(Dong11,ROWS($1:37)),))</f>
        <v/>
      </c>
      <c r="D50" s="344" t="str">
        <f ca="1">IF(ROWS($1:37)&gt;COUNT(Dong11),"",OFFSET(TH!H$1,SMALL(Dong11,ROWS($1:37)),))</f>
        <v/>
      </c>
      <c r="E50" s="342" t="str">
        <f ca="1">IF(ROWS($1:37)&gt;COUNT(Dong11),"",IF(OFFSET(TH!L$1,SMALL(Dong11,ROWS($1:37)),)=$G$7,OFFSET(TH!M$1,SMALL(Dong11,ROWS($1:37)),),OFFSET(TH!L$1,SMALL(Dong11,ROWS($1:37)),)))</f>
        <v/>
      </c>
      <c r="F50" s="345">
        <f ca="1">IF(ROWS($1:37)&gt;COUNT(Dong11),0,OFFSET(TH!J$1,SMALL(Dong11,ROWS($1:37)),))</f>
        <v>0</v>
      </c>
      <c r="G50" s="345">
        <f ca="1">IF(ROWS($1:37)&gt;COUNT(Dong11),0,IF(MID(OFFSET(TH!D$1,SMALL(Dong11,ROWS($1:37)),),4,1)="N",OFFSET(TH!I$1,SMALL(Dong11,ROWS($1:37)),),0))</f>
        <v>0</v>
      </c>
      <c r="H50" s="346">
        <f t="shared" ca="1" si="11"/>
        <v>0</v>
      </c>
      <c r="I50" s="345">
        <f ca="1">IF(ROWS($1:37)&gt;COUNT(Dong11),0,IF(MID(OFFSET(TH!D$1,SMALL(Dong11,ROWS($1:37)),),4,1)="X",OFFSET(TH!I$1,SMALL(Dong11,ROWS($1:37)),),0))</f>
        <v>0</v>
      </c>
      <c r="J50" s="346">
        <f t="shared" ca="1" si="12"/>
        <v>0</v>
      </c>
      <c r="K50" s="346">
        <f t="shared" ca="1" si="13"/>
        <v>0</v>
      </c>
      <c r="L50" s="346">
        <f t="shared" ca="1" si="14"/>
        <v>0</v>
      </c>
      <c r="M50" s="346"/>
      <c r="N50" s="336"/>
    </row>
    <row r="51" spans="1:14">
      <c r="A51" s="307" t="str">
        <f t="shared" ca="1" si="10"/>
        <v/>
      </c>
      <c r="B51" s="342" t="str">
        <f ca="1">IF(ROWS($1:38)&gt;COUNT(Dong11),"",OFFSET(TH!D$1,SMALL(Dong11,ROWS($1:38)),))</f>
        <v/>
      </c>
      <c r="C51" s="343" t="str">
        <f ca="1">IF(ROWS($1:38)&gt;COUNT(Dong11),"",OFFSET(TH!E$1,SMALL(Dong11,ROWS($1:38)),))</f>
        <v/>
      </c>
      <c r="D51" s="344" t="str">
        <f ca="1">IF(ROWS($1:38)&gt;COUNT(Dong11),"",OFFSET(TH!H$1,SMALL(Dong11,ROWS($1:38)),))</f>
        <v/>
      </c>
      <c r="E51" s="342" t="str">
        <f ca="1">IF(ROWS($1:38)&gt;COUNT(Dong11),"",IF(OFFSET(TH!L$1,SMALL(Dong11,ROWS($1:38)),)=$G$7,OFFSET(TH!M$1,SMALL(Dong11,ROWS($1:38)),),OFFSET(TH!L$1,SMALL(Dong11,ROWS($1:38)),)))</f>
        <v/>
      </c>
      <c r="F51" s="345">
        <f ca="1">IF(ROWS($1:38)&gt;COUNT(Dong11),0,OFFSET(TH!J$1,SMALL(Dong11,ROWS($1:38)),))</f>
        <v>0</v>
      </c>
      <c r="G51" s="345">
        <f ca="1">IF(ROWS($1:38)&gt;COUNT(Dong11),0,IF(MID(OFFSET(TH!D$1,SMALL(Dong11,ROWS($1:38)),),4,1)="N",OFFSET(TH!I$1,SMALL(Dong11,ROWS($1:38)),),0))</f>
        <v>0</v>
      </c>
      <c r="H51" s="346">
        <f t="shared" ca="1" si="11"/>
        <v>0</v>
      </c>
      <c r="I51" s="345">
        <f ca="1">IF(ROWS($1:38)&gt;COUNT(Dong11),0,IF(MID(OFFSET(TH!D$1,SMALL(Dong11,ROWS($1:38)),),4,1)="X",OFFSET(TH!I$1,SMALL(Dong11,ROWS($1:38)),),0))</f>
        <v>0</v>
      </c>
      <c r="J51" s="346">
        <f t="shared" ca="1" si="12"/>
        <v>0</v>
      </c>
      <c r="K51" s="346">
        <f t="shared" ca="1" si="13"/>
        <v>0</v>
      </c>
      <c r="L51" s="346">
        <f t="shared" ca="1" si="14"/>
        <v>0</v>
      </c>
      <c r="M51" s="346"/>
      <c r="N51" s="336"/>
    </row>
    <row r="52" spans="1:14">
      <c r="A52" s="307" t="str">
        <f t="shared" ca="1" si="10"/>
        <v/>
      </c>
      <c r="B52" s="342" t="str">
        <f ca="1">IF(ROWS($1:39)&gt;COUNT(Dong11),"",OFFSET(TH!D$1,SMALL(Dong11,ROWS($1:39)),))</f>
        <v/>
      </c>
      <c r="C52" s="343" t="str">
        <f ca="1">IF(ROWS($1:39)&gt;COUNT(Dong11),"",OFFSET(TH!E$1,SMALL(Dong11,ROWS($1:39)),))</f>
        <v/>
      </c>
      <c r="D52" s="344" t="str">
        <f ca="1">IF(ROWS($1:39)&gt;COUNT(Dong11),"",OFFSET(TH!H$1,SMALL(Dong11,ROWS($1:39)),))</f>
        <v/>
      </c>
      <c r="E52" s="342" t="str">
        <f ca="1">IF(ROWS($1:39)&gt;COUNT(Dong11),"",IF(OFFSET(TH!L$1,SMALL(Dong11,ROWS($1:39)),)=$G$7,OFFSET(TH!M$1,SMALL(Dong11,ROWS($1:39)),),OFFSET(TH!L$1,SMALL(Dong11,ROWS($1:39)),)))</f>
        <v/>
      </c>
      <c r="F52" s="345">
        <f ca="1">IF(ROWS($1:39)&gt;COUNT(Dong11),0,OFFSET(TH!J$1,SMALL(Dong11,ROWS($1:39)),))</f>
        <v>0</v>
      </c>
      <c r="G52" s="345">
        <f ca="1">IF(ROWS($1:39)&gt;COUNT(Dong11),0,IF(MID(OFFSET(TH!D$1,SMALL(Dong11,ROWS($1:39)),),4,1)="N",OFFSET(TH!I$1,SMALL(Dong11,ROWS($1:39)),),0))</f>
        <v>0</v>
      </c>
      <c r="H52" s="346">
        <f t="shared" ca="1" si="11"/>
        <v>0</v>
      </c>
      <c r="I52" s="345">
        <f ca="1">IF(ROWS($1:39)&gt;COUNT(Dong11),0,IF(MID(OFFSET(TH!D$1,SMALL(Dong11,ROWS($1:39)),),4,1)="X",OFFSET(TH!I$1,SMALL(Dong11,ROWS($1:39)),),0))</f>
        <v>0</v>
      </c>
      <c r="J52" s="346">
        <f t="shared" ca="1" si="12"/>
        <v>0</v>
      </c>
      <c r="K52" s="346">
        <f t="shared" ca="1" si="13"/>
        <v>0</v>
      </c>
      <c r="L52" s="346">
        <f t="shared" ca="1" si="14"/>
        <v>0</v>
      </c>
      <c r="M52" s="346"/>
      <c r="N52" s="336"/>
    </row>
    <row r="53" spans="1:14">
      <c r="A53" s="307" t="str">
        <f t="shared" ca="1" si="10"/>
        <v/>
      </c>
      <c r="B53" s="342" t="str">
        <f ca="1">IF(ROWS($1:40)&gt;COUNT(Dong11),"",OFFSET(TH!D$1,SMALL(Dong11,ROWS($1:40)),))</f>
        <v/>
      </c>
      <c r="C53" s="343" t="str">
        <f ca="1">IF(ROWS($1:40)&gt;COUNT(Dong11),"",OFFSET(TH!E$1,SMALL(Dong11,ROWS($1:40)),))</f>
        <v/>
      </c>
      <c r="D53" s="344" t="str">
        <f ca="1">IF(ROWS($1:40)&gt;COUNT(Dong11),"",OFFSET(TH!H$1,SMALL(Dong11,ROWS($1:40)),))</f>
        <v/>
      </c>
      <c r="E53" s="342" t="str">
        <f ca="1">IF(ROWS($1:40)&gt;COUNT(Dong11),"",IF(OFFSET(TH!L$1,SMALL(Dong11,ROWS($1:40)),)=$G$7,OFFSET(TH!M$1,SMALL(Dong11,ROWS($1:40)),),OFFSET(TH!L$1,SMALL(Dong11,ROWS($1:40)),)))</f>
        <v/>
      </c>
      <c r="F53" s="345">
        <f ca="1">IF(ROWS($1:40)&gt;COUNT(Dong11),0,OFFSET(TH!J$1,SMALL(Dong11,ROWS($1:40)),))</f>
        <v>0</v>
      </c>
      <c r="G53" s="345">
        <f ca="1">IF(ROWS($1:40)&gt;COUNT(Dong11),0,IF(MID(OFFSET(TH!D$1,SMALL(Dong11,ROWS($1:40)),),4,1)="N",OFFSET(TH!I$1,SMALL(Dong11,ROWS($1:40)),),0))</f>
        <v>0</v>
      </c>
      <c r="H53" s="346">
        <f t="shared" ca="1" si="11"/>
        <v>0</v>
      </c>
      <c r="I53" s="345">
        <f ca="1">IF(ROWS($1:40)&gt;COUNT(Dong11),0,IF(MID(OFFSET(TH!D$1,SMALL(Dong11,ROWS($1:40)),),4,1)="X",OFFSET(TH!I$1,SMALL(Dong11,ROWS($1:40)),),0))</f>
        <v>0</v>
      </c>
      <c r="J53" s="346">
        <f t="shared" ca="1" si="12"/>
        <v>0</v>
      </c>
      <c r="K53" s="346">
        <f t="shared" ca="1" si="13"/>
        <v>0</v>
      </c>
      <c r="L53" s="346">
        <f t="shared" ca="1" si="14"/>
        <v>0</v>
      </c>
      <c r="M53" s="346"/>
      <c r="N53" s="336"/>
    </row>
    <row r="54" spans="1:14">
      <c r="A54" s="307" t="str">
        <f t="shared" ca="1" si="10"/>
        <v/>
      </c>
      <c r="B54" s="342" t="str">
        <f ca="1">IF(ROWS($1:41)&gt;COUNT(Dong11),"",OFFSET(TH!D$1,SMALL(Dong11,ROWS($1:41)),))</f>
        <v/>
      </c>
      <c r="C54" s="343" t="str">
        <f ca="1">IF(ROWS($1:41)&gt;COUNT(Dong11),"",OFFSET(TH!E$1,SMALL(Dong11,ROWS($1:41)),))</f>
        <v/>
      </c>
      <c r="D54" s="344" t="str">
        <f ca="1">IF(ROWS($1:41)&gt;COUNT(Dong11),"",OFFSET(TH!H$1,SMALL(Dong11,ROWS($1:41)),))</f>
        <v/>
      </c>
      <c r="E54" s="342" t="str">
        <f ca="1">IF(ROWS($1:41)&gt;COUNT(Dong11),"",IF(OFFSET(TH!L$1,SMALL(Dong11,ROWS($1:41)),)=$G$7,OFFSET(TH!M$1,SMALL(Dong11,ROWS($1:41)),),OFFSET(TH!L$1,SMALL(Dong11,ROWS($1:41)),)))</f>
        <v/>
      </c>
      <c r="F54" s="345">
        <f ca="1">IF(ROWS($1:41)&gt;COUNT(Dong11),0,OFFSET(TH!J$1,SMALL(Dong11,ROWS($1:41)),))</f>
        <v>0</v>
      </c>
      <c r="G54" s="345">
        <f ca="1">IF(ROWS($1:41)&gt;COUNT(Dong11),0,IF(MID(OFFSET(TH!D$1,SMALL(Dong11,ROWS($1:41)),),4,1)="N",OFFSET(TH!I$1,SMALL(Dong11,ROWS($1:41)),),0))</f>
        <v>0</v>
      </c>
      <c r="H54" s="346">
        <f t="shared" ca="1" si="11"/>
        <v>0</v>
      </c>
      <c r="I54" s="345">
        <f ca="1">IF(ROWS($1:41)&gt;COUNT(Dong11),0,IF(MID(OFFSET(TH!D$1,SMALL(Dong11,ROWS($1:41)),),4,1)="X",OFFSET(TH!I$1,SMALL(Dong11,ROWS($1:41)),),0))</f>
        <v>0</v>
      </c>
      <c r="J54" s="346">
        <f t="shared" ca="1" si="12"/>
        <v>0</v>
      </c>
      <c r="K54" s="346">
        <f t="shared" ca="1" si="13"/>
        <v>0</v>
      </c>
      <c r="L54" s="346">
        <f t="shared" ca="1" si="14"/>
        <v>0</v>
      </c>
      <c r="M54" s="346"/>
      <c r="N54" s="336"/>
    </row>
    <row r="55" spans="1:14">
      <c r="A55" s="307" t="str">
        <f t="shared" ca="1" si="10"/>
        <v/>
      </c>
      <c r="B55" s="342" t="str">
        <f ca="1">IF(ROWS($1:42)&gt;COUNT(Dong11),"",OFFSET(TH!D$1,SMALL(Dong11,ROWS($1:42)),))</f>
        <v/>
      </c>
      <c r="C55" s="343" t="str">
        <f ca="1">IF(ROWS($1:42)&gt;COUNT(Dong11),"",OFFSET(TH!E$1,SMALL(Dong11,ROWS($1:42)),))</f>
        <v/>
      </c>
      <c r="D55" s="344" t="str">
        <f ca="1">IF(ROWS($1:42)&gt;COUNT(Dong11),"",OFFSET(TH!H$1,SMALL(Dong11,ROWS($1:42)),))</f>
        <v/>
      </c>
      <c r="E55" s="342" t="str">
        <f ca="1">IF(ROWS($1:42)&gt;COUNT(Dong11),"",IF(OFFSET(TH!L$1,SMALL(Dong11,ROWS($1:42)),)=$G$7,OFFSET(TH!M$1,SMALL(Dong11,ROWS($1:42)),),OFFSET(TH!L$1,SMALL(Dong11,ROWS($1:42)),)))</f>
        <v/>
      </c>
      <c r="F55" s="345">
        <f ca="1">IF(ROWS($1:42)&gt;COUNT(Dong11),0,OFFSET(TH!J$1,SMALL(Dong11,ROWS($1:42)),))</f>
        <v>0</v>
      </c>
      <c r="G55" s="345">
        <f ca="1">IF(ROWS($1:42)&gt;COUNT(Dong11),0,IF(MID(OFFSET(TH!D$1,SMALL(Dong11,ROWS($1:42)),),4,1)="N",OFFSET(TH!I$1,SMALL(Dong11,ROWS($1:42)),),0))</f>
        <v>0</v>
      </c>
      <c r="H55" s="346">
        <f t="shared" ca="1" si="11"/>
        <v>0</v>
      </c>
      <c r="I55" s="345">
        <f ca="1">IF(ROWS($1:42)&gt;COUNT(Dong11),0,IF(MID(OFFSET(TH!D$1,SMALL(Dong11,ROWS($1:42)),),4,1)="X",OFFSET(TH!I$1,SMALL(Dong11,ROWS($1:42)),),0))</f>
        <v>0</v>
      </c>
      <c r="J55" s="346">
        <f t="shared" ca="1" si="12"/>
        <v>0</v>
      </c>
      <c r="K55" s="346">
        <f t="shared" ca="1" si="13"/>
        <v>0</v>
      </c>
      <c r="L55" s="346">
        <f t="shared" ca="1" si="14"/>
        <v>0</v>
      </c>
      <c r="M55" s="346"/>
      <c r="N55" s="336"/>
    </row>
    <row r="56" spans="1:14">
      <c r="A56" s="307" t="str">
        <f t="shared" ca="1" si="10"/>
        <v/>
      </c>
      <c r="B56" s="342" t="str">
        <f ca="1">IF(ROWS($1:43)&gt;COUNT(Dong11),"",OFFSET(TH!D$1,SMALL(Dong11,ROWS($1:43)),))</f>
        <v/>
      </c>
      <c r="C56" s="343" t="str">
        <f ca="1">IF(ROWS($1:43)&gt;COUNT(Dong11),"",OFFSET(TH!E$1,SMALL(Dong11,ROWS($1:43)),))</f>
        <v/>
      </c>
      <c r="D56" s="344" t="str">
        <f ca="1">IF(ROWS($1:43)&gt;COUNT(Dong11),"",OFFSET(TH!H$1,SMALL(Dong11,ROWS($1:43)),))</f>
        <v/>
      </c>
      <c r="E56" s="342" t="str">
        <f ca="1">IF(ROWS($1:43)&gt;COUNT(Dong11),"",IF(OFFSET(TH!L$1,SMALL(Dong11,ROWS($1:43)),)=$G$7,OFFSET(TH!M$1,SMALL(Dong11,ROWS($1:43)),),OFFSET(TH!L$1,SMALL(Dong11,ROWS($1:43)),)))</f>
        <v/>
      </c>
      <c r="F56" s="345">
        <f ca="1">IF(ROWS($1:43)&gt;COUNT(Dong11),0,OFFSET(TH!J$1,SMALL(Dong11,ROWS($1:43)),))</f>
        <v>0</v>
      </c>
      <c r="G56" s="345">
        <f ca="1">IF(ROWS($1:43)&gt;COUNT(Dong11),0,IF(MID(OFFSET(TH!D$1,SMALL(Dong11,ROWS($1:43)),),4,1)="N",OFFSET(TH!I$1,SMALL(Dong11,ROWS($1:43)),),0))</f>
        <v>0</v>
      </c>
      <c r="H56" s="346">
        <f t="shared" ca="1" si="11"/>
        <v>0</v>
      </c>
      <c r="I56" s="345">
        <f ca="1">IF(ROWS($1:43)&gt;COUNT(Dong11),0,IF(MID(OFFSET(TH!D$1,SMALL(Dong11,ROWS($1:43)),),4,1)="X",OFFSET(TH!I$1,SMALL(Dong11,ROWS($1:43)),),0))</f>
        <v>0</v>
      </c>
      <c r="J56" s="346">
        <f t="shared" ca="1" si="12"/>
        <v>0</v>
      </c>
      <c r="K56" s="346">
        <f t="shared" ca="1" si="13"/>
        <v>0</v>
      </c>
      <c r="L56" s="346">
        <f t="shared" ca="1" si="14"/>
        <v>0</v>
      </c>
      <c r="M56" s="346"/>
      <c r="N56" s="336"/>
    </row>
    <row r="57" spans="1:14">
      <c r="A57" s="307" t="str">
        <f t="shared" ca="1" si="10"/>
        <v/>
      </c>
      <c r="B57" s="342" t="str">
        <f ca="1">IF(ROWS($1:44)&gt;COUNT(Dong11),"",OFFSET(TH!D$1,SMALL(Dong11,ROWS($1:44)),))</f>
        <v/>
      </c>
      <c r="C57" s="343" t="str">
        <f ca="1">IF(ROWS($1:44)&gt;COUNT(Dong11),"",OFFSET(TH!E$1,SMALL(Dong11,ROWS($1:44)),))</f>
        <v/>
      </c>
      <c r="D57" s="344" t="str">
        <f ca="1">IF(ROWS($1:44)&gt;COUNT(Dong11),"",OFFSET(TH!H$1,SMALL(Dong11,ROWS($1:44)),))</f>
        <v/>
      </c>
      <c r="E57" s="342" t="str">
        <f ca="1">IF(ROWS($1:44)&gt;COUNT(Dong11),"",IF(OFFSET(TH!L$1,SMALL(Dong11,ROWS($1:44)),)=$G$7,OFFSET(TH!M$1,SMALL(Dong11,ROWS($1:44)),),OFFSET(TH!L$1,SMALL(Dong11,ROWS($1:44)),)))</f>
        <v/>
      </c>
      <c r="F57" s="345">
        <f ca="1">IF(ROWS($1:44)&gt;COUNT(Dong11),0,OFFSET(TH!J$1,SMALL(Dong11,ROWS($1:44)),))</f>
        <v>0</v>
      </c>
      <c r="G57" s="345">
        <f ca="1">IF(ROWS($1:44)&gt;COUNT(Dong11),0,IF(MID(OFFSET(TH!D$1,SMALL(Dong11,ROWS($1:44)),),4,1)="N",OFFSET(TH!I$1,SMALL(Dong11,ROWS($1:44)),),0))</f>
        <v>0</v>
      </c>
      <c r="H57" s="346">
        <f t="shared" ca="1" si="11"/>
        <v>0</v>
      </c>
      <c r="I57" s="345">
        <f ca="1">IF(ROWS($1:44)&gt;COUNT(Dong11),0,IF(MID(OFFSET(TH!D$1,SMALL(Dong11,ROWS($1:44)),),4,1)="X",OFFSET(TH!I$1,SMALL(Dong11,ROWS($1:44)),),0))</f>
        <v>0</v>
      </c>
      <c r="J57" s="346">
        <f t="shared" ca="1" si="12"/>
        <v>0</v>
      </c>
      <c r="K57" s="346">
        <f t="shared" ca="1" si="13"/>
        <v>0</v>
      </c>
      <c r="L57" s="346">
        <f t="shared" ca="1" si="14"/>
        <v>0</v>
      </c>
      <c r="M57" s="346"/>
      <c r="N57" s="336"/>
    </row>
    <row r="58" spans="1:14">
      <c r="A58" s="307" t="str">
        <f t="shared" ca="1" si="10"/>
        <v/>
      </c>
      <c r="B58" s="342" t="str">
        <f ca="1">IF(ROWS($1:45)&gt;COUNT(Dong11),"",OFFSET(TH!D$1,SMALL(Dong11,ROWS($1:45)),))</f>
        <v/>
      </c>
      <c r="C58" s="343" t="str">
        <f ca="1">IF(ROWS($1:45)&gt;COUNT(Dong11),"",OFFSET(TH!E$1,SMALL(Dong11,ROWS($1:45)),))</f>
        <v/>
      </c>
      <c r="D58" s="344" t="str">
        <f ca="1">IF(ROWS($1:45)&gt;COUNT(Dong11),"",OFFSET(TH!H$1,SMALL(Dong11,ROWS($1:45)),))</f>
        <v/>
      </c>
      <c r="E58" s="342" t="str">
        <f ca="1">IF(ROWS($1:45)&gt;COUNT(Dong11),"",IF(OFFSET(TH!L$1,SMALL(Dong11,ROWS($1:45)),)=$G$7,OFFSET(TH!M$1,SMALL(Dong11,ROWS($1:45)),),OFFSET(TH!L$1,SMALL(Dong11,ROWS($1:45)),)))</f>
        <v/>
      </c>
      <c r="F58" s="345">
        <f ca="1">IF(ROWS($1:45)&gt;COUNT(Dong11),0,OFFSET(TH!J$1,SMALL(Dong11,ROWS($1:45)),))</f>
        <v>0</v>
      </c>
      <c r="G58" s="345">
        <f ca="1">IF(ROWS($1:45)&gt;COUNT(Dong11),0,IF(MID(OFFSET(TH!D$1,SMALL(Dong11,ROWS($1:45)),),4,1)="N",OFFSET(TH!I$1,SMALL(Dong11,ROWS($1:45)),),0))</f>
        <v>0</v>
      </c>
      <c r="H58" s="346">
        <f t="shared" ca="1" si="11"/>
        <v>0</v>
      </c>
      <c r="I58" s="345">
        <f ca="1">IF(ROWS($1:45)&gt;COUNT(Dong11),0,IF(MID(OFFSET(TH!D$1,SMALL(Dong11,ROWS($1:45)),),4,1)="X",OFFSET(TH!I$1,SMALL(Dong11,ROWS($1:45)),),0))</f>
        <v>0</v>
      </c>
      <c r="J58" s="346">
        <f t="shared" ca="1" si="12"/>
        <v>0</v>
      </c>
      <c r="K58" s="346">
        <f t="shared" ca="1" si="13"/>
        <v>0</v>
      </c>
      <c r="L58" s="346">
        <f t="shared" ca="1" si="14"/>
        <v>0</v>
      </c>
      <c r="M58" s="346"/>
      <c r="N58" s="336"/>
    </row>
    <row r="59" spans="1:14">
      <c r="A59" s="307" t="str">
        <f t="shared" ca="1" si="10"/>
        <v/>
      </c>
      <c r="B59" s="342" t="str">
        <f ca="1">IF(ROWS($1:46)&gt;COUNT(Dong11),"",OFFSET(TH!D$1,SMALL(Dong11,ROWS($1:46)),))</f>
        <v/>
      </c>
      <c r="C59" s="343" t="str">
        <f ca="1">IF(ROWS($1:46)&gt;COUNT(Dong11),"",OFFSET(TH!E$1,SMALL(Dong11,ROWS($1:46)),))</f>
        <v/>
      </c>
      <c r="D59" s="344" t="str">
        <f ca="1">IF(ROWS($1:46)&gt;COUNT(Dong11),"",OFFSET(TH!H$1,SMALL(Dong11,ROWS($1:46)),))</f>
        <v/>
      </c>
      <c r="E59" s="342" t="str">
        <f ca="1">IF(ROWS($1:46)&gt;COUNT(Dong11),"",IF(OFFSET(TH!L$1,SMALL(Dong11,ROWS($1:46)),)=$G$7,OFFSET(TH!M$1,SMALL(Dong11,ROWS($1:46)),),OFFSET(TH!L$1,SMALL(Dong11,ROWS($1:46)),)))</f>
        <v/>
      </c>
      <c r="F59" s="345">
        <f ca="1">IF(ROWS($1:46)&gt;COUNT(Dong11),0,OFFSET(TH!J$1,SMALL(Dong11,ROWS($1:46)),))</f>
        <v>0</v>
      </c>
      <c r="G59" s="345">
        <f ca="1">IF(ROWS($1:46)&gt;COUNT(Dong11),0,IF(MID(OFFSET(TH!D$1,SMALL(Dong11,ROWS($1:46)),),4,1)="N",OFFSET(TH!I$1,SMALL(Dong11,ROWS($1:46)),),0))</f>
        <v>0</v>
      </c>
      <c r="H59" s="346">
        <f t="shared" ca="1" si="11"/>
        <v>0</v>
      </c>
      <c r="I59" s="345">
        <f ca="1">IF(ROWS($1:46)&gt;COUNT(Dong11),0,IF(MID(OFFSET(TH!D$1,SMALL(Dong11,ROWS($1:46)),),4,1)="X",OFFSET(TH!I$1,SMALL(Dong11,ROWS($1:46)),),0))</f>
        <v>0</v>
      </c>
      <c r="J59" s="346">
        <f t="shared" ca="1" si="12"/>
        <v>0</v>
      </c>
      <c r="K59" s="346">
        <f t="shared" ca="1" si="13"/>
        <v>0</v>
      </c>
      <c r="L59" s="346">
        <f t="shared" ca="1" si="14"/>
        <v>0</v>
      </c>
      <c r="M59" s="346"/>
      <c r="N59" s="336"/>
    </row>
    <row r="60" spans="1:14">
      <c r="A60" s="307" t="str">
        <f t="shared" ca="1" si="10"/>
        <v/>
      </c>
      <c r="B60" s="342" t="str">
        <f ca="1">IF(ROWS($1:47)&gt;COUNT(Dong11),"",OFFSET(TH!D$1,SMALL(Dong11,ROWS($1:47)),))</f>
        <v/>
      </c>
      <c r="C60" s="343" t="str">
        <f ca="1">IF(ROWS($1:47)&gt;COUNT(Dong11),"",OFFSET(TH!E$1,SMALL(Dong11,ROWS($1:47)),))</f>
        <v/>
      </c>
      <c r="D60" s="344" t="str">
        <f ca="1">IF(ROWS($1:47)&gt;COUNT(Dong11),"",OFFSET(TH!H$1,SMALL(Dong11,ROWS($1:47)),))</f>
        <v/>
      </c>
      <c r="E60" s="342" t="str">
        <f ca="1">IF(ROWS($1:47)&gt;COUNT(Dong11),"",IF(OFFSET(TH!L$1,SMALL(Dong11,ROWS($1:47)),)=$G$7,OFFSET(TH!M$1,SMALL(Dong11,ROWS($1:47)),),OFFSET(TH!L$1,SMALL(Dong11,ROWS($1:47)),)))</f>
        <v/>
      </c>
      <c r="F60" s="345">
        <f ca="1">IF(ROWS($1:47)&gt;COUNT(Dong11),0,OFFSET(TH!J$1,SMALL(Dong11,ROWS($1:47)),))</f>
        <v>0</v>
      </c>
      <c r="G60" s="345">
        <f ca="1">IF(ROWS($1:47)&gt;COUNT(Dong11),0,IF(MID(OFFSET(TH!D$1,SMALL(Dong11,ROWS($1:47)),),4,1)="N",OFFSET(TH!I$1,SMALL(Dong11,ROWS($1:47)),),0))</f>
        <v>0</v>
      </c>
      <c r="H60" s="346">
        <f t="shared" ca="1" si="11"/>
        <v>0</v>
      </c>
      <c r="I60" s="345">
        <f ca="1">IF(ROWS($1:47)&gt;COUNT(Dong11),0,IF(MID(OFFSET(TH!D$1,SMALL(Dong11,ROWS($1:47)),),4,1)="X",OFFSET(TH!I$1,SMALL(Dong11,ROWS($1:47)),),0))</f>
        <v>0</v>
      </c>
      <c r="J60" s="346">
        <f t="shared" ca="1" si="12"/>
        <v>0</v>
      </c>
      <c r="K60" s="346">
        <f t="shared" ca="1" si="13"/>
        <v>0</v>
      </c>
      <c r="L60" s="346">
        <f t="shared" ca="1" si="14"/>
        <v>0</v>
      </c>
      <c r="M60" s="346"/>
      <c r="N60" s="336"/>
    </row>
    <row r="61" spans="1:14">
      <c r="A61" s="307" t="str">
        <f t="shared" ca="1" si="10"/>
        <v/>
      </c>
      <c r="B61" s="342" t="str">
        <f ca="1">IF(ROWS($1:48)&gt;COUNT(Dong11),"",OFFSET(TH!D$1,SMALL(Dong11,ROWS($1:48)),))</f>
        <v/>
      </c>
      <c r="C61" s="343" t="str">
        <f ca="1">IF(ROWS($1:48)&gt;COUNT(Dong11),"",OFFSET(TH!E$1,SMALL(Dong11,ROWS($1:48)),))</f>
        <v/>
      </c>
      <c r="D61" s="344" t="str">
        <f ca="1">IF(ROWS($1:48)&gt;COUNT(Dong11),"",OFFSET(TH!H$1,SMALL(Dong11,ROWS($1:48)),))</f>
        <v/>
      </c>
      <c r="E61" s="342" t="str">
        <f ca="1">IF(ROWS($1:48)&gt;COUNT(Dong11),"",IF(OFFSET(TH!L$1,SMALL(Dong11,ROWS($1:48)),)=$G$7,OFFSET(TH!M$1,SMALL(Dong11,ROWS($1:48)),),OFFSET(TH!L$1,SMALL(Dong11,ROWS($1:48)),)))</f>
        <v/>
      </c>
      <c r="F61" s="345">
        <f ca="1">IF(ROWS($1:48)&gt;COUNT(Dong11),0,OFFSET(TH!J$1,SMALL(Dong11,ROWS($1:48)),))</f>
        <v>0</v>
      </c>
      <c r="G61" s="345">
        <f ca="1">IF(ROWS($1:48)&gt;COUNT(Dong11),0,IF(MID(OFFSET(TH!D$1,SMALL(Dong11,ROWS($1:48)),),4,1)="N",OFFSET(TH!I$1,SMALL(Dong11,ROWS($1:48)),),0))</f>
        <v>0</v>
      </c>
      <c r="H61" s="346">
        <f t="shared" ca="1" si="11"/>
        <v>0</v>
      </c>
      <c r="I61" s="345">
        <f ca="1">IF(ROWS($1:48)&gt;COUNT(Dong11),0,IF(MID(OFFSET(TH!D$1,SMALL(Dong11,ROWS($1:48)),),4,1)="X",OFFSET(TH!I$1,SMALL(Dong11,ROWS($1:48)),),0))</f>
        <v>0</v>
      </c>
      <c r="J61" s="346">
        <f t="shared" ca="1" si="12"/>
        <v>0</v>
      </c>
      <c r="K61" s="346">
        <f t="shared" ca="1" si="13"/>
        <v>0</v>
      </c>
      <c r="L61" s="346">
        <f t="shared" ca="1" si="14"/>
        <v>0</v>
      </c>
      <c r="M61" s="346"/>
      <c r="N61" s="336"/>
    </row>
    <row r="62" spans="1:14">
      <c r="A62" s="307" t="str">
        <f t="shared" ca="1" si="10"/>
        <v/>
      </c>
      <c r="B62" s="342" t="str">
        <f ca="1">IF(ROWS($1:49)&gt;COUNT(Dong11),"",OFFSET(TH!D$1,SMALL(Dong11,ROWS($1:49)),))</f>
        <v/>
      </c>
      <c r="C62" s="343" t="str">
        <f ca="1">IF(ROWS($1:49)&gt;COUNT(Dong11),"",OFFSET(TH!E$1,SMALL(Dong11,ROWS($1:49)),))</f>
        <v/>
      </c>
      <c r="D62" s="344" t="str">
        <f ca="1">IF(ROWS($1:49)&gt;COUNT(Dong11),"",OFFSET(TH!H$1,SMALL(Dong11,ROWS($1:49)),))</f>
        <v/>
      </c>
      <c r="E62" s="342" t="str">
        <f ca="1">IF(ROWS($1:49)&gt;COUNT(Dong11),"",IF(OFFSET(TH!L$1,SMALL(Dong11,ROWS($1:49)),)=$G$7,OFFSET(TH!M$1,SMALL(Dong11,ROWS($1:49)),),OFFSET(TH!L$1,SMALL(Dong11,ROWS($1:49)),)))</f>
        <v/>
      </c>
      <c r="F62" s="345">
        <f ca="1">IF(ROWS($1:49)&gt;COUNT(Dong11),0,OFFSET(TH!J$1,SMALL(Dong11,ROWS($1:49)),))</f>
        <v>0</v>
      </c>
      <c r="G62" s="345">
        <f ca="1">IF(ROWS($1:49)&gt;COUNT(Dong11),0,IF(MID(OFFSET(TH!D$1,SMALL(Dong11,ROWS($1:49)),),4,1)="N",OFFSET(TH!I$1,SMALL(Dong11,ROWS($1:49)),),0))</f>
        <v>0</v>
      </c>
      <c r="H62" s="346">
        <f t="shared" ca="1" si="11"/>
        <v>0</v>
      </c>
      <c r="I62" s="345">
        <f ca="1">IF(ROWS($1:49)&gt;COUNT(Dong11),0,IF(MID(OFFSET(TH!D$1,SMALL(Dong11,ROWS($1:49)),),4,1)="X",OFFSET(TH!I$1,SMALL(Dong11,ROWS($1:49)),),0))</f>
        <v>0</v>
      </c>
      <c r="J62" s="346">
        <f t="shared" ca="1" si="12"/>
        <v>0</v>
      </c>
      <c r="K62" s="346">
        <f t="shared" ca="1" si="13"/>
        <v>0</v>
      </c>
      <c r="L62" s="346">
        <f t="shared" ca="1" si="14"/>
        <v>0</v>
      </c>
      <c r="M62" s="346"/>
      <c r="N62" s="336"/>
    </row>
    <row r="63" spans="1:14">
      <c r="A63" s="307" t="str">
        <f t="shared" ref="A63:A72" ca="1" si="15">IF(B63="","",A62+1)</f>
        <v/>
      </c>
      <c r="B63" s="342" t="str">
        <f ca="1">IF(ROWS($1:50)&gt;COUNT(Dong11),"",OFFSET(TH!D$1,SMALL(Dong11,ROWS($1:50)),))</f>
        <v/>
      </c>
      <c r="C63" s="343" t="str">
        <f ca="1">IF(ROWS($1:50)&gt;COUNT(Dong11),"",OFFSET(TH!E$1,SMALL(Dong11,ROWS($1:50)),))</f>
        <v/>
      </c>
      <c r="D63" s="344" t="str">
        <f ca="1">IF(ROWS($1:50)&gt;COUNT(Dong11),"",OFFSET(TH!H$1,SMALL(Dong11,ROWS($1:50)),))</f>
        <v/>
      </c>
      <c r="E63" s="342" t="str">
        <f ca="1">IF(ROWS($1:50)&gt;COUNT(Dong11),"",IF(OFFSET(TH!L$1,SMALL(Dong11,ROWS($1:50)),)=$G$7,OFFSET(TH!M$1,SMALL(Dong11,ROWS($1:50)),),OFFSET(TH!L$1,SMALL(Dong11,ROWS($1:50)),)))</f>
        <v/>
      </c>
      <c r="F63" s="345">
        <f ca="1">IF(ROWS($1:50)&gt;COUNT(Dong11),0,OFFSET(TH!J$1,SMALL(Dong11,ROWS($1:50)),))</f>
        <v>0</v>
      </c>
      <c r="G63" s="345">
        <f ca="1">IF(ROWS($1:50)&gt;COUNT(Dong11),0,IF(MID(OFFSET(TH!D$1,SMALL(Dong11,ROWS($1:50)),),4,1)="N",OFFSET(TH!I$1,SMALL(Dong11,ROWS($1:50)),),0))</f>
        <v>0</v>
      </c>
      <c r="H63" s="346">
        <f t="shared" ref="H63:H72" ca="1" si="16">ROUND(F63*G63,0)</f>
        <v>0</v>
      </c>
      <c r="I63" s="345">
        <f ca="1">IF(ROWS($1:50)&gt;COUNT(Dong11),0,IF(MID(OFFSET(TH!D$1,SMALL(Dong11,ROWS($1:50)),),4,1)="X",OFFSET(TH!I$1,SMALL(Dong11,ROWS($1:50)),),0))</f>
        <v>0</v>
      </c>
      <c r="J63" s="346">
        <f t="shared" ref="J63:J72" ca="1" si="17">ROUND(F63*I63,0)</f>
        <v>0</v>
      </c>
      <c r="K63" s="346">
        <f t="shared" ref="K63:K72" ca="1" si="18">IF(D63&lt;&gt;"",K62+G63-I63,0)</f>
        <v>0</v>
      </c>
      <c r="L63" s="346">
        <f t="shared" ref="L63:L72" ca="1" si="19">IF(D63&lt;&gt;"",L62+H63-J63,0)</f>
        <v>0</v>
      </c>
      <c r="M63" s="346"/>
      <c r="N63" s="336"/>
    </row>
    <row r="64" spans="1:14">
      <c r="A64" s="307" t="str">
        <f t="shared" ca="1" si="15"/>
        <v/>
      </c>
      <c r="B64" s="342" t="str">
        <f ca="1">IF(ROWS($1:51)&gt;COUNT(Dong11),"",OFFSET(TH!D$1,SMALL(Dong11,ROWS($1:51)),))</f>
        <v/>
      </c>
      <c r="C64" s="343" t="str">
        <f ca="1">IF(ROWS($1:51)&gt;COUNT(Dong11),"",OFFSET(TH!E$1,SMALL(Dong11,ROWS($1:51)),))</f>
        <v/>
      </c>
      <c r="D64" s="344" t="str">
        <f ca="1">IF(ROWS($1:51)&gt;COUNT(Dong11),"",OFFSET(TH!H$1,SMALL(Dong11,ROWS($1:51)),))</f>
        <v/>
      </c>
      <c r="E64" s="342" t="str">
        <f ca="1">IF(ROWS($1:51)&gt;COUNT(Dong11),"",IF(OFFSET(TH!L$1,SMALL(Dong11,ROWS($1:51)),)=$G$7,OFFSET(TH!M$1,SMALL(Dong11,ROWS($1:51)),),OFFSET(TH!L$1,SMALL(Dong11,ROWS($1:51)),)))</f>
        <v/>
      </c>
      <c r="F64" s="345">
        <f ca="1">IF(ROWS($1:51)&gt;COUNT(Dong11),0,OFFSET(TH!J$1,SMALL(Dong11,ROWS($1:51)),))</f>
        <v>0</v>
      </c>
      <c r="G64" s="345">
        <f ca="1">IF(ROWS($1:51)&gt;COUNT(Dong11),0,IF(MID(OFFSET(TH!D$1,SMALL(Dong11,ROWS($1:51)),),4,1)="N",OFFSET(TH!I$1,SMALL(Dong11,ROWS($1:51)),),0))</f>
        <v>0</v>
      </c>
      <c r="H64" s="346">
        <f t="shared" ca="1" si="16"/>
        <v>0</v>
      </c>
      <c r="I64" s="345">
        <f ca="1">IF(ROWS($1:51)&gt;COUNT(Dong11),0,IF(MID(OFFSET(TH!D$1,SMALL(Dong11,ROWS($1:51)),),4,1)="X",OFFSET(TH!I$1,SMALL(Dong11,ROWS($1:51)),),0))</f>
        <v>0</v>
      </c>
      <c r="J64" s="346">
        <f t="shared" ca="1" si="17"/>
        <v>0</v>
      </c>
      <c r="K64" s="346">
        <f t="shared" ca="1" si="18"/>
        <v>0</v>
      </c>
      <c r="L64" s="346">
        <f t="shared" ca="1" si="19"/>
        <v>0</v>
      </c>
      <c r="M64" s="346"/>
      <c r="N64" s="336"/>
    </row>
    <row r="65" spans="1:14">
      <c r="A65" s="307" t="str">
        <f t="shared" ca="1" si="15"/>
        <v/>
      </c>
      <c r="B65" s="342" t="str">
        <f ca="1">IF(ROWS($1:52)&gt;COUNT(Dong11),"",OFFSET(TH!D$1,SMALL(Dong11,ROWS($1:52)),))</f>
        <v/>
      </c>
      <c r="C65" s="343" t="str">
        <f ca="1">IF(ROWS($1:52)&gt;COUNT(Dong11),"",OFFSET(TH!E$1,SMALL(Dong11,ROWS($1:52)),))</f>
        <v/>
      </c>
      <c r="D65" s="344" t="str">
        <f ca="1">IF(ROWS($1:52)&gt;COUNT(Dong11),"",OFFSET(TH!H$1,SMALL(Dong11,ROWS($1:52)),))</f>
        <v/>
      </c>
      <c r="E65" s="342" t="str">
        <f ca="1">IF(ROWS($1:52)&gt;COUNT(Dong11),"",IF(OFFSET(TH!L$1,SMALL(Dong11,ROWS($1:52)),)=$G$7,OFFSET(TH!M$1,SMALL(Dong11,ROWS($1:52)),),OFFSET(TH!L$1,SMALL(Dong11,ROWS($1:52)),)))</f>
        <v/>
      </c>
      <c r="F65" s="345">
        <f ca="1">IF(ROWS($1:52)&gt;COUNT(Dong11),0,OFFSET(TH!J$1,SMALL(Dong11,ROWS($1:52)),))</f>
        <v>0</v>
      </c>
      <c r="G65" s="345">
        <f ca="1">IF(ROWS($1:52)&gt;COUNT(Dong11),0,IF(MID(OFFSET(TH!D$1,SMALL(Dong11,ROWS($1:52)),),4,1)="N",OFFSET(TH!I$1,SMALL(Dong11,ROWS($1:52)),),0))</f>
        <v>0</v>
      </c>
      <c r="H65" s="346">
        <f t="shared" ca="1" si="16"/>
        <v>0</v>
      </c>
      <c r="I65" s="345">
        <f ca="1">IF(ROWS($1:52)&gt;COUNT(Dong11),0,IF(MID(OFFSET(TH!D$1,SMALL(Dong11,ROWS($1:52)),),4,1)="X",OFFSET(TH!I$1,SMALL(Dong11,ROWS($1:52)),),0))</f>
        <v>0</v>
      </c>
      <c r="J65" s="346">
        <f t="shared" ca="1" si="17"/>
        <v>0</v>
      </c>
      <c r="K65" s="346">
        <f t="shared" ca="1" si="18"/>
        <v>0</v>
      </c>
      <c r="L65" s="346">
        <f t="shared" ca="1" si="19"/>
        <v>0</v>
      </c>
      <c r="M65" s="346"/>
      <c r="N65" s="336"/>
    </row>
    <row r="66" spans="1:14">
      <c r="A66" s="307" t="str">
        <f t="shared" ca="1" si="15"/>
        <v/>
      </c>
      <c r="B66" s="342" t="str">
        <f ca="1">IF(ROWS($1:53)&gt;COUNT(Dong11),"",OFFSET(TH!D$1,SMALL(Dong11,ROWS($1:53)),))</f>
        <v/>
      </c>
      <c r="C66" s="343" t="str">
        <f ca="1">IF(ROWS($1:53)&gt;COUNT(Dong11),"",OFFSET(TH!E$1,SMALL(Dong11,ROWS($1:53)),))</f>
        <v/>
      </c>
      <c r="D66" s="344" t="str">
        <f ca="1">IF(ROWS($1:53)&gt;COUNT(Dong11),"",OFFSET(TH!H$1,SMALL(Dong11,ROWS($1:53)),))</f>
        <v/>
      </c>
      <c r="E66" s="342" t="str">
        <f ca="1">IF(ROWS($1:53)&gt;COUNT(Dong11),"",IF(OFFSET(TH!L$1,SMALL(Dong11,ROWS($1:53)),)=$G$7,OFFSET(TH!M$1,SMALL(Dong11,ROWS($1:53)),),OFFSET(TH!L$1,SMALL(Dong11,ROWS($1:53)),)))</f>
        <v/>
      </c>
      <c r="F66" s="345">
        <f ca="1">IF(ROWS($1:53)&gt;COUNT(Dong11),0,OFFSET(TH!J$1,SMALL(Dong11,ROWS($1:53)),))</f>
        <v>0</v>
      </c>
      <c r="G66" s="345">
        <f ca="1">IF(ROWS($1:53)&gt;COUNT(Dong11),0,IF(MID(OFFSET(TH!D$1,SMALL(Dong11,ROWS($1:53)),),4,1)="N",OFFSET(TH!I$1,SMALL(Dong11,ROWS($1:53)),),0))</f>
        <v>0</v>
      </c>
      <c r="H66" s="346">
        <f t="shared" ca="1" si="16"/>
        <v>0</v>
      </c>
      <c r="I66" s="345">
        <f ca="1">IF(ROWS($1:53)&gt;COUNT(Dong11),0,IF(MID(OFFSET(TH!D$1,SMALL(Dong11,ROWS($1:53)),),4,1)="X",OFFSET(TH!I$1,SMALL(Dong11,ROWS($1:53)),),0))</f>
        <v>0</v>
      </c>
      <c r="J66" s="346">
        <f t="shared" ca="1" si="17"/>
        <v>0</v>
      </c>
      <c r="K66" s="346">
        <f t="shared" ca="1" si="18"/>
        <v>0</v>
      </c>
      <c r="L66" s="346">
        <f t="shared" ca="1" si="19"/>
        <v>0</v>
      </c>
      <c r="M66" s="346"/>
      <c r="N66" s="336"/>
    </row>
    <row r="67" spans="1:14">
      <c r="A67" s="307" t="str">
        <f t="shared" ca="1" si="15"/>
        <v/>
      </c>
      <c r="B67" s="342" t="str">
        <f ca="1">IF(ROWS($1:54)&gt;COUNT(Dong11),"",OFFSET(TH!D$1,SMALL(Dong11,ROWS($1:54)),))</f>
        <v/>
      </c>
      <c r="C67" s="343" t="str">
        <f ca="1">IF(ROWS($1:54)&gt;COUNT(Dong11),"",OFFSET(TH!E$1,SMALL(Dong11,ROWS($1:54)),))</f>
        <v/>
      </c>
      <c r="D67" s="344" t="str">
        <f ca="1">IF(ROWS($1:54)&gt;COUNT(Dong11),"",OFFSET(TH!H$1,SMALL(Dong11,ROWS($1:54)),))</f>
        <v/>
      </c>
      <c r="E67" s="342" t="str">
        <f ca="1">IF(ROWS($1:54)&gt;COUNT(Dong11),"",IF(OFFSET(TH!L$1,SMALL(Dong11,ROWS($1:54)),)=$G$7,OFFSET(TH!M$1,SMALL(Dong11,ROWS($1:54)),),OFFSET(TH!L$1,SMALL(Dong11,ROWS($1:54)),)))</f>
        <v/>
      </c>
      <c r="F67" s="345">
        <f ca="1">IF(ROWS($1:54)&gt;COUNT(Dong11),0,OFFSET(TH!J$1,SMALL(Dong11,ROWS($1:54)),))</f>
        <v>0</v>
      </c>
      <c r="G67" s="345">
        <f ca="1">IF(ROWS($1:54)&gt;COUNT(Dong11),0,IF(MID(OFFSET(TH!D$1,SMALL(Dong11,ROWS($1:54)),),4,1)="N",OFFSET(TH!I$1,SMALL(Dong11,ROWS($1:54)),),0))</f>
        <v>0</v>
      </c>
      <c r="H67" s="346">
        <f t="shared" ca="1" si="16"/>
        <v>0</v>
      </c>
      <c r="I67" s="345">
        <f ca="1">IF(ROWS($1:54)&gt;COUNT(Dong11),0,IF(MID(OFFSET(TH!D$1,SMALL(Dong11,ROWS($1:54)),),4,1)="X",OFFSET(TH!I$1,SMALL(Dong11,ROWS($1:54)),),0))</f>
        <v>0</v>
      </c>
      <c r="J67" s="346">
        <f t="shared" ca="1" si="17"/>
        <v>0</v>
      </c>
      <c r="K67" s="346">
        <f t="shared" ca="1" si="18"/>
        <v>0</v>
      </c>
      <c r="L67" s="346">
        <f t="shared" ca="1" si="19"/>
        <v>0</v>
      </c>
      <c r="M67" s="346"/>
      <c r="N67" s="336"/>
    </row>
    <row r="68" spans="1:14">
      <c r="A68" s="307" t="str">
        <f t="shared" ca="1" si="15"/>
        <v/>
      </c>
      <c r="B68" s="342" t="str">
        <f ca="1">IF(ROWS($1:55)&gt;COUNT(Dong11),"",OFFSET(TH!D$1,SMALL(Dong11,ROWS($1:55)),))</f>
        <v/>
      </c>
      <c r="C68" s="343" t="str">
        <f ca="1">IF(ROWS($1:55)&gt;COUNT(Dong11),"",OFFSET(TH!E$1,SMALL(Dong11,ROWS($1:55)),))</f>
        <v/>
      </c>
      <c r="D68" s="344" t="str">
        <f ca="1">IF(ROWS($1:55)&gt;COUNT(Dong11),"",OFFSET(TH!H$1,SMALL(Dong11,ROWS($1:55)),))</f>
        <v/>
      </c>
      <c r="E68" s="342" t="str">
        <f ca="1">IF(ROWS($1:55)&gt;COUNT(Dong11),"",IF(OFFSET(TH!L$1,SMALL(Dong11,ROWS($1:55)),)=$G$7,OFFSET(TH!M$1,SMALL(Dong11,ROWS($1:55)),),OFFSET(TH!L$1,SMALL(Dong11,ROWS($1:55)),)))</f>
        <v/>
      </c>
      <c r="F68" s="345">
        <f ca="1">IF(ROWS($1:55)&gt;COUNT(Dong11),0,OFFSET(TH!J$1,SMALL(Dong11,ROWS($1:55)),))</f>
        <v>0</v>
      </c>
      <c r="G68" s="345">
        <f ca="1">IF(ROWS($1:55)&gt;COUNT(Dong11),0,IF(MID(OFFSET(TH!D$1,SMALL(Dong11,ROWS($1:55)),),4,1)="N",OFFSET(TH!I$1,SMALL(Dong11,ROWS($1:55)),),0))</f>
        <v>0</v>
      </c>
      <c r="H68" s="346">
        <f t="shared" ca="1" si="16"/>
        <v>0</v>
      </c>
      <c r="I68" s="345">
        <f ca="1">IF(ROWS($1:55)&gt;COUNT(Dong11),0,IF(MID(OFFSET(TH!D$1,SMALL(Dong11,ROWS($1:55)),),4,1)="X",OFFSET(TH!I$1,SMALL(Dong11,ROWS($1:55)),),0))</f>
        <v>0</v>
      </c>
      <c r="J68" s="346">
        <f t="shared" ca="1" si="17"/>
        <v>0</v>
      </c>
      <c r="K68" s="346">
        <f t="shared" ca="1" si="18"/>
        <v>0</v>
      </c>
      <c r="L68" s="346">
        <f t="shared" ca="1" si="19"/>
        <v>0</v>
      </c>
      <c r="M68" s="346"/>
      <c r="N68" s="336"/>
    </row>
    <row r="69" spans="1:14">
      <c r="A69" s="307" t="str">
        <f t="shared" ca="1" si="15"/>
        <v/>
      </c>
      <c r="B69" s="342" t="str">
        <f ca="1">IF(ROWS($1:56)&gt;COUNT(Dong11),"",OFFSET(TH!D$1,SMALL(Dong11,ROWS($1:56)),))</f>
        <v/>
      </c>
      <c r="C69" s="343" t="str">
        <f ca="1">IF(ROWS($1:56)&gt;COUNT(Dong11),"",OFFSET(TH!E$1,SMALL(Dong11,ROWS($1:56)),))</f>
        <v/>
      </c>
      <c r="D69" s="344" t="str">
        <f ca="1">IF(ROWS($1:56)&gt;COUNT(Dong11),"",OFFSET(TH!H$1,SMALL(Dong11,ROWS($1:56)),))</f>
        <v/>
      </c>
      <c r="E69" s="342" t="str">
        <f ca="1">IF(ROWS($1:56)&gt;COUNT(Dong11),"",IF(OFFSET(TH!L$1,SMALL(Dong11,ROWS($1:56)),)=$G$7,OFFSET(TH!M$1,SMALL(Dong11,ROWS($1:56)),),OFFSET(TH!L$1,SMALL(Dong11,ROWS($1:56)),)))</f>
        <v/>
      </c>
      <c r="F69" s="345">
        <f ca="1">IF(ROWS($1:56)&gt;COUNT(Dong11),0,OFFSET(TH!J$1,SMALL(Dong11,ROWS($1:56)),))</f>
        <v>0</v>
      </c>
      <c r="G69" s="345">
        <f ca="1">IF(ROWS($1:56)&gt;COUNT(Dong11),0,IF(MID(OFFSET(TH!D$1,SMALL(Dong11,ROWS($1:56)),),4,1)="N",OFFSET(TH!I$1,SMALL(Dong11,ROWS($1:56)),),0))</f>
        <v>0</v>
      </c>
      <c r="H69" s="346">
        <f t="shared" ca="1" si="16"/>
        <v>0</v>
      </c>
      <c r="I69" s="345">
        <f ca="1">IF(ROWS($1:56)&gt;COUNT(Dong11),0,IF(MID(OFFSET(TH!D$1,SMALL(Dong11,ROWS($1:56)),),4,1)="X",OFFSET(TH!I$1,SMALL(Dong11,ROWS($1:56)),),0))</f>
        <v>0</v>
      </c>
      <c r="J69" s="346">
        <f t="shared" ca="1" si="17"/>
        <v>0</v>
      </c>
      <c r="K69" s="346">
        <f t="shared" ca="1" si="18"/>
        <v>0</v>
      </c>
      <c r="L69" s="346">
        <f t="shared" ca="1" si="19"/>
        <v>0</v>
      </c>
      <c r="M69" s="346"/>
      <c r="N69" s="336"/>
    </row>
    <row r="70" spans="1:14">
      <c r="A70" s="307" t="str">
        <f t="shared" ca="1" si="15"/>
        <v/>
      </c>
      <c r="B70" s="342" t="str">
        <f ca="1">IF(ROWS($1:57)&gt;COUNT(Dong11),"",OFFSET(TH!D$1,SMALL(Dong11,ROWS($1:57)),))</f>
        <v/>
      </c>
      <c r="C70" s="343" t="str">
        <f ca="1">IF(ROWS($1:57)&gt;COUNT(Dong11),"",OFFSET(TH!E$1,SMALL(Dong11,ROWS($1:57)),))</f>
        <v/>
      </c>
      <c r="D70" s="344" t="str">
        <f ca="1">IF(ROWS($1:57)&gt;COUNT(Dong11),"",OFFSET(TH!H$1,SMALL(Dong11,ROWS($1:57)),))</f>
        <v/>
      </c>
      <c r="E70" s="342" t="str">
        <f ca="1">IF(ROWS($1:57)&gt;COUNT(Dong11),"",IF(OFFSET(TH!L$1,SMALL(Dong11,ROWS($1:57)),)=$G$7,OFFSET(TH!M$1,SMALL(Dong11,ROWS($1:57)),),OFFSET(TH!L$1,SMALL(Dong11,ROWS($1:57)),)))</f>
        <v/>
      </c>
      <c r="F70" s="345">
        <f ca="1">IF(ROWS($1:57)&gt;COUNT(Dong11),0,OFFSET(TH!J$1,SMALL(Dong11,ROWS($1:57)),))</f>
        <v>0</v>
      </c>
      <c r="G70" s="345">
        <f ca="1">IF(ROWS($1:57)&gt;COUNT(Dong11),0,IF(MID(OFFSET(TH!D$1,SMALL(Dong11,ROWS($1:57)),),4,1)="N",OFFSET(TH!I$1,SMALL(Dong11,ROWS($1:57)),),0))</f>
        <v>0</v>
      </c>
      <c r="H70" s="346">
        <f t="shared" ca="1" si="16"/>
        <v>0</v>
      </c>
      <c r="I70" s="345">
        <f ca="1">IF(ROWS($1:57)&gt;COUNT(Dong11),0,IF(MID(OFFSET(TH!D$1,SMALL(Dong11,ROWS($1:57)),),4,1)="X",OFFSET(TH!I$1,SMALL(Dong11,ROWS($1:57)),),0))</f>
        <v>0</v>
      </c>
      <c r="J70" s="346">
        <f t="shared" ca="1" si="17"/>
        <v>0</v>
      </c>
      <c r="K70" s="346">
        <f t="shared" ca="1" si="18"/>
        <v>0</v>
      </c>
      <c r="L70" s="346">
        <f t="shared" ca="1" si="19"/>
        <v>0</v>
      </c>
      <c r="M70" s="346"/>
      <c r="N70" s="336"/>
    </row>
    <row r="71" spans="1:14">
      <c r="A71" s="307" t="str">
        <f t="shared" ca="1" si="15"/>
        <v/>
      </c>
      <c r="B71" s="342" t="str">
        <f ca="1">IF(ROWS($1:58)&gt;COUNT(Dong11),"",OFFSET(TH!D$1,SMALL(Dong11,ROWS($1:58)),))</f>
        <v/>
      </c>
      <c r="C71" s="343" t="str">
        <f ca="1">IF(ROWS($1:58)&gt;COUNT(Dong11),"",OFFSET(TH!E$1,SMALL(Dong11,ROWS($1:58)),))</f>
        <v/>
      </c>
      <c r="D71" s="344" t="str">
        <f ca="1">IF(ROWS($1:58)&gt;COUNT(Dong11),"",OFFSET(TH!H$1,SMALL(Dong11,ROWS($1:58)),))</f>
        <v/>
      </c>
      <c r="E71" s="342" t="str">
        <f ca="1">IF(ROWS($1:58)&gt;COUNT(Dong11),"",IF(OFFSET(TH!L$1,SMALL(Dong11,ROWS($1:58)),)=$G$7,OFFSET(TH!M$1,SMALL(Dong11,ROWS($1:58)),),OFFSET(TH!L$1,SMALL(Dong11,ROWS($1:58)),)))</f>
        <v/>
      </c>
      <c r="F71" s="345">
        <f ca="1">IF(ROWS($1:58)&gt;COUNT(Dong11),0,OFFSET(TH!J$1,SMALL(Dong11,ROWS($1:58)),))</f>
        <v>0</v>
      </c>
      <c r="G71" s="345">
        <f ca="1">IF(ROWS($1:58)&gt;COUNT(Dong11),0,IF(MID(OFFSET(TH!D$1,SMALL(Dong11,ROWS($1:58)),),4,1)="N",OFFSET(TH!I$1,SMALL(Dong11,ROWS($1:58)),),0))</f>
        <v>0</v>
      </c>
      <c r="H71" s="346">
        <f t="shared" ca="1" si="16"/>
        <v>0</v>
      </c>
      <c r="I71" s="345">
        <f ca="1">IF(ROWS($1:58)&gt;COUNT(Dong11),0,IF(MID(OFFSET(TH!D$1,SMALL(Dong11,ROWS($1:58)),),4,1)="X",OFFSET(TH!I$1,SMALL(Dong11,ROWS($1:58)),),0))</f>
        <v>0</v>
      </c>
      <c r="J71" s="346">
        <f t="shared" ca="1" si="17"/>
        <v>0</v>
      </c>
      <c r="K71" s="346">
        <f t="shared" ca="1" si="18"/>
        <v>0</v>
      </c>
      <c r="L71" s="346">
        <f t="shared" ca="1" si="19"/>
        <v>0</v>
      </c>
      <c r="M71" s="346"/>
      <c r="N71" s="336"/>
    </row>
    <row r="72" spans="1:14">
      <c r="A72" s="307" t="str">
        <f t="shared" ca="1" si="15"/>
        <v/>
      </c>
      <c r="B72" s="342" t="str">
        <f ca="1">IF(ROWS($1:59)&gt;COUNT(Dong11),"",OFFSET(TH!D$1,SMALL(Dong11,ROWS($1:59)),))</f>
        <v/>
      </c>
      <c r="C72" s="343" t="str">
        <f ca="1">IF(ROWS($1:59)&gt;COUNT(Dong11),"",OFFSET(TH!E$1,SMALL(Dong11,ROWS($1:59)),))</f>
        <v/>
      </c>
      <c r="D72" s="344" t="str">
        <f ca="1">IF(ROWS($1:59)&gt;COUNT(Dong11),"",OFFSET(TH!H$1,SMALL(Dong11,ROWS($1:59)),))</f>
        <v/>
      </c>
      <c r="E72" s="342" t="str">
        <f ca="1">IF(ROWS($1:59)&gt;COUNT(Dong11),"",IF(OFFSET(TH!L$1,SMALL(Dong11,ROWS($1:59)),)=$G$7,OFFSET(TH!M$1,SMALL(Dong11,ROWS($1:59)),),OFFSET(TH!L$1,SMALL(Dong11,ROWS($1:59)),)))</f>
        <v/>
      </c>
      <c r="F72" s="345">
        <f ca="1">IF(ROWS($1:59)&gt;COUNT(Dong11),0,OFFSET(TH!J$1,SMALL(Dong11,ROWS($1:59)),))</f>
        <v>0</v>
      </c>
      <c r="G72" s="345">
        <f ca="1">IF(ROWS($1:59)&gt;COUNT(Dong11),0,IF(MID(OFFSET(TH!D$1,SMALL(Dong11,ROWS($1:59)),),4,1)="N",OFFSET(TH!I$1,SMALL(Dong11,ROWS($1:59)),),0))</f>
        <v>0</v>
      </c>
      <c r="H72" s="346">
        <f t="shared" ca="1" si="16"/>
        <v>0</v>
      </c>
      <c r="I72" s="345">
        <f ca="1">IF(ROWS($1:59)&gt;COUNT(Dong11),0,IF(MID(OFFSET(TH!D$1,SMALL(Dong11,ROWS($1:59)),),4,1)="X",OFFSET(TH!I$1,SMALL(Dong11,ROWS($1:59)),),0))</f>
        <v>0</v>
      </c>
      <c r="J72" s="346">
        <f t="shared" ca="1" si="17"/>
        <v>0</v>
      </c>
      <c r="K72" s="346">
        <f t="shared" ca="1" si="18"/>
        <v>0</v>
      </c>
      <c r="L72" s="346">
        <f t="shared" ca="1" si="19"/>
        <v>0</v>
      </c>
      <c r="M72" s="346"/>
      <c r="N72" s="336"/>
    </row>
    <row r="73" spans="1:14">
      <c r="A73" s="307" t="str">
        <f>IF(B73="","",#REF!+1)</f>
        <v/>
      </c>
      <c r="B73" s="349"/>
      <c r="C73" s="350"/>
      <c r="D73" s="344"/>
      <c r="E73" s="351"/>
      <c r="F73" s="352"/>
      <c r="G73" s="338"/>
      <c r="H73" s="338"/>
      <c r="I73" s="338"/>
      <c r="J73" s="338"/>
      <c r="K73" s="338"/>
      <c r="L73" s="338"/>
      <c r="M73" s="353"/>
      <c r="N73" s="336"/>
    </row>
    <row r="74" spans="1:14">
      <c r="A74" s="354"/>
      <c r="B74" s="354"/>
      <c r="C74" s="354"/>
      <c r="D74" s="354" t="s">
        <v>226</v>
      </c>
      <c r="E74" s="334" t="s">
        <v>19</v>
      </c>
      <c r="F74" s="334" t="s">
        <v>19</v>
      </c>
      <c r="G74" s="355">
        <f ca="1">SUM(G14:G73)</f>
        <v>0</v>
      </c>
      <c r="H74" s="355">
        <f ca="1">SUM(H14:H73)</f>
        <v>0</v>
      </c>
      <c r="I74" s="355">
        <f ca="1">SUM(I14:I73)</f>
        <v>0</v>
      </c>
      <c r="J74" s="355">
        <f ca="1">SUM(J14:J73)</f>
        <v>0</v>
      </c>
      <c r="K74" s="355">
        <f ca="1">K13+G74-I74</f>
        <v>0</v>
      </c>
      <c r="L74" s="355">
        <f ca="1">L13+H74-J74</f>
        <v>0</v>
      </c>
      <c r="M74" s="354"/>
      <c r="N74" s="336"/>
    </row>
    <row r="75" spans="1:14">
      <c r="B75" s="356" t="s">
        <v>227</v>
      </c>
      <c r="G75" s="348"/>
      <c r="N75" s="336"/>
    </row>
    <row r="76" spans="1:14">
      <c r="B76" s="35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 tháng 12 năm 2012</v>
      </c>
      <c r="G76" s="348"/>
      <c r="I76" s="348"/>
      <c r="N76" s="336"/>
    </row>
    <row r="77" spans="1:14">
      <c r="B77" s="323"/>
      <c r="C77" s="323"/>
      <c r="D77" s="323"/>
      <c r="F77" s="323"/>
      <c r="G77" s="358"/>
      <c r="H77" s="324"/>
      <c r="I77" s="359"/>
      <c r="J77" s="1001" t="str">
        <f ca="1">"Ngày 31 tháng  12  năm  "&amp;YEAR($A$14)</f>
        <v>Ngày 31 tháng  12  năm  1900</v>
      </c>
      <c r="K77" s="1001"/>
      <c r="L77" s="1001"/>
      <c r="M77" s="1001"/>
      <c r="N77" s="336"/>
    </row>
    <row r="78" spans="1:14">
      <c r="C78" s="323"/>
      <c r="D78" s="551" t="s">
        <v>11</v>
      </c>
      <c r="E78" s="1001" t="s">
        <v>12</v>
      </c>
      <c r="F78" s="1001"/>
      <c r="G78" s="1001"/>
      <c r="H78" s="1001"/>
      <c r="I78" s="1001"/>
      <c r="J78" s="1001" t="s">
        <v>109</v>
      </c>
      <c r="K78" s="1001"/>
      <c r="L78" s="1001"/>
      <c r="M78" s="1001"/>
      <c r="N78" s="336"/>
    </row>
    <row r="79" spans="1:14">
      <c r="C79" s="323"/>
      <c r="D79" s="551" t="s">
        <v>13</v>
      </c>
      <c r="E79" s="1001" t="s">
        <v>13</v>
      </c>
      <c r="F79" s="1001"/>
      <c r="G79" s="1001"/>
      <c r="H79" s="1001" t="s">
        <v>136</v>
      </c>
      <c r="I79" s="1001"/>
      <c r="J79" s="1001" t="s">
        <v>136</v>
      </c>
      <c r="K79" s="1001"/>
      <c r="L79" s="1001"/>
      <c r="M79" s="1001"/>
      <c r="N79" s="336"/>
    </row>
    <row r="80" spans="1:14">
      <c r="N80" s="360"/>
    </row>
    <row r="81" spans="4:14">
      <c r="E81" s="311"/>
    </row>
    <row r="83" spans="4:14" customFormat="1" ht="12.75">
      <c r="E83" s="361"/>
    </row>
    <row r="88" spans="4:14">
      <c r="D88" s="579" t="s">
        <v>151</v>
      </c>
      <c r="E88" s="579"/>
      <c r="J88" s="997" t="s">
        <v>103</v>
      </c>
      <c r="K88" s="997"/>
      <c r="L88" s="997"/>
      <c r="M88" s="997"/>
      <c r="N88" s="580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5" customWidth="1"/>
    <col min="2" max="2" width="9.140625" style="365"/>
    <col min="3" max="3" width="9.140625" style="424" customWidth="1"/>
    <col min="4" max="4" width="10.85546875" style="424" customWidth="1"/>
    <col min="5" max="5" width="39.42578125" style="425" customWidth="1"/>
    <col min="6" max="6" width="10.85546875" style="426" customWidth="1"/>
    <col min="7" max="7" width="9" style="427" customWidth="1"/>
    <col min="8" max="8" width="9.5703125" style="427" customWidth="1"/>
    <col min="9" max="9" width="10" style="427" customWidth="1"/>
    <col min="10" max="10" width="8" style="365" customWidth="1"/>
    <col min="11" max="11" width="2.42578125" style="365" customWidth="1"/>
    <col min="12" max="12" width="6.5703125" style="365" customWidth="1"/>
    <col min="13" max="16384" width="9.140625" style="365"/>
  </cols>
  <sheetData>
    <row r="1" spans="1:12" ht="15" customHeight="1">
      <c r="A1" s="362" t="str">
        <f>TH!A1</f>
        <v>Đơn vị: CÔNG TY TNHH MỘT THÀNH VIÊN KHỞI NGUYÊN AN</v>
      </c>
      <c r="B1" s="363"/>
      <c r="C1" s="363"/>
      <c r="D1" s="363"/>
      <c r="E1" s="364"/>
      <c r="F1" s="1010" t="s">
        <v>228</v>
      </c>
      <c r="G1" s="1010"/>
      <c r="H1" s="1010"/>
      <c r="I1" s="1010"/>
      <c r="J1" s="1010"/>
      <c r="K1" s="366"/>
      <c r="L1" s="367"/>
    </row>
    <row r="2" spans="1:12" ht="15" customHeight="1">
      <c r="A2" s="611" t="str">
        <f>TH!A2</f>
        <v>Địa chỉ: Thửa đất số 144, tờ bản đồ số 12TĐH.1, tổ 1, khu phố Đông Tác, Phường Tân Đông Hiệp, Thị Xã Dĩ An, Tỉnh Bình Dương, Việt Nam</v>
      </c>
      <c r="B2" s="368"/>
      <c r="C2" s="368"/>
      <c r="D2" s="368"/>
      <c r="E2" s="369"/>
      <c r="F2" s="1009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09"/>
      <c r="H2" s="1009"/>
      <c r="I2" s="1009"/>
      <c r="J2" s="1009"/>
      <c r="K2" s="366"/>
    </row>
    <row r="3" spans="1:12" ht="15">
      <c r="A3" s="368"/>
      <c r="B3" s="368"/>
      <c r="C3" s="368"/>
      <c r="D3" s="368"/>
      <c r="E3" s="369"/>
      <c r="F3" s="1009"/>
      <c r="G3" s="1009"/>
      <c r="H3" s="1009"/>
      <c r="I3" s="1009"/>
      <c r="J3" s="1009"/>
      <c r="K3" s="366"/>
    </row>
    <row r="4" spans="1:12" ht="18.75" customHeight="1">
      <c r="A4" s="371"/>
      <c r="B4" s="371"/>
      <c r="C4" s="371"/>
      <c r="D4" s="371"/>
      <c r="E4" s="372" t="s">
        <v>229</v>
      </c>
      <c r="F4" s="371"/>
      <c r="G4" s="371"/>
      <c r="H4" s="371"/>
      <c r="I4" s="371"/>
      <c r="J4" s="366"/>
      <c r="K4" s="366"/>
    </row>
    <row r="5" spans="1:12" ht="15">
      <c r="A5" s="373"/>
      <c r="B5" s="373"/>
      <c r="C5" s="373"/>
      <c r="D5" s="373"/>
      <c r="E5" s="37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27/10/2012</v>
      </c>
      <c r="F5" s="373"/>
      <c r="G5" s="373"/>
      <c r="H5" s="373"/>
      <c r="I5" s="373"/>
      <c r="J5" s="366"/>
      <c r="K5" s="366"/>
    </row>
    <row r="6" spans="1:12" ht="15">
      <c r="A6" s="373"/>
      <c r="B6" s="373"/>
      <c r="C6" s="373"/>
      <c r="D6" s="373"/>
      <c r="E6" s="374" t="s">
        <v>230</v>
      </c>
      <c r="F6" s="373"/>
      <c r="G6" s="373"/>
      <c r="H6" s="373"/>
      <c r="I6" s="373"/>
      <c r="J6" s="366"/>
      <c r="K6" s="366"/>
    </row>
    <row r="7" spans="1:12" ht="15">
      <c r="A7" s="357" t="s">
        <v>231</v>
      </c>
      <c r="B7" s="357"/>
      <c r="C7" s="375"/>
      <c r="D7" s="375"/>
      <c r="E7" s="376" t="s">
        <v>683</v>
      </c>
      <c r="F7" s="370"/>
      <c r="G7" s="377"/>
      <c r="H7" s="377"/>
      <c r="I7" s="377"/>
      <c r="J7" s="366"/>
      <c r="K7" s="366"/>
    </row>
    <row r="8" spans="1:12" ht="15">
      <c r="A8" s="357" t="s">
        <v>232</v>
      </c>
      <c r="B8" s="357"/>
      <c r="C8" s="366" t="str">
        <f>VLOOKUP($E$7,NXT!$C$12:$L$103,2,0)</f>
        <v>tấm</v>
      </c>
      <c r="D8" s="357"/>
      <c r="E8" s="376"/>
      <c r="F8" s="370"/>
      <c r="G8" s="377"/>
      <c r="H8" s="377"/>
      <c r="I8" s="377"/>
      <c r="J8" s="366"/>
      <c r="K8" s="366"/>
    </row>
    <row r="9" spans="1:12" ht="15">
      <c r="A9" s="1011" t="s">
        <v>233</v>
      </c>
      <c r="B9" s="1012"/>
      <c r="C9" s="1012"/>
      <c r="D9" s="1012"/>
      <c r="E9" s="376"/>
      <c r="F9" s="370"/>
      <c r="G9" s="377"/>
      <c r="H9" s="377"/>
      <c r="I9" s="377"/>
      <c r="J9" s="378"/>
      <c r="K9" s="378"/>
    </row>
    <row r="10" spans="1:12" ht="19.5" customHeight="1">
      <c r="A10" s="1013" t="s">
        <v>234</v>
      </c>
      <c r="B10" s="1014" t="s">
        <v>235</v>
      </c>
      <c r="C10" s="1016" t="s">
        <v>15</v>
      </c>
      <c r="D10" s="1017"/>
      <c r="E10" s="1018" t="s">
        <v>0</v>
      </c>
      <c r="F10" s="1027" t="s">
        <v>236</v>
      </c>
      <c r="G10" s="1021" t="s">
        <v>206</v>
      </c>
      <c r="H10" s="1021"/>
      <c r="I10" s="1017"/>
      <c r="J10" s="1022" t="s">
        <v>237</v>
      </c>
      <c r="K10" s="379"/>
      <c r="L10" s="380" t="s">
        <v>213</v>
      </c>
    </row>
    <row r="11" spans="1:12" ht="19.5" customHeight="1">
      <c r="A11" s="1013"/>
      <c r="B11" s="1015"/>
      <c r="C11" s="381" t="s">
        <v>220</v>
      </c>
      <c r="D11" s="381" t="s">
        <v>221</v>
      </c>
      <c r="E11" s="1019"/>
      <c r="F11" s="1028"/>
      <c r="G11" s="382" t="s">
        <v>220</v>
      </c>
      <c r="H11" s="382" t="s">
        <v>221</v>
      </c>
      <c r="I11" s="382" t="s">
        <v>222</v>
      </c>
      <c r="J11" s="1023"/>
      <c r="K11" s="379"/>
    </row>
    <row r="12" spans="1:12" ht="15">
      <c r="A12" s="383" t="s">
        <v>2</v>
      </c>
      <c r="B12" s="384" t="s">
        <v>3</v>
      </c>
      <c r="C12" s="385" t="s">
        <v>4</v>
      </c>
      <c r="D12" s="385" t="s">
        <v>5</v>
      </c>
      <c r="E12" s="386" t="s">
        <v>6</v>
      </c>
      <c r="F12" s="384" t="s">
        <v>130</v>
      </c>
      <c r="G12" s="387">
        <v>1</v>
      </c>
      <c r="H12" s="387">
        <v>2</v>
      </c>
      <c r="I12" s="387">
        <v>3</v>
      </c>
      <c r="J12" s="385" t="s">
        <v>131</v>
      </c>
      <c r="K12" s="388"/>
    </row>
    <row r="13" spans="1:12" ht="16.5" customHeight="1">
      <c r="A13" s="389"/>
      <c r="B13" s="390"/>
      <c r="C13" s="391"/>
      <c r="D13" s="391"/>
      <c r="E13" s="392" t="s">
        <v>198</v>
      </c>
      <c r="F13" s="390"/>
      <c r="G13" s="393"/>
      <c r="H13" s="393"/>
      <c r="I13" s="394">
        <f>VLOOKUP($E$7,NXT!$C$12:$L$103,3,0)</f>
        <v>0</v>
      </c>
      <c r="J13" s="389"/>
      <c r="K13" s="395"/>
    </row>
    <row r="14" spans="1:12" ht="16.5" customHeight="1">
      <c r="A14" s="396">
        <f ca="1">IF(B14&lt;&gt;"",ROW()-(ROW()-1),"")</f>
        <v>1</v>
      </c>
      <c r="B14" s="397">
        <f ca="1">IF(ROWS($1:1)&gt;COUNT(Dong12),"",OFFSET(TH!E$1,SMALL(Dong12,ROWS($1:1)),))</f>
        <v>41209</v>
      </c>
      <c r="C14" s="461" t="str">
        <f ca="1">IF(ROWS($1:1)&gt;COUNT(Dong12),"",IF(MID(OFFSET(TH!D$1,SMALL(Dong12,ROWS($1:1)),),4,1)="N",OFFSET(TH!D$1,SMALL(Dong12,ROWS($1:1)),),""))</f>
        <v/>
      </c>
      <c r="D14" s="397" t="str">
        <f ca="1">IF(ROWS($1:1)&gt;COUNT(Dong12),"",IF(MID(OFFSET(TH!D$1,SMALL(Dong12,ROWS($1:1)),),4,1)="X",OFFSET(TH!D$1,SMALL(Dong12,ROWS($1:1)),),""))</f>
        <v/>
      </c>
      <c r="E14" s="658" t="str">
        <f ca="1">IF(ROWS($1:1)&gt;COUNT(Dong12),"",OFFSET(TH!H$1,SMALL(Dong12,ROWS($1:1)),))</f>
        <v>Cty TNHH SX TM Bao Bì Giấy Nam Long</v>
      </c>
      <c r="F14" s="397">
        <f ca="1">B14</f>
        <v>41209</v>
      </c>
      <c r="G14" s="398">
        <f ca="1">IF(ROWS($1:1)&gt;COUNT(Dong12),0,IF(MID(OFFSET(TH!D$1,SMALL(Dong12,ROWS($1:1)),),4,1)="N",OFFSET(TH!I$1,SMALL(Dong12,ROWS($1:1)),),0))</f>
        <v>0</v>
      </c>
      <c r="H14" s="398">
        <f ca="1">IF(ROWS($1:1)&gt;COUNT(Dong12),0,IF(MID(OFFSET(TH!D$1,SMALL(Dong12,ROWS($1:1)),),4,1)="X",OFFSET(TH!I$1,SMALL(Dong12,ROWS($1:1)),),0))</f>
        <v>0</v>
      </c>
      <c r="I14" s="399">
        <f ca="1">IF(E14&lt;&gt;"",I13+G14-H14,0)</f>
        <v>0</v>
      </c>
      <c r="J14" s="400"/>
      <c r="K14" s="401"/>
    </row>
    <row r="15" spans="1:12" ht="16.5" customHeight="1">
      <c r="A15" s="402" t="str">
        <f ca="1">IF(B15&lt;&gt;"",A14+1,"")</f>
        <v/>
      </c>
      <c r="B15" s="397" t="str">
        <f ca="1">IF(ROWS($1:2)&gt;COUNT(Dong12),"",OFFSET(TH!E$1,SMALL(Dong12,ROWS($1:2)),))</f>
        <v/>
      </c>
      <c r="C15" s="461" t="str">
        <f ca="1">IF(ROWS($1:2)&gt;COUNT(Dong12),"",IF(MID(OFFSET(TH!D$1,SMALL(Dong12,ROWS($1:2)),),4,1)="N",OFFSET(TH!D$1,SMALL(Dong12,ROWS($1:2)),),""))</f>
        <v/>
      </c>
      <c r="D15" s="397" t="str">
        <f ca="1">IF(ROWS($1:2)&gt;COUNT(Dong12),"",IF(MID(OFFSET(TH!D$1,SMALL(Dong12,ROWS($1:2)),),4,1)="X",OFFSET(TH!D$1,SMALL(Dong12,ROWS($1:2)),),""))</f>
        <v/>
      </c>
      <c r="E15" s="658" t="str">
        <f ca="1">IF(ROWS($1:2)&gt;COUNT(Dong12),"",OFFSET(TH!H$1,SMALL(Dong12,ROWS($1:2)),))</f>
        <v/>
      </c>
      <c r="F15" s="397" t="str">
        <f t="shared" ref="F15:F30" ca="1" si="0">B15</f>
        <v/>
      </c>
      <c r="G15" s="398">
        <f ca="1">IF(ROWS($1:2)&gt;COUNT(Dong12),0,IF(MID(OFFSET(TH!D$1,SMALL(Dong12,ROWS($1:2)),),4,1)="N",OFFSET(TH!I$1,SMALL(Dong12,ROWS($1:2)),),0))</f>
        <v>0</v>
      </c>
      <c r="H15" s="398">
        <f ca="1">IF(ROWS($1:2)&gt;COUNT(Dong12),0,IF(MID(OFFSET(TH!D$1,SMALL(Dong12,ROWS($1:2)),),4,1)="X",OFFSET(TH!I$1,SMALL(Dong12,ROWS($1:2)),),0))</f>
        <v>0</v>
      </c>
      <c r="I15" s="399">
        <f t="shared" ref="I15:I30" ca="1" si="1">IF(E15&lt;&gt;"",I14+G15-H15,0)</f>
        <v>0</v>
      </c>
      <c r="J15" s="400"/>
      <c r="K15" s="401"/>
    </row>
    <row r="16" spans="1:12" ht="16.5" customHeight="1">
      <c r="A16" s="402" t="str">
        <f t="shared" ref="A16:A30" ca="1" si="2">IF(B16&lt;&gt;"",A15+1,"")</f>
        <v/>
      </c>
      <c r="B16" s="397" t="str">
        <f ca="1">IF(ROWS($1:3)&gt;COUNT(Dong12),"",OFFSET(TH!E$1,SMALL(Dong12,ROWS($1:3)),))</f>
        <v/>
      </c>
      <c r="C16" s="461" t="str">
        <f ca="1">IF(ROWS($1:3)&gt;COUNT(Dong12),"",IF(MID(OFFSET(TH!D$1,SMALL(Dong12,ROWS($1:3)),),4,1)="N",OFFSET(TH!D$1,SMALL(Dong12,ROWS($1:3)),),""))</f>
        <v/>
      </c>
      <c r="D16" s="397" t="str">
        <f ca="1">IF(ROWS($1:3)&gt;COUNT(Dong12),"",IF(MID(OFFSET(TH!D$1,SMALL(Dong12,ROWS($1:3)),),4,1)="X",OFFSET(TH!D$1,SMALL(Dong12,ROWS($1:3)),),""))</f>
        <v/>
      </c>
      <c r="E16" s="658" t="str">
        <f ca="1">IF(ROWS($1:3)&gt;COUNT(Dong12),"",OFFSET(TH!H$1,SMALL(Dong12,ROWS($1:3)),))</f>
        <v/>
      </c>
      <c r="F16" s="397" t="str">
        <f t="shared" ca="1" si="0"/>
        <v/>
      </c>
      <c r="G16" s="398">
        <f ca="1">IF(ROWS($1:3)&gt;COUNT(Dong12),0,IF(MID(OFFSET(TH!D$1,SMALL(Dong12,ROWS($1:3)),),4,1)="N",OFFSET(TH!I$1,SMALL(Dong12,ROWS($1:3)),),0))</f>
        <v>0</v>
      </c>
      <c r="H16" s="398">
        <f ca="1">IF(ROWS($1:3)&gt;COUNT(Dong12),0,IF(MID(OFFSET(TH!D$1,SMALL(Dong12,ROWS($1:3)),),4,1)="X",OFFSET(TH!I$1,SMALL(Dong12,ROWS($1:3)),),0))</f>
        <v>0</v>
      </c>
      <c r="I16" s="399">
        <f t="shared" ca="1" si="1"/>
        <v>0</v>
      </c>
      <c r="J16" s="400"/>
      <c r="K16" s="401"/>
    </row>
    <row r="17" spans="1:11" ht="16.5" customHeight="1">
      <c r="A17" s="402" t="str">
        <f t="shared" ca="1" si="2"/>
        <v/>
      </c>
      <c r="B17" s="397" t="str">
        <f ca="1">IF(ROWS($1:4)&gt;COUNT(Dong12),"",OFFSET(TH!E$1,SMALL(Dong12,ROWS($1:4)),))</f>
        <v/>
      </c>
      <c r="C17" s="461" t="str">
        <f ca="1">IF(ROWS($1:4)&gt;COUNT(Dong12),"",IF(MID(OFFSET(TH!D$1,SMALL(Dong12,ROWS($1:4)),),4,1)="N",OFFSET(TH!D$1,SMALL(Dong12,ROWS($1:4)),),""))</f>
        <v/>
      </c>
      <c r="D17" s="397" t="str">
        <f ca="1">IF(ROWS($1:4)&gt;COUNT(Dong12),"",IF(MID(OFFSET(TH!D$1,SMALL(Dong12,ROWS($1:4)),),4,1)="X",OFFSET(TH!D$1,SMALL(Dong12,ROWS($1:4)),),""))</f>
        <v/>
      </c>
      <c r="E17" s="658" t="str">
        <f ca="1">IF(ROWS($1:4)&gt;COUNT(Dong12),"",OFFSET(TH!H$1,SMALL(Dong12,ROWS($1:4)),))</f>
        <v/>
      </c>
      <c r="F17" s="397" t="str">
        <f t="shared" ca="1" si="0"/>
        <v/>
      </c>
      <c r="G17" s="398">
        <f ca="1">IF(ROWS($1:4)&gt;COUNT(Dong12),0,IF(MID(OFFSET(TH!D$1,SMALL(Dong12,ROWS($1:4)),),4,1)="N",OFFSET(TH!I$1,SMALL(Dong12,ROWS($1:4)),),0))</f>
        <v>0</v>
      </c>
      <c r="H17" s="398">
        <f ca="1">IF(ROWS($1:4)&gt;COUNT(Dong12),0,IF(MID(OFFSET(TH!D$1,SMALL(Dong12,ROWS($1:4)),),4,1)="X",OFFSET(TH!I$1,SMALL(Dong12,ROWS($1:4)),),0))</f>
        <v>0</v>
      </c>
      <c r="I17" s="399">
        <f t="shared" ca="1" si="1"/>
        <v>0</v>
      </c>
      <c r="J17" s="400"/>
      <c r="K17" s="401"/>
    </row>
    <row r="18" spans="1:11" ht="16.5" customHeight="1">
      <c r="A18" s="402" t="str">
        <f t="shared" ca="1" si="2"/>
        <v/>
      </c>
      <c r="B18" s="397" t="str">
        <f ca="1">IF(ROWS($1:5)&gt;COUNT(Dong12),"",OFFSET(TH!E$1,SMALL(Dong12,ROWS($1:5)),))</f>
        <v/>
      </c>
      <c r="C18" s="461" t="str">
        <f ca="1">IF(ROWS($1:5)&gt;COUNT(Dong12),"",IF(MID(OFFSET(TH!D$1,SMALL(Dong12,ROWS($1:5)),),4,1)="N",OFFSET(TH!D$1,SMALL(Dong12,ROWS($1:5)),),""))</f>
        <v/>
      </c>
      <c r="D18" s="397" t="str">
        <f ca="1">IF(ROWS($1:5)&gt;COUNT(Dong12),"",IF(MID(OFFSET(TH!D$1,SMALL(Dong12,ROWS($1:5)),),4,1)="X",OFFSET(TH!D$1,SMALL(Dong12,ROWS($1:5)),),""))</f>
        <v/>
      </c>
      <c r="E18" s="658" t="str">
        <f ca="1">IF(ROWS($1:5)&gt;COUNT(Dong12),"",OFFSET(TH!H$1,SMALL(Dong12,ROWS($1:5)),))</f>
        <v/>
      </c>
      <c r="F18" s="397" t="str">
        <f t="shared" ca="1" si="0"/>
        <v/>
      </c>
      <c r="G18" s="398">
        <f ca="1">IF(ROWS($1:5)&gt;COUNT(Dong12),0,IF(MID(OFFSET(TH!D$1,SMALL(Dong12,ROWS($1:5)),),4,1)="N",OFFSET(TH!I$1,SMALL(Dong12,ROWS($1:5)),),0))</f>
        <v>0</v>
      </c>
      <c r="H18" s="398">
        <f ca="1">IF(ROWS($1:5)&gt;COUNT(Dong12),0,IF(MID(OFFSET(TH!D$1,SMALL(Dong12,ROWS($1:5)),),4,1)="X",OFFSET(TH!I$1,SMALL(Dong12,ROWS($1:5)),),0))</f>
        <v>0</v>
      </c>
      <c r="I18" s="399">
        <f t="shared" ca="1" si="1"/>
        <v>0</v>
      </c>
      <c r="J18" s="400"/>
      <c r="K18" s="401"/>
    </row>
    <row r="19" spans="1:11" ht="16.5" customHeight="1">
      <c r="A19" s="402" t="str">
        <f t="shared" ca="1" si="2"/>
        <v/>
      </c>
      <c r="B19" s="397" t="str">
        <f ca="1">IF(ROWS($1:6)&gt;COUNT(Dong12),"",OFFSET(TH!E$1,SMALL(Dong12,ROWS($1:6)),))</f>
        <v/>
      </c>
      <c r="C19" s="461" t="str">
        <f ca="1">IF(ROWS($1:6)&gt;COUNT(Dong12),"",IF(MID(OFFSET(TH!D$1,SMALL(Dong12,ROWS($1:6)),),4,1)="N",OFFSET(TH!D$1,SMALL(Dong12,ROWS($1:6)),),""))</f>
        <v/>
      </c>
      <c r="D19" s="397" t="str">
        <f ca="1">IF(ROWS($1:6)&gt;COUNT(Dong12),"",IF(MID(OFFSET(TH!D$1,SMALL(Dong12,ROWS($1:6)),),4,1)="X",OFFSET(TH!D$1,SMALL(Dong12,ROWS($1:6)),),""))</f>
        <v/>
      </c>
      <c r="E19" s="658" t="str">
        <f ca="1">IF(ROWS($1:6)&gt;COUNT(Dong12),"",OFFSET(TH!H$1,SMALL(Dong12,ROWS($1:6)),))</f>
        <v/>
      </c>
      <c r="F19" s="397" t="str">
        <f t="shared" ca="1" si="0"/>
        <v/>
      </c>
      <c r="G19" s="398">
        <f ca="1">IF(ROWS($1:6)&gt;COUNT(Dong12),0,IF(MID(OFFSET(TH!D$1,SMALL(Dong12,ROWS($1:6)),),4,1)="N",OFFSET(TH!I$1,SMALL(Dong12,ROWS($1:6)),),0))</f>
        <v>0</v>
      </c>
      <c r="H19" s="398">
        <f ca="1">IF(ROWS($1:6)&gt;COUNT(Dong12),0,IF(MID(OFFSET(TH!D$1,SMALL(Dong12,ROWS($1:6)),),4,1)="X",OFFSET(TH!I$1,SMALL(Dong12,ROWS($1:6)),),0))</f>
        <v>0</v>
      </c>
      <c r="I19" s="399">
        <f t="shared" ca="1" si="1"/>
        <v>0</v>
      </c>
      <c r="J19" s="400"/>
      <c r="K19" s="401"/>
    </row>
    <row r="20" spans="1:11" ht="16.5" customHeight="1">
      <c r="A20" s="402" t="str">
        <f t="shared" ca="1" si="2"/>
        <v/>
      </c>
      <c r="B20" s="397" t="str">
        <f ca="1">IF(ROWS($1:7)&gt;COUNT(Dong12),"",OFFSET(TH!E$1,SMALL(Dong12,ROWS($1:7)),))</f>
        <v/>
      </c>
      <c r="C20" s="461" t="str">
        <f ca="1">IF(ROWS($1:7)&gt;COUNT(Dong12),"",IF(MID(OFFSET(TH!D$1,SMALL(Dong12,ROWS($1:7)),),4,1)="N",OFFSET(TH!D$1,SMALL(Dong12,ROWS($1:7)),),""))</f>
        <v/>
      </c>
      <c r="D20" s="397" t="str">
        <f ca="1">IF(ROWS($1:7)&gt;COUNT(Dong12),"",IF(MID(OFFSET(TH!D$1,SMALL(Dong12,ROWS($1:7)),),4,1)="X",OFFSET(TH!D$1,SMALL(Dong12,ROWS($1:7)),),""))</f>
        <v/>
      </c>
      <c r="E20" s="658" t="str">
        <f ca="1">IF(ROWS($1:7)&gt;COUNT(Dong12),"",OFFSET(TH!H$1,SMALL(Dong12,ROWS($1:7)),))</f>
        <v/>
      </c>
      <c r="F20" s="397" t="str">
        <f t="shared" ca="1" si="0"/>
        <v/>
      </c>
      <c r="G20" s="398">
        <f ca="1">IF(ROWS($1:7)&gt;COUNT(Dong12),0,IF(MID(OFFSET(TH!D$1,SMALL(Dong12,ROWS($1:7)),),4,1)="N",OFFSET(TH!I$1,SMALL(Dong12,ROWS($1:7)),),0))</f>
        <v>0</v>
      </c>
      <c r="H20" s="398">
        <f ca="1">IF(ROWS($1:7)&gt;COUNT(Dong12),0,IF(MID(OFFSET(TH!D$1,SMALL(Dong12,ROWS($1:7)),),4,1)="X",OFFSET(TH!I$1,SMALL(Dong12,ROWS($1:7)),),0))</f>
        <v>0</v>
      </c>
      <c r="I20" s="399">
        <f t="shared" ca="1" si="1"/>
        <v>0</v>
      </c>
      <c r="J20" s="400"/>
      <c r="K20" s="401"/>
    </row>
    <row r="21" spans="1:11" ht="16.5" customHeight="1">
      <c r="A21" s="402" t="str">
        <f t="shared" ca="1" si="2"/>
        <v/>
      </c>
      <c r="B21" s="397" t="str">
        <f ca="1">IF(ROWS($1:8)&gt;COUNT(Dong12),"",OFFSET(TH!E$1,SMALL(Dong12,ROWS($1:8)),))</f>
        <v/>
      </c>
      <c r="C21" s="461" t="str">
        <f ca="1">IF(ROWS($1:8)&gt;COUNT(Dong12),"",IF(MID(OFFSET(TH!D$1,SMALL(Dong12,ROWS($1:8)),),4,1)="N",OFFSET(TH!D$1,SMALL(Dong12,ROWS($1:8)),),""))</f>
        <v/>
      </c>
      <c r="D21" s="397" t="str">
        <f ca="1">IF(ROWS($1:8)&gt;COUNT(Dong12),"",IF(MID(OFFSET(TH!D$1,SMALL(Dong12,ROWS($1:8)),),4,1)="X",OFFSET(TH!D$1,SMALL(Dong12,ROWS($1:8)),),""))</f>
        <v/>
      </c>
      <c r="E21" s="658" t="str">
        <f ca="1">IF(ROWS($1:8)&gt;COUNT(Dong12),"",OFFSET(TH!H$1,SMALL(Dong12,ROWS($1:8)),))</f>
        <v/>
      </c>
      <c r="F21" s="397" t="str">
        <f t="shared" ca="1" si="0"/>
        <v/>
      </c>
      <c r="G21" s="398">
        <f ca="1">IF(ROWS($1:8)&gt;COUNT(Dong12),0,IF(MID(OFFSET(TH!D$1,SMALL(Dong12,ROWS($1:8)),),4,1)="N",OFFSET(TH!I$1,SMALL(Dong12,ROWS($1:8)),),0))</f>
        <v>0</v>
      </c>
      <c r="H21" s="398">
        <f ca="1">IF(ROWS($1:8)&gt;COUNT(Dong12),0,IF(MID(OFFSET(TH!D$1,SMALL(Dong12,ROWS($1:8)),),4,1)="X",OFFSET(TH!I$1,SMALL(Dong12,ROWS($1:8)),),0))</f>
        <v>0</v>
      </c>
      <c r="I21" s="399">
        <f t="shared" ca="1" si="1"/>
        <v>0</v>
      </c>
      <c r="J21" s="400"/>
      <c r="K21" s="401"/>
    </row>
    <row r="22" spans="1:11" ht="16.5" customHeight="1">
      <c r="A22" s="402" t="str">
        <f t="shared" ca="1" si="2"/>
        <v/>
      </c>
      <c r="B22" s="397" t="str">
        <f ca="1">IF(ROWS($1:9)&gt;COUNT(Dong12),"",OFFSET(TH!E$1,SMALL(Dong12,ROWS($1:9)),))</f>
        <v/>
      </c>
      <c r="C22" s="461" t="str">
        <f ca="1">IF(ROWS($1:9)&gt;COUNT(Dong12),"",IF(MID(OFFSET(TH!D$1,SMALL(Dong12,ROWS($1:9)),),4,1)="N",OFFSET(TH!D$1,SMALL(Dong12,ROWS($1:9)),),""))</f>
        <v/>
      </c>
      <c r="D22" s="397" t="str">
        <f ca="1">IF(ROWS($1:9)&gt;COUNT(Dong12),"",IF(MID(OFFSET(TH!D$1,SMALL(Dong12,ROWS($1:9)),),4,1)="X",OFFSET(TH!D$1,SMALL(Dong12,ROWS($1:9)),),""))</f>
        <v/>
      </c>
      <c r="E22" s="658" t="str">
        <f ca="1">IF(ROWS($1:9)&gt;COUNT(Dong12),"",OFFSET(TH!H$1,SMALL(Dong12,ROWS($1:9)),))</f>
        <v/>
      </c>
      <c r="F22" s="397" t="str">
        <f t="shared" ca="1" si="0"/>
        <v/>
      </c>
      <c r="G22" s="398">
        <f ca="1">IF(ROWS($1:9)&gt;COUNT(Dong12),0,IF(MID(OFFSET(TH!D$1,SMALL(Dong12,ROWS($1:9)),),4,1)="N",OFFSET(TH!I$1,SMALL(Dong12,ROWS($1:9)),),0))</f>
        <v>0</v>
      </c>
      <c r="H22" s="398">
        <f ca="1">IF(ROWS($1:9)&gt;COUNT(Dong12),0,IF(MID(OFFSET(TH!D$1,SMALL(Dong12,ROWS($1:9)),),4,1)="X",OFFSET(TH!I$1,SMALL(Dong12,ROWS($1:9)),),0))</f>
        <v>0</v>
      </c>
      <c r="I22" s="399">
        <f t="shared" ca="1" si="1"/>
        <v>0</v>
      </c>
      <c r="J22" s="400"/>
      <c r="K22" s="401"/>
    </row>
    <row r="23" spans="1:11" ht="16.5" customHeight="1">
      <c r="A23" s="402" t="str">
        <f t="shared" ca="1" si="2"/>
        <v/>
      </c>
      <c r="B23" s="397" t="str">
        <f ca="1">IF(ROWS($1:10)&gt;COUNT(Dong12),"",OFFSET(TH!E$1,SMALL(Dong12,ROWS($1:10)),))</f>
        <v/>
      </c>
      <c r="C23" s="461" t="str">
        <f ca="1">IF(ROWS($1:10)&gt;COUNT(Dong12),"",IF(MID(OFFSET(TH!D$1,SMALL(Dong12,ROWS($1:10)),),4,1)="N",OFFSET(TH!D$1,SMALL(Dong12,ROWS($1:10)),),""))</f>
        <v/>
      </c>
      <c r="D23" s="397" t="str">
        <f ca="1">IF(ROWS($1:10)&gt;COUNT(Dong12),"",IF(MID(OFFSET(TH!D$1,SMALL(Dong12,ROWS($1:10)),),4,1)="X",OFFSET(TH!D$1,SMALL(Dong12,ROWS($1:10)),),""))</f>
        <v/>
      </c>
      <c r="E23" s="658" t="str">
        <f ca="1">IF(ROWS($1:10)&gt;COUNT(Dong12),"",OFFSET(TH!H$1,SMALL(Dong12,ROWS($1:10)),))</f>
        <v/>
      </c>
      <c r="F23" s="397" t="str">
        <f t="shared" ca="1" si="0"/>
        <v/>
      </c>
      <c r="G23" s="398">
        <f ca="1">IF(ROWS($1:10)&gt;COUNT(Dong12),0,IF(MID(OFFSET(TH!D$1,SMALL(Dong12,ROWS($1:10)),),4,1)="N",OFFSET(TH!I$1,SMALL(Dong12,ROWS($1:10)),),0))</f>
        <v>0</v>
      </c>
      <c r="H23" s="398">
        <f ca="1">IF(ROWS($1:10)&gt;COUNT(Dong12),0,IF(MID(OFFSET(TH!D$1,SMALL(Dong12,ROWS($1:10)),),4,1)="X",OFFSET(TH!I$1,SMALL(Dong12,ROWS($1:10)),),0))</f>
        <v>0</v>
      </c>
      <c r="I23" s="399">
        <f t="shared" ca="1" si="1"/>
        <v>0</v>
      </c>
      <c r="J23" s="400"/>
      <c r="K23" s="401"/>
    </row>
    <row r="24" spans="1:11" ht="16.5" customHeight="1">
      <c r="A24" s="402" t="str">
        <f t="shared" ca="1" si="2"/>
        <v/>
      </c>
      <c r="B24" s="397" t="str">
        <f ca="1">IF(ROWS($1:11)&gt;COUNT(Dong12),"",OFFSET(TH!E$1,SMALL(Dong12,ROWS($1:11)),))</f>
        <v/>
      </c>
      <c r="C24" s="461" t="str">
        <f ca="1">IF(ROWS($1:11)&gt;COUNT(Dong12),"",IF(MID(OFFSET(TH!D$1,SMALL(Dong12,ROWS($1:11)),),4,1)="N",OFFSET(TH!D$1,SMALL(Dong12,ROWS($1:11)),),""))</f>
        <v/>
      </c>
      <c r="D24" s="397" t="str">
        <f ca="1">IF(ROWS($1:11)&gt;COUNT(Dong12),"",IF(MID(OFFSET(TH!D$1,SMALL(Dong12,ROWS($1:11)),),4,1)="X",OFFSET(TH!D$1,SMALL(Dong12,ROWS($1:11)),),""))</f>
        <v/>
      </c>
      <c r="E24" s="658" t="str">
        <f ca="1">IF(ROWS($1:11)&gt;COUNT(Dong12),"",OFFSET(TH!H$1,SMALL(Dong12,ROWS($1:11)),))</f>
        <v/>
      </c>
      <c r="F24" s="397" t="str">
        <f t="shared" ca="1" si="0"/>
        <v/>
      </c>
      <c r="G24" s="398">
        <f ca="1">IF(ROWS($1:11)&gt;COUNT(Dong12),0,IF(MID(OFFSET(TH!D$1,SMALL(Dong12,ROWS($1:11)),),4,1)="N",OFFSET(TH!I$1,SMALL(Dong12,ROWS($1:11)),),0))</f>
        <v>0</v>
      </c>
      <c r="H24" s="398">
        <f ca="1">IF(ROWS($1:11)&gt;COUNT(Dong12),0,IF(MID(OFFSET(TH!D$1,SMALL(Dong12,ROWS($1:11)),),4,1)="X",OFFSET(TH!I$1,SMALL(Dong12,ROWS($1:11)),),0))</f>
        <v>0</v>
      </c>
      <c r="I24" s="399">
        <f t="shared" ca="1" si="1"/>
        <v>0</v>
      </c>
      <c r="J24" s="400"/>
      <c r="K24" s="401"/>
    </row>
    <row r="25" spans="1:11" ht="16.5" customHeight="1">
      <c r="A25" s="402" t="str">
        <f t="shared" ca="1" si="2"/>
        <v/>
      </c>
      <c r="B25" s="397" t="str">
        <f ca="1">IF(ROWS($1:12)&gt;COUNT(Dong12),"",OFFSET(TH!E$1,SMALL(Dong12,ROWS($1:12)),))</f>
        <v/>
      </c>
      <c r="C25" s="461" t="str">
        <f ca="1">IF(ROWS($1:12)&gt;COUNT(Dong12),"",IF(MID(OFFSET(TH!D$1,SMALL(Dong12,ROWS($1:12)),),4,1)="N",OFFSET(TH!D$1,SMALL(Dong12,ROWS($1:12)),),""))</f>
        <v/>
      </c>
      <c r="D25" s="397" t="str">
        <f ca="1">IF(ROWS($1:12)&gt;COUNT(Dong12),"",IF(MID(OFFSET(TH!D$1,SMALL(Dong12,ROWS($1:12)),),4,1)="X",OFFSET(TH!D$1,SMALL(Dong12,ROWS($1:12)),),""))</f>
        <v/>
      </c>
      <c r="E25" s="658" t="str">
        <f ca="1">IF(ROWS($1:12)&gt;COUNT(Dong12),"",OFFSET(TH!H$1,SMALL(Dong12,ROWS($1:12)),))</f>
        <v/>
      </c>
      <c r="F25" s="397" t="str">
        <f t="shared" ca="1" si="0"/>
        <v/>
      </c>
      <c r="G25" s="398">
        <f ca="1">IF(ROWS($1:12)&gt;COUNT(Dong12),0,IF(MID(OFFSET(TH!D$1,SMALL(Dong12,ROWS($1:12)),),4,1)="N",OFFSET(TH!I$1,SMALL(Dong12,ROWS($1:12)),),0))</f>
        <v>0</v>
      </c>
      <c r="H25" s="398">
        <f ca="1">IF(ROWS($1:12)&gt;COUNT(Dong12),0,IF(MID(OFFSET(TH!D$1,SMALL(Dong12,ROWS($1:12)),),4,1)="X",OFFSET(TH!I$1,SMALL(Dong12,ROWS($1:12)),),0))</f>
        <v>0</v>
      </c>
      <c r="I25" s="399">
        <f t="shared" ca="1" si="1"/>
        <v>0</v>
      </c>
      <c r="J25" s="400"/>
      <c r="K25" s="401"/>
    </row>
    <row r="26" spans="1:11" ht="16.5" customHeight="1">
      <c r="A26" s="402" t="str">
        <f t="shared" ca="1" si="2"/>
        <v/>
      </c>
      <c r="B26" s="397" t="str">
        <f ca="1">IF(ROWS($1:13)&gt;COUNT(Dong12),"",OFFSET(TH!E$1,SMALL(Dong12,ROWS($1:13)),))</f>
        <v/>
      </c>
      <c r="C26" s="461" t="str">
        <f ca="1">IF(ROWS($1:13)&gt;COUNT(Dong12),"",IF(MID(OFFSET(TH!D$1,SMALL(Dong12,ROWS($1:13)),),4,1)="N",OFFSET(TH!D$1,SMALL(Dong12,ROWS($1:13)),),""))</f>
        <v/>
      </c>
      <c r="D26" s="397" t="str">
        <f ca="1">IF(ROWS($1:13)&gt;COUNT(Dong12),"",IF(MID(OFFSET(TH!D$1,SMALL(Dong12,ROWS($1:13)),),4,1)="X",OFFSET(TH!D$1,SMALL(Dong12,ROWS($1:13)),),""))</f>
        <v/>
      </c>
      <c r="E26" s="658" t="str">
        <f ca="1">IF(ROWS($1:13)&gt;COUNT(Dong12),"",OFFSET(TH!H$1,SMALL(Dong12,ROWS($1:13)),))</f>
        <v/>
      </c>
      <c r="F26" s="397" t="str">
        <f t="shared" ca="1" si="0"/>
        <v/>
      </c>
      <c r="G26" s="398">
        <f ca="1">IF(ROWS($1:13)&gt;COUNT(Dong12),0,IF(MID(OFFSET(TH!D$1,SMALL(Dong12,ROWS($1:13)),),4,1)="N",OFFSET(TH!I$1,SMALL(Dong12,ROWS($1:13)),),0))</f>
        <v>0</v>
      </c>
      <c r="H26" s="398">
        <f ca="1">IF(ROWS($1:13)&gt;COUNT(Dong12),0,IF(MID(OFFSET(TH!D$1,SMALL(Dong12,ROWS($1:13)),),4,1)="X",OFFSET(TH!I$1,SMALL(Dong12,ROWS($1:13)),),0))</f>
        <v>0</v>
      </c>
      <c r="I26" s="399">
        <f t="shared" ca="1" si="1"/>
        <v>0</v>
      </c>
      <c r="J26" s="400"/>
      <c r="K26" s="401"/>
    </row>
    <row r="27" spans="1:11" ht="16.5" customHeight="1">
      <c r="A27" s="402" t="str">
        <f t="shared" ca="1" si="2"/>
        <v/>
      </c>
      <c r="B27" s="397" t="str">
        <f ca="1">IF(ROWS($1:14)&gt;COUNT(Dong12),"",OFFSET(TH!E$1,SMALL(Dong12,ROWS($1:14)),))</f>
        <v/>
      </c>
      <c r="C27" s="461" t="str">
        <f ca="1">IF(ROWS($1:14)&gt;COUNT(Dong12),"",IF(MID(OFFSET(TH!D$1,SMALL(Dong12,ROWS($1:14)),),4,1)="N",OFFSET(TH!D$1,SMALL(Dong12,ROWS($1:14)),),""))</f>
        <v/>
      </c>
      <c r="D27" s="397" t="str">
        <f ca="1">IF(ROWS($1:14)&gt;COUNT(Dong12),"",IF(MID(OFFSET(TH!D$1,SMALL(Dong12,ROWS($1:14)),),4,1)="X",OFFSET(TH!D$1,SMALL(Dong12,ROWS($1:14)),),""))</f>
        <v/>
      </c>
      <c r="E27" s="658" t="str">
        <f ca="1">IF(ROWS($1:14)&gt;COUNT(Dong12),"",OFFSET(TH!H$1,SMALL(Dong12,ROWS($1:14)),))</f>
        <v/>
      </c>
      <c r="F27" s="397" t="str">
        <f t="shared" ca="1" si="0"/>
        <v/>
      </c>
      <c r="G27" s="398">
        <f ca="1">IF(ROWS($1:14)&gt;COUNT(Dong12),0,IF(MID(OFFSET(TH!D$1,SMALL(Dong12,ROWS($1:14)),),4,1)="N",OFFSET(TH!I$1,SMALL(Dong12,ROWS($1:14)),),0))</f>
        <v>0</v>
      </c>
      <c r="H27" s="398">
        <f ca="1">IF(ROWS($1:14)&gt;COUNT(Dong12),0,IF(MID(OFFSET(TH!D$1,SMALL(Dong12,ROWS($1:14)),),4,1)="X",OFFSET(TH!I$1,SMALL(Dong12,ROWS($1:14)),),0))</f>
        <v>0</v>
      </c>
      <c r="I27" s="399">
        <f t="shared" ca="1" si="1"/>
        <v>0</v>
      </c>
      <c r="J27" s="400"/>
      <c r="K27" s="401"/>
    </row>
    <row r="28" spans="1:11" ht="16.5" customHeight="1">
      <c r="A28" s="402" t="str">
        <f t="shared" ca="1" si="2"/>
        <v/>
      </c>
      <c r="B28" s="397" t="str">
        <f ca="1">IF(ROWS($1:15)&gt;COUNT(Dong12),"",OFFSET(TH!E$1,SMALL(Dong12,ROWS($1:15)),))</f>
        <v/>
      </c>
      <c r="C28" s="461" t="str">
        <f ca="1">IF(ROWS($1:15)&gt;COUNT(Dong12),"",IF(MID(OFFSET(TH!D$1,SMALL(Dong12,ROWS($1:15)),),4,1)="N",OFFSET(TH!D$1,SMALL(Dong12,ROWS($1:15)),),""))</f>
        <v/>
      </c>
      <c r="D28" s="397" t="str">
        <f ca="1">IF(ROWS($1:15)&gt;COUNT(Dong12),"",IF(MID(OFFSET(TH!D$1,SMALL(Dong12,ROWS($1:15)),),4,1)="X",OFFSET(TH!D$1,SMALL(Dong12,ROWS($1:15)),),""))</f>
        <v/>
      </c>
      <c r="E28" s="658" t="str">
        <f ca="1">IF(ROWS($1:15)&gt;COUNT(Dong12),"",OFFSET(TH!H$1,SMALL(Dong12,ROWS($1:15)),))</f>
        <v/>
      </c>
      <c r="F28" s="397" t="str">
        <f t="shared" ca="1" si="0"/>
        <v/>
      </c>
      <c r="G28" s="398">
        <f ca="1">IF(ROWS($1:15)&gt;COUNT(Dong12),0,IF(MID(OFFSET(TH!D$1,SMALL(Dong12,ROWS($1:15)),),4,1)="N",OFFSET(TH!I$1,SMALL(Dong12,ROWS($1:15)),),0))</f>
        <v>0</v>
      </c>
      <c r="H28" s="398">
        <f ca="1">IF(ROWS($1:15)&gt;COUNT(Dong12),0,IF(MID(OFFSET(TH!D$1,SMALL(Dong12,ROWS($1:15)),),4,1)="X",OFFSET(TH!I$1,SMALL(Dong12,ROWS($1:15)),),0))</f>
        <v>0</v>
      </c>
      <c r="I28" s="399">
        <f t="shared" ca="1" si="1"/>
        <v>0</v>
      </c>
      <c r="J28" s="400"/>
      <c r="K28" s="401"/>
    </row>
    <row r="29" spans="1:11" ht="16.5" customHeight="1">
      <c r="A29" s="402" t="str">
        <f t="shared" ca="1" si="2"/>
        <v/>
      </c>
      <c r="B29" s="397" t="str">
        <f ca="1">IF(ROWS($1:16)&gt;COUNT(Dong12),"",OFFSET(TH!E$1,SMALL(Dong12,ROWS($1:16)),))</f>
        <v/>
      </c>
      <c r="C29" s="461" t="str">
        <f ca="1">IF(ROWS($1:16)&gt;COUNT(Dong12),"",IF(MID(OFFSET(TH!D$1,SMALL(Dong12,ROWS($1:16)),),4,1)="N",OFFSET(TH!D$1,SMALL(Dong12,ROWS($1:16)),),""))</f>
        <v/>
      </c>
      <c r="D29" s="397" t="str">
        <f ca="1">IF(ROWS($1:16)&gt;COUNT(Dong12),"",IF(MID(OFFSET(TH!D$1,SMALL(Dong12,ROWS($1:16)),),4,1)="X",OFFSET(TH!D$1,SMALL(Dong12,ROWS($1:16)),),""))</f>
        <v/>
      </c>
      <c r="E29" s="658" t="str">
        <f ca="1">IF(ROWS($1:16)&gt;COUNT(Dong12),"",OFFSET(TH!H$1,SMALL(Dong12,ROWS($1:16)),))</f>
        <v/>
      </c>
      <c r="F29" s="397" t="str">
        <f t="shared" ca="1" si="0"/>
        <v/>
      </c>
      <c r="G29" s="398">
        <f ca="1">IF(ROWS($1:16)&gt;COUNT(Dong12),0,IF(MID(OFFSET(TH!D$1,SMALL(Dong12,ROWS($1:16)),),4,1)="N",OFFSET(TH!I$1,SMALL(Dong12,ROWS($1:16)),),0))</f>
        <v>0</v>
      </c>
      <c r="H29" s="398">
        <f ca="1">IF(ROWS($1:16)&gt;COUNT(Dong12),0,IF(MID(OFFSET(TH!D$1,SMALL(Dong12,ROWS($1:16)),),4,1)="X",OFFSET(TH!I$1,SMALL(Dong12,ROWS($1:16)),),0))</f>
        <v>0</v>
      </c>
      <c r="I29" s="399">
        <f t="shared" ca="1" si="1"/>
        <v>0</v>
      </c>
      <c r="J29" s="400"/>
      <c r="K29" s="401"/>
    </row>
    <row r="30" spans="1:11" ht="16.5" customHeight="1">
      <c r="A30" s="402" t="str">
        <f t="shared" ca="1" si="2"/>
        <v/>
      </c>
      <c r="B30" s="397" t="str">
        <f ca="1">IF(ROWS($1:17)&gt;COUNT(Dong12),"",OFFSET(TH!E$1,SMALL(Dong12,ROWS($1:17)),))</f>
        <v/>
      </c>
      <c r="C30" s="461" t="str">
        <f ca="1">IF(ROWS($1:17)&gt;COUNT(Dong12),"",IF(MID(OFFSET(TH!D$1,SMALL(Dong12,ROWS($1:17)),),4,1)="N",OFFSET(TH!D$1,SMALL(Dong12,ROWS($1:17)),),""))</f>
        <v/>
      </c>
      <c r="D30" s="397" t="str">
        <f ca="1">IF(ROWS($1:17)&gt;COUNT(Dong12),"",IF(MID(OFFSET(TH!D$1,SMALL(Dong12,ROWS($1:17)),),4,1)="X",OFFSET(TH!D$1,SMALL(Dong12,ROWS($1:17)),),""))</f>
        <v/>
      </c>
      <c r="E30" s="658" t="str">
        <f ca="1">IF(ROWS($1:17)&gt;COUNT(Dong12),"",OFFSET(TH!H$1,SMALL(Dong12,ROWS($1:17)),))</f>
        <v/>
      </c>
      <c r="F30" s="397" t="str">
        <f t="shared" ca="1" si="0"/>
        <v/>
      </c>
      <c r="G30" s="398">
        <f ca="1">IF(ROWS($1:17)&gt;COUNT(Dong12),0,IF(MID(OFFSET(TH!D$1,SMALL(Dong12,ROWS($1:17)),),4,1)="N",OFFSET(TH!I$1,SMALL(Dong12,ROWS($1:17)),),0))</f>
        <v>0</v>
      </c>
      <c r="H30" s="398">
        <f ca="1">IF(ROWS($1:17)&gt;COUNT(Dong12),0,IF(MID(OFFSET(TH!D$1,SMALL(Dong12,ROWS($1:17)),),4,1)="X",OFFSET(TH!I$1,SMALL(Dong12,ROWS($1:17)),),0))</f>
        <v>0</v>
      </c>
      <c r="I30" s="399">
        <f t="shared" ca="1" si="1"/>
        <v>0</v>
      </c>
      <c r="J30" s="400"/>
      <c r="K30" s="401"/>
    </row>
    <row r="31" spans="1:11" ht="16.5" customHeight="1">
      <c r="A31" s="403" t="str">
        <f>IF(D31&lt;&gt;"",A21+1,"")</f>
        <v/>
      </c>
      <c r="B31" s="404"/>
      <c r="C31" s="405"/>
      <c r="D31" s="405"/>
      <c r="E31" s="659"/>
      <c r="F31" s="404"/>
      <c r="G31" s="406"/>
      <c r="H31" s="406"/>
      <c r="I31" s="406"/>
      <c r="J31" s="407"/>
      <c r="K31" s="401"/>
    </row>
    <row r="32" spans="1:11" ht="16.5" customHeight="1">
      <c r="A32" s="391"/>
      <c r="B32" s="408"/>
      <c r="C32" s="391"/>
      <c r="D32" s="391"/>
      <c r="E32" s="392" t="s">
        <v>238</v>
      </c>
      <c r="F32" s="409" t="s">
        <v>19</v>
      </c>
      <c r="G32" s="410">
        <f ca="1">SUM(G14:G31)</f>
        <v>0</v>
      </c>
      <c r="H32" s="410">
        <f ca="1">SUM(H14:H31)</f>
        <v>0</v>
      </c>
      <c r="I32" s="410">
        <f ca="1">I13+G32-H32</f>
        <v>0</v>
      </c>
      <c r="J32" s="391" t="s">
        <v>19</v>
      </c>
      <c r="K32" s="411"/>
    </row>
    <row r="33" spans="1:11" ht="12.75" customHeight="1">
      <c r="A33" s="412"/>
      <c r="B33" s="370"/>
      <c r="C33" s="412"/>
      <c r="D33" s="412"/>
      <c r="E33" s="376"/>
      <c r="F33" s="370"/>
      <c r="G33" s="377"/>
      <c r="H33" s="377"/>
      <c r="I33" s="377"/>
      <c r="J33" s="366"/>
      <c r="K33" s="366"/>
    </row>
    <row r="34" spans="1:11" ht="15">
      <c r="A34" s="413" t="s">
        <v>239</v>
      </c>
      <c r="B34" s="413"/>
      <c r="C34" s="414"/>
      <c r="D34" s="414"/>
      <c r="E34" s="376"/>
      <c r="F34" s="370"/>
      <c r="G34" s="377"/>
      <c r="H34" s="377"/>
      <c r="I34" s="377"/>
      <c r="J34" s="366"/>
      <c r="K34" s="366"/>
    </row>
    <row r="35" spans="1:11" ht="15">
      <c r="A35" s="102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27 tháng 10 năm 2012</v>
      </c>
      <c r="B35" s="1025"/>
      <c r="C35" s="1025"/>
      <c r="D35" s="1025"/>
      <c r="E35" s="1025"/>
      <c r="F35" s="370"/>
      <c r="G35" s="377"/>
      <c r="H35" s="377"/>
      <c r="I35" s="377"/>
      <c r="J35" s="366"/>
      <c r="K35" s="366"/>
    </row>
    <row r="36" spans="1:11" ht="15">
      <c r="A36" s="415"/>
      <c r="B36" s="416"/>
      <c r="C36" s="417"/>
      <c r="D36" s="412"/>
      <c r="E36" s="376"/>
      <c r="F36" s="370"/>
      <c r="H36" s="298"/>
      <c r="I36" s="550" t="str">
        <f ca="1">"Ngày 31 tháng  12  năm  "&amp;YEAR($B$14)</f>
        <v>Ngày 31 tháng  12  năm  2012</v>
      </c>
      <c r="J36" s="298"/>
      <c r="K36" s="299"/>
    </row>
    <row r="37" spans="1:11" ht="15" customHeight="1">
      <c r="A37" s="415"/>
      <c r="C37" s="418" t="s">
        <v>240</v>
      </c>
      <c r="D37" s="412"/>
      <c r="E37" s="1026" t="s">
        <v>12</v>
      </c>
      <c r="F37" s="1026"/>
      <c r="G37" s="377"/>
      <c r="I37" s="583" t="s">
        <v>109</v>
      </c>
      <c r="J37" s="368"/>
      <c r="K37" s="415"/>
    </row>
    <row r="38" spans="1:11" ht="15" customHeight="1">
      <c r="A38" s="419"/>
      <c r="C38" s="420" t="s">
        <v>13</v>
      </c>
      <c r="D38" s="421"/>
      <c r="E38" s="1020" t="s">
        <v>13</v>
      </c>
      <c r="F38" s="1020"/>
      <c r="G38" s="377"/>
      <c r="I38" s="584" t="s">
        <v>136</v>
      </c>
      <c r="J38" s="582"/>
      <c r="K38" s="419"/>
    </row>
    <row r="39" spans="1:11" ht="15">
      <c r="A39" s="419"/>
      <c r="C39" s="420"/>
      <c r="D39" s="412"/>
      <c r="E39" s="422"/>
      <c r="F39" s="423"/>
      <c r="G39" s="377"/>
      <c r="H39" s="419"/>
      <c r="I39" s="419"/>
      <c r="J39" s="419"/>
      <c r="K39" s="419"/>
    </row>
    <row r="40" spans="1:11" ht="15">
      <c r="A40" s="419"/>
      <c r="B40" s="420"/>
      <c r="C40" s="419"/>
      <c r="D40" s="412"/>
      <c r="E40" s="422"/>
      <c r="F40" s="423"/>
      <c r="G40" s="377"/>
      <c r="H40" s="419"/>
      <c r="I40" s="419"/>
      <c r="J40" s="419"/>
      <c r="K40" s="419"/>
    </row>
    <row r="41" spans="1:11" ht="15">
      <c r="A41" s="419"/>
      <c r="B41" s="420"/>
      <c r="C41" s="419"/>
      <c r="D41" s="412"/>
      <c r="E41" s="422"/>
      <c r="F41" s="423"/>
      <c r="G41" s="377"/>
      <c r="H41" s="419"/>
      <c r="I41" s="419"/>
      <c r="J41" s="419"/>
      <c r="K41" s="419"/>
    </row>
    <row r="46" spans="1:11" ht="15">
      <c r="C46" s="585" t="s">
        <v>343</v>
      </c>
      <c r="H46" s="581"/>
      <c r="I46" s="580" t="s">
        <v>103</v>
      </c>
      <c r="J46" s="58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58"/>
  <sheetViews>
    <sheetView workbookViewId="0">
      <selection activeCell="A180" sqref="A148:XFD180"/>
    </sheetView>
  </sheetViews>
  <sheetFormatPr defaultColWidth="10.28515625" defaultRowHeight="12.75"/>
  <cols>
    <col min="1" max="1" width="4.7109375" style="739" customWidth="1"/>
    <col min="2" max="2" width="23.140625" style="739" customWidth="1"/>
    <col min="3" max="3" width="12.140625" style="739" customWidth="1"/>
    <col min="4" max="4" width="11" style="739" customWidth="1"/>
    <col min="5" max="5" width="9.7109375" style="739" customWidth="1"/>
    <col min="6" max="6" width="11.140625" style="739" customWidth="1"/>
    <col min="7" max="7" width="10.140625" style="739" customWidth="1"/>
    <col min="8" max="8" width="10.85546875" style="739" customWidth="1"/>
    <col min="9" max="9" width="9.7109375" style="739" customWidth="1"/>
    <col min="10" max="10" width="13.7109375" style="430" hidden="1" customWidth="1"/>
    <col min="11" max="11" width="12" style="739" customWidth="1"/>
    <col min="12" max="13" width="7.42578125" style="739" customWidth="1"/>
    <col min="14" max="14" width="7.140625" style="751" customWidth="1"/>
    <col min="15" max="15" width="2" style="751" customWidth="1"/>
    <col min="16" max="16" width="23" style="739" customWidth="1"/>
    <col min="17" max="17" width="10.140625" style="752" customWidth="1"/>
    <col min="18" max="18" width="6.42578125" style="753" customWidth="1"/>
    <col min="19" max="19" width="7" style="804" customWidth="1"/>
    <col min="20" max="20" width="7.5703125" style="288" customWidth="1"/>
    <col min="21" max="21" width="12.42578125" style="739" customWidth="1"/>
    <col min="22" max="22" width="15.85546875" style="739" customWidth="1"/>
    <col min="23" max="23" width="8.28515625" style="752" customWidth="1"/>
    <col min="24" max="24" width="7.5703125" style="288" customWidth="1"/>
    <col min="25" max="25" width="9" style="288" customWidth="1"/>
    <col min="26" max="26" width="9.7109375" style="739" customWidth="1"/>
    <col min="27" max="27" width="10.28515625" style="739" customWidth="1"/>
    <col min="28" max="16384" width="10.28515625" style="739"/>
  </cols>
  <sheetData>
    <row r="1" spans="1:28">
      <c r="B1" s="739">
        <v>1</v>
      </c>
      <c r="C1" s="739">
        <v>5</v>
      </c>
      <c r="D1" s="739">
        <v>6</v>
      </c>
      <c r="E1" s="739">
        <v>7</v>
      </c>
      <c r="F1" s="739">
        <v>8</v>
      </c>
      <c r="G1" s="739">
        <v>9</v>
      </c>
      <c r="H1" s="739">
        <v>10</v>
      </c>
      <c r="I1" s="739">
        <v>11</v>
      </c>
      <c r="J1" s="430">
        <v>12</v>
      </c>
      <c r="K1" s="739">
        <v>13</v>
      </c>
      <c r="L1" s="739">
        <v>14</v>
      </c>
      <c r="M1" s="739">
        <v>15</v>
      </c>
    </row>
    <row r="2" spans="1:28" ht="18" customHeight="1">
      <c r="A2" s="564" t="str">
        <f>TH!$A$1</f>
        <v>Đơn vị: CÔNG TY TNHH MỘT THÀNH VIÊN KHỞI NGUYÊN AN</v>
      </c>
      <c r="B2" s="740"/>
      <c r="C2" s="288"/>
      <c r="D2" s="288"/>
      <c r="E2" s="288"/>
      <c r="F2" s="288"/>
      <c r="G2" s="288"/>
      <c r="H2" s="288"/>
      <c r="I2" s="288"/>
      <c r="J2" s="431"/>
      <c r="K2" s="288"/>
      <c r="L2" s="592"/>
      <c r="M2" s="288"/>
      <c r="N2" s="754"/>
      <c r="O2" s="754"/>
      <c r="P2" s="288"/>
      <c r="Q2" s="734"/>
      <c r="V2" s="288"/>
      <c r="W2" s="734"/>
    </row>
    <row r="3" spans="1:28" ht="18.75" customHeight="1">
      <c r="A3" s="741" t="s">
        <v>447</v>
      </c>
      <c r="B3" s="741"/>
      <c r="C3" s="741"/>
      <c r="D3" s="741"/>
      <c r="E3" s="741"/>
      <c r="F3" s="741"/>
      <c r="G3" s="741"/>
      <c r="H3" s="741"/>
      <c r="I3" s="741"/>
      <c r="J3" s="432"/>
      <c r="K3" s="741"/>
      <c r="L3" s="741"/>
      <c r="M3" s="741"/>
      <c r="N3" s="754"/>
      <c r="O3" s="754"/>
      <c r="P3" s="288"/>
      <c r="Q3" s="734"/>
      <c r="V3" s="288"/>
      <c r="W3" s="734"/>
    </row>
    <row r="4" spans="1:28" ht="18.75" customHeight="1">
      <c r="A4" s="741"/>
      <c r="B4" s="742"/>
      <c r="C4" s="742"/>
      <c r="D4" s="742"/>
      <c r="E4" s="742"/>
      <c r="F4" s="742"/>
      <c r="G4" s="742"/>
      <c r="H4" s="742"/>
      <c r="I4" s="741"/>
      <c r="J4" s="433"/>
      <c r="K4" s="742"/>
      <c r="L4" s="755"/>
      <c r="M4" s="742"/>
      <c r="N4" s="754"/>
      <c r="O4" s="754"/>
      <c r="P4" s="288"/>
      <c r="Q4" s="734"/>
      <c r="V4" s="288"/>
      <c r="W4" s="734"/>
    </row>
    <row r="5" spans="1:28" ht="12.75" customHeight="1">
      <c r="A5" s="794"/>
      <c r="B5" s="787"/>
      <c r="C5" s="787"/>
      <c r="D5" s="787"/>
      <c r="E5" s="787"/>
      <c r="F5" s="787"/>
      <c r="G5" s="787"/>
      <c r="H5" s="787"/>
      <c r="I5" s="787"/>
      <c r="J5" s="434"/>
      <c r="K5" s="787"/>
      <c r="L5" s="756"/>
      <c r="M5" s="787"/>
      <c r="N5" s="754"/>
      <c r="O5" s="754"/>
      <c r="P5" s="749"/>
      <c r="Q5" s="794"/>
      <c r="R5" s="794"/>
      <c r="S5" s="805"/>
      <c r="T5" s="757"/>
      <c r="U5" s="794"/>
      <c r="V5" s="794"/>
      <c r="W5" s="794"/>
      <c r="X5" s="794"/>
      <c r="Y5" s="794"/>
      <c r="Z5" s="794"/>
      <c r="AA5" s="749"/>
      <c r="AB5" s="749"/>
    </row>
    <row r="6" spans="1:28" s="440" customFormat="1" ht="30.75" customHeight="1">
      <c r="A6" s="816" t="s">
        <v>35</v>
      </c>
      <c r="B6" s="435" t="s">
        <v>241</v>
      </c>
      <c r="C6" s="436" t="s">
        <v>245</v>
      </c>
      <c r="D6" s="436" t="s">
        <v>456</v>
      </c>
      <c r="E6" s="436" t="s">
        <v>246</v>
      </c>
      <c r="F6" s="436" t="s">
        <v>446</v>
      </c>
      <c r="G6" s="436" t="s">
        <v>247</v>
      </c>
      <c r="H6" s="437" t="s">
        <v>248</v>
      </c>
      <c r="I6" s="436" t="s">
        <v>445</v>
      </c>
      <c r="J6" s="437" t="s">
        <v>249</v>
      </c>
      <c r="K6" s="436" t="s">
        <v>250</v>
      </c>
      <c r="L6" s="438" t="s">
        <v>243</v>
      </c>
      <c r="M6" s="436" t="s">
        <v>251</v>
      </c>
      <c r="N6" s="439"/>
      <c r="O6" s="439"/>
      <c r="P6" s="435" t="s">
        <v>241</v>
      </c>
      <c r="Q6" s="436" t="s">
        <v>235</v>
      </c>
      <c r="R6" s="735" t="s">
        <v>242</v>
      </c>
      <c r="S6" s="806" t="s">
        <v>202</v>
      </c>
      <c r="T6" s="436" t="s">
        <v>244</v>
      </c>
      <c r="U6" s="436" t="s">
        <v>252</v>
      </c>
      <c r="V6" s="435" t="s">
        <v>241</v>
      </c>
      <c r="W6" s="436" t="s">
        <v>235</v>
      </c>
      <c r="X6" s="436" t="s">
        <v>202</v>
      </c>
      <c r="Y6" s="436" t="s">
        <v>244</v>
      </c>
      <c r="Z6" s="435" t="s">
        <v>252</v>
      </c>
    </row>
    <row r="7" spans="1:28">
      <c r="A7" s="743" t="str">
        <f>IF(B7&lt;&gt;"",ROW()-(ROW()-1),"")</f>
        <v/>
      </c>
      <c r="B7" s="291"/>
      <c r="C7" s="25">
        <f>U7</f>
        <v>0</v>
      </c>
      <c r="D7" s="744">
        <f t="shared" ref="D7:I8" si="0">IF($L$10&lt;&gt;0,D$10/$L$10*$L7,0)</f>
        <v>0</v>
      </c>
      <c r="E7" s="744">
        <f t="shared" si="0"/>
        <v>0</v>
      </c>
      <c r="F7" s="744">
        <f t="shared" si="0"/>
        <v>0</v>
      </c>
      <c r="G7" s="744">
        <f t="shared" si="0"/>
        <v>0</v>
      </c>
      <c r="H7" s="744">
        <f t="shared" si="0"/>
        <v>0</v>
      </c>
      <c r="I7" s="744">
        <f t="shared" si="0"/>
        <v>0</v>
      </c>
      <c r="J7" s="352"/>
      <c r="K7" s="25">
        <f>C7+E7+D7+G7+I7+H7+J7</f>
        <v>0</v>
      </c>
      <c r="L7" s="744"/>
      <c r="M7" s="744" t="str">
        <f>IF(L7&lt;&gt;"",K7/L7,"")</f>
        <v/>
      </c>
      <c r="N7" s="758"/>
      <c r="O7" s="758"/>
      <c r="P7" s="441"/>
      <c r="Q7" s="759"/>
      <c r="R7" s="760"/>
      <c r="S7" s="296"/>
      <c r="T7" s="790"/>
      <c r="U7" s="25">
        <f>ROUND(S7*T7,0)</f>
        <v>0</v>
      </c>
      <c r="V7" s="441"/>
      <c r="W7" s="759"/>
      <c r="X7" s="790"/>
      <c r="Y7" s="790"/>
      <c r="Z7" s="25">
        <f>X7*Y7</f>
        <v>0</v>
      </c>
    </row>
    <row r="8" spans="1:28">
      <c r="A8" s="743" t="str">
        <f>IF(B8&lt;&gt;"",A7+1,"")</f>
        <v/>
      </c>
      <c r="B8" s="291"/>
      <c r="C8" s="25">
        <f t="shared" ref="C8" si="1">U8</f>
        <v>0</v>
      </c>
      <c r="D8" s="744">
        <f t="shared" si="0"/>
        <v>0</v>
      </c>
      <c r="E8" s="744">
        <f t="shared" si="0"/>
        <v>0</v>
      </c>
      <c r="F8" s="744">
        <f t="shared" si="0"/>
        <v>0</v>
      </c>
      <c r="G8" s="744">
        <f t="shared" si="0"/>
        <v>0</v>
      </c>
      <c r="H8" s="744">
        <f t="shared" si="0"/>
        <v>0</v>
      </c>
      <c r="I8" s="744">
        <f t="shared" si="0"/>
        <v>0</v>
      </c>
      <c r="J8" s="352"/>
      <c r="K8" s="25">
        <f>C8+E8+D8+G8+I8+H8+J8</f>
        <v>0</v>
      </c>
      <c r="L8" s="253"/>
      <c r="M8" s="744" t="str">
        <f>IF(L8&lt;&gt;"",K8/L8,"")</f>
        <v/>
      </c>
      <c r="N8" s="758"/>
      <c r="O8" s="758"/>
      <c r="P8" s="443"/>
      <c r="Q8" s="761"/>
      <c r="R8" s="762"/>
      <c r="S8" s="807"/>
      <c r="T8" s="788"/>
      <c r="U8" s="8">
        <f t="shared" ref="U8" si="2">ROUND(S8*T8,0)</f>
        <v>0</v>
      </c>
      <c r="V8" s="443"/>
      <c r="W8" s="761"/>
      <c r="X8" s="788"/>
      <c r="Y8" s="788"/>
      <c r="Z8" s="8">
        <f t="shared" ref="Z8" si="3">X8*Y8</f>
        <v>0</v>
      </c>
    </row>
    <row r="9" spans="1:28" s="765" customFormat="1">
      <c r="A9" s="743"/>
      <c r="B9" s="291"/>
      <c r="C9" s="25"/>
      <c r="D9" s="744"/>
      <c r="E9" s="744"/>
      <c r="F9" s="744"/>
      <c r="G9" s="744"/>
      <c r="H9" s="744"/>
      <c r="I9" s="744"/>
      <c r="J9" s="352"/>
      <c r="K9" s="25"/>
      <c r="L9" s="253"/>
      <c r="M9" s="744"/>
      <c r="N9" s="657"/>
      <c r="O9" s="657"/>
      <c r="P9" s="763"/>
      <c r="Q9" s="761"/>
      <c r="R9" s="764"/>
      <c r="S9" s="808"/>
      <c r="T9" s="789"/>
      <c r="U9" s="789"/>
      <c r="V9" s="763"/>
      <c r="W9" s="761"/>
      <c r="X9" s="789"/>
      <c r="Y9" s="789"/>
      <c r="Z9" s="8"/>
    </row>
    <row r="10" spans="1:28" s="740" customFormat="1">
      <c r="A10" s="745"/>
      <c r="B10" s="746" t="s">
        <v>253</v>
      </c>
      <c r="C10" s="526">
        <f>SUM(C7:C9)</f>
        <v>0</v>
      </c>
      <c r="D10" s="526"/>
      <c r="E10" s="526">
        <f>$Z$10</f>
        <v>0</v>
      </c>
      <c r="F10" s="526"/>
      <c r="G10" s="526"/>
      <c r="H10" s="526"/>
      <c r="I10" s="526"/>
      <c r="J10" s="444">
        <f>ROUND(SUM(J7:J9),0)</f>
        <v>0</v>
      </c>
      <c r="K10" s="526">
        <f>ROUND(SUM(K7:K9),0)</f>
        <v>0</v>
      </c>
      <c r="L10" s="526">
        <f>ROUND(SUM(L7:L9),0)</f>
        <v>0</v>
      </c>
      <c r="M10" s="526"/>
      <c r="N10" s="754"/>
      <c r="O10" s="754"/>
      <c r="P10" s="766"/>
      <c r="Q10" s="767"/>
      <c r="R10" s="768"/>
      <c r="S10" s="809">
        <f>SUM(S7:S9)</f>
        <v>0</v>
      </c>
      <c r="T10" s="47"/>
      <c r="U10" s="47">
        <f>SUM(U7:U9)</f>
        <v>0</v>
      </c>
      <c r="V10" s="766"/>
      <c r="W10" s="767"/>
      <c r="X10" s="779"/>
      <c r="Y10" s="27"/>
      <c r="Z10" s="47">
        <f>SUM(Z7:Z9)</f>
        <v>0</v>
      </c>
    </row>
    <row r="11" spans="1:28" s="740" customFormat="1">
      <c r="A11" s="747"/>
      <c r="B11" s="748"/>
      <c r="C11" s="741"/>
      <c r="D11" s="741"/>
      <c r="E11" s="741"/>
      <c r="F11" s="741"/>
      <c r="G11" s="741"/>
      <c r="H11" s="741"/>
      <c r="I11" s="741"/>
      <c r="J11" s="445"/>
      <c r="K11" s="741"/>
      <c r="L11" s="741"/>
      <c r="M11" s="741"/>
      <c r="N11" s="754"/>
      <c r="O11" s="754"/>
      <c r="P11" s="446"/>
      <c r="Q11" s="769"/>
      <c r="R11" s="770"/>
      <c r="S11" s="810"/>
      <c r="T11" s="757"/>
      <c r="U11" s="771"/>
      <c r="V11" s="446"/>
      <c r="W11" s="769"/>
      <c r="X11" s="757"/>
      <c r="Y11" s="757"/>
      <c r="Z11" s="739"/>
    </row>
    <row r="12" spans="1:28">
      <c r="C12" s="749"/>
      <c r="D12" s="749"/>
      <c r="E12" s="750"/>
      <c r="F12" s="750"/>
      <c r="K12" s="772"/>
      <c r="L12" s="741"/>
      <c r="P12" s="446"/>
      <c r="Q12" s="769"/>
      <c r="R12" s="770"/>
      <c r="S12" s="810"/>
      <c r="T12" s="757"/>
      <c r="U12" s="771"/>
      <c r="V12" s="446"/>
      <c r="W12" s="769"/>
      <c r="X12" s="757"/>
      <c r="Y12" s="757"/>
    </row>
    <row r="13" spans="1:28" ht="18" customHeight="1">
      <c r="A13" s="564" t="str">
        <f>TH!$A$1</f>
        <v>Đơn vị: CÔNG TY TNHH MỘT THÀNH VIÊN KHỞI NGUYÊN AN</v>
      </c>
      <c r="B13" s="740"/>
      <c r="C13" s="288"/>
      <c r="D13" s="288"/>
      <c r="E13" s="288"/>
      <c r="F13" s="288"/>
      <c r="G13" s="288"/>
      <c r="H13" s="288"/>
      <c r="I13" s="288"/>
      <c r="J13" s="431"/>
      <c r="K13" s="288"/>
      <c r="L13" s="592"/>
      <c r="M13" s="288"/>
      <c r="N13" s="754"/>
      <c r="O13" s="754"/>
      <c r="P13" s="446"/>
      <c r="Q13" s="769"/>
      <c r="R13" s="770"/>
      <c r="S13" s="810"/>
      <c r="T13" s="757"/>
      <c r="U13" s="771"/>
      <c r="V13" s="446"/>
      <c r="W13" s="769"/>
      <c r="X13" s="757"/>
      <c r="Y13" s="757"/>
      <c r="AA13" s="749"/>
    </row>
    <row r="14" spans="1:28" ht="18.75" customHeight="1">
      <c r="A14" s="741" t="s">
        <v>448</v>
      </c>
      <c r="B14" s="741"/>
      <c r="C14" s="741"/>
      <c r="D14" s="741"/>
      <c r="E14" s="741"/>
      <c r="F14" s="741"/>
      <c r="G14" s="741"/>
      <c r="H14" s="741"/>
      <c r="I14" s="741"/>
      <c r="J14" s="432"/>
      <c r="K14" s="741"/>
      <c r="L14" s="741"/>
      <c r="M14" s="741"/>
      <c r="N14" s="754"/>
      <c r="O14" s="754"/>
      <c r="P14" s="446"/>
      <c r="Q14" s="769"/>
      <c r="R14" s="770"/>
      <c r="S14" s="810"/>
      <c r="T14" s="757"/>
      <c r="U14" s="771"/>
      <c r="V14" s="446"/>
      <c r="W14" s="769"/>
      <c r="X14" s="757"/>
      <c r="Y14" s="757"/>
    </row>
    <row r="15" spans="1:28" ht="18.75" hidden="1" customHeight="1">
      <c r="A15" s="741"/>
      <c r="B15" s="742"/>
      <c r="C15" s="742"/>
      <c r="D15" s="742"/>
      <c r="E15" s="742"/>
      <c r="F15" s="742"/>
      <c r="G15" s="742"/>
      <c r="H15" s="742"/>
      <c r="I15" s="741"/>
      <c r="J15" s="433"/>
      <c r="K15" s="742"/>
      <c r="L15" s="755"/>
      <c r="M15" s="742"/>
      <c r="N15" s="754"/>
      <c r="O15" s="754"/>
      <c r="P15" s="446"/>
      <c r="Q15" s="769"/>
      <c r="R15" s="770"/>
      <c r="S15" s="810"/>
      <c r="T15" s="757"/>
      <c r="U15" s="771"/>
      <c r="V15" s="446"/>
      <c r="W15" s="769"/>
      <c r="X15" s="757"/>
      <c r="Y15" s="757"/>
    </row>
    <row r="16" spans="1:28" ht="12.75" hidden="1" customHeight="1">
      <c r="A16" s="794"/>
      <c r="B16" s="787"/>
      <c r="C16" s="787"/>
      <c r="D16" s="787"/>
      <c r="E16" s="787"/>
      <c r="F16" s="787"/>
      <c r="G16" s="787"/>
      <c r="H16" s="787"/>
      <c r="I16" s="787"/>
      <c r="J16" s="434"/>
      <c r="K16" s="787"/>
      <c r="L16" s="756"/>
      <c r="M16" s="787"/>
      <c r="N16" s="754"/>
      <c r="O16" s="754"/>
      <c r="P16" s="446"/>
      <c r="Q16" s="769"/>
      <c r="R16" s="770"/>
      <c r="S16" s="810"/>
      <c r="T16" s="757"/>
      <c r="U16" s="771"/>
      <c r="V16" s="446"/>
      <c r="W16" s="769"/>
      <c r="X16" s="757"/>
      <c r="Y16" s="757"/>
    </row>
    <row r="17" spans="1:26" s="440" customFormat="1" ht="30.75" customHeight="1">
      <c r="A17" s="816" t="s">
        <v>35</v>
      </c>
      <c r="B17" s="435" t="s">
        <v>241</v>
      </c>
      <c r="C17" s="436" t="s">
        <v>245</v>
      </c>
      <c r="D17" s="436" t="s">
        <v>456</v>
      </c>
      <c r="E17" s="436" t="s">
        <v>246</v>
      </c>
      <c r="F17" s="436" t="s">
        <v>446</v>
      </c>
      <c r="G17" s="436" t="s">
        <v>247</v>
      </c>
      <c r="H17" s="437" t="s">
        <v>248</v>
      </c>
      <c r="I17" s="436" t="s">
        <v>445</v>
      </c>
      <c r="J17" s="437" t="s">
        <v>249</v>
      </c>
      <c r="K17" s="436" t="s">
        <v>250</v>
      </c>
      <c r="L17" s="438" t="s">
        <v>243</v>
      </c>
      <c r="M17" s="436" t="s">
        <v>251</v>
      </c>
      <c r="N17" s="439"/>
      <c r="O17" s="439"/>
      <c r="P17" s="435" t="s">
        <v>241</v>
      </c>
      <c r="Q17" s="436" t="s">
        <v>235</v>
      </c>
      <c r="R17" s="735"/>
      <c r="S17" s="806" t="s">
        <v>202</v>
      </c>
      <c r="T17" s="436" t="s">
        <v>244</v>
      </c>
      <c r="U17" s="436" t="s">
        <v>252</v>
      </c>
      <c r="V17" s="435" t="s">
        <v>241</v>
      </c>
      <c r="W17" s="436" t="s">
        <v>235</v>
      </c>
      <c r="X17" s="436" t="s">
        <v>202</v>
      </c>
      <c r="Y17" s="436" t="s">
        <v>244</v>
      </c>
      <c r="Z17" s="435" t="s">
        <v>252</v>
      </c>
    </row>
    <row r="18" spans="1:26">
      <c r="A18" s="817">
        <f>IF(B18&lt;&gt;"",ROW()-17,"")</f>
        <v>1</v>
      </c>
      <c r="B18" s="815" t="s">
        <v>485</v>
      </c>
      <c r="C18" s="785">
        <f>U18</f>
        <v>1613276</v>
      </c>
      <c r="D18" s="785">
        <f t="shared" ref="D18:I27" si="4">IF($L$149&lt;&gt;0,D$149/$L$149*$L18,0)</f>
        <v>65352.511074344882</v>
      </c>
      <c r="E18" s="785">
        <f t="shared" si="4"/>
        <v>16292.362704808667</v>
      </c>
      <c r="F18" s="782">
        <f t="shared" si="4"/>
        <v>75630.03682553237</v>
      </c>
      <c r="G18" s="782">
        <f t="shared" si="4"/>
        <v>8697.6634466563482</v>
      </c>
      <c r="H18" s="782">
        <f t="shared" si="4"/>
        <v>3922.7197523616373</v>
      </c>
      <c r="I18" s="785">
        <f t="shared" si="4"/>
        <v>16553.066659550623</v>
      </c>
      <c r="J18" s="783"/>
      <c r="K18" s="785">
        <f>ROUND(SUM(C18:I18),0)-1</f>
        <v>1799723</v>
      </c>
      <c r="L18" s="785">
        <v>98</v>
      </c>
      <c r="M18" s="782">
        <f>IF(L18&lt;&gt;"",K18/L18,"")</f>
        <v>18364.520408163266</v>
      </c>
      <c r="N18" s="657">
        <v>18940</v>
      </c>
      <c r="O18" s="657"/>
      <c r="P18" s="187" t="s">
        <v>390</v>
      </c>
      <c r="Q18" s="761">
        <v>40690</v>
      </c>
      <c r="R18" s="760"/>
      <c r="S18" s="296">
        <v>98</v>
      </c>
      <c r="T18" s="790">
        <v>16462</v>
      </c>
      <c r="U18" s="25">
        <f>S18*T18</f>
        <v>1613276</v>
      </c>
      <c r="V18" s="441" t="s">
        <v>373</v>
      </c>
      <c r="W18" s="759">
        <v>40644</v>
      </c>
      <c r="X18" s="790">
        <v>50</v>
      </c>
      <c r="Y18" s="790">
        <v>23500</v>
      </c>
      <c r="Z18" s="25">
        <f>X18*Y18</f>
        <v>1175000</v>
      </c>
    </row>
    <row r="19" spans="1:26">
      <c r="A19" s="795">
        <f>IF(B19&lt;&gt;"",A18+1,"")</f>
        <v>2</v>
      </c>
      <c r="B19" s="292" t="s">
        <v>486</v>
      </c>
      <c r="C19" s="814">
        <f t="shared" ref="C19:C82" si="5">U19</f>
        <v>2189250</v>
      </c>
      <c r="D19" s="525">
        <f t="shared" si="4"/>
        <v>118034.63734856168</v>
      </c>
      <c r="E19" s="525">
        <f t="shared" si="4"/>
        <v>29426.002028072795</v>
      </c>
      <c r="F19" s="525">
        <f t="shared" si="4"/>
        <v>136597.10732774725</v>
      </c>
      <c r="G19" s="525">
        <f t="shared" si="4"/>
        <v>15709.045204675242</v>
      </c>
      <c r="H19" s="525">
        <f t="shared" si="4"/>
        <v>7084.9122057960185</v>
      </c>
      <c r="I19" s="525">
        <f t="shared" si="4"/>
        <v>29896.865293269999</v>
      </c>
      <c r="J19" s="796"/>
      <c r="K19" s="785">
        <f t="shared" ref="K19:K26" si="6">ROUND(SUM(C19:I19),0)-1</f>
        <v>2525998</v>
      </c>
      <c r="L19" s="525">
        <v>177</v>
      </c>
      <c r="M19" s="525">
        <f t="shared" ref="M19:M20" si="7">IF(L19&lt;&gt;"",K19/L19,"")</f>
        <v>14271.175141242938</v>
      </c>
      <c r="N19" s="657">
        <v>15550</v>
      </c>
      <c r="O19" s="657"/>
      <c r="P19" s="187" t="s">
        <v>375</v>
      </c>
      <c r="Q19" s="761">
        <v>40690</v>
      </c>
      <c r="R19" s="760"/>
      <c r="S19" s="296">
        <v>90</v>
      </c>
      <c r="T19" s="790">
        <v>24325</v>
      </c>
      <c r="U19" s="25">
        <f t="shared" ref="U19" si="8">S19*T19</f>
        <v>2189250</v>
      </c>
      <c r="V19" s="443" t="s">
        <v>349</v>
      </c>
      <c r="W19" s="761">
        <v>40644</v>
      </c>
      <c r="X19" s="788">
        <v>20</v>
      </c>
      <c r="Y19" s="788">
        <v>42000</v>
      </c>
      <c r="Z19" s="8">
        <f t="shared" ref="Z19" si="9">X19*Y19</f>
        <v>840000</v>
      </c>
    </row>
    <row r="20" spans="1:26">
      <c r="A20" s="784">
        <f>IF(B20&lt;&gt;"",A19+1,"")</f>
        <v>3</v>
      </c>
      <c r="B20" s="291" t="s">
        <v>487</v>
      </c>
      <c r="C20" s="814">
        <f t="shared" si="5"/>
        <v>3370125</v>
      </c>
      <c r="D20" s="253">
        <f t="shared" si="4"/>
        <v>136706.78336980307</v>
      </c>
      <c r="E20" s="253">
        <f t="shared" si="4"/>
        <v>34080.96280087527</v>
      </c>
      <c r="F20" s="253">
        <f t="shared" si="4"/>
        <v>158205.68927789934</v>
      </c>
      <c r="G20" s="253">
        <f t="shared" si="4"/>
        <v>18194.091903719913</v>
      </c>
      <c r="H20" s="253">
        <f t="shared" si="4"/>
        <v>8205.6892778993424</v>
      </c>
      <c r="I20" s="253">
        <f t="shared" si="4"/>
        <v>34626.312910284461</v>
      </c>
      <c r="J20" s="442"/>
      <c r="K20" s="785">
        <f t="shared" si="6"/>
        <v>3760144</v>
      </c>
      <c r="L20" s="253">
        <v>205</v>
      </c>
      <c r="M20" s="253">
        <f t="shared" si="7"/>
        <v>18342.165853658538</v>
      </c>
      <c r="N20" s="657">
        <v>19690</v>
      </c>
      <c r="O20" s="657"/>
      <c r="P20" s="291" t="s">
        <v>383</v>
      </c>
      <c r="Q20" s="761">
        <v>40690</v>
      </c>
      <c r="R20" s="760"/>
      <c r="S20" s="811">
        <v>209</v>
      </c>
      <c r="T20" s="252">
        <v>16125</v>
      </c>
      <c r="U20" s="8">
        <f t="shared" ref="U20" si="10">S20*T20</f>
        <v>3370125</v>
      </c>
      <c r="V20" s="443" t="s">
        <v>380</v>
      </c>
      <c r="W20" s="761">
        <v>40660</v>
      </c>
      <c r="X20" s="788">
        <v>5000</v>
      </c>
      <c r="Y20" s="788">
        <v>220</v>
      </c>
      <c r="Z20" s="8">
        <f t="shared" ref="Z20:Z21" si="11">X20*Y20</f>
        <v>1100000</v>
      </c>
    </row>
    <row r="21" spans="1:26">
      <c r="A21" s="784">
        <f t="shared" ref="A21:A22" si="12">IF(B21&lt;&gt;"",A20+1,"")</f>
        <v>4</v>
      </c>
      <c r="B21" s="291" t="s">
        <v>493</v>
      </c>
      <c r="C21" s="814">
        <f t="shared" si="5"/>
        <v>2056844</v>
      </c>
      <c r="D21" s="253">
        <f t="shared" si="4"/>
        <v>188722.04728611838</v>
      </c>
      <c r="E21" s="253">
        <f t="shared" si="4"/>
        <v>47048.353525110746</v>
      </c>
      <c r="F21" s="253">
        <f t="shared" si="4"/>
        <v>218401.02471046592</v>
      </c>
      <c r="G21" s="253">
        <f t="shared" si="4"/>
        <v>25116.72199391578</v>
      </c>
      <c r="H21" s="253">
        <f t="shared" si="4"/>
        <v>11327.853978758605</v>
      </c>
      <c r="I21" s="253">
        <f t="shared" si="4"/>
        <v>47801.202700539041</v>
      </c>
      <c r="J21" s="442"/>
      <c r="K21" s="785">
        <f t="shared" si="6"/>
        <v>2595260</v>
      </c>
      <c r="L21" s="253">
        <v>283</v>
      </c>
      <c r="M21" s="253">
        <f t="shared" ref="M21:M22" si="13">IF(L21&lt;&gt;"",K21/L21,"")</f>
        <v>9170.5300353356888</v>
      </c>
      <c r="N21" s="657">
        <v>9760</v>
      </c>
      <c r="O21" s="657"/>
      <c r="P21" s="187" t="s">
        <v>401</v>
      </c>
      <c r="Q21" s="761">
        <v>40690</v>
      </c>
      <c r="R21" s="760"/>
      <c r="S21" s="296">
        <f>L21</f>
        <v>283</v>
      </c>
      <c r="T21" s="254">
        <v>7268</v>
      </c>
      <c r="U21" s="8">
        <f t="shared" ref="U21:U22" si="14">S21*T21</f>
        <v>2056844</v>
      </c>
      <c r="V21" s="443"/>
      <c r="W21" s="761"/>
      <c r="X21" s="788"/>
      <c r="Y21" s="788"/>
      <c r="Z21" s="8">
        <f t="shared" si="11"/>
        <v>0</v>
      </c>
    </row>
    <row r="22" spans="1:26">
      <c r="A22" s="784">
        <f t="shared" si="12"/>
        <v>5</v>
      </c>
      <c r="B22" s="291" t="s">
        <v>488</v>
      </c>
      <c r="C22" s="814">
        <f t="shared" si="5"/>
        <v>2772328</v>
      </c>
      <c r="D22" s="253">
        <f t="shared" si="4"/>
        <v>328763.14244542882</v>
      </c>
      <c r="E22" s="253">
        <f t="shared" si="4"/>
        <v>81960.559321129316</v>
      </c>
      <c r="F22" s="253">
        <f t="shared" si="4"/>
        <v>380465.38933660672</v>
      </c>
      <c r="G22" s="253">
        <f t="shared" si="4"/>
        <v>43754.572236750813</v>
      </c>
      <c r="H22" s="253">
        <f t="shared" si="4"/>
        <v>19733.682019533542</v>
      </c>
      <c r="I22" s="253">
        <f t="shared" si="4"/>
        <v>83272.05982814751</v>
      </c>
      <c r="J22" s="442"/>
      <c r="K22" s="785">
        <f t="shared" si="6"/>
        <v>3710276</v>
      </c>
      <c r="L22" s="253">
        <v>493</v>
      </c>
      <c r="M22" s="253">
        <f t="shared" si="13"/>
        <v>7525.9148073022316</v>
      </c>
      <c r="N22" s="657">
        <v>7160</v>
      </c>
      <c r="O22" s="657"/>
      <c r="P22" s="187" t="s">
        <v>393</v>
      </c>
      <c r="Q22" s="761">
        <v>40690</v>
      </c>
      <c r="R22" s="760"/>
      <c r="S22" s="811">
        <v>494</v>
      </c>
      <c r="T22" s="254">
        <v>5612</v>
      </c>
      <c r="U22" s="8">
        <f t="shared" si="14"/>
        <v>2772328</v>
      </c>
      <c r="V22" s="443"/>
      <c r="W22" s="761"/>
      <c r="X22" s="788"/>
      <c r="Y22" s="788"/>
      <c r="Z22" s="8">
        <f t="shared" ref="Z22" si="15">X22*Y22</f>
        <v>0</v>
      </c>
    </row>
    <row r="23" spans="1:26">
      <c r="A23" s="743">
        <f t="shared" ref="A23:A52" si="16">IF(B23&lt;&gt;"",A22+1,"")</f>
        <v>6</v>
      </c>
      <c r="B23" s="291" t="s">
        <v>489</v>
      </c>
      <c r="C23" s="814">
        <f t="shared" si="5"/>
        <v>2320738</v>
      </c>
      <c r="D23" s="744">
        <f t="shared" si="4"/>
        <v>265411.21844478842</v>
      </c>
      <c r="E23" s="744">
        <f t="shared" si="4"/>
        <v>66166.942413406621</v>
      </c>
      <c r="F23" s="744">
        <f t="shared" si="4"/>
        <v>307150.55772001919</v>
      </c>
      <c r="G23" s="744">
        <f t="shared" si="4"/>
        <v>35323.163793563537</v>
      </c>
      <c r="H23" s="744">
        <f t="shared" si="4"/>
        <v>15931.045524897261</v>
      </c>
      <c r="I23" s="744">
        <f t="shared" si="4"/>
        <v>67225.719698991306</v>
      </c>
      <c r="J23" s="352"/>
      <c r="K23" s="785">
        <f t="shared" si="6"/>
        <v>3077946</v>
      </c>
      <c r="L23" s="744">
        <v>398</v>
      </c>
      <c r="M23" s="744">
        <f t="shared" ref="M23:M54" si="17">IF(L23&lt;&gt;"",K23/L23,"")</f>
        <v>7733.5326633165832</v>
      </c>
      <c r="N23" s="657">
        <v>7360</v>
      </c>
      <c r="O23" s="657"/>
      <c r="P23" s="187" t="s">
        <v>394</v>
      </c>
      <c r="Q23" s="761">
        <v>40690</v>
      </c>
      <c r="R23" s="760"/>
      <c r="S23" s="811">
        <f>L23</f>
        <v>398</v>
      </c>
      <c r="T23" s="254">
        <v>5831</v>
      </c>
      <c r="U23" s="8">
        <f t="shared" ref="U23:U61" si="18">S23*T23</f>
        <v>2320738</v>
      </c>
      <c r="V23" s="443"/>
      <c r="W23" s="761"/>
      <c r="X23" s="788"/>
      <c r="Y23" s="788"/>
      <c r="Z23" s="8">
        <f t="shared" ref="Z23:Z54" si="19">X23*Y23</f>
        <v>0</v>
      </c>
    </row>
    <row r="24" spans="1:26">
      <c r="A24" s="743">
        <f t="shared" si="16"/>
        <v>7</v>
      </c>
      <c r="B24" s="291" t="s">
        <v>490</v>
      </c>
      <c r="C24" s="814">
        <f t="shared" si="5"/>
        <v>1212200</v>
      </c>
      <c r="D24" s="744">
        <f t="shared" si="4"/>
        <v>65352.511074344882</v>
      </c>
      <c r="E24" s="744">
        <f t="shared" si="4"/>
        <v>16292.362704808667</v>
      </c>
      <c r="F24" s="744">
        <f t="shared" si="4"/>
        <v>75630.03682553237</v>
      </c>
      <c r="G24" s="744">
        <f t="shared" si="4"/>
        <v>8697.6634466563482</v>
      </c>
      <c r="H24" s="744">
        <f t="shared" si="4"/>
        <v>3922.7197523616373</v>
      </c>
      <c r="I24" s="744">
        <f t="shared" si="4"/>
        <v>16553.066659550623</v>
      </c>
      <c r="J24" s="352"/>
      <c r="K24" s="785">
        <f t="shared" si="6"/>
        <v>1398647</v>
      </c>
      <c r="L24" s="744">
        <v>98</v>
      </c>
      <c r="M24" s="744">
        <f t="shared" si="17"/>
        <v>14271.908163265307</v>
      </c>
      <c r="N24" s="657">
        <v>15400</v>
      </c>
      <c r="O24" s="657"/>
      <c r="P24" s="187" t="s">
        <v>396</v>
      </c>
      <c r="Q24" s="761">
        <v>40690</v>
      </c>
      <c r="R24" s="760"/>
      <c r="S24" s="296">
        <v>100</v>
      </c>
      <c r="T24" s="254">
        <v>12122</v>
      </c>
      <c r="U24" s="8">
        <f t="shared" si="18"/>
        <v>1212200</v>
      </c>
      <c r="V24" s="443"/>
      <c r="W24" s="761"/>
      <c r="X24" s="788"/>
      <c r="Y24" s="788"/>
      <c r="Z24" s="8">
        <f t="shared" si="19"/>
        <v>0</v>
      </c>
    </row>
    <row r="25" spans="1:26">
      <c r="A25" s="743">
        <f t="shared" si="16"/>
        <v>8</v>
      </c>
      <c r="B25" s="291" t="s">
        <v>491</v>
      </c>
      <c r="C25" s="814">
        <f t="shared" si="5"/>
        <v>3042375</v>
      </c>
      <c r="D25" s="744">
        <f t="shared" si="4"/>
        <v>127370.71035918237</v>
      </c>
      <c r="E25" s="744">
        <f t="shared" si="4"/>
        <v>31753.482414474034</v>
      </c>
      <c r="F25" s="744">
        <f t="shared" si="4"/>
        <v>147401.39830282331</v>
      </c>
      <c r="G25" s="744">
        <f t="shared" si="4"/>
        <v>16951.568554197576</v>
      </c>
      <c r="H25" s="744">
        <f t="shared" si="4"/>
        <v>7645.3007418476809</v>
      </c>
      <c r="I25" s="744">
        <f t="shared" si="4"/>
        <v>32261.58910177723</v>
      </c>
      <c r="J25" s="352"/>
      <c r="K25" s="785">
        <f t="shared" si="6"/>
        <v>3405758</v>
      </c>
      <c r="L25" s="744">
        <v>191</v>
      </c>
      <c r="M25" s="744">
        <f t="shared" si="17"/>
        <v>17831.193717277485</v>
      </c>
      <c r="N25" s="657">
        <v>18480</v>
      </c>
      <c r="O25" s="657"/>
      <c r="P25" s="187" t="s">
        <v>386</v>
      </c>
      <c r="Q25" s="761">
        <v>40690</v>
      </c>
      <c r="R25" s="760"/>
      <c r="S25" s="811">
        <v>95</v>
      </c>
      <c r="T25" s="254">
        <v>32025</v>
      </c>
      <c r="U25" s="8">
        <f t="shared" si="18"/>
        <v>3042375</v>
      </c>
      <c r="V25" s="443"/>
      <c r="W25" s="761"/>
      <c r="X25" s="788"/>
      <c r="Y25" s="788"/>
      <c r="Z25" s="8">
        <f t="shared" si="19"/>
        <v>0</v>
      </c>
    </row>
    <row r="26" spans="1:26">
      <c r="A26" s="743">
        <f t="shared" si="16"/>
        <v>9</v>
      </c>
      <c r="B26" s="291" t="s">
        <v>492</v>
      </c>
      <c r="C26" s="814">
        <f t="shared" si="5"/>
        <v>2780588</v>
      </c>
      <c r="D26" s="744">
        <f t="shared" si="4"/>
        <v>137373.64572770454</v>
      </c>
      <c r="E26" s="744">
        <f t="shared" si="4"/>
        <v>34247.211399903936</v>
      </c>
      <c r="F26" s="744">
        <f t="shared" si="4"/>
        <v>158977.42434754764</v>
      </c>
      <c r="G26" s="744">
        <f t="shared" si="4"/>
        <v>18282.843571542937</v>
      </c>
      <c r="H26" s="744">
        <f t="shared" si="4"/>
        <v>8245.7170304744614</v>
      </c>
      <c r="I26" s="744">
        <f t="shared" si="4"/>
        <v>34795.221753749269</v>
      </c>
      <c r="J26" s="352"/>
      <c r="K26" s="785">
        <f t="shared" si="6"/>
        <v>3172509</v>
      </c>
      <c r="L26" s="744">
        <v>206</v>
      </c>
      <c r="M26" s="744">
        <f t="shared" si="17"/>
        <v>15400.529126213592</v>
      </c>
      <c r="N26" s="657">
        <v>15230</v>
      </c>
      <c r="O26" s="657"/>
      <c r="P26" s="187" t="s">
        <v>392</v>
      </c>
      <c r="Q26" s="761">
        <v>40690</v>
      </c>
      <c r="R26" s="760"/>
      <c r="S26" s="296">
        <f>L26</f>
        <v>206</v>
      </c>
      <c r="T26" s="254">
        <v>13498</v>
      </c>
      <c r="U26" s="8">
        <f t="shared" si="18"/>
        <v>2780588</v>
      </c>
      <c r="V26" s="443"/>
      <c r="W26" s="761"/>
      <c r="X26" s="788"/>
      <c r="Y26" s="788"/>
      <c r="Z26" s="8">
        <f t="shared" si="19"/>
        <v>0</v>
      </c>
    </row>
    <row r="27" spans="1:26">
      <c r="A27" s="743">
        <f t="shared" si="16"/>
        <v>10</v>
      </c>
      <c r="B27" s="291" t="s">
        <v>494</v>
      </c>
      <c r="C27" s="814">
        <f t="shared" si="5"/>
        <v>541500</v>
      </c>
      <c r="D27" s="744">
        <f t="shared" si="4"/>
        <v>33343.117895073919</v>
      </c>
      <c r="E27" s="744">
        <f t="shared" si="4"/>
        <v>8312.4299514329941</v>
      </c>
      <c r="F27" s="744">
        <f t="shared" si="4"/>
        <v>38586.753482414475</v>
      </c>
      <c r="G27" s="744">
        <f t="shared" si="4"/>
        <v>4437.5833911511982</v>
      </c>
      <c r="H27" s="744">
        <f t="shared" si="4"/>
        <v>2001.3876287559374</v>
      </c>
      <c r="I27" s="744">
        <f t="shared" si="4"/>
        <v>8445.4421732401133</v>
      </c>
      <c r="J27" s="352"/>
      <c r="K27" s="785">
        <f>ROUND(SUM(C27:I27),0)-1</f>
        <v>636626</v>
      </c>
      <c r="L27" s="744">
        <v>50</v>
      </c>
      <c r="M27" s="744">
        <f t="shared" si="17"/>
        <v>12732.52</v>
      </c>
      <c r="N27" s="657">
        <v>13832</v>
      </c>
      <c r="O27" s="657"/>
      <c r="P27" s="187" t="s">
        <v>374</v>
      </c>
      <c r="Q27" s="761">
        <v>40690</v>
      </c>
      <c r="R27" s="760"/>
      <c r="S27" s="296">
        <v>50</v>
      </c>
      <c r="T27" s="252">
        <v>10830</v>
      </c>
      <c r="U27" s="8">
        <f t="shared" si="18"/>
        <v>541500</v>
      </c>
      <c r="V27" s="443"/>
      <c r="W27" s="761"/>
      <c r="X27" s="788"/>
      <c r="Y27" s="788"/>
      <c r="Z27" s="8">
        <f t="shared" si="19"/>
        <v>0</v>
      </c>
    </row>
    <row r="28" spans="1:26">
      <c r="A28" s="743">
        <f t="shared" si="16"/>
        <v>11</v>
      </c>
      <c r="B28" s="291" t="s">
        <v>439</v>
      </c>
      <c r="C28" s="814">
        <f t="shared" si="5"/>
        <v>333675</v>
      </c>
      <c r="D28" s="744">
        <f t="shared" ref="D28:I37" si="20">IF($L$149&lt;&gt;0,D$149/$L$149*$L28,0)</f>
        <v>200058.7073704435</v>
      </c>
      <c r="E28" s="744">
        <f t="shared" si="20"/>
        <v>49874.579708597958</v>
      </c>
      <c r="F28" s="744">
        <f t="shared" si="20"/>
        <v>231520.52089448684</v>
      </c>
      <c r="G28" s="744">
        <f t="shared" si="20"/>
        <v>26625.500346907189</v>
      </c>
      <c r="H28" s="744">
        <f t="shared" si="20"/>
        <v>12008.325772535623</v>
      </c>
      <c r="I28" s="744">
        <f t="shared" si="20"/>
        <v>50672.65303944068</v>
      </c>
      <c r="J28" s="352"/>
      <c r="K28" s="785">
        <f t="shared" ref="K28:K82" si="21">ROUND(SUM(C28:I28),0)</f>
        <v>904435</v>
      </c>
      <c r="L28" s="744">
        <v>300</v>
      </c>
      <c r="M28" s="744">
        <f t="shared" si="17"/>
        <v>3014.7833333333333</v>
      </c>
      <c r="N28" s="657">
        <v>3500</v>
      </c>
      <c r="O28" s="657"/>
      <c r="P28" s="187" t="s">
        <v>372</v>
      </c>
      <c r="Q28" s="761">
        <v>40690</v>
      </c>
      <c r="R28" s="760"/>
      <c r="S28" s="296">
        <f>L28/4</f>
        <v>75</v>
      </c>
      <c r="T28" s="254">
        <v>4449</v>
      </c>
      <c r="U28" s="8">
        <f t="shared" si="18"/>
        <v>333675</v>
      </c>
      <c r="V28" s="443"/>
      <c r="W28" s="761"/>
      <c r="X28" s="788"/>
      <c r="Y28" s="788"/>
      <c r="Z28" s="8">
        <f t="shared" si="19"/>
        <v>0</v>
      </c>
    </row>
    <row r="29" spans="1:26">
      <c r="A29" s="743">
        <f t="shared" si="16"/>
        <v>12</v>
      </c>
      <c r="B29" s="291" t="s">
        <v>495</v>
      </c>
      <c r="C29" s="814">
        <f t="shared" si="5"/>
        <v>112875</v>
      </c>
      <c r="D29" s="744">
        <f t="shared" si="20"/>
        <v>4668.0365053103487</v>
      </c>
      <c r="E29" s="744">
        <f t="shared" si="20"/>
        <v>1163.7401932006192</v>
      </c>
      <c r="F29" s="744">
        <f t="shared" si="20"/>
        <v>5402.1454875380259</v>
      </c>
      <c r="G29" s="744">
        <f t="shared" si="20"/>
        <v>621.2616747611678</v>
      </c>
      <c r="H29" s="744">
        <f t="shared" si="20"/>
        <v>280.19426802583121</v>
      </c>
      <c r="I29" s="744">
        <f t="shared" si="20"/>
        <v>1182.3619042536159</v>
      </c>
      <c r="J29" s="352"/>
      <c r="K29" s="785">
        <f t="shared" si="21"/>
        <v>126193</v>
      </c>
      <c r="L29" s="744">
        <v>7</v>
      </c>
      <c r="M29" s="744">
        <f t="shared" si="17"/>
        <v>18027.571428571428</v>
      </c>
      <c r="N29" s="657">
        <v>19908</v>
      </c>
      <c r="O29" s="657"/>
      <c r="P29" s="291" t="s">
        <v>383</v>
      </c>
      <c r="Q29" s="761">
        <v>40690</v>
      </c>
      <c r="R29" s="760"/>
      <c r="S29" s="811">
        <f t="shared" ref="S29:S30" si="22">L29</f>
        <v>7</v>
      </c>
      <c r="T29" s="252">
        <v>16125</v>
      </c>
      <c r="U29" s="8">
        <f t="shared" si="18"/>
        <v>112875</v>
      </c>
      <c r="V29" s="443"/>
      <c r="W29" s="761"/>
      <c r="X29" s="788"/>
      <c r="Y29" s="788"/>
      <c r="Z29" s="8">
        <f t="shared" si="19"/>
        <v>0</v>
      </c>
    </row>
    <row r="30" spans="1:26">
      <c r="A30" s="743">
        <f t="shared" si="16"/>
        <v>13</v>
      </c>
      <c r="B30" s="291" t="s">
        <v>496</v>
      </c>
      <c r="C30" s="814">
        <f t="shared" si="5"/>
        <v>112875</v>
      </c>
      <c r="D30" s="744">
        <f t="shared" si="20"/>
        <v>4668.0365053103487</v>
      </c>
      <c r="E30" s="744">
        <f t="shared" si="20"/>
        <v>1163.7401932006192</v>
      </c>
      <c r="F30" s="744">
        <f t="shared" si="20"/>
        <v>5402.1454875380259</v>
      </c>
      <c r="G30" s="744">
        <f t="shared" si="20"/>
        <v>621.2616747611678</v>
      </c>
      <c r="H30" s="744">
        <f t="shared" si="20"/>
        <v>280.19426802583121</v>
      </c>
      <c r="I30" s="744">
        <f t="shared" si="20"/>
        <v>1182.3619042536159</v>
      </c>
      <c r="J30" s="352"/>
      <c r="K30" s="785">
        <f t="shared" si="21"/>
        <v>126193</v>
      </c>
      <c r="L30" s="744">
        <v>7</v>
      </c>
      <c r="M30" s="744">
        <f t="shared" si="17"/>
        <v>18027.571428571428</v>
      </c>
      <c r="N30" s="657">
        <v>19285</v>
      </c>
      <c r="O30" s="657"/>
      <c r="P30" s="291" t="s">
        <v>383</v>
      </c>
      <c r="Q30" s="761">
        <v>40690</v>
      </c>
      <c r="R30" s="760"/>
      <c r="S30" s="811">
        <f t="shared" si="22"/>
        <v>7</v>
      </c>
      <c r="T30" s="252">
        <v>16125</v>
      </c>
      <c r="U30" s="8">
        <f t="shared" si="18"/>
        <v>112875</v>
      </c>
      <c r="V30" s="443"/>
      <c r="W30" s="761"/>
      <c r="X30" s="788"/>
      <c r="Y30" s="788"/>
      <c r="Z30" s="8">
        <f t="shared" si="19"/>
        <v>0</v>
      </c>
    </row>
    <row r="31" spans="1:26">
      <c r="A31" s="743">
        <f t="shared" si="16"/>
        <v>14</v>
      </c>
      <c r="B31" s="291" t="s">
        <v>494</v>
      </c>
      <c r="C31" s="814">
        <f t="shared" si="5"/>
        <v>2896750</v>
      </c>
      <c r="D31" s="744">
        <f t="shared" si="20"/>
        <v>166715.5894753696</v>
      </c>
      <c r="E31" s="744">
        <f t="shared" si="20"/>
        <v>41562.149757164967</v>
      </c>
      <c r="F31" s="744">
        <f t="shared" si="20"/>
        <v>192933.76741207237</v>
      </c>
      <c r="G31" s="744">
        <f t="shared" si="20"/>
        <v>22187.916955755991</v>
      </c>
      <c r="H31" s="744">
        <f t="shared" si="20"/>
        <v>10006.938143779687</v>
      </c>
      <c r="I31" s="744">
        <f t="shared" si="20"/>
        <v>42227.210866200563</v>
      </c>
      <c r="J31" s="352"/>
      <c r="K31" s="785">
        <f t="shared" si="21"/>
        <v>3372384</v>
      </c>
      <c r="L31" s="744">
        <v>250</v>
      </c>
      <c r="M31" s="744">
        <f t="shared" si="17"/>
        <v>13489.536</v>
      </c>
      <c r="N31" s="657">
        <v>13832</v>
      </c>
      <c r="O31" s="657"/>
      <c r="P31" s="187" t="s">
        <v>391</v>
      </c>
      <c r="Q31" s="761">
        <v>40690</v>
      </c>
      <c r="R31" s="760"/>
      <c r="S31" s="296">
        <f>L31</f>
        <v>250</v>
      </c>
      <c r="T31" s="252">
        <v>11587</v>
      </c>
      <c r="U31" s="8">
        <f t="shared" si="18"/>
        <v>2896750</v>
      </c>
      <c r="V31" s="443"/>
      <c r="W31" s="761"/>
      <c r="X31" s="788"/>
      <c r="Y31" s="788"/>
      <c r="Z31" s="8">
        <f t="shared" si="19"/>
        <v>0</v>
      </c>
    </row>
    <row r="32" spans="1:26">
      <c r="A32" s="743">
        <f t="shared" si="16"/>
        <v>15</v>
      </c>
      <c r="B32" s="291" t="s">
        <v>497</v>
      </c>
      <c r="C32" s="814">
        <f t="shared" si="5"/>
        <v>1255545</v>
      </c>
      <c r="D32" s="744">
        <f t="shared" si="20"/>
        <v>60017.612211133055</v>
      </c>
      <c r="E32" s="744">
        <f t="shared" si="20"/>
        <v>14962.373912579387</v>
      </c>
      <c r="F32" s="744">
        <f t="shared" si="20"/>
        <v>69456.156268346051</v>
      </c>
      <c r="G32" s="744">
        <f t="shared" si="20"/>
        <v>7987.6501040721569</v>
      </c>
      <c r="H32" s="744">
        <f t="shared" si="20"/>
        <v>3602.4977317606872</v>
      </c>
      <c r="I32" s="744">
        <f t="shared" si="20"/>
        <v>15201.795911832203</v>
      </c>
      <c r="J32" s="352"/>
      <c r="K32" s="785">
        <f t="shared" si="21"/>
        <v>1426773</v>
      </c>
      <c r="L32" s="744">
        <v>90</v>
      </c>
      <c r="M32" s="744">
        <f t="shared" si="17"/>
        <v>15853.033333333333</v>
      </c>
      <c r="N32" s="657">
        <v>15724</v>
      </c>
      <c r="O32" s="657"/>
      <c r="P32" s="291" t="s">
        <v>369</v>
      </c>
      <c r="Q32" s="761">
        <v>40690</v>
      </c>
      <c r="R32" s="760"/>
      <c r="S32" s="296">
        <f>L32/2</f>
        <v>45</v>
      </c>
      <c r="T32" s="790">
        <v>27901</v>
      </c>
      <c r="U32" s="8">
        <f t="shared" si="18"/>
        <v>1255545</v>
      </c>
      <c r="V32" s="443"/>
      <c r="W32" s="761"/>
      <c r="X32" s="788"/>
      <c r="Y32" s="788"/>
      <c r="Z32" s="8">
        <f t="shared" si="19"/>
        <v>0</v>
      </c>
    </row>
    <row r="33" spans="1:26">
      <c r="A33" s="795">
        <f t="shared" si="16"/>
        <v>16</v>
      </c>
      <c r="B33" s="292" t="s">
        <v>439</v>
      </c>
      <c r="C33" s="814">
        <f t="shared" si="5"/>
        <v>200205</v>
      </c>
      <c r="D33" s="293">
        <f t="shared" si="20"/>
        <v>60017.612211133055</v>
      </c>
      <c r="E33" s="293">
        <f t="shared" si="20"/>
        <v>14962.373912579387</v>
      </c>
      <c r="F33" s="293">
        <f t="shared" si="20"/>
        <v>69456.156268346051</v>
      </c>
      <c r="G33" s="293">
        <f t="shared" si="20"/>
        <v>7987.6501040721569</v>
      </c>
      <c r="H33" s="293">
        <f t="shared" si="20"/>
        <v>3602.4977317606872</v>
      </c>
      <c r="I33" s="293">
        <f t="shared" si="20"/>
        <v>15201.795911832203</v>
      </c>
      <c r="J33" s="525"/>
      <c r="K33" s="785">
        <f t="shared" si="21"/>
        <v>371433</v>
      </c>
      <c r="L33" s="525">
        <v>90</v>
      </c>
      <c r="M33" s="797">
        <f t="shared" si="17"/>
        <v>4127.0333333333338</v>
      </c>
      <c r="N33" s="657">
        <v>4265</v>
      </c>
      <c r="O33" s="657"/>
      <c r="P33" s="187" t="s">
        <v>372</v>
      </c>
      <c r="Q33" s="761">
        <v>40690</v>
      </c>
      <c r="R33" s="760"/>
      <c r="S33" s="296">
        <f>L33/2</f>
        <v>45</v>
      </c>
      <c r="T33" s="254">
        <v>4449</v>
      </c>
      <c r="U33" s="8">
        <f t="shared" si="18"/>
        <v>200205</v>
      </c>
      <c r="V33" s="443"/>
      <c r="W33" s="761"/>
      <c r="X33" s="788"/>
      <c r="Y33" s="788"/>
      <c r="Z33" s="8">
        <f t="shared" si="19"/>
        <v>0</v>
      </c>
    </row>
    <row r="34" spans="1:26">
      <c r="A34" s="743">
        <f>IF(B34&lt;&gt;"",A33+1,"")</f>
        <v>17</v>
      </c>
      <c r="B34" s="291" t="s">
        <v>498</v>
      </c>
      <c r="C34" s="814">
        <f t="shared" si="5"/>
        <v>12800</v>
      </c>
      <c r="D34" s="744">
        <f t="shared" si="20"/>
        <v>1333.7247158029568</v>
      </c>
      <c r="E34" s="744">
        <f t="shared" si="20"/>
        <v>332.49719805731974</v>
      </c>
      <c r="F34" s="744">
        <f t="shared" si="20"/>
        <v>1543.470139296579</v>
      </c>
      <c r="G34" s="744">
        <f t="shared" si="20"/>
        <v>177.50333564604793</v>
      </c>
      <c r="H34" s="744">
        <f t="shared" si="20"/>
        <v>80.055505150237494</v>
      </c>
      <c r="I34" s="744">
        <f t="shared" si="20"/>
        <v>337.81768692960452</v>
      </c>
      <c r="J34" s="352"/>
      <c r="K34" s="785">
        <f t="shared" si="21"/>
        <v>16605</v>
      </c>
      <c r="L34" s="744">
        <v>2</v>
      </c>
      <c r="M34" s="744">
        <f t="shared" si="17"/>
        <v>8302.5</v>
      </c>
      <c r="N34" s="657">
        <v>8839</v>
      </c>
      <c r="O34" s="657"/>
      <c r="P34" s="187" t="s">
        <v>400</v>
      </c>
      <c r="Q34" s="761">
        <v>40690</v>
      </c>
      <c r="R34" s="760"/>
      <c r="S34" s="296">
        <f>L34</f>
        <v>2</v>
      </c>
      <c r="T34" s="254">
        <v>6400</v>
      </c>
      <c r="U34" s="8">
        <f t="shared" si="18"/>
        <v>12800</v>
      </c>
      <c r="V34" s="443"/>
      <c r="W34" s="761"/>
      <c r="X34" s="788"/>
      <c r="Y34" s="788"/>
      <c r="Z34" s="8">
        <f t="shared" si="19"/>
        <v>0</v>
      </c>
    </row>
    <row r="35" spans="1:26">
      <c r="A35" s="743">
        <f t="shared" si="16"/>
        <v>18</v>
      </c>
      <c r="B35" s="291" t="s">
        <v>499</v>
      </c>
      <c r="C35" s="814">
        <f t="shared" si="5"/>
        <v>4592</v>
      </c>
      <c r="D35" s="744">
        <f t="shared" si="20"/>
        <v>1333.7247158029568</v>
      </c>
      <c r="E35" s="744">
        <f t="shared" si="20"/>
        <v>332.49719805731974</v>
      </c>
      <c r="F35" s="744">
        <f t="shared" si="20"/>
        <v>1543.470139296579</v>
      </c>
      <c r="G35" s="744">
        <f t="shared" si="20"/>
        <v>177.50333564604793</v>
      </c>
      <c r="H35" s="744">
        <f t="shared" si="20"/>
        <v>80.055505150237494</v>
      </c>
      <c r="I35" s="744">
        <f t="shared" si="20"/>
        <v>337.81768692960452</v>
      </c>
      <c r="J35" s="352"/>
      <c r="K35" s="785">
        <f t="shared" si="21"/>
        <v>8397</v>
      </c>
      <c r="L35" s="744">
        <v>2</v>
      </c>
      <c r="M35" s="744">
        <f t="shared" si="17"/>
        <v>4198.5</v>
      </c>
      <c r="N35" s="657">
        <v>5857</v>
      </c>
      <c r="O35" s="657"/>
      <c r="P35" s="187" t="s">
        <v>381</v>
      </c>
      <c r="Q35" s="761">
        <v>40690</v>
      </c>
      <c r="R35" s="760"/>
      <c r="S35" s="296">
        <f>L35/2</f>
        <v>1</v>
      </c>
      <c r="T35" s="254">
        <v>4592</v>
      </c>
      <c r="U35" s="8">
        <f t="shared" si="18"/>
        <v>4592</v>
      </c>
      <c r="V35" s="443"/>
      <c r="W35" s="761"/>
      <c r="X35" s="788"/>
      <c r="Y35" s="788"/>
      <c r="Z35" s="8">
        <f t="shared" si="19"/>
        <v>0</v>
      </c>
    </row>
    <row r="36" spans="1:26">
      <c r="A36" s="743">
        <f t="shared" si="16"/>
        <v>19</v>
      </c>
      <c r="B36" s="291" t="s">
        <v>500</v>
      </c>
      <c r="C36" s="814">
        <f t="shared" si="5"/>
        <v>1273600</v>
      </c>
      <c r="D36" s="744">
        <f t="shared" si="20"/>
        <v>130038.15979078828</v>
      </c>
      <c r="E36" s="744">
        <f t="shared" si="20"/>
        <v>32418.476810588676</v>
      </c>
      <c r="F36" s="744">
        <f t="shared" si="20"/>
        <v>150488.33858141644</v>
      </c>
      <c r="G36" s="744">
        <f t="shared" si="20"/>
        <v>17306.575225489672</v>
      </c>
      <c r="H36" s="744">
        <f t="shared" si="20"/>
        <v>7805.4117521481558</v>
      </c>
      <c r="I36" s="744">
        <f t="shared" si="20"/>
        <v>32937.224475636438</v>
      </c>
      <c r="J36" s="352"/>
      <c r="K36" s="785">
        <f t="shared" si="21"/>
        <v>1644594</v>
      </c>
      <c r="L36" s="744">
        <v>195</v>
      </c>
      <c r="M36" s="744">
        <f t="shared" si="17"/>
        <v>8433.8153846153855</v>
      </c>
      <c r="N36" s="657">
        <v>8824</v>
      </c>
      <c r="O36" s="657"/>
      <c r="P36" s="187" t="s">
        <v>400</v>
      </c>
      <c r="Q36" s="761">
        <v>40690</v>
      </c>
      <c r="R36" s="760"/>
      <c r="S36" s="296">
        <v>199</v>
      </c>
      <c r="T36" s="254">
        <v>6400</v>
      </c>
      <c r="U36" s="8">
        <f t="shared" si="18"/>
        <v>1273600</v>
      </c>
      <c r="V36" s="443"/>
      <c r="W36" s="761"/>
      <c r="X36" s="788"/>
      <c r="Y36" s="788"/>
      <c r="Z36" s="8">
        <f t="shared" si="19"/>
        <v>0</v>
      </c>
    </row>
    <row r="37" spans="1:26">
      <c r="A37" s="743">
        <f t="shared" si="16"/>
        <v>20</v>
      </c>
      <c r="B37" s="291" t="s">
        <v>501</v>
      </c>
      <c r="C37" s="814">
        <f t="shared" si="5"/>
        <v>295680</v>
      </c>
      <c r="D37" s="744">
        <f t="shared" si="20"/>
        <v>13337.247158029568</v>
      </c>
      <c r="E37" s="744">
        <f t="shared" si="20"/>
        <v>3324.9719805731975</v>
      </c>
      <c r="F37" s="744">
        <f t="shared" si="20"/>
        <v>15434.70139296579</v>
      </c>
      <c r="G37" s="744">
        <f t="shared" si="20"/>
        <v>1775.0333564604794</v>
      </c>
      <c r="H37" s="744">
        <f t="shared" si="20"/>
        <v>800.55505150237491</v>
      </c>
      <c r="I37" s="744">
        <f t="shared" si="20"/>
        <v>3378.176869296045</v>
      </c>
      <c r="J37" s="352"/>
      <c r="K37" s="785">
        <f t="shared" si="21"/>
        <v>333731</v>
      </c>
      <c r="L37" s="744">
        <v>20</v>
      </c>
      <c r="M37" s="744">
        <f t="shared" si="17"/>
        <v>16686.55</v>
      </c>
      <c r="N37" s="657">
        <v>16023</v>
      </c>
      <c r="O37" s="657"/>
      <c r="P37" s="187" t="s">
        <v>397</v>
      </c>
      <c r="Q37" s="761">
        <v>40690</v>
      </c>
      <c r="R37" s="760"/>
      <c r="S37" s="296">
        <f>L37</f>
        <v>20</v>
      </c>
      <c r="T37" s="252">
        <v>14784</v>
      </c>
      <c r="U37" s="8">
        <f t="shared" si="18"/>
        <v>295680</v>
      </c>
      <c r="V37" s="443"/>
      <c r="W37" s="761"/>
      <c r="X37" s="788"/>
      <c r="Y37" s="788"/>
      <c r="Z37" s="8">
        <f t="shared" si="19"/>
        <v>0</v>
      </c>
    </row>
    <row r="38" spans="1:26">
      <c r="A38" s="743">
        <f t="shared" si="16"/>
        <v>21</v>
      </c>
      <c r="B38" s="291" t="s">
        <v>502</v>
      </c>
      <c r="C38" s="814">
        <f t="shared" si="5"/>
        <v>5612</v>
      </c>
      <c r="D38" s="744">
        <f t="shared" ref="D38:I47" si="23">IF($L$149&lt;&gt;0,D$149/$L$149*$L38,0)</f>
        <v>666.86235790147839</v>
      </c>
      <c r="E38" s="744">
        <f t="shared" si="23"/>
        <v>166.24859902865987</v>
      </c>
      <c r="F38" s="744">
        <f t="shared" si="23"/>
        <v>771.73506964828948</v>
      </c>
      <c r="G38" s="744">
        <f t="shared" si="23"/>
        <v>88.751667823023965</v>
      </c>
      <c r="H38" s="744">
        <f t="shared" si="23"/>
        <v>40.027752575118747</v>
      </c>
      <c r="I38" s="744">
        <f t="shared" si="23"/>
        <v>168.90884346480226</v>
      </c>
      <c r="J38" s="352"/>
      <c r="K38" s="785">
        <f t="shared" si="21"/>
        <v>7515</v>
      </c>
      <c r="L38" s="744">
        <v>1</v>
      </c>
      <c r="M38" s="744">
        <f t="shared" si="17"/>
        <v>7515</v>
      </c>
      <c r="N38" s="657">
        <v>7358</v>
      </c>
      <c r="O38" s="657"/>
      <c r="P38" s="187" t="s">
        <v>393</v>
      </c>
      <c r="Q38" s="761">
        <v>40690</v>
      </c>
      <c r="R38" s="760"/>
      <c r="S38" s="811">
        <f t="shared" ref="S38" si="24">L38</f>
        <v>1</v>
      </c>
      <c r="T38" s="254">
        <v>5612</v>
      </c>
      <c r="U38" s="8">
        <f t="shared" si="18"/>
        <v>5612</v>
      </c>
      <c r="V38" s="443"/>
      <c r="W38" s="761"/>
      <c r="X38" s="788"/>
      <c r="Y38" s="788"/>
      <c r="Z38" s="8">
        <f t="shared" si="19"/>
        <v>0</v>
      </c>
    </row>
    <row r="39" spans="1:26">
      <c r="A39" s="743">
        <f t="shared" si="16"/>
        <v>22</v>
      </c>
      <c r="B39" s="291" t="s">
        <v>503</v>
      </c>
      <c r="C39" s="814">
        <f t="shared" si="5"/>
        <v>17796</v>
      </c>
      <c r="D39" s="744">
        <f t="shared" si="23"/>
        <v>2667.4494316059136</v>
      </c>
      <c r="E39" s="744">
        <f t="shared" si="23"/>
        <v>664.99439611463947</v>
      </c>
      <c r="F39" s="744">
        <f t="shared" si="23"/>
        <v>3086.9402785931579</v>
      </c>
      <c r="G39" s="744">
        <f t="shared" si="23"/>
        <v>355.00667129209586</v>
      </c>
      <c r="H39" s="744">
        <f t="shared" si="23"/>
        <v>160.11101030047499</v>
      </c>
      <c r="I39" s="744">
        <f t="shared" si="23"/>
        <v>675.63537385920904</v>
      </c>
      <c r="J39" s="352"/>
      <c r="K39" s="785">
        <f t="shared" si="21"/>
        <v>25406</v>
      </c>
      <c r="L39" s="744">
        <v>4</v>
      </c>
      <c r="M39" s="744">
        <f t="shared" si="17"/>
        <v>6351.5</v>
      </c>
      <c r="N39" s="657">
        <v>7429</v>
      </c>
      <c r="O39" s="657"/>
      <c r="P39" s="291" t="s">
        <v>372</v>
      </c>
      <c r="Q39" s="761">
        <v>40690</v>
      </c>
      <c r="R39" s="760"/>
      <c r="S39" s="296">
        <f>L39</f>
        <v>4</v>
      </c>
      <c r="T39" s="254">
        <v>4449</v>
      </c>
      <c r="U39" s="8">
        <f t="shared" si="18"/>
        <v>17796</v>
      </c>
      <c r="V39" s="443"/>
      <c r="W39" s="761"/>
      <c r="X39" s="788"/>
      <c r="Y39" s="788"/>
      <c r="Z39" s="8">
        <f t="shared" si="19"/>
        <v>0</v>
      </c>
    </row>
    <row r="40" spans="1:26">
      <c r="A40" s="743">
        <f t="shared" si="16"/>
        <v>23</v>
      </c>
      <c r="B40" s="291" t="s">
        <v>504</v>
      </c>
      <c r="C40" s="814">
        <f t="shared" si="5"/>
        <v>4449</v>
      </c>
      <c r="D40" s="744">
        <f t="shared" si="23"/>
        <v>1333.7247158029568</v>
      </c>
      <c r="E40" s="744">
        <f t="shared" si="23"/>
        <v>332.49719805731974</v>
      </c>
      <c r="F40" s="744">
        <f t="shared" si="23"/>
        <v>1543.470139296579</v>
      </c>
      <c r="G40" s="744">
        <f t="shared" si="23"/>
        <v>177.50333564604793</v>
      </c>
      <c r="H40" s="744">
        <f t="shared" si="23"/>
        <v>80.055505150237494</v>
      </c>
      <c r="I40" s="744">
        <f t="shared" si="23"/>
        <v>337.81768692960452</v>
      </c>
      <c r="J40" s="352"/>
      <c r="K40" s="785">
        <f t="shared" si="21"/>
        <v>8254</v>
      </c>
      <c r="L40" s="744">
        <v>2</v>
      </c>
      <c r="M40" s="744">
        <f t="shared" si="17"/>
        <v>4127</v>
      </c>
      <c r="N40" s="657">
        <v>4823</v>
      </c>
      <c r="O40" s="657"/>
      <c r="P40" s="187" t="s">
        <v>372</v>
      </c>
      <c r="Q40" s="761">
        <v>40690</v>
      </c>
      <c r="R40" s="760"/>
      <c r="S40" s="296">
        <f>L40/2</f>
        <v>1</v>
      </c>
      <c r="T40" s="254">
        <v>4449</v>
      </c>
      <c r="U40" s="8">
        <f t="shared" si="18"/>
        <v>4449</v>
      </c>
      <c r="V40" s="443"/>
      <c r="W40" s="761"/>
      <c r="X40" s="788"/>
      <c r="Y40" s="788"/>
      <c r="Z40" s="8">
        <f t="shared" si="19"/>
        <v>0</v>
      </c>
    </row>
    <row r="41" spans="1:26">
      <c r="A41" s="743">
        <f t="shared" si="16"/>
        <v>24</v>
      </c>
      <c r="B41" s="291" t="s">
        <v>505</v>
      </c>
      <c r="C41" s="814">
        <f t="shared" si="5"/>
        <v>14536</v>
      </c>
      <c r="D41" s="744">
        <f t="shared" si="23"/>
        <v>1333.7247158029568</v>
      </c>
      <c r="E41" s="744">
        <f t="shared" si="23"/>
        <v>332.49719805731974</v>
      </c>
      <c r="F41" s="744">
        <f t="shared" si="23"/>
        <v>1543.470139296579</v>
      </c>
      <c r="G41" s="744">
        <f t="shared" si="23"/>
        <v>177.50333564604793</v>
      </c>
      <c r="H41" s="744">
        <f t="shared" si="23"/>
        <v>80.055505150237494</v>
      </c>
      <c r="I41" s="744">
        <f t="shared" si="23"/>
        <v>337.81768692960452</v>
      </c>
      <c r="J41" s="352"/>
      <c r="K41" s="785">
        <f t="shared" si="21"/>
        <v>18341</v>
      </c>
      <c r="L41" s="744">
        <v>2</v>
      </c>
      <c r="M41" s="744">
        <f t="shared" si="17"/>
        <v>9170.5</v>
      </c>
      <c r="N41" s="657">
        <v>9141</v>
      </c>
      <c r="O41" s="657"/>
      <c r="P41" s="187" t="s">
        <v>401</v>
      </c>
      <c r="Q41" s="761">
        <v>40690</v>
      </c>
      <c r="R41" s="760"/>
      <c r="S41" s="296">
        <f>L41</f>
        <v>2</v>
      </c>
      <c r="T41" s="254">
        <v>7268</v>
      </c>
      <c r="U41" s="8">
        <f t="shared" si="18"/>
        <v>14536</v>
      </c>
      <c r="V41" s="443"/>
      <c r="W41" s="761"/>
      <c r="X41" s="788"/>
      <c r="Y41" s="788"/>
      <c r="Z41" s="8">
        <f t="shared" si="19"/>
        <v>0</v>
      </c>
    </row>
    <row r="42" spans="1:26">
      <c r="A42" s="743">
        <f t="shared" si="16"/>
        <v>25</v>
      </c>
      <c r="B42" s="291" t="s">
        <v>506</v>
      </c>
      <c r="C42" s="814">
        <f t="shared" si="5"/>
        <v>11662</v>
      </c>
      <c r="D42" s="744">
        <f t="shared" si="23"/>
        <v>1333.7247158029568</v>
      </c>
      <c r="E42" s="744">
        <f t="shared" si="23"/>
        <v>332.49719805731974</v>
      </c>
      <c r="F42" s="744">
        <f t="shared" si="23"/>
        <v>1543.470139296579</v>
      </c>
      <c r="G42" s="744">
        <f t="shared" si="23"/>
        <v>177.50333564604793</v>
      </c>
      <c r="H42" s="744">
        <f t="shared" si="23"/>
        <v>80.055505150237494</v>
      </c>
      <c r="I42" s="744">
        <f t="shared" si="23"/>
        <v>337.81768692960452</v>
      </c>
      <c r="J42" s="352"/>
      <c r="K42" s="785">
        <f t="shared" si="21"/>
        <v>15467</v>
      </c>
      <c r="L42" s="744">
        <v>2</v>
      </c>
      <c r="M42" s="744">
        <f t="shared" si="17"/>
        <v>7733.5</v>
      </c>
      <c r="N42" s="657">
        <v>7441</v>
      </c>
      <c r="O42" s="657"/>
      <c r="P42" s="187" t="s">
        <v>394</v>
      </c>
      <c r="Q42" s="761">
        <v>40690</v>
      </c>
      <c r="R42" s="760"/>
      <c r="S42" s="811">
        <f t="shared" ref="S42:S43" si="25">L42</f>
        <v>2</v>
      </c>
      <c r="T42" s="254">
        <v>5831</v>
      </c>
      <c r="U42" s="8">
        <f t="shared" si="18"/>
        <v>11662</v>
      </c>
      <c r="V42" s="443"/>
      <c r="W42" s="761"/>
      <c r="X42" s="788"/>
      <c r="Y42" s="788"/>
      <c r="Z42" s="8">
        <f t="shared" si="19"/>
        <v>0</v>
      </c>
    </row>
    <row r="43" spans="1:26">
      <c r="A43" s="743">
        <f t="shared" si="16"/>
        <v>26</v>
      </c>
      <c r="B43" s="291" t="s">
        <v>507</v>
      </c>
      <c r="C43" s="814">
        <f t="shared" si="5"/>
        <v>28060</v>
      </c>
      <c r="D43" s="744">
        <f t="shared" si="23"/>
        <v>3334.3117895073919</v>
      </c>
      <c r="E43" s="744">
        <f t="shared" si="23"/>
        <v>831.24299514329937</v>
      </c>
      <c r="F43" s="744">
        <f t="shared" si="23"/>
        <v>3858.6753482414474</v>
      </c>
      <c r="G43" s="744">
        <f t="shared" si="23"/>
        <v>443.75833911511984</v>
      </c>
      <c r="H43" s="744">
        <f t="shared" si="23"/>
        <v>200.13876287559373</v>
      </c>
      <c r="I43" s="744">
        <f t="shared" si="23"/>
        <v>844.54421732401124</v>
      </c>
      <c r="J43" s="352"/>
      <c r="K43" s="785">
        <f t="shared" si="21"/>
        <v>37573</v>
      </c>
      <c r="L43" s="744">
        <v>5</v>
      </c>
      <c r="M43" s="744">
        <f t="shared" si="17"/>
        <v>7514.6</v>
      </c>
      <c r="N43" s="657">
        <v>7175</v>
      </c>
      <c r="O43" s="657"/>
      <c r="P43" s="187" t="s">
        <v>393</v>
      </c>
      <c r="Q43" s="761">
        <v>40690</v>
      </c>
      <c r="R43" s="760"/>
      <c r="S43" s="811">
        <f t="shared" si="25"/>
        <v>5</v>
      </c>
      <c r="T43" s="254">
        <v>5612</v>
      </c>
      <c r="U43" s="8">
        <f t="shared" si="18"/>
        <v>28060</v>
      </c>
      <c r="V43" s="443"/>
      <c r="W43" s="761"/>
      <c r="X43" s="788"/>
      <c r="Y43" s="788"/>
      <c r="Z43" s="8">
        <f t="shared" si="19"/>
        <v>0</v>
      </c>
    </row>
    <row r="44" spans="1:26">
      <c r="A44" s="743">
        <f t="shared" si="16"/>
        <v>27</v>
      </c>
      <c r="B44" s="291" t="s">
        <v>508</v>
      </c>
      <c r="C44" s="814">
        <f t="shared" si="5"/>
        <v>1455550</v>
      </c>
      <c r="D44" s="744">
        <f t="shared" si="23"/>
        <v>57350.162779527142</v>
      </c>
      <c r="E44" s="744">
        <f t="shared" si="23"/>
        <v>14297.379516464749</v>
      </c>
      <c r="F44" s="744">
        <f t="shared" si="23"/>
        <v>66369.215989752891</v>
      </c>
      <c r="G44" s="744">
        <f t="shared" si="23"/>
        <v>7632.6434327800607</v>
      </c>
      <c r="H44" s="744">
        <f t="shared" si="23"/>
        <v>3442.3867214602124</v>
      </c>
      <c r="I44" s="744">
        <f t="shared" si="23"/>
        <v>14526.160537972994</v>
      </c>
      <c r="J44" s="352"/>
      <c r="K44" s="785">
        <f t="shared" si="21"/>
        <v>1619168</v>
      </c>
      <c r="L44" s="744">
        <v>86</v>
      </c>
      <c r="M44" s="744">
        <f t="shared" si="17"/>
        <v>18827.534883720931</v>
      </c>
      <c r="N44" s="657">
        <v>19591</v>
      </c>
      <c r="O44" s="657"/>
      <c r="P44" s="187" t="s">
        <v>387</v>
      </c>
      <c r="Q44" s="761">
        <v>40690</v>
      </c>
      <c r="R44" s="760"/>
      <c r="S44" s="811">
        <f>L44</f>
        <v>86</v>
      </c>
      <c r="T44" s="790">
        <v>16925</v>
      </c>
      <c r="U44" s="8">
        <f t="shared" si="18"/>
        <v>1455550</v>
      </c>
      <c r="V44" s="443"/>
      <c r="W44" s="761"/>
      <c r="X44" s="788"/>
      <c r="Y44" s="788"/>
      <c r="Z44" s="8">
        <f t="shared" si="19"/>
        <v>0</v>
      </c>
    </row>
    <row r="45" spans="1:26">
      <c r="A45" s="743">
        <f t="shared" si="16"/>
        <v>28</v>
      </c>
      <c r="B45" s="291" t="s">
        <v>509</v>
      </c>
      <c r="C45" s="814">
        <f t="shared" si="5"/>
        <v>53992</v>
      </c>
      <c r="D45" s="744">
        <f t="shared" si="23"/>
        <v>2667.4494316059136</v>
      </c>
      <c r="E45" s="744">
        <f t="shared" si="23"/>
        <v>664.99439611463947</v>
      </c>
      <c r="F45" s="744">
        <f t="shared" si="23"/>
        <v>3086.9402785931579</v>
      </c>
      <c r="G45" s="744">
        <f t="shared" si="23"/>
        <v>355.00667129209586</v>
      </c>
      <c r="H45" s="744">
        <f t="shared" si="23"/>
        <v>160.11101030047499</v>
      </c>
      <c r="I45" s="744">
        <f t="shared" si="23"/>
        <v>675.63537385920904</v>
      </c>
      <c r="J45" s="352"/>
      <c r="K45" s="785">
        <f t="shared" si="21"/>
        <v>61602</v>
      </c>
      <c r="L45" s="744">
        <v>4</v>
      </c>
      <c r="M45" s="744">
        <f t="shared" si="17"/>
        <v>15400.5</v>
      </c>
      <c r="N45" s="657">
        <v>16433</v>
      </c>
      <c r="O45" s="657"/>
      <c r="P45" s="187" t="s">
        <v>392</v>
      </c>
      <c r="Q45" s="761">
        <v>40690</v>
      </c>
      <c r="R45" s="760"/>
      <c r="S45" s="296">
        <f t="shared" ref="S45:S46" si="26">L45</f>
        <v>4</v>
      </c>
      <c r="T45" s="254">
        <v>13498</v>
      </c>
      <c r="U45" s="8">
        <f t="shared" si="18"/>
        <v>53992</v>
      </c>
      <c r="V45" s="443"/>
      <c r="W45" s="761"/>
      <c r="X45" s="788"/>
      <c r="Y45" s="788"/>
      <c r="Z45" s="8">
        <f t="shared" si="19"/>
        <v>0</v>
      </c>
    </row>
    <row r="46" spans="1:26">
      <c r="A46" s="743">
        <f t="shared" si="16"/>
        <v>29</v>
      </c>
      <c r="B46" s="291" t="s">
        <v>510</v>
      </c>
      <c r="C46" s="814">
        <f t="shared" si="5"/>
        <v>323952</v>
      </c>
      <c r="D46" s="744">
        <f t="shared" si="23"/>
        <v>16004.696589635481</v>
      </c>
      <c r="E46" s="744">
        <f t="shared" si="23"/>
        <v>3989.9663766878366</v>
      </c>
      <c r="F46" s="744">
        <f t="shared" si="23"/>
        <v>18521.641671558948</v>
      </c>
      <c r="G46" s="744">
        <f t="shared" si="23"/>
        <v>2130.040027752575</v>
      </c>
      <c r="H46" s="744">
        <f t="shared" si="23"/>
        <v>960.66606180284998</v>
      </c>
      <c r="I46" s="744">
        <f t="shared" si="23"/>
        <v>4053.8122431552542</v>
      </c>
      <c r="J46" s="352"/>
      <c r="K46" s="785">
        <f t="shared" si="21"/>
        <v>369613</v>
      </c>
      <c r="L46" s="744">
        <v>24</v>
      </c>
      <c r="M46" s="744">
        <f t="shared" si="17"/>
        <v>15400.541666666666</v>
      </c>
      <c r="N46" s="657">
        <v>15538</v>
      </c>
      <c r="O46" s="657"/>
      <c r="P46" s="187" t="s">
        <v>392</v>
      </c>
      <c r="Q46" s="761">
        <v>40690</v>
      </c>
      <c r="R46" s="760"/>
      <c r="S46" s="296">
        <f t="shared" si="26"/>
        <v>24</v>
      </c>
      <c r="T46" s="254">
        <v>13498</v>
      </c>
      <c r="U46" s="8">
        <f t="shared" si="18"/>
        <v>323952</v>
      </c>
      <c r="V46" s="443"/>
      <c r="W46" s="761"/>
      <c r="X46" s="788"/>
      <c r="Y46" s="788"/>
      <c r="Z46" s="8">
        <f t="shared" si="19"/>
        <v>0</v>
      </c>
    </row>
    <row r="47" spans="1:26">
      <c r="A47" s="743">
        <f t="shared" si="16"/>
        <v>30</v>
      </c>
      <c r="B47" s="291" t="s">
        <v>511</v>
      </c>
      <c r="C47" s="814">
        <f t="shared" si="5"/>
        <v>5128200</v>
      </c>
      <c r="D47" s="744">
        <f t="shared" si="23"/>
        <v>242737.89827613812</v>
      </c>
      <c r="E47" s="744">
        <f t="shared" si="23"/>
        <v>60514.490046432191</v>
      </c>
      <c r="F47" s="744">
        <f t="shared" si="23"/>
        <v>280911.56535197736</v>
      </c>
      <c r="G47" s="744">
        <f t="shared" si="23"/>
        <v>32305.607087580724</v>
      </c>
      <c r="H47" s="744">
        <f t="shared" si="23"/>
        <v>14570.101937343225</v>
      </c>
      <c r="I47" s="744">
        <f t="shared" si="23"/>
        <v>61482.819021188021</v>
      </c>
      <c r="J47" s="352"/>
      <c r="K47" s="785">
        <f t="shared" si="21"/>
        <v>5820722</v>
      </c>
      <c r="L47" s="744">
        <v>364</v>
      </c>
      <c r="M47" s="744">
        <f t="shared" si="17"/>
        <v>15990.994505494506</v>
      </c>
      <c r="N47" s="657">
        <v>17124</v>
      </c>
      <c r="O47" s="657"/>
      <c r="P47" s="291" t="s">
        <v>385</v>
      </c>
      <c r="Q47" s="761">
        <v>40690</v>
      </c>
      <c r="R47" s="760"/>
      <c r="S47" s="296">
        <v>185</v>
      </c>
      <c r="T47" s="252">
        <v>27720</v>
      </c>
      <c r="U47" s="8">
        <f t="shared" si="18"/>
        <v>5128200</v>
      </c>
      <c r="V47" s="443"/>
      <c r="W47" s="761"/>
      <c r="X47" s="788"/>
      <c r="Y47" s="788"/>
      <c r="Z47" s="8">
        <f t="shared" si="19"/>
        <v>0</v>
      </c>
    </row>
    <row r="48" spans="1:26">
      <c r="A48" s="743">
        <f t="shared" si="16"/>
        <v>31</v>
      </c>
      <c r="B48" s="291" t="s">
        <v>512</v>
      </c>
      <c r="C48" s="814">
        <f t="shared" si="5"/>
        <v>17240</v>
      </c>
      <c r="D48" s="744">
        <f t="shared" ref="D48:I57" si="27">IF($L$149&lt;&gt;0,D$149/$L$149*$L48,0)</f>
        <v>1333.7247158029568</v>
      </c>
      <c r="E48" s="744">
        <f t="shared" si="27"/>
        <v>332.49719805731974</v>
      </c>
      <c r="F48" s="744">
        <f t="shared" si="27"/>
        <v>1543.470139296579</v>
      </c>
      <c r="G48" s="744">
        <f t="shared" si="27"/>
        <v>177.50333564604793</v>
      </c>
      <c r="H48" s="744">
        <f t="shared" si="27"/>
        <v>80.055505150237494</v>
      </c>
      <c r="I48" s="744">
        <f t="shared" si="27"/>
        <v>337.81768692960452</v>
      </c>
      <c r="J48" s="352"/>
      <c r="K48" s="785">
        <f t="shared" si="21"/>
        <v>21045</v>
      </c>
      <c r="L48" s="744">
        <v>2</v>
      </c>
      <c r="M48" s="744">
        <f t="shared" si="17"/>
        <v>10522.5</v>
      </c>
      <c r="N48" s="657">
        <v>12738</v>
      </c>
      <c r="O48" s="657"/>
      <c r="P48" s="187" t="s">
        <v>395</v>
      </c>
      <c r="Q48" s="761">
        <v>40690</v>
      </c>
      <c r="R48" s="760"/>
      <c r="S48" s="296">
        <f>L48</f>
        <v>2</v>
      </c>
      <c r="T48" s="252">
        <v>8620</v>
      </c>
      <c r="U48" s="8">
        <f t="shared" si="18"/>
        <v>17240</v>
      </c>
      <c r="V48" s="443"/>
      <c r="W48" s="761"/>
      <c r="X48" s="788"/>
      <c r="Y48" s="788"/>
      <c r="Z48" s="8">
        <f t="shared" si="19"/>
        <v>0</v>
      </c>
    </row>
    <row r="49" spans="1:26">
      <c r="A49" s="795">
        <f t="shared" si="16"/>
        <v>32</v>
      </c>
      <c r="B49" s="292" t="s">
        <v>513</v>
      </c>
      <c r="C49" s="814">
        <f t="shared" si="5"/>
        <v>118580</v>
      </c>
      <c r="D49" s="293">
        <f t="shared" si="27"/>
        <v>6668.6235790147839</v>
      </c>
      <c r="E49" s="293">
        <f t="shared" si="27"/>
        <v>1662.4859902865987</v>
      </c>
      <c r="F49" s="293">
        <f t="shared" si="27"/>
        <v>7717.3506964828948</v>
      </c>
      <c r="G49" s="293">
        <f t="shared" si="27"/>
        <v>887.51667823023968</v>
      </c>
      <c r="H49" s="293">
        <f t="shared" si="27"/>
        <v>400.27752575118745</v>
      </c>
      <c r="I49" s="293">
        <f t="shared" si="27"/>
        <v>1689.0884346480225</v>
      </c>
      <c r="J49" s="352"/>
      <c r="K49" s="785">
        <f t="shared" si="21"/>
        <v>137605</v>
      </c>
      <c r="L49" s="525">
        <v>10</v>
      </c>
      <c r="M49" s="525">
        <f t="shared" si="17"/>
        <v>13760.5</v>
      </c>
      <c r="N49" s="798">
        <v>14997</v>
      </c>
      <c r="O49" s="657"/>
      <c r="P49" s="187" t="s">
        <v>389</v>
      </c>
      <c r="Q49" s="761">
        <v>40690</v>
      </c>
      <c r="R49" s="760"/>
      <c r="S49" s="811">
        <v>5</v>
      </c>
      <c r="T49" s="254">
        <v>23716</v>
      </c>
      <c r="U49" s="8">
        <f t="shared" si="18"/>
        <v>118580</v>
      </c>
      <c r="V49" s="443"/>
      <c r="W49" s="761"/>
      <c r="X49" s="788"/>
      <c r="Y49" s="788"/>
      <c r="Z49" s="8">
        <f t="shared" si="19"/>
        <v>0</v>
      </c>
    </row>
    <row r="50" spans="1:26">
      <c r="A50" s="743">
        <f>IF(B50&lt;&gt;"",A49+1,"")</f>
        <v>33</v>
      </c>
      <c r="B50" s="291" t="s">
        <v>514</v>
      </c>
      <c r="C50" s="814">
        <f t="shared" si="5"/>
        <v>5821200</v>
      </c>
      <c r="D50" s="744">
        <f t="shared" si="27"/>
        <v>276081.01617121208</v>
      </c>
      <c r="E50" s="744">
        <f t="shared" si="27"/>
        <v>68826.919997865189</v>
      </c>
      <c r="F50" s="744">
        <f t="shared" si="27"/>
        <v>319498.31883439183</v>
      </c>
      <c r="G50" s="744">
        <f t="shared" si="27"/>
        <v>36743.190478731922</v>
      </c>
      <c r="H50" s="253">
        <f t="shared" si="27"/>
        <v>16571.489566099161</v>
      </c>
      <c r="I50" s="253">
        <f t="shared" si="27"/>
        <v>69928.261194428138</v>
      </c>
      <c r="J50" s="352"/>
      <c r="K50" s="785">
        <f t="shared" si="21"/>
        <v>6608849</v>
      </c>
      <c r="L50" s="253">
        <v>414</v>
      </c>
      <c r="M50" s="253">
        <f t="shared" si="17"/>
        <v>15963.403381642513</v>
      </c>
      <c r="N50" s="657">
        <v>16852</v>
      </c>
      <c r="O50" s="657"/>
      <c r="P50" s="291" t="s">
        <v>385</v>
      </c>
      <c r="Q50" s="761">
        <v>40690</v>
      </c>
      <c r="R50" s="760"/>
      <c r="S50" s="296">
        <v>210</v>
      </c>
      <c r="T50" s="252">
        <v>27720</v>
      </c>
      <c r="U50" s="8">
        <f t="shared" si="18"/>
        <v>5821200</v>
      </c>
      <c r="V50" s="443"/>
      <c r="W50" s="761"/>
      <c r="X50" s="788"/>
      <c r="Y50" s="788"/>
      <c r="Z50" s="8">
        <f t="shared" si="19"/>
        <v>0</v>
      </c>
    </row>
    <row r="51" spans="1:26">
      <c r="A51" s="743">
        <f t="shared" si="16"/>
        <v>34</v>
      </c>
      <c r="B51" s="291" t="s">
        <v>515</v>
      </c>
      <c r="C51" s="814">
        <f t="shared" si="5"/>
        <v>17388000</v>
      </c>
      <c r="D51" s="744">
        <f t="shared" si="27"/>
        <v>920270.05390404013</v>
      </c>
      <c r="E51" s="744">
        <f t="shared" si="27"/>
        <v>229423.06665955062</v>
      </c>
      <c r="F51" s="744">
        <f t="shared" si="27"/>
        <v>1064994.3961146395</v>
      </c>
      <c r="G51" s="744">
        <f t="shared" si="27"/>
        <v>122477.30159577307</v>
      </c>
      <c r="H51" s="253">
        <f t="shared" si="27"/>
        <v>55238.298553663873</v>
      </c>
      <c r="I51" s="253">
        <f t="shared" si="27"/>
        <v>233094.20398142713</v>
      </c>
      <c r="J51" s="352"/>
      <c r="K51" s="785">
        <f t="shared" si="21"/>
        <v>20013497</v>
      </c>
      <c r="L51" s="253">
        <v>1380</v>
      </c>
      <c r="M51" s="253">
        <f t="shared" si="17"/>
        <v>14502.534057971014</v>
      </c>
      <c r="N51" s="657">
        <v>14135</v>
      </c>
      <c r="O51" s="657"/>
      <c r="P51" s="291" t="s">
        <v>384</v>
      </c>
      <c r="Q51" s="761">
        <v>40690</v>
      </c>
      <c r="R51" s="760"/>
      <c r="S51" s="811">
        <f>L51/2</f>
        <v>690</v>
      </c>
      <c r="T51" s="254">
        <v>25200</v>
      </c>
      <c r="U51" s="8">
        <f t="shared" si="18"/>
        <v>17388000</v>
      </c>
      <c r="V51" s="443"/>
      <c r="W51" s="761"/>
      <c r="X51" s="788"/>
      <c r="Y51" s="788"/>
      <c r="Z51" s="8">
        <f t="shared" si="19"/>
        <v>0</v>
      </c>
    </row>
    <row r="52" spans="1:26">
      <c r="A52" s="795">
        <f t="shared" si="16"/>
        <v>35</v>
      </c>
      <c r="B52" s="292" t="s">
        <v>516</v>
      </c>
      <c r="C52" s="814">
        <f t="shared" si="5"/>
        <v>14212800</v>
      </c>
      <c r="D52" s="293">
        <f t="shared" si="27"/>
        <v>751553.87735496613</v>
      </c>
      <c r="E52" s="293">
        <f t="shared" si="27"/>
        <v>187362.17110529967</v>
      </c>
      <c r="F52" s="293">
        <f t="shared" si="27"/>
        <v>869745.42349362222</v>
      </c>
      <c r="G52" s="293">
        <f t="shared" si="27"/>
        <v>100023.12963654801</v>
      </c>
      <c r="H52" s="293">
        <f t="shared" si="27"/>
        <v>45111.277152158829</v>
      </c>
      <c r="I52" s="293">
        <f t="shared" si="27"/>
        <v>190360.26658483213</v>
      </c>
      <c r="J52" s="293"/>
      <c r="K52" s="785">
        <f t="shared" si="21"/>
        <v>16356956</v>
      </c>
      <c r="L52" s="525">
        <v>1127</v>
      </c>
      <c r="M52" s="525">
        <f t="shared" si="17"/>
        <v>14513.714285714286</v>
      </c>
      <c r="N52" s="798">
        <v>14920</v>
      </c>
      <c r="O52" s="657"/>
      <c r="P52" s="291" t="s">
        <v>384</v>
      </c>
      <c r="Q52" s="761">
        <v>40690</v>
      </c>
      <c r="R52" s="760"/>
      <c r="S52" s="811">
        <v>564</v>
      </c>
      <c r="T52" s="254">
        <v>25200</v>
      </c>
      <c r="U52" s="8">
        <f t="shared" si="18"/>
        <v>14212800</v>
      </c>
      <c r="V52" s="443"/>
      <c r="W52" s="761"/>
      <c r="X52" s="788"/>
      <c r="Y52" s="788"/>
      <c r="Z52" s="8">
        <f t="shared" si="19"/>
        <v>0</v>
      </c>
    </row>
    <row r="53" spans="1:26">
      <c r="A53" s="795">
        <f>IF(B53&lt;&gt;"",A52+1,"")</f>
        <v>36</v>
      </c>
      <c r="B53" s="292" t="s">
        <v>427</v>
      </c>
      <c r="C53" s="814">
        <f t="shared" si="5"/>
        <v>3063425</v>
      </c>
      <c r="D53" s="293">
        <f t="shared" si="27"/>
        <v>120702.08678016759</v>
      </c>
      <c r="E53" s="293">
        <f t="shared" si="27"/>
        <v>30090.996424187437</v>
      </c>
      <c r="F53" s="293">
        <f t="shared" si="27"/>
        <v>139684.04760634041</v>
      </c>
      <c r="G53" s="293">
        <f t="shared" si="27"/>
        <v>16064.051875967338</v>
      </c>
      <c r="H53" s="293">
        <f t="shared" si="27"/>
        <v>7245.0232160964933</v>
      </c>
      <c r="I53" s="293">
        <f t="shared" si="27"/>
        <v>30572.50066712921</v>
      </c>
      <c r="J53" s="293"/>
      <c r="K53" s="785">
        <f t="shared" si="21"/>
        <v>3407784</v>
      </c>
      <c r="L53" s="525">
        <v>181</v>
      </c>
      <c r="M53" s="525">
        <f t="shared" si="17"/>
        <v>18827.535911602208</v>
      </c>
      <c r="N53" s="798">
        <v>19720</v>
      </c>
      <c r="O53" s="657"/>
      <c r="P53" s="187" t="s">
        <v>387</v>
      </c>
      <c r="Q53" s="761">
        <v>40691</v>
      </c>
      <c r="R53" s="760"/>
      <c r="S53" s="811">
        <f>L53</f>
        <v>181</v>
      </c>
      <c r="T53" s="790">
        <v>16925</v>
      </c>
      <c r="U53" s="8">
        <f t="shared" si="18"/>
        <v>3063425</v>
      </c>
      <c r="V53" s="443"/>
      <c r="W53" s="761"/>
      <c r="X53" s="788"/>
      <c r="Y53" s="788"/>
      <c r="Z53" s="8">
        <f t="shared" si="19"/>
        <v>0</v>
      </c>
    </row>
    <row r="54" spans="1:26">
      <c r="A54" s="795">
        <f>IF(B54&lt;&gt;"",A53+1,"")</f>
        <v>37</v>
      </c>
      <c r="B54" s="292" t="s">
        <v>517</v>
      </c>
      <c r="C54" s="814">
        <f t="shared" si="5"/>
        <v>284736</v>
      </c>
      <c r="D54" s="293">
        <f t="shared" si="27"/>
        <v>169383.0389069755</v>
      </c>
      <c r="E54" s="293">
        <f t="shared" si="27"/>
        <v>42227.144153279609</v>
      </c>
      <c r="F54" s="293">
        <f t="shared" si="27"/>
        <v>196020.70769066553</v>
      </c>
      <c r="G54" s="293">
        <f t="shared" si="27"/>
        <v>22542.923627048087</v>
      </c>
      <c r="H54" s="293">
        <f t="shared" si="27"/>
        <v>10167.049154080161</v>
      </c>
      <c r="I54" s="293">
        <f t="shared" si="27"/>
        <v>42902.846240059771</v>
      </c>
      <c r="J54" s="525"/>
      <c r="K54" s="785">
        <f t="shared" si="21"/>
        <v>767980</v>
      </c>
      <c r="L54" s="525">
        <v>254</v>
      </c>
      <c r="M54" s="525">
        <f t="shared" si="17"/>
        <v>3023.5433070866143</v>
      </c>
      <c r="N54" s="798">
        <v>2200</v>
      </c>
      <c r="O54" s="657"/>
      <c r="P54" s="187" t="s">
        <v>372</v>
      </c>
      <c r="Q54" s="761">
        <v>40691</v>
      </c>
      <c r="R54" s="760"/>
      <c r="S54" s="296">
        <v>64</v>
      </c>
      <c r="T54" s="254">
        <v>4449</v>
      </c>
      <c r="U54" s="8">
        <f t="shared" si="18"/>
        <v>284736</v>
      </c>
      <c r="V54" s="443"/>
      <c r="W54" s="761"/>
      <c r="X54" s="788"/>
      <c r="Y54" s="788"/>
      <c r="Z54" s="8">
        <f t="shared" si="19"/>
        <v>0</v>
      </c>
    </row>
    <row r="55" spans="1:26">
      <c r="A55" s="743">
        <f>IF(B55&lt;&gt;"",A54+1,"")</f>
        <v>38</v>
      </c>
      <c r="B55" s="291" t="s">
        <v>518</v>
      </c>
      <c r="C55" s="814">
        <f t="shared" si="5"/>
        <v>5241600</v>
      </c>
      <c r="D55" s="744">
        <f t="shared" si="27"/>
        <v>272079.84202380315</v>
      </c>
      <c r="E55" s="744">
        <f t="shared" si="27"/>
        <v>67829.428403693222</v>
      </c>
      <c r="F55" s="744">
        <f t="shared" si="27"/>
        <v>314867.90841650212</v>
      </c>
      <c r="G55" s="744">
        <f t="shared" si="27"/>
        <v>36210.680471793778</v>
      </c>
      <c r="H55" s="744">
        <f t="shared" si="27"/>
        <v>16331.323050648449</v>
      </c>
      <c r="I55" s="744">
        <f t="shared" si="27"/>
        <v>68914.808133639322</v>
      </c>
      <c r="J55" s="352"/>
      <c r="K55" s="785">
        <f t="shared" si="21"/>
        <v>6017834</v>
      </c>
      <c r="L55" s="744">
        <v>408</v>
      </c>
      <c r="M55" s="744">
        <f t="shared" ref="M55:M86" si="28">IF(L55&lt;&gt;"",K55/L55,"")</f>
        <v>14749.593137254902</v>
      </c>
      <c r="N55" s="657">
        <v>15770</v>
      </c>
      <c r="O55" s="657"/>
      <c r="P55" s="291" t="s">
        <v>384</v>
      </c>
      <c r="Q55" s="761">
        <v>40691</v>
      </c>
      <c r="R55" s="760"/>
      <c r="S55" s="296">
        <v>208</v>
      </c>
      <c r="T55" s="252">
        <v>25200</v>
      </c>
      <c r="U55" s="8">
        <f t="shared" si="18"/>
        <v>5241600</v>
      </c>
      <c r="V55" s="443"/>
      <c r="W55" s="761"/>
      <c r="X55" s="788"/>
      <c r="Y55" s="788"/>
      <c r="Z55" s="8">
        <f t="shared" ref="Z55:Z86" si="29">X55*Y55</f>
        <v>0</v>
      </c>
    </row>
    <row r="56" spans="1:26">
      <c r="A56" s="743">
        <f t="shared" ref="A56:A86" si="30">IF(B56&lt;&gt;"",A55+1,"")</f>
        <v>39</v>
      </c>
      <c r="B56" s="291" t="s">
        <v>519</v>
      </c>
      <c r="C56" s="814">
        <f t="shared" si="5"/>
        <v>2764485</v>
      </c>
      <c r="D56" s="744">
        <f t="shared" si="27"/>
        <v>230067.51347601003</v>
      </c>
      <c r="E56" s="744">
        <f t="shared" si="27"/>
        <v>57355.766664887655</v>
      </c>
      <c r="F56" s="744">
        <f t="shared" si="27"/>
        <v>266248.59902865987</v>
      </c>
      <c r="G56" s="744">
        <f t="shared" si="27"/>
        <v>30619.325398943267</v>
      </c>
      <c r="H56" s="744">
        <f t="shared" si="27"/>
        <v>13809.574638415968</v>
      </c>
      <c r="I56" s="744">
        <f t="shared" si="27"/>
        <v>58273.550995356782</v>
      </c>
      <c r="J56" s="352"/>
      <c r="K56" s="785">
        <f t="shared" si="21"/>
        <v>3420859</v>
      </c>
      <c r="L56" s="744">
        <v>345</v>
      </c>
      <c r="M56" s="744">
        <f t="shared" si="28"/>
        <v>9915.5333333333328</v>
      </c>
      <c r="N56" s="657">
        <v>11002</v>
      </c>
      <c r="O56" s="657"/>
      <c r="P56" s="187" t="s">
        <v>399</v>
      </c>
      <c r="Q56" s="761">
        <v>40691</v>
      </c>
      <c r="R56" s="760"/>
      <c r="S56" s="296">
        <f t="shared" ref="S56:S58" si="31">L56</f>
        <v>345</v>
      </c>
      <c r="T56" s="252">
        <v>8013</v>
      </c>
      <c r="U56" s="8">
        <f t="shared" si="18"/>
        <v>2764485</v>
      </c>
      <c r="V56" s="443"/>
      <c r="W56" s="761"/>
      <c r="X56" s="788"/>
      <c r="Y56" s="788"/>
      <c r="Z56" s="8">
        <f t="shared" si="29"/>
        <v>0</v>
      </c>
    </row>
    <row r="57" spans="1:26">
      <c r="A57" s="743">
        <f t="shared" si="30"/>
        <v>40</v>
      </c>
      <c r="B57" s="291" t="s">
        <v>520</v>
      </c>
      <c r="C57" s="814">
        <f t="shared" si="5"/>
        <v>34480</v>
      </c>
      <c r="D57" s="744">
        <f t="shared" si="27"/>
        <v>2667.4494316059136</v>
      </c>
      <c r="E57" s="744">
        <f t="shared" si="27"/>
        <v>664.99439611463947</v>
      </c>
      <c r="F57" s="744">
        <f t="shared" si="27"/>
        <v>3086.9402785931579</v>
      </c>
      <c r="G57" s="744">
        <f t="shared" si="27"/>
        <v>355.00667129209586</v>
      </c>
      <c r="H57" s="744">
        <f t="shared" si="27"/>
        <v>160.11101030047499</v>
      </c>
      <c r="I57" s="744">
        <f t="shared" si="27"/>
        <v>675.63537385920904</v>
      </c>
      <c r="J57" s="352"/>
      <c r="K57" s="785">
        <f t="shared" si="21"/>
        <v>42090</v>
      </c>
      <c r="L57" s="744">
        <v>4</v>
      </c>
      <c r="M57" s="744">
        <f t="shared" si="28"/>
        <v>10522.5</v>
      </c>
      <c r="N57" s="657">
        <v>12279</v>
      </c>
      <c r="O57" s="657"/>
      <c r="P57" s="187" t="s">
        <v>395</v>
      </c>
      <c r="Q57" s="761">
        <v>40691</v>
      </c>
      <c r="R57" s="760"/>
      <c r="S57" s="296">
        <f t="shared" si="31"/>
        <v>4</v>
      </c>
      <c r="T57" s="252">
        <v>8620</v>
      </c>
      <c r="U57" s="8">
        <f t="shared" si="18"/>
        <v>34480</v>
      </c>
      <c r="V57" s="443"/>
      <c r="W57" s="761"/>
      <c r="X57" s="788"/>
      <c r="Y57" s="788"/>
      <c r="Z57" s="8">
        <f t="shared" si="29"/>
        <v>0</v>
      </c>
    </row>
    <row r="58" spans="1:26">
      <c r="A58" s="743">
        <f t="shared" si="30"/>
        <v>41</v>
      </c>
      <c r="B58" s="291" t="s">
        <v>521</v>
      </c>
      <c r="C58" s="814">
        <f t="shared" si="5"/>
        <v>577540</v>
      </c>
      <c r="D58" s="744">
        <f t="shared" ref="D58:I67" si="32">IF($L$149&lt;&gt;0,D$149/$L$149*$L58,0)</f>
        <v>44679.777979399048</v>
      </c>
      <c r="E58" s="744">
        <f t="shared" si="32"/>
        <v>11138.656134920211</v>
      </c>
      <c r="F58" s="744">
        <f t="shared" si="32"/>
        <v>51706.249666435397</v>
      </c>
      <c r="G58" s="744">
        <f t="shared" si="32"/>
        <v>5946.3617441426059</v>
      </c>
      <c r="H58" s="744">
        <f t="shared" si="32"/>
        <v>2681.8594225329562</v>
      </c>
      <c r="I58" s="744">
        <f t="shared" si="32"/>
        <v>11316.892512141751</v>
      </c>
      <c r="J58" s="352"/>
      <c r="K58" s="785">
        <f t="shared" si="21"/>
        <v>705010</v>
      </c>
      <c r="L58" s="744">
        <v>67</v>
      </c>
      <c r="M58" s="744">
        <f t="shared" si="28"/>
        <v>10522.537313432837</v>
      </c>
      <c r="N58" s="657">
        <v>11075</v>
      </c>
      <c r="O58" s="657"/>
      <c r="P58" s="187" t="s">
        <v>395</v>
      </c>
      <c r="Q58" s="761">
        <v>40691</v>
      </c>
      <c r="R58" s="760"/>
      <c r="S58" s="296">
        <f t="shared" si="31"/>
        <v>67</v>
      </c>
      <c r="T58" s="252">
        <v>8620</v>
      </c>
      <c r="U58" s="8">
        <f t="shared" si="18"/>
        <v>577540</v>
      </c>
      <c r="V58" s="443"/>
      <c r="W58" s="761"/>
      <c r="X58" s="788"/>
      <c r="Y58" s="788"/>
      <c r="Z58" s="8">
        <f t="shared" si="29"/>
        <v>0</v>
      </c>
    </row>
    <row r="59" spans="1:26">
      <c r="A59" s="743">
        <f t="shared" si="30"/>
        <v>42</v>
      </c>
      <c r="B59" s="291" t="s">
        <v>522</v>
      </c>
      <c r="C59" s="814">
        <f t="shared" si="5"/>
        <v>399168</v>
      </c>
      <c r="D59" s="744">
        <f t="shared" si="32"/>
        <v>18005.283663339917</v>
      </c>
      <c r="E59" s="744">
        <f t="shared" si="32"/>
        <v>4488.7121737738162</v>
      </c>
      <c r="F59" s="744">
        <f t="shared" si="32"/>
        <v>20836.846880503817</v>
      </c>
      <c r="G59" s="744">
        <f t="shared" si="32"/>
        <v>2396.2950312216472</v>
      </c>
      <c r="H59" s="744">
        <f t="shared" si="32"/>
        <v>1080.7493195282061</v>
      </c>
      <c r="I59" s="744">
        <f t="shared" si="32"/>
        <v>4560.5387735496606</v>
      </c>
      <c r="J59" s="352"/>
      <c r="K59" s="785">
        <f t="shared" si="21"/>
        <v>450536</v>
      </c>
      <c r="L59" s="744">
        <v>27</v>
      </c>
      <c r="M59" s="744">
        <f t="shared" si="28"/>
        <v>16686.518518518518</v>
      </c>
      <c r="N59" s="657">
        <v>15277</v>
      </c>
      <c r="O59" s="657"/>
      <c r="P59" s="187" t="s">
        <v>397</v>
      </c>
      <c r="Q59" s="761">
        <v>40691</v>
      </c>
      <c r="R59" s="760"/>
      <c r="S59" s="296">
        <f>L59</f>
        <v>27</v>
      </c>
      <c r="T59" s="252">
        <v>14784</v>
      </c>
      <c r="U59" s="8">
        <f t="shared" si="18"/>
        <v>399168</v>
      </c>
      <c r="V59" s="443"/>
      <c r="W59" s="761"/>
      <c r="X59" s="788"/>
      <c r="Y59" s="788"/>
      <c r="Z59" s="8">
        <f t="shared" si="29"/>
        <v>0</v>
      </c>
    </row>
    <row r="60" spans="1:26">
      <c r="A60" s="743">
        <f t="shared" si="30"/>
        <v>43</v>
      </c>
      <c r="B60" s="291" t="s">
        <v>523</v>
      </c>
      <c r="C60" s="814">
        <f t="shared" si="5"/>
        <v>97984</v>
      </c>
      <c r="D60" s="744">
        <f t="shared" si="32"/>
        <v>10669.797726423654</v>
      </c>
      <c r="E60" s="744">
        <f t="shared" si="32"/>
        <v>2659.9775844585579</v>
      </c>
      <c r="F60" s="744">
        <f t="shared" si="32"/>
        <v>12347.761114372632</v>
      </c>
      <c r="G60" s="744">
        <f t="shared" si="32"/>
        <v>1420.0266851683834</v>
      </c>
      <c r="H60" s="744">
        <f t="shared" si="32"/>
        <v>640.44404120189995</v>
      </c>
      <c r="I60" s="744">
        <f t="shared" si="32"/>
        <v>2702.5414954368362</v>
      </c>
      <c r="J60" s="352"/>
      <c r="K60" s="785">
        <f t="shared" si="21"/>
        <v>128425</v>
      </c>
      <c r="L60" s="744">
        <v>16</v>
      </c>
      <c r="M60" s="744">
        <f t="shared" si="28"/>
        <v>8026.5625</v>
      </c>
      <c r="N60" s="657">
        <v>9352</v>
      </c>
      <c r="O60" s="657"/>
      <c r="P60" s="187" t="s">
        <v>371</v>
      </c>
      <c r="Q60" s="761">
        <v>40691</v>
      </c>
      <c r="R60" s="760"/>
      <c r="S60" s="296">
        <f>L60</f>
        <v>16</v>
      </c>
      <c r="T60" s="252">
        <v>6124</v>
      </c>
      <c r="U60" s="8">
        <f t="shared" si="18"/>
        <v>97984</v>
      </c>
      <c r="V60" s="443"/>
      <c r="W60" s="761"/>
      <c r="X60" s="788"/>
      <c r="Y60" s="788"/>
      <c r="Z60" s="8">
        <f t="shared" si="29"/>
        <v>0</v>
      </c>
    </row>
    <row r="61" spans="1:26">
      <c r="A61" s="743">
        <f t="shared" si="30"/>
        <v>44</v>
      </c>
      <c r="B61" s="291" t="s">
        <v>524</v>
      </c>
      <c r="C61" s="814">
        <f t="shared" si="5"/>
        <v>1877568</v>
      </c>
      <c r="D61" s="744">
        <f t="shared" si="32"/>
        <v>84691.519453487752</v>
      </c>
      <c r="E61" s="744">
        <f t="shared" si="32"/>
        <v>21113.572076639804</v>
      </c>
      <c r="F61" s="744">
        <f t="shared" si="32"/>
        <v>98010.353845332764</v>
      </c>
      <c r="G61" s="744">
        <f t="shared" si="32"/>
        <v>11271.461813524043</v>
      </c>
      <c r="H61" s="744">
        <f t="shared" si="32"/>
        <v>5083.5245770400807</v>
      </c>
      <c r="I61" s="744">
        <f t="shared" si="32"/>
        <v>21451.423120029885</v>
      </c>
      <c r="J61" s="352"/>
      <c r="K61" s="785">
        <f t="shared" si="21"/>
        <v>2119190</v>
      </c>
      <c r="L61" s="744">
        <v>127</v>
      </c>
      <c r="M61" s="744">
        <f t="shared" si="28"/>
        <v>16686.535433070865</v>
      </c>
      <c r="N61" s="657">
        <v>17979</v>
      </c>
      <c r="O61" s="657"/>
      <c r="P61" s="187" t="s">
        <v>397</v>
      </c>
      <c r="Q61" s="761">
        <v>40691</v>
      </c>
      <c r="R61" s="760"/>
      <c r="S61" s="296">
        <f>L61</f>
        <v>127</v>
      </c>
      <c r="T61" s="252">
        <v>14784</v>
      </c>
      <c r="U61" s="8">
        <f t="shared" si="18"/>
        <v>1877568</v>
      </c>
      <c r="V61" s="443"/>
      <c r="W61" s="761"/>
      <c r="X61" s="788"/>
      <c r="Y61" s="788"/>
      <c r="Z61" s="8">
        <f t="shared" si="29"/>
        <v>0</v>
      </c>
    </row>
    <row r="62" spans="1:26">
      <c r="A62" s="743">
        <f t="shared" si="30"/>
        <v>45</v>
      </c>
      <c r="B62" s="291" t="s">
        <v>525</v>
      </c>
      <c r="C62" s="814">
        <f t="shared" si="5"/>
        <v>22245</v>
      </c>
      <c r="D62" s="744">
        <f t="shared" si="32"/>
        <v>3334.3117895073919</v>
      </c>
      <c r="E62" s="744">
        <f t="shared" si="32"/>
        <v>831.24299514329937</v>
      </c>
      <c r="F62" s="744">
        <f t="shared" si="32"/>
        <v>3858.6753482414474</v>
      </c>
      <c r="G62" s="744">
        <f t="shared" si="32"/>
        <v>443.75833911511984</v>
      </c>
      <c r="H62" s="744">
        <f t="shared" si="32"/>
        <v>200.13876287559373</v>
      </c>
      <c r="I62" s="744">
        <f t="shared" si="32"/>
        <v>844.54421732401124</v>
      </c>
      <c r="J62" s="352"/>
      <c r="K62" s="785">
        <f t="shared" si="21"/>
        <v>31758</v>
      </c>
      <c r="L62" s="744">
        <v>5</v>
      </c>
      <c r="M62" s="744">
        <f t="shared" si="28"/>
        <v>6351.6</v>
      </c>
      <c r="N62" s="657">
        <v>5282</v>
      </c>
      <c r="O62" s="657"/>
      <c r="P62" s="291" t="s">
        <v>372</v>
      </c>
      <c r="Q62" s="761">
        <v>40691</v>
      </c>
      <c r="R62" s="760"/>
      <c r="S62" s="296">
        <f>L62</f>
        <v>5</v>
      </c>
      <c r="T62" s="254">
        <v>4449</v>
      </c>
      <c r="U62" s="8">
        <f t="shared" ref="U62:U86" si="33">S62*T62</f>
        <v>22245</v>
      </c>
      <c r="V62" s="443"/>
      <c r="W62" s="761"/>
      <c r="X62" s="788"/>
      <c r="Y62" s="788"/>
      <c r="Z62" s="8">
        <f t="shared" si="29"/>
        <v>0</v>
      </c>
    </row>
    <row r="63" spans="1:26">
      <c r="A63" s="743">
        <f t="shared" si="30"/>
        <v>46</v>
      </c>
      <c r="B63" s="291" t="s">
        <v>526</v>
      </c>
      <c r="C63" s="814">
        <f t="shared" si="5"/>
        <v>25860</v>
      </c>
      <c r="D63" s="744">
        <f t="shared" si="32"/>
        <v>2000.5870737044352</v>
      </c>
      <c r="E63" s="744">
        <f t="shared" si="32"/>
        <v>498.74579708597958</v>
      </c>
      <c r="F63" s="744">
        <f t="shared" si="32"/>
        <v>2315.2052089448684</v>
      </c>
      <c r="G63" s="744">
        <f t="shared" si="32"/>
        <v>266.25500346907188</v>
      </c>
      <c r="H63" s="744">
        <f t="shared" si="32"/>
        <v>120.08325772535625</v>
      </c>
      <c r="I63" s="744">
        <f t="shared" si="32"/>
        <v>506.72653039440678</v>
      </c>
      <c r="J63" s="352"/>
      <c r="K63" s="785">
        <f t="shared" si="21"/>
        <v>31568</v>
      </c>
      <c r="L63" s="744">
        <v>3</v>
      </c>
      <c r="M63" s="744">
        <f t="shared" si="28"/>
        <v>10522.666666666666</v>
      </c>
      <c r="N63" s="657">
        <v>11444</v>
      </c>
      <c r="O63" s="657"/>
      <c r="P63" s="187" t="s">
        <v>395</v>
      </c>
      <c r="Q63" s="761">
        <v>40691</v>
      </c>
      <c r="R63" s="760"/>
      <c r="S63" s="296">
        <f t="shared" ref="S63:S69" si="34">L63</f>
        <v>3</v>
      </c>
      <c r="T63" s="252">
        <v>8620</v>
      </c>
      <c r="U63" s="8">
        <f t="shared" si="33"/>
        <v>25860</v>
      </c>
      <c r="V63" s="443"/>
      <c r="W63" s="761"/>
      <c r="X63" s="788"/>
      <c r="Y63" s="788"/>
      <c r="Z63" s="8">
        <f t="shared" si="29"/>
        <v>0</v>
      </c>
    </row>
    <row r="64" spans="1:26">
      <c r="A64" s="743">
        <f t="shared" si="30"/>
        <v>47</v>
      </c>
      <c r="B64" s="291" t="s">
        <v>527</v>
      </c>
      <c r="C64" s="814">
        <f t="shared" si="5"/>
        <v>193500</v>
      </c>
      <c r="D64" s="744">
        <f t="shared" si="32"/>
        <v>8002.3482948177407</v>
      </c>
      <c r="E64" s="744">
        <f t="shared" si="32"/>
        <v>1994.9831883439183</v>
      </c>
      <c r="F64" s="744">
        <f t="shared" si="32"/>
        <v>9260.8208357794738</v>
      </c>
      <c r="G64" s="744">
        <f t="shared" si="32"/>
        <v>1065.0200138762875</v>
      </c>
      <c r="H64" s="744">
        <f t="shared" si="32"/>
        <v>480.33303090142499</v>
      </c>
      <c r="I64" s="744">
        <f t="shared" si="32"/>
        <v>2026.9061215776271</v>
      </c>
      <c r="J64" s="352"/>
      <c r="K64" s="785">
        <f t="shared" si="21"/>
        <v>216330</v>
      </c>
      <c r="L64" s="744">
        <v>12</v>
      </c>
      <c r="M64" s="744">
        <f t="shared" si="28"/>
        <v>18027.5</v>
      </c>
      <c r="N64" s="657">
        <v>19788</v>
      </c>
      <c r="O64" s="657"/>
      <c r="P64" s="291" t="s">
        <v>383</v>
      </c>
      <c r="Q64" s="761">
        <v>40691</v>
      </c>
      <c r="R64" s="760"/>
      <c r="S64" s="811">
        <f t="shared" si="34"/>
        <v>12</v>
      </c>
      <c r="T64" s="252">
        <v>16125</v>
      </c>
      <c r="U64" s="8">
        <f t="shared" si="33"/>
        <v>193500</v>
      </c>
      <c r="V64" s="443"/>
      <c r="W64" s="761"/>
      <c r="X64" s="788"/>
      <c r="Y64" s="788"/>
      <c r="Z64" s="8">
        <f t="shared" si="29"/>
        <v>0</v>
      </c>
    </row>
    <row r="65" spans="1:26">
      <c r="A65" s="743">
        <f t="shared" si="30"/>
        <v>48</v>
      </c>
      <c r="B65" s="291" t="s">
        <v>528</v>
      </c>
      <c r="C65" s="814">
        <f t="shared" si="5"/>
        <v>57600</v>
      </c>
      <c r="D65" s="744">
        <f t="shared" si="32"/>
        <v>6001.7612211133055</v>
      </c>
      <c r="E65" s="744">
        <f t="shared" si="32"/>
        <v>1496.2373912579387</v>
      </c>
      <c r="F65" s="744">
        <f t="shared" si="32"/>
        <v>6945.6156268346058</v>
      </c>
      <c r="G65" s="744">
        <f t="shared" si="32"/>
        <v>798.76501040721564</v>
      </c>
      <c r="H65" s="744">
        <f t="shared" si="32"/>
        <v>360.24977317606874</v>
      </c>
      <c r="I65" s="744">
        <f t="shared" si="32"/>
        <v>1520.1795911832203</v>
      </c>
      <c r="J65" s="352"/>
      <c r="K65" s="785">
        <f t="shared" si="21"/>
        <v>74723</v>
      </c>
      <c r="L65" s="744">
        <v>9</v>
      </c>
      <c r="M65" s="744">
        <f t="shared" si="28"/>
        <v>8302.5555555555547</v>
      </c>
      <c r="N65" s="657">
        <v>8450</v>
      </c>
      <c r="O65" s="657"/>
      <c r="P65" s="187" t="s">
        <v>400</v>
      </c>
      <c r="Q65" s="761">
        <v>40691</v>
      </c>
      <c r="R65" s="760"/>
      <c r="S65" s="296">
        <f t="shared" si="34"/>
        <v>9</v>
      </c>
      <c r="T65" s="254">
        <v>6400</v>
      </c>
      <c r="U65" s="8">
        <f t="shared" si="33"/>
        <v>57600</v>
      </c>
      <c r="V65" s="443"/>
      <c r="W65" s="761"/>
      <c r="X65" s="788"/>
      <c r="Y65" s="788"/>
      <c r="Z65" s="8">
        <f t="shared" si="29"/>
        <v>0</v>
      </c>
    </row>
    <row r="66" spans="1:26">
      <c r="A66" s="743">
        <f t="shared" si="30"/>
        <v>49</v>
      </c>
      <c r="B66" s="291" t="s">
        <v>529</v>
      </c>
      <c r="C66" s="814">
        <f t="shared" si="5"/>
        <v>68960</v>
      </c>
      <c r="D66" s="744">
        <f t="shared" si="32"/>
        <v>5334.8988632118271</v>
      </c>
      <c r="E66" s="744">
        <f t="shared" si="32"/>
        <v>1329.9887922292789</v>
      </c>
      <c r="F66" s="744">
        <f t="shared" si="32"/>
        <v>6173.8805571863159</v>
      </c>
      <c r="G66" s="744">
        <f t="shared" si="32"/>
        <v>710.01334258419172</v>
      </c>
      <c r="H66" s="744">
        <f t="shared" si="32"/>
        <v>320.22202060094997</v>
      </c>
      <c r="I66" s="744">
        <f t="shared" si="32"/>
        <v>1351.2707477184181</v>
      </c>
      <c r="J66" s="352"/>
      <c r="K66" s="785">
        <f t="shared" si="21"/>
        <v>84180</v>
      </c>
      <c r="L66" s="744">
        <v>8</v>
      </c>
      <c r="M66" s="744">
        <f t="shared" si="28"/>
        <v>10522.5</v>
      </c>
      <c r="N66" s="657">
        <v>10110</v>
      </c>
      <c r="O66" s="657"/>
      <c r="P66" s="187" t="s">
        <v>395</v>
      </c>
      <c r="Q66" s="761">
        <v>40691</v>
      </c>
      <c r="R66" s="760"/>
      <c r="S66" s="296">
        <f t="shared" si="34"/>
        <v>8</v>
      </c>
      <c r="T66" s="252">
        <v>8620</v>
      </c>
      <c r="U66" s="8">
        <f t="shared" si="33"/>
        <v>68960</v>
      </c>
      <c r="V66" s="443"/>
      <c r="W66" s="761"/>
      <c r="X66" s="788"/>
      <c r="Y66" s="788"/>
      <c r="Z66" s="8">
        <f t="shared" si="29"/>
        <v>0</v>
      </c>
    </row>
    <row r="67" spans="1:26">
      <c r="A67" s="743">
        <f t="shared" si="30"/>
        <v>50</v>
      </c>
      <c r="B67" s="291" t="s">
        <v>530</v>
      </c>
      <c r="C67" s="814">
        <f t="shared" si="5"/>
        <v>60340</v>
      </c>
      <c r="D67" s="744">
        <f t="shared" si="32"/>
        <v>4668.0365053103487</v>
      </c>
      <c r="E67" s="744">
        <f t="shared" si="32"/>
        <v>1163.7401932006192</v>
      </c>
      <c r="F67" s="744">
        <f t="shared" si="32"/>
        <v>5402.1454875380259</v>
      </c>
      <c r="G67" s="744">
        <f t="shared" si="32"/>
        <v>621.2616747611678</v>
      </c>
      <c r="H67" s="744">
        <f t="shared" si="32"/>
        <v>280.19426802583121</v>
      </c>
      <c r="I67" s="744">
        <f t="shared" si="32"/>
        <v>1182.3619042536159</v>
      </c>
      <c r="J67" s="352"/>
      <c r="K67" s="785">
        <f t="shared" si="21"/>
        <v>73658</v>
      </c>
      <c r="L67" s="744">
        <v>7</v>
      </c>
      <c r="M67" s="744">
        <f t="shared" si="28"/>
        <v>10522.571428571429</v>
      </c>
      <c r="N67" s="657">
        <v>10345</v>
      </c>
      <c r="O67" s="657"/>
      <c r="P67" s="187" t="s">
        <v>395</v>
      </c>
      <c r="Q67" s="761">
        <v>40691</v>
      </c>
      <c r="R67" s="760"/>
      <c r="S67" s="296">
        <f t="shared" si="34"/>
        <v>7</v>
      </c>
      <c r="T67" s="252">
        <v>8620</v>
      </c>
      <c r="U67" s="8">
        <f t="shared" si="33"/>
        <v>60340</v>
      </c>
      <c r="V67" s="443"/>
      <c r="W67" s="761"/>
      <c r="X67" s="788"/>
      <c r="Y67" s="788"/>
      <c r="Z67" s="8">
        <f t="shared" si="29"/>
        <v>0</v>
      </c>
    </row>
    <row r="68" spans="1:26">
      <c r="A68" s="743">
        <f t="shared" si="30"/>
        <v>51</v>
      </c>
      <c r="B68" s="291" t="s">
        <v>531</v>
      </c>
      <c r="C68" s="814">
        <f t="shared" si="5"/>
        <v>150631</v>
      </c>
      <c r="D68" s="744">
        <f t="shared" ref="D68:I77" si="35">IF($L$149&lt;&gt;0,D$149/$L$149*$L68,0)</f>
        <v>8669.2106527192191</v>
      </c>
      <c r="E68" s="744">
        <f t="shared" si="35"/>
        <v>2161.2317873725783</v>
      </c>
      <c r="F68" s="744">
        <f t="shared" si="35"/>
        <v>10032.555905427764</v>
      </c>
      <c r="G68" s="744">
        <f t="shared" si="35"/>
        <v>1153.7716816993116</v>
      </c>
      <c r="H68" s="744">
        <f t="shared" si="35"/>
        <v>520.3607834765437</v>
      </c>
      <c r="I68" s="744">
        <f t="shared" si="35"/>
        <v>2195.8149650424293</v>
      </c>
      <c r="J68" s="352"/>
      <c r="K68" s="785">
        <f t="shared" si="21"/>
        <v>175364</v>
      </c>
      <c r="L68" s="744">
        <v>13</v>
      </c>
      <c r="M68" s="744">
        <f t="shared" si="28"/>
        <v>13489.538461538461</v>
      </c>
      <c r="N68" s="657">
        <v>12672</v>
      </c>
      <c r="O68" s="657"/>
      <c r="P68" s="187" t="s">
        <v>391</v>
      </c>
      <c r="Q68" s="761">
        <v>40691</v>
      </c>
      <c r="R68" s="760"/>
      <c r="S68" s="296">
        <f t="shared" si="34"/>
        <v>13</v>
      </c>
      <c r="T68" s="790">
        <v>11587</v>
      </c>
      <c r="U68" s="8">
        <f t="shared" si="33"/>
        <v>150631</v>
      </c>
      <c r="V68" s="443"/>
      <c r="W68" s="761"/>
      <c r="X68" s="788"/>
      <c r="Y68" s="788"/>
      <c r="Z68" s="8">
        <f t="shared" si="29"/>
        <v>0</v>
      </c>
    </row>
    <row r="69" spans="1:26">
      <c r="A69" s="743">
        <f t="shared" si="30"/>
        <v>52</v>
      </c>
      <c r="B69" s="291" t="s">
        <v>532</v>
      </c>
      <c r="C69" s="814">
        <f t="shared" si="5"/>
        <v>57935</v>
      </c>
      <c r="D69" s="744">
        <f t="shared" si="35"/>
        <v>3334.3117895073919</v>
      </c>
      <c r="E69" s="744">
        <f t="shared" si="35"/>
        <v>831.24299514329937</v>
      </c>
      <c r="F69" s="744">
        <f t="shared" si="35"/>
        <v>3858.6753482414474</v>
      </c>
      <c r="G69" s="744">
        <f t="shared" si="35"/>
        <v>443.75833911511984</v>
      </c>
      <c r="H69" s="744">
        <f t="shared" si="35"/>
        <v>200.13876287559373</v>
      </c>
      <c r="I69" s="744">
        <f t="shared" si="35"/>
        <v>844.54421732401124</v>
      </c>
      <c r="J69" s="352"/>
      <c r="K69" s="785">
        <f t="shared" si="21"/>
        <v>67448</v>
      </c>
      <c r="L69" s="744">
        <v>5</v>
      </c>
      <c r="M69" s="744">
        <f t="shared" si="28"/>
        <v>13489.6</v>
      </c>
      <c r="N69" s="657">
        <v>12304</v>
      </c>
      <c r="O69" s="657"/>
      <c r="P69" s="187" t="s">
        <v>391</v>
      </c>
      <c r="Q69" s="761">
        <v>40691</v>
      </c>
      <c r="R69" s="760"/>
      <c r="S69" s="296">
        <f t="shared" si="34"/>
        <v>5</v>
      </c>
      <c r="T69" s="790">
        <v>11587</v>
      </c>
      <c r="U69" s="8">
        <f t="shared" si="33"/>
        <v>57935</v>
      </c>
      <c r="V69" s="443"/>
      <c r="W69" s="761"/>
      <c r="X69" s="788"/>
      <c r="Y69" s="788"/>
      <c r="Z69" s="8">
        <f t="shared" si="29"/>
        <v>0</v>
      </c>
    </row>
    <row r="70" spans="1:26">
      <c r="A70" s="743">
        <f t="shared" si="30"/>
        <v>53</v>
      </c>
      <c r="B70" s="291" t="s">
        <v>533</v>
      </c>
      <c r="C70" s="814">
        <f t="shared" si="5"/>
        <v>362164</v>
      </c>
      <c r="D70" s="744">
        <f t="shared" si="35"/>
        <v>14670.971873832525</v>
      </c>
      <c r="E70" s="744">
        <f t="shared" si="35"/>
        <v>3657.469178630517</v>
      </c>
      <c r="F70" s="744">
        <f t="shared" si="35"/>
        <v>16978.171532262368</v>
      </c>
      <c r="G70" s="744">
        <f t="shared" si="35"/>
        <v>1952.5366921065272</v>
      </c>
      <c r="H70" s="744">
        <f t="shared" si="35"/>
        <v>880.61055665261244</v>
      </c>
      <c r="I70" s="744">
        <f t="shared" si="35"/>
        <v>3715.9945562256498</v>
      </c>
      <c r="J70" s="352"/>
      <c r="K70" s="785">
        <f t="shared" si="21"/>
        <v>404020</v>
      </c>
      <c r="L70" s="744">
        <v>22</v>
      </c>
      <c r="M70" s="744">
        <f t="shared" si="28"/>
        <v>18364.545454545456</v>
      </c>
      <c r="N70" s="657">
        <v>18862</v>
      </c>
      <c r="O70" s="657"/>
      <c r="P70" s="187" t="s">
        <v>390</v>
      </c>
      <c r="Q70" s="761">
        <v>40691</v>
      </c>
      <c r="R70" s="760"/>
      <c r="S70" s="296">
        <v>22</v>
      </c>
      <c r="T70" s="790">
        <v>16462</v>
      </c>
      <c r="U70" s="8">
        <f t="shared" si="33"/>
        <v>362164</v>
      </c>
      <c r="V70" s="443"/>
      <c r="W70" s="761"/>
      <c r="X70" s="788"/>
      <c r="Y70" s="788"/>
      <c r="Z70" s="8">
        <f t="shared" si="29"/>
        <v>0</v>
      </c>
    </row>
    <row r="71" spans="1:26">
      <c r="A71" s="743">
        <f t="shared" si="30"/>
        <v>54</v>
      </c>
      <c r="B71" s="291" t="s">
        <v>534</v>
      </c>
      <c r="C71" s="814">
        <f t="shared" si="5"/>
        <v>1500380</v>
      </c>
      <c r="D71" s="744">
        <f t="shared" si="35"/>
        <v>163381.27768586221</v>
      </c>
      <c r="E71" s="744">
        <f t="shared" si="35"/>
        <v>40730.906762021667</v>
      </c>
      <c r="F71" s="744">
        <f t="shared" si="35"/>
        <v>189075.09206383093</v>
      </c>
      <c r="G71" s="744">
        <f t="shared" si="35"/>
        <v>21744.158616640871</v>
      </c>
      <c r="H71" s="744">
        <f t="shared" si="35"/>
        <v>9806.7993809040927</v>
      </c>
      <c r="I71" s="744">
        <f t="shared" si="35"/>
        <v>41382.666648876555</v>
      </c>
      <c r="J71" s="352"/>
      <c r="K71" s="785">
        <f t="shared" si="21"/>
        <v>1966501</v>
      </c>
      <c r="L71" s="744">
        <v>245</v>
      </c>
      <c r="M71" s="744">
        <f t="shared" si="28"/>
        <v>8026.534693877551</v>
      </c>
      <c r="N71" s="657">
        <v>9989</v>
      </c>
      <c r="O71" s="657"/>
      <c r="P71" s="187" t="s">
        <v>371</v>
      </c>
      <c r="Q71" s="761">
        <v>40691</v>
      </c>
      <c r="R71" s="760"/>
      <c r="S71" s="296">
        <f>L71</f>
        <v>245</v>
      </c>
      <c r="T71" s="252">
        <v>6124</v>
      </c>
      <c r="U71" s="8">
        <f t="shared" si="33"/>
        <v>1500380</v>
      </c>
      <c r="V71" s="443"/>
      <c r="W71" s="761"/>
      <c r="X71" s="788"/>
      <c r="Y71" s="788"/>
      <c r="Z71" s="8">
        <f t="shared" si="29"/>
        <v>0</v>
      </c>
    </row>
    <row r="72" spans="1:26">
      <c r="A72" s="743">
        <f t="shared" si="30"/>
        <v>55</v>
      </c>
      <c r="B72" s="291" t="s">
        <v>535</v>
      </c>
      <c r="C72" s="814">
        <f t="shared" si="5"/>
        <v>9720774</v>
      </c>
      <c r="D72" s="744">
        <f t="shared" si="35"/>
        <v>286083.9515397342</v>
      </c>
      <c r="E72" s="744">
        <f t="shared" si="35"/>
        <v>71320.64898329509</v>
      </c>
      <c r="F72" s="744">
        <f t="shared" si="35"/>
        <v>331074.34487911616</v>
      </c>
      <c r="G72" s="744">
        <f t="shared" si="35"/>
        <v>38074.465496077282</v>
      </c>
      <c r="H72" s="744">
        <f t="shared" si="35"/>
        <v>17171.905854725941</v>
      </c>
      <c r="I72" s="744">
        <f t="shared" si="35"/>
        <v>72461.893846400169</v>
      </c>
      <c r="J72" s="352"/>
      <c r="K72" s="785">
        <f t="shared" si="21"/>
        <v>10536961</v>
      </c>
      <c r="L72" s="744">
        <v>429</v>
      </c>
      <c r="M72" s="744">
        <f t="shared" si="28"/>
        <v>24561.680652680654</v>
      </c>
      <c r="N72" s="657">
        <v>25535</v>
      </c>
      <c r="O72" s="657"/>
      <c r="P72" s="187" t="s">
        <v>388</v>
      </c>
      <c r="Q72" s="761">
        <v>40691</v>
      </c>
      <c r="R72" s="760"/>
      <c r="S72" s="296">
        <v>431</v>
      </c>
      <c r="T72" s="254">
        <v>22554</v>
      </c>
      <c r="U72" s="8">
        <f t="shared" si="33"/>
        <v>9720774</v>
      </c>
      <c r="V72" s="443"/>
      <c r="W72" s="761"/>
      <c r="X72" s="788"/>
      <c r="Y72" s="788"/>
      <c r="Z72" s="8">
        <f t="shared" si="29"/>
        <v>0</v>
      </c>
    </row>
    <row r="73" spans="1:26">
      <c r="A73" s="743">
        <f t="shared" si="30"/>
        <v>56</v>
      </c>
      <c r="B73" s="291" t="s">
        <v>524</v>
      </c>
      <c r="C73" s="814">
        <f t="shared" si="5"/>
        <v>325248</v>
      </c>
      <c r="D73" s="744">
        <f t="shared" si="35"/>
        <v>14670.971873832525</v>
      </c>
      <c r="E73" s="744">
        <f t="shared" si="35"/>
        <v>3657.469178630517</v>
      </c>
      <c r="F73" s="744">
        <f t="shared" si="35"/>
        <v>16978.171532262368</v>
      </c>
      <c r="G73" s="744">
        <f t="shared" si="35"/>
        <v>1952.5366921065272</v>
      </c>
      <c r="H73" s="744">
        <f t="shared" si="35"/>
        <v>880.61055665261244</v>
      </c>
      <c r="I73" s="744">
        <f t="shared" si="35"/>
        <v>3715.9945562256498</v>
      </c>
      <c r="J73" s="352"/>
      <c r="K73" s="785">
        <f t="shared" si="21"/>
        <v>367104</v>
      </c>
      <c r="L73" s="744">
        <v>22</v>
      </c>
      <c r="M73" s="744">
        <f t="shared" si="28"/>
        <v>16686.545454545456</v>
      </c>
      <c r="N73" s="657">
        <v>17979</v>
      </c>
      <c r="O73" s="657"/>
      <c r="P73" s="187" t="s">
        <v>397</v>
      </c>
      <c r="Q73" s="761">
        <v>40691</v>
      </c>
      <c r="R73" s="760"/>
      <c r="S73" s="296">
        <f t="shared" ref="S73:S77" si="36">L73</f>
        <v>22</v>
      </c>
      <c r="T73" s="252">
        <v>14784</v>
      </c>
      <c r="U73" s="8">
        <f t="shared" si="33"/>
        <v>325248</v>
      </c>
      <c r="V73" s="443"/>
      <c r="W73" s="761"/>
      <c r="X73" s="788"/>
      <c r="Y73" s="788"/>
      <c r="Z73" s="8">
        <f t="shared" si="29"/>
        <v>0</v>
      </c>
    </row>
    <row r="74" spans="1:26">
      <c r="A74" s="743">
        <f t="shared" si="30"/>
        <v>57</v>
      </c>
      <c r="B74" s="291" t="s">
        <v>536</v>
      </c>
      <c r="C74" s="814">
        <f t="shared" si="5"/>
        <v>59136</v>
      </c>
      <c r="D74" s="744">
        <f t="shared" si="35"/>
        <v>2667.4494316059136</v>
      </c>
      <c r="E74" s="744">
        <f t="shared" si="35"/>
        <v>664.99439611463947</v>
      </c>
      <c r="F74" s="744">
        <f t="shared" si="35"/>
        <v>3086.9402785931579</v>
      </c>
      <c r="G74" s="744">
        <f t="shared" si="35"/>
        <v>355.00667129209586</v>
      </c>
      <c r="H74" s="744">
        <f t="shared" si="35"/>
        <v>160.11101030047499</v>
      </c>
      <c r="I74" s="744">
        <f t="shared" si="35"/>
        <v>675.63537385920904</v>
      </c>
      <c r="J74" s="352"/>
      <c r="K74" s="785">
        <f t="shared" si="21"/>
        <v>66746</v>
      </c>
      <c r="L74" s="744">
        <v>4</v>
      </c>
      <c r="M74" s="744">
        <f t="shared" si="28"/>
        <v>16686.5</v>
      </c>
      <c r="N74" s="657">
        <v>16852</v>
      </c>
      <c r="O74" s="657"/>
      <c r="P74" s="187" t="s">
        <v>397</v>
      </c>
      <c r="Q74" s="761">
        <v>40691</v>
      </c>
      <c r="R74" s="760"/>
      <c r="S74" s="296">
        <f t="shared" si="36"/>
        <v>4</v>
      </c>
      <c r="T74" s="252">
        <v>14784</v>
      </c>
      <c r="U74" s="8">
        <f t="shared" si="33"/>
        <v>59136</v>
      </c>
      <c r="V74" s="443"/>
      <c r="W74" s="761"/>
      <c r="X74" s="788"/>
      <c r="Y74" s="788"/>
      <c r="Z74" s="8">
        <f t="shared" si="29"/>
        <v>0</v>
      </c>
    </row>
    <row r="75" spans="1:26">
      <c r="A75" s="743">
        <f t="shared" si="30"/>
        <v>58</v>
      </c>
      <c r="B75" s="291" t="s">
        <v>537</v>
      </c>
      <c r="C75" s="814">
        <f t="shared" si="5"/>
        <v>26996</v>
      </c>
      <c r="D75" s="744">
        <f t="shared" si="35"/>
        <v>1333.7247158029568</v>
      </c>
      <c r="E75" s="744">
        <f t="shared" si="35"/>
        <v>332.49719805731974</v>
      </c>
      <c r="F75" s="744">
        <f t="shared" si="35"/>
        <v>1543.470139296579</v>
      </c>
      <c r="G75" s="744">
        <f t="shared" si="35"/>
        <v>177.50333564604793</v>
      </c>
      <c r="H75" s="744">
        <f t="shared" si="35"/>
        <v>80.055505150237494</v>
      </c>
      <c r="I75" s="744">
        <f t="shared" si="35"/>
        <v>337.81768692960452</v>
      </c>
      <c r="J75" s="352"/>
      <c r="K75" s="785">
        <f t="shared" si="21"/>
        <v>30801</v>
      </c>
      <c r="L75" s="744">
        <v>2</v>
      </c>
      <c r="M75" s="744">
        <f t="shared" si="28"/>
        <v>15400.5</v>
      </c>
      <c r="N75" s="657">
        <v>16052</v>
      </c>
      <c r="O75" s="657"/>
      <c r="P75" s="187" t="s">
        <v>392</v>
      </c>
      <c r="Q75" s="761">
        <v>40691</v>
      </c>
      <c r="R75" s="760"/>
      <c r="S75" s="296">
        <f t="shared" si="36"/>
        <v>2</v>
      </c>
      <c r="T75" s="254">
        <v>13498</v>
      </c>
      <c r="U75" s="8">
        <f t="shared" si="33"/>
        <v>26996</v>
      </c>
      <c r="V75" s="443"/>
      <c r="W75" s="761"/>
      <c r="X75" s="788"/>
      <c r="Y75" s="788"/>
      <c r="Z75" s="8">
        <f t="shared" si="29"/>
        <v>0</v>
      </c>
    </row>
    <row r="76" spans="1:26">
      <c r="A76" s="743">
        <f t="shared" si="30"/>
        <v>59</v>
      </c>
      <c r="B76" s="291" t="s">
        <v>518</v>
      </c>
      <c r="C76" s="814">
        <f t="shared" si="5"/>
        <v>40494</v>
      </c>
      <c r="D76" s="744">
        <f t="shared" si="35"/>
        <v>2000.5870737044352</v>
      </c>
      <c r="E76" s="744">
        <f t="shared" si="35"/>
        <v>498.74579708597958</v>
      </c>
      <c r="F76" s="744">
        <f t="shared" si="35"/>
        <v>2315.2052089448684</v>
      </c>
      <c r="G76" s="744">
        <f t="shared" si="35"/>
        <v>266.25500346907188</v>
      </c>
      <c r="H76" s="744">
        <f t="shared" si="35"/>
        <v>120.08325772535625</v>
      </c>
      <c r="I76" s="744">
        <f t="shared" si="35"/>
        <v>506.72653039440678</v>
      </c>
      <c r="J76" s="352"/>
      <c r="K76" s="785">
        <f t="shared" si="21"/>
        <v>46202</v>
      </c>
      <c r="L76" s="744">
        <v>3</v>
      </c>
      <c r="M76" s="744">
        <f t="shared" si="28"/>
        <v>15400.666666666666</v>
      </c>
      <c r="N76" s="657">
        <v>15770</v>
      </c>
      <c r="O76" s="657"/>
      <c r="P76" s="187" t="s">
        <v>392</v>
      </c>
      <c r="Q76" s="761">
        <v>40691</v>
      </c>
      <c r="R76" s="760"/>
      <c r="S76" s="296">
        <f t="shared" si="36"/>
        <v>3</v>
      </c>
      <c r="T76" s="254">
        <v>13498</v>
      </c>
      <c r="U76" s="8">
        <f t="shared" si="33"/>
        <v>40494</v>
      </c>
      <c r="V76" s="443"/>
      <c r="W76" s="761"/>
      <c r="X76" s="788"/>
      <c r="Y76" s="788"/>
      <c r="Z76" s="8">
        <f t="shared" si="29"/>
        <v>0</v>
      </c>
    </row>
    <row r="77" spans="1:26">
      <c r="A77" s="743">
        <f t="shared" si="30"/>
        <v>60</v>
      </c>
      <c r="B77" s="291" t="s">
        <v>522</v>
      </c>
      <c r="C77" s="814">
        <f t="shared" si="5"/>
        <v>13498</v>
      </c>
      <c r="D77" s="744">
        <f t="shared" si="35"/>
        <v>666.86235790147839</v>
      </c>
      <c r="E77" s="744">
        <f t="shared" si="35"/>
        <v>166.24859902865987</v>
      </c>
      <c r="F77" s="744">
        <f t="shared" si="35"/>
        <v>771.73506964828948</v>
      </c>
      <c r="G77" s="744">
        <f t="shared" si="35"/>
        <v>88.751667823023965</v>
      </c>
      <c r="H77" s="744">
        <f t="shared" si="35"/>
        <v>40.027752575118747</v>
      </c>
      <c r="I77" s="744">
        <f t="shared" si="35"/>
        <v>168.90884346480226</v>
      </c>
      <c r="J77" s="352"/>
      <c r="K77" s="785">
        <f t="shared" si="21"/>
        <v>15401</v>
      </c>
      <c r="L77" s="744">
        <v>1</v>
      </c>
      <c r="M77" s="744">
        <f t="shared" si="28"/>
        <v>15401</v>
      </c>
      <c r="N77" s="657">
        <v>15277</v>
      </c>
      <c r="O77" s="657"/>
      <c r="P77" s="187" t="s">
        <v>392</v>
      </c>
      <c r="Q77" s="761">
        <v>40691</v>
      </c>
      <c r="R77" s="760"/>
      <c r="S77" s="296">
        <f t="shared" si="36"/>
        <v>1</v>
      </c>
      <c r="T77" s="254">
        <v>13498</v>
      </c>
      <c r="U77" s="8">
        <f t="shared" si="33"/>
        <v>13498</v>
      </c>
      <c r="V77" s="443"/>
      <c r="W77" s="761"/>
      <c r="X77" s="788"/>
      <c r="Y77" s="788"/>
      <c r="Z77" s="8">
        <f t="shared" si="29"/>
        <v>0</v>
      </c>
    </row>
    <row r="78" spans="1:26">
      <c r="A78" s="743">
        <f t="shared" si="30"/>
        <v>61</v>
      </c>
      <c r="B78" s="291" t="s">
        <v>519</v>
      </c>
      <c r="C78" s="814">
        <f t="shared" si="5"/>
        <v>40065</v>
      </c>
      <c r="D78" s="744">
        <f t="shared" ref="D78:I87" si="37">IF($L$149&lt;&gt;0,D$149/$L$149*$L78,0)</f>
        <v>3334.3117895073919</v>
      </c>
      <c r="E78" s="744">
        <f t="shared" si="37"/>
        <v>831.24299514329937</v>
      </c>
      <c r="F78" s="744">
        <f t="shared" si="37"/>
        <v>3858.6753482414474</v>
      </c>
      <c r="G78" s="744">
        <f t="shared" si="37"/>
        <v>443.75833911511984</v>
      </c>
      <c r="H78" s="744">
        <f t="shared" si="37"/>
        <v>200.13876287559373</v>
      </c>
      <c r="I78" s="744">
        <f t="shared" si="37"/>
        <v>844.54421732401124</v>
      </c>
      <c r="J78" s="352"/>
      <c r="K78" s="785">
        <f t="shared" si="21"/>
        <v>49578</v>
      </c>
      <c r="L78" s="744">
        <v>5</v>
      </c>
      <c r="M78" s="744">
        <f t="shared" si="28"/>
        <v>9915.6</v>
      </c>
      <c r="N78" s="657">
        <v>11002</v>
      </c>
      <c r="O78" s="657"/>
      <c r="P78" s="187" t="s">
        <v>399</v>
      </c>
      <c r="Q78" s="761">
        <v>40691</v>
      </c>
      <c r="R78" s="760"/>
      <c r="S78" s="296">
        <f>L78</f>
        <v>5</v>
      </c>
      <c r="T78" s="252">
        <v>8013</v>
      </c>
      <c r="U78" s="8">
        <f t="shared" si="33"/>
        <v>40065</v>
      </c>
      <c r="V78" s="443"/>
      <c r="W78" s="761"/>
      <c r="X78" s="788"/>
      <c r="Y78" s="788"/>
      <c r="Z78" s="8">
        <f t="shared" si="29"/>
        <v>0</v>
      </c>
    </row>
    <row r="79" spans="1:26">
      <c r="A79" s="743">
        <f t="shared" si="30"/>
        <v>62</v>
      </c>
      <c r="B79" s="291" t="s">
        <v>540</v>
      </c>
      <c r="C79" s="814">
        <f t="shared" si="5"/>
        <v>5275116</v>
      </c>
      <c r="D79" s="744">
        <f t="shared" si="37"/>
        <v>229400.65111810857</v>
      </c>
      <c r="E79" s="744">
        <f t="shared" si="37"/>
        <v>57189.518065858996</v>
      </c>
      <c r="F79" s="744">
        <f t="shared" si="37"/>
        <v>265476.86395901156</v>
      </c>
      <c r="G79" s="744">
        <f t="shared" si="37"/>
        <v>30530.573731120243</v>
      </c>
      <c r="H79" s="744">
        <f t="shared" si="37"/>
        <v>13769.546885840849</v>
      </c>
      <c r="I79" s="744">
        <f t="shared" si="37"/>
        <v>58104.642151891974</v>
      </c>
      <c r="J79" s="352"/>
      <c r="K79" s="785">
        <f t="shared" si="21"/>
        <v>5929588</v>
      </c>
      <c r="L79" s="744">
        <v>344</v>
      </c>
      <c r="M79" s="744">
        <f t="shared" si="28"/>
        <v>17237.174418604653</v>
      </c>
      <c r="N79" s="657">
        <v>19248</v>
      </c>
      <c r="O79" s="657"/>
      <c r="P79" s="187" t="s">
        <v>398</v>
      </c>
      <c r="Q79" s="761">
        <v>40691</v>
      </c>
      <c r="R79" s="760"/>
      <c r="S79" s="811">
        <v>346</v>
      </c>
      <c r="T79" s="252">
        <v>15246</v>
      </c>
      <c r="U79" s="8">
        <f t="shared" si="33"/>
        <v>5275116</v>
      </c>
      <c r="V79" s="443"/>
      <c r="W79" s="761"/>
      <c r="X79" s="788"/>
      <c r="Y79" s="788"/>
      <c r="Z79" s="8">
        <f t="shared" si="29"/>
        <v>0</v>
      </c>
    </row>
    <row r="80" spans="1:26">
      <c r="A80" s="743">
        <f t="shared" si="30"/>
        <v>63</v>
      </c>
      <c r="B80" s="291" t="s">
        <v>538</v>
      </c>
      <c r="C80" s="814">
        <f t="shared" si="5"/>
        <v>1063311</v>
      </c>
      <c r="D80" s="744">
        <f t="shared" si="37"/>
        <v>159380.10353845335</v>
      </c>
      <c r="E80" s="744">
        <f t="shared" si="37"/>
        <v>39733.415167849707</v>
      </c>
      <c r="F80" s="744">
        <f t="shared" si="37"/>
        <v>184444.68164594119</v>
      </c>
      <c r="G80" s="744">
        <f t="shared" si="37"/>
        <v>21211.648609702726</v>
      </c>
      <c r="H80" s="744">
        <f t="shared" si="37"/>
        <v>9566.6328654533809</v>
      </c>
      <c r="I80" s="744">
        <f t="shared" si="37"/>
        <v>40369.213588087739</v>
      </c>
      <c r="J80" s="352"/>
      <c r="K80" s="785">
        <f t="shared" si="21"/>
        <v>1518017</v>
      </c>
      <c r="L80" s="744">
        <v>239</v>
      </c>
      <c r="M80" s="744">
        <f t="shared" si="28"/>
        <v>6351.5355648535569</v>
      </c>
      <c r="N80" s="657">
        <v>6577</v>
      </c>
      <c r="O80" s="657"/>
      <c r="P80" s="291" t="s">
        <v>372</v>
      </c>
      <c r="Q80" s="761">
        <v>40691</v>
      </c>
      <c r="R80" s="760"/>
      <c r="S80" s="296">
        <f>L80</f>
        <v>239</v>
      </c>
      <c r="T80" s="254">
        <v>4449</v>
      </c>
      <c r="U80" s="8">
        <f t="shared" si="33"/>
        <v>1063311</v>
      </c>
      <c r="V80" s="443"/>
      <c r="W80" s="761"/>
      <c r="X80" s="788"/>
      <c r="Y80" s="788"/>
      <c r="Z80" s="8">
        <f t="shared" si="29"/>
        <v>0</v>
      </c>
    </row>
    <row r="81" spans="1:26">
      <c r="A81" s="743">
        <f t="shared" si="30"/>
        <v>64</v>
      </c>
      <c r="B81" s="291" t="s">
        <v>539</v>
      </c>
      <c r="C81" s="814">
        <f t="shared" si="5"/>
        <v>226899</v>
      </c>
      <c r="D81" s="744">
        <f t="shared" si="37"/>
        <v>68019.960505950789</v>
      </c>
      <c r="E81" s="744">
        <f t="shared" si="37"/>
        <v>16957.357100923306</v>
      </c>
      <c r="F81" s="744">
        <f t="shared" si="37"/>
        <v>78716.97710412553</v>
      </c>
      <c r="G81" s="744">
        <f t="shared" si="37"/>
        <v>9052.6701179484444</v>
      </c>
      <c r="H81" s="744">
        <f t="shared" si="37"/>
        <v>4082.8307626621122</v>
      </c>
      <c r="I81" s="744">
        <f t="shared" si="37"/>
        <v>17228.702033409831</v>
      </c>
      <c r="J81" s="352"/>
      <c r="K81" s="785">
        <f t="shared" si="21"/>
        <v>420957</v>
      </c>
      <c r="L81" s="744">
        <v>102</v>
      </c>
      <c r="M81" s="744">
        <f t="shared" si="28"/>
        <v>4127.0294117647063</v>
      </c>
      <c r="N81" s="657">
        <v>4704</v>
      </c>
      <c r="O81" s="657"/>
      <c r="P81" s="187" t="s">
        <v>372</v>
      </c>
      <c r="Q81" s="761">
        <v>40691</v>
      </c>
      <c r="R81" s="760"/>
      <c r="S81" s="296">
        <f>L81/2</f>
        <v>51</v>
      </c>
      <c r="T81" s="254">
        <v>4449</v>
      </c>
      <c r="U81" s="8">
        <f t="shared" si="33"/>
        <v>226899</v>
      </c>
      <c r="V81" s="443"/>
      <c r="W81" s="761"/>
      <c r="X81" s="788"/>
      <c r="Y81" s="788"/>
      <c r="Z81" s="8">
        <f t="shared" si="29"/>
        <v>0</v>
      </c>
    </row>
    <row r="82" spans="1:26">
      <c r="A82" s="743">
        <f t="shared" si="30"/>
        <v>65</v>
      </c>
      <c r="B82" s="291" t="s">
        <v>541</v>
      </c>
      <c r="C82" s="814">
        <f t="shared" si="5"/>
        <v>302400</v>
      </c>
      <c r="D82" s="744">
        <f t="shared" si="37"/>
        <v>16004.696589635481</v>
      </c>
      <c r="E82" s="744">
        <f t="shared" si="37"/>
        <v>3989.9663766878366</v>
      </c>
      <c r="F82" s="744">
        <f t="shared" si="37"/>
        <v>18521.641671558948</v>
      </c>
      <c r="G82" s="744">
        <f t="shared" si="37"/>
        <v>2130.040027752575</v>
      </c>
      <c r="H82" s="744">
        <f t="shared" si="37"/>
        <v>960.66606180284998</v>
      </c>
      <c r="I82" s="744">
        <f t="shared" si="37"/>
        <v>4053.8122431552542</v>
      </c>
      <c r="J82" s="352"/>
      <c r="K82" s="785">
        <f t="shared" si="21"/>
        <v>348061</v>
      </c>
      <c r="L82" s="744">
        <v>24</v>
      </c>
      <c r="M82" s="744">
        <f t="shared" si="28"/>
        <v>14502.541666666666</v>
      </c>
      <c r="N82" s="657">
        <v>14056</v>
      </c>
      <c r="O82" s="657"/>
      <c r="P82" s="291" t="s">
        <v>384</v>
      </c>
      <c r="Q82" s="761">
        <v>40691</v>
      </c>
      <c r="R82" s="760"/>
      <c r="S82" s="296">
        <v>12</v>
      </c>
      <c r="T82" s="252">
        <v>25200</v>
      </c>
      <c r="U82" s="8">
        <f t="shared" si="33"/>
        <v>302400</v>
      </c>
      <c r="V82" s="443"/>
      <c r="W82" s="761"/>
      <c r="X82" s="788"/>
      <c r="Y82" s="788"/>
      <c r="Z82" s="8">
        <f t="shared" si="29"/>
        <v>0</v>
      </c>
    </row>
    <row r="83" spans="1:26">
      <c r="A83" s="743">
        <f t="shared" si="30"/>
        <v>66</v>
      </c>
      <c r="B83" s="291" t="s">
        <v>535</v>
      </c>
      <c r="C83" s="814">
        <f t="shared" ref="C83:C146" si="38">U83</f>
        <v>4713786</v>
      </c>
      <c r="D83" s="744">
        <f t="shared" si="37"/>
        <v>138707.37044350751</v>
      </c>
      <c r="E83" s="744">
        <f t="shared" si="37"/>
        <v>34579.708597961253</v>
      </c>
      <c r="F83" s="744">
        <f t="shared" si="37"/>
        <v>160520.89448684422</v>
      </c>
      <c r="G83" s="744">
        <f t="shared" si="37"/>
        <v>18460.346907188985</v>
      </c>
      <c r="H83" s="744">
        <f t="shared" si="37"/>
        <v>8325.7725356246992</v>
      </c>
      <c r="I83" s="744">
        <f t="shared" si="37"/>
        <v>35133.039440678869</v>
      </c>
      <c r="J83" s="352"/>
      <c r="K83" s="785">
        <f t="shared" ref="K83:K146" si="39">ROUND(SUM(C83:I83),0)</f>
        <v>5109513</v>
      </c>
      <c r="L83" s="744">
        <v>208</v>
      </c>
      <c r="M83" s="744">
        <f t="shared" si="28"/>
        <v>24564.966346153848</v>
      </c>
      <c r="N83" s="657">
        <v>25535</v>
      </c>
      <c r="O83" s="657"/>
      <c r="P83" s="187" t="s">
        <v>388</v>
      </c>
      <c r="Q83" s="761">
        <v>40691</v>
      </c>
      <c r="R83" s="760"/>
      <c r="S83" s="296">
        <v>209</v>
      </c>
      <c r="T83" s="254">
        <v>22554</v>
      </c>
      <c r="U83" s="8">
        <f t="shared" si="33"/>
        <v>4713786</v>
      </c>
      <c r="V83" s="443"/>
      <c r="W83" s="761"/>
      <c r="X83" s="788"/>
      <c r="Y83" s="788"/>
      <c r="Z83" s="8">
        <f t="shared" si="29"/>
        <v>0</v>
      </c>
    </row>
    <row r="84" spans="1:26">
      <c r="A84" s="743">
        <f t="shared" si="30"/>
        <v>67</v>
      </c>
      <c r="B84" s="291" t="s">
        <v>542</v>
      </c>
      <c r="C84" s="814">
        <f t="shared" si="38"/>
        <v>1264900</v>
      </c>
      <c r="D84" s="744">
        <f t="shared" si="37"/>
        <v>34009.980252975394</v>
      </c>
      <c r="E84" s="744">
        <f t="shared" si="37"/>
        <v>8478.6785504616528</v>
      </c>
      <c r="F84" s="744">
        <f t="shared" si="37"/>
        <v>39358.488552062765</v>
      </c>
      <c r="G84" s="744">
        <f t="shared" si="37"/>
        <v>4526.3350589742222</v>
      </c>
      <c r="H84" s="744">
        <f t="shared" si="37"/>
        <v>2041.4153813310561</v>
      </c>
      <c r="I84" s="744">
        <f t="shared" si="37"/>
        <v>8614.3510167049153</v>
      </c>
      <c r="J84" s="352"/>
      <c r="K84" s="785">
        <f t="shared" si="39"/>
        <v>1361929</v>
      </c>
      <c r="L84" s="744">
        <v>51</v>
      </c>
      <c r="M84" s="744">
        <f t="shared" si="28"/>
        <v>26704.49019607843</v>
      </c>
      <c r="N84" s="657">
        <v>27650</v>
      </c>
      <c r="O84" s="657"/>
      <c r="P84" s="187" t="s">
        <v>375</v>
      </c>
      <c r="Q84" s="761">
        <v>40691</v>
      </c>
      <c r="R84" s="760"/>
      <c r="S84" s="296">
        <v>52</v>
      </c>
      <c r="T84" s="254">
        <v>24325</v>
      </c>
      <c r="U84" s="8">
        <f t="shared" si="33"/>
        <v>1264900</v>
      </c>
      <c r="V84" s="443"/>
      <c r="W84" s="761"/>
      <c r="X84" s="788"/>
      <c r="Y84" s="788"/>
      <c r="Z84" s="8">
        <f t="shared" si="29"/>
        <v>0</v>
      </c>
    </row>
    <row r="85" spans="1:26">
      <c r="A85" s="743">
        <f t="shared" si="30"/>
        <v>68</v>
      </c>
      <c r="B85" s="291" t="s">
        <v>543</v>
      </c>
      <c r="C85" s="814">
        <f t="shared" si="38"/>
        <v>9628696</v>
      </c>
      <c r="D85" s="744">
        <f t="shared" si="37"/>
        <v>270746.11730800022</v>
      </c>
      <c r="E85" s="744">
        <f t="shared" si="37"/>
        <v>67496.931205635905</v>
      </c>
      <c r="F85" s="744">
        <f t="shared" si="37"/>
        <v>313324.43827720551</v>
      </c>
      <c r="G85" s="744">
        <f t="shared" si="37"/>
        <v>36033.177136147729</v>
      </c>
      <c r="H85" s="744">
        <f t="shared" si="37"/>
        <v>16251.267545498211</v>
      </c>
      <c r="I85" s="744">
        <f t="shared" si="37"/>
        <v>68576.990446709722</v>
      </c>
      <c r="J85" s="352"/>
      <c r="K85" s="785">
        <f t="shared" si="39"/>
        <v>10401125</v>
      </c>
      <c r="L85" s="744">
        <v>406</v>
      </c>
      <c r="M85" s="744">
        <f t="shared" si="28"/>
        <v>25618.53448275862</v>
      </c>
      <c r="N85" s="657">
        <v>26855</v>
      </c>
      <c r="O85" s="657"/>
      <c r="P85" s="187" t="s">
        <v>389</v>
      </c>
      <c r="Q85" s="761">
        <v>40691</v>
      </c>
      <c r="R85" s="760"/>
      <c r="S85" s="296">
        <v>406</v>
      </c>
      <c r="T85" s="254">
        <v>23716</v>
      </c>
      <c r="U85" s="8">
        <f t="shared" si="33"/>
        <v>9628696</v>
      </c>
      <c r="V85" s="443"/>
      <c r="W85" s="761"/>
      <c r="X85" s="788"/>
      <c r="Y85" s="788"/>
      <c r="Z85" s="8">
        <f t="shared" si="29"/>
        <v>0</v>
      </c>
    </row>
    <row r="86" spans="1:26">
      <c r="A86" s="743">
        <f t="shared" si="30"/>
        <v>69</v>
      </c>
      <c r="B86" s="291" t="s">
        <v>544</v>
      </c>
      <c r="C86" s="814">
        <f t="shared" si="38"/>
        <v>222450</v>
      </c>
      <c r="D86" s="744">
        <f t="shared" si="37"/>
        <v>33343.117895073919</v>
      </c>
      <c r="E86" s="744">
        <f t="shared" si="37"/>
        <v>8312.4299514329941</v>
      </c>
      <c r="F86" s="744">
        <f t="shared" si="37"/>
        <v>38586.753482414475</v>
      </c>
      <c r="G86" s="744">
        <f t="shared" si="37"/>
        <v>4437.5833911511982</v>
      </c>
      <c r="H86" s="744">
        <f t="shared" si="37"/>
        <v>2001.3876287559374</v>
      </c>
      <c r="I86" s="744">
        <f t="shared" si="37"/>
        <v>8445.4421732401133</v>
      </c>
      <c r="J86" s="352"/>
      <c r="K86" s="785">
        <f t="shared" si="39"/>
        <v>317577</v>
      </c>
      <c r="L86" s="744">
        <v>50</v>
      </c>
      <c r="M86" s="744">
        <f t="shared" si="28"/>
        <v>6351.54</v>
      </c>
      <c r="N86" s="657">
        <v>5286</v>
      </c>
      <c r="O86" s="657"/>
      <c r="P86" s="291" t="s">
        <v>372</v>
      </c>
      <c r="Q86" s="761">
        <v>40691</v>
      </c>
      <c r="R86" s="760"/>
      <c r="S86" s="296">
        <f>L86</f>
        <v>50</v>
      </c>
      <c r="T86" s="254">
        <v>4449</v>
      </c>
      <c r="U86" s="8">
        <f t="shared" si="33"/>
        <v>222450</v>
      </c>
      <c r="V86" s="443"/>
      <c r="W86" s="761"/>
      <c r="X86" s="788"/>
      <c r="Y86" s="788"/>
      <c r="Z86" s="8">
        <f t="shared" si="29"/>
        <v>0</v>
      </c>
    </row>
    <row r="87" spans="1:26">
      <c r="A87" s="743">
        <f t="shared" ref="A87:A100" si="40">IF(B87&lt;&gt;"",A86+1,"")</f>
        <v>70</v>
      </c>
      <c r="B87" s="291" t="s">
        <v>545</v>
      </c>
      <c r="C87" s="814">
        <f t="shared" si="38"/>
        <v>75633</v>
      </c>
      <c r="D87" s="744">
        <f t="shared" si="37"/>
        <v>45346.640337300531</v>
      </c>
      <c r="E87" s="744">
        <f t="shared" si="37"/>
        <v>11304.904733948872</v>
      </c>
      <c r="F87" s="744">
        <f t="shared" si="37"/>
        <v>52477.984736083687</v>
      </c>
      <c r="G87" s="744">
        <f t="shared" si="37"/>
        <v>6035.1134119656299</v>
      </c>
      <c r="H87" s="744">
        <f t="shared" si="37"/>
        <v>2721.8871751080746</v>
      </c>
      <c r="I87" s="744">
        <f t="shared" si="37"/>
        <v>11485.801355606554</v>
      </c>
      <c r="J87" s="352"/>
      <c r="K87" s="785">
        <f t="shared" si="39"/>
        <v>205005</v>
      </c>
      <c r="L87" s="744">
        <v>68</v>
      </c>
      <c r="M87" s="744">
        <f t="shared" ref="M87:M100" si="41">IF(L87&lt;&gt;"",K87/L87,"")</f>
        <v>3014.7794117647059</v>
      </c>
      <c r="N87" s="657">
        <v>2734</v>
      </c>
      <c r="O87" s="657"/>
      <c r="P87" s="187" t="s">
        <v>372</v>
      </c>
      <c r="Q87" s="761">
        <v>40691</v>
      </c>
      <c r="R87" s="760"/>
      <c r="S87" s="296">
        <f t="shared" ref="S87:S89" si="42">L87/4</f>
        <v>17</v>
      </c>
      <c r="T87" s="254">
        <v>4449</v>
      </c>
      <c r="U87" s="8">
        <f t="shared" ref="U87:U100" si="43">S87*T87</f>
        <v>75633</v>
      </c>
      <c r="V87" s="443"/>
      <c r="W87" s="761"/>
      <c r="X87" s="788"/>
      <c r="Y87" s="788"/>
      <c r="Z87" s="8">
        <f t="shared" ref="Z87:Z100" si="44">X87*Y87</f>
        <v>0</v>
      </c>
    </row>
    <row r="88" spans="1:26">
      <c r="A88" s="743">
        <f t="shared" si="40"/>
        <v>71</v>
      </c>
      <c r="B88" s="291" t="s">
        <v>546</v>
      </c>
      <c r="C88" s="814">
        <f t="shared" si="38"/>
        <v>333675</v>
      </c>
      <c r="D88" s="744">
        <f t="shared" ref="D88:I97" si="45">IF($L$149&lt;&gt;0,D$149/$L$149*$L88,0)</f>
        <v>200058.7073704435</v>
      </c>
      <c r="E88" s="744">
        <f t="shared" si="45"/>
        <v>49874.579708597958</v>
      </c>
      <c r="F88" s="744">
        <f t="shared" si="45"/>
        <v>231520.52089448684</v>
      </c>
      <c r="G88" s="744">
        <f t="shared" si="45"/>
        <v>26625.500346907189</v>
      </c>
      <c r="H88" s="744">
        <f t="shared" si="45"/>
        <v>12008.325772535623</v>
      </c>
      <c r="I88" s="744">
        <f t="shared" si="45"/>
        <v>50672.65303944068</v>
      </c>
      <c r="J88" s="352"/>
      <c r="K88" s="785">
        <f t="shared" si="39"/>
        <v>904435</v>
      </c>
      <c r="L88" s="744">
        <v>300</v>
      </c>
      <c r="M88" s="744">
        <f t="shared" si="41"/>
        <v>3014.7833333333333</v>
      </c>
      <c r="N88" s="657">
        <v>3065</v>
      </c>
      <c r="O88" s="657"/>
      <c r="P88" s="187" t="s">
        <v>372</v>
      </c>
      <c r="Q88" s="761">
        <v>40691</v>
      </c>
      <c r="R88" s="760"/>
      <c r="S88" s="296">
        <f t="shared" si="42"/>
        <v>75</v>
      </c>
      <c r="T88" s="254">
        <v>4449</v>
      </c>
      <c r="U88" s="8">
        <f t="shared" si="43"/>
        <v>333675</v>
      </c>
      <c r="V88" s="443"/>
      <c r="W88" s="761"/>
      <c r="X88" s="788"/>
      <c r="Y88" s="788"/>
      <c r="Z88" s="8">
        <f t="shared" si="44"/>
        <v>0</v>
      </c>
    </row>
    <row r="89" spans="1:26">
      <c r="A89" s="743">
        <f t="shared" si="40"/>
        <v>72</v>
      </c>
      <c r="B89" s="291" t="s">
        <v>547</v>
      </c>
      <c r="C89" s="814">
        <f t="shared" si="38"/>
        <v>44490</v>
      </c>
      <c r="D89" s="744">
        <f t="shared" si="45"/>
        <v>26674.494316059136</v>
      </c>
      <c r="E89" s="744">
        <f t="shared" si="45"/>
        <v>6649.9439611463949</v>
      </c>
      <c r="F89" s="744">
        <f t="shared" si="45"/>
        <v>30869.402785931579</v>
      </c>
      <c r="G89" s="744">
        <f t="shared" si="45"/>
        <v>3550.0667129209587</v>
      </c>
      <c r="H89" s="744">
        <f t="shared" si="45"/>
        <v>1601.1101030047498</v>
      </c>
      <c r="I89" s="744">
        <f t="shared" si="45"/>
        <v>6756.3537385920899</v>
      </c>
      <c r="J89" s="352"/>
      <c r="K89" s="785">
        <f t="shared" si="39"/>
        <v>120591</v>
      </c>
      <c r="L89" s="744">
        <v>40</v>
      </c>
      <c r="M89" s="744">
        <f t="shared" si="41"/>
        <v>3014.7750000000001</v>
      </c>
      <c r="N89" s="657">
        <v>3778</v>
      </c>
      <c r="O89" s="657"/>
      <c r="P89" s="187" t="s">
        <v>372</v>
      </c>
      <c r="Q89" s="761">
        <v>40691</v>
      </c>
      <c r="R89" s="760"/>
      <c r="S89" s="296">
        <f t="shared" si="42"/>
        <v>10</v>
      </c>
      <c r="T89" s="254">
        <v>4449</v>
      </c>
      <c r="U89" s="8">
        <f t="shared" si="43"/>
        <v>44490</v>
      </c>
      <c r="V89" s="443"/>
      <c r="W89" s="761"/>
      <c r="X89" s="788"/>
      <c r="Y89" s="788"/>
      <c r="Z89" s="8">
        <f t="shared" si="44"/>
        <v>0</v>
      </c>
    </row>
    <row r="90" spans="1:26">
      <c r="A90" s="743">
        <f t="shared" si="40"/>
        <v>73</v>
      </c>
      <c r="B90" s="291" t="s">
        <v>548</v>
      </c>
      <c r="C90" s="814">
        <f t="shared" si="38"/>
        <v>75633</v>
      </c>
      <c r="D90" s="744">
        <f t="shared" si="45"/>
        <v>22673.320168650265</v>
      </c>
      <c r="E90" s="744">
        <f t="shared" si="45"/>
        <v>5652.4523669744358</v>
      </c>
      <c r="F90" s="744">
        <f t="shared" si="45"/>
        <v>26238.992368041843</v>
      </c>
      <c r="G90" s="744">
        <f t="shared" si="45"/>
        <v>3017.5567059828149</v>
      </c>
      <c r="H90" s="744">
        <f t="shared" si="45"/>
        <v>1360.9435875540373</v>
      </c>
      <c r="I90" s="744">
        <f t="shared" si="45"/>
        <v>5742.9006778032772</v>
      </c>
      <c r="J90" s="352"/>
      <c r="K90" s="785">
        <f t="shared" si="39"/>
        <v>140319</v>
      </c>
      <c r="L90" s="744">
        <v>34</v>
      </c>
      <c r="M90" s="744">
        <f t="shared" si="41"/>
        <v>4127.0294117647063</v>
      </c>
      <c r="N90" s="657">
        <v>4913</v>
      </c>
      <c r="O90" s="657"/>
      <c r="P90" s="187" t="s">
        <v>372</v>
      </c>
      <c r="Q90" s="761">
        <v>40691</v>
      </c>
      <c r="R90" s="760"/>
      <c r="S90" s="296">
        <f t="shared" ref="S90:S91" si="46">L90/2</f>
        <v>17</v>
      </c>
      <c r="T90" s="254">
        <v>4449</v>
      </c>
      <c r="U90" s="8">
        <f t="shared" si="43"/>
        <v>75633</v>
      </c>
      <c r="V90" s="443"/>
      <c r="W90" s="761"/>
      <c r="X90" s="788"/>
      <c r="Y90" s="788"/>
      <c r="Z90" s="8">
        <f t="shared" si="44"/>
        <v>0</v>
      </c>
    </row>
    <row r="91" spans="1:26">
      <c r="A91" s="743">
        <f t="shared" si="40"/>
        <v>74</v>
      </c>
      <c r="B91" s="291" t="s">
        <v>549</v>
      </c>
      <c r="C91" s="814">
        <f t="shared" si="38"/>
        <v>311430</v>
      </c>
      <c r="D91" s="744">
        <f t="shared" si="45"/>
        <v>93360.730106206975</v>
      </c>
      <c r="E91" s="744">
        <f t="shared" si="45"/>
        <v>23274.803864012381</v>
      </c>
      <c r="F91" s="744">
        <f t="shared" si="45"/>
        <v>108042.90975076053</v>
      </c>
      <c r="G91" s="744">
        <f t="shared" si="45"/>
        <v>12425.233495223356</v>
      </c>
      <c r="H91" s="744">
        <f t="shared" si="45"/>
        <v>5603.8853605166241</v>
      </c>
      <c r="I91" s="744">
        <f t="shared" si="45"/>
        <v>23647.238085072317</v>
      </c>
      <c r="J91" s="352"/>
      <c r="K91" s="785">
        <f t="shared" si="39"/>
        <v>577785</v>
      </c>
      <c r="L91" s="744">
        <v>140</v>
      </c>
      <c r="M91" s="744">
        <f t="shared" si="41"/>
        <v>4127.0357142857147</v>
      </c>
      <c r="N91" s="657">
        <v>4320</v>
      </c>
      <c r="O91" s="657"/>
      <c r="P91" s="187" t="s">
        <v>372</v>
      </c>
      <c r="Q91" s="761">
        <v>40691</v>
      </c>
      <c r="R91" s="760"/>
      <c r="S91" s="296">
        <f t="shared" si="46"/>
        <v>70</v>
      </c>
      <c r="T91" s="254">
        <v>4449</v>
      </c>
      <c r="U91" s="8">
        <f t="shared" si="43"/>
        <v>311430</v>
      </c>
      <c r="V91" s="443"/>
      <c r="W91" s="761"/>
      <c r="X91" s="788"/>
      <c r="Y91" s="788"/>
      <c r="Z91" s="8">
        <f t="shared" si="44"/>
        <v>0</v>
      </c>
    </row>
    <row r="92" spans="1:26">
      <c r="A92" s="743">
        <f t="shared" si="40"/>
        <v>75</v>
      </c>
      <c r="B92" s="291" t="s">
        <v>550</v>
      </c>
      <c r="C92" s="814">
        <f t="shared" si="38"/>
        <v>1121820</v>
      </c>
      <c r="D92" s="744">
        <f t="shared" si="45"/>
        <v>93360.730106206975</v>
      </c>
      <c r="E92" s="744">
        <f t="shared" si="45"/>
        <v>23274.803864012381</v>
      </c>
      <c r="F92" s="744">
        <f t="shared" si="45"/>
        <v>108042.90975076053</v>
      </c>
      <c r="G92" s="744">
        <f t="shared" si="45"/>
        <v>12425.233495223356</v>
      </c>
      <c r="H92" s="744">
        <f t="shared" si="45"/>
        <v>5603.8853605166241</v>
      </c>
      <c r="I92" s="744">
        <f t="shared" si="45"/>
        <v>23647.238085072317</v>
      </c>
      <c r="J92" s="352"/>
      <c r="K92" s="785">
        <f t="shared" si="39"/>
        <v>1388175</v>
      </c>
      <c r="L92" s="744">
        <v>140</v>
      </c>
      <c r="M92" s="744">
        <f t="shared" si="41"/>
        <v>9915.5357142857138</v>
      </c>
      <c r="N92" s="657">
        <v>11516</v>
      </c>
      <c r="O92" s="657"/>
      <c r="P92" s="187" t="s">
        <v>399</v>
      </c>
      <c r="Q92" s="761">
        <v>40691</v>
      </c>
      <c r="R92" s="760"/>
      <c r="S92" s="296">
        <f>L92</f>
        <v>140</v>
      </c>
      <c r="T92" s="252">
        <v>8013</v>
      </c>
      <c r="U92" s="8">
        <f t="shared" si="43"/>
        <v>1121820</v>
      </c>
      <c r="V92" s="443"/>
      <c r="W92" s="761"/>
      <c r="X92" s="788"/>
      <c r="Y92" s="788"/>
      <c r="Z92" s="8">
        <f t="shared" si="44"/>
        <v>0</v>
      </c>
    </row>
    <row r="93" spans="1:26">
      <c r="A93" s="743">
        <f t="shared" si="40"/>
        <v>76</v>
      </c>
      <c r="B93" s="291" t="s">
        <v>541</v>
      </c>
      <c r="C93" s="814">
        <f t="shared" si="38"/>
        <v>126000</v>
      </c>
      <c r="D93" s="744">
        <f t="shared" si="45"/>
        <v>6668.6235790147839</v>
      </c>
      <c r="E93" s="744">
        <f t="shared" si="45"/>
        <v>1662.4859902865987</v>
      </c>
      <c r="F93" s="744">
        <f t="shared" si="45"/>
        <v>7717.3506964828948</v>
      </c>
      <c r="G93" s="744">
        <f t="shared" si="45"/>
        <v>887.51667823023968</v>
      </c>
      <c r="H93" s="744">
        <f t="shared" si="45"/>
        <v>400.27752575118745</v>
      </c>
      <c r="I93" s="744">
        <f t="shared" si="45"/>
        <v>1689.0884346480225</v>
      </c>
      <c r="J93" s="352"/>
      <c r="K93" s="785">
        <f t="shared" si="39"/>
        <v>145025</v>
      </c>
      <c r="L93" s="744">
        <v>10</v>
      </c>
      <c r="M93" s="744">
        <f t="shared" si="41"/>
        <v>14502.5</v>
      </c>
      <c r="N93" s="657">
        <v>14056</v>
      </c>
      <c r="O93" s="657"/>
      <c r="P93" s="291" t="s">
        <v>384</v>
      </c>
      <c r="Q93" s="761">
        <v>40691</v>
      </c>
      <c r="R93" s="760"/>
      <c r="S93" s="296">
        <v>5</v>
      </c>
      <c r="T93" s="252">
        <v>25200</v>
      </c>
      <c r="U93" s="8">
        <f t="shared" si="43"/>
        <v>126000</v>
      </c>
      <c r="V93" s="443"/>
      <c r="W93" s="761"/>
      <c r="X93" s="788"/>
      <c r="Y93" s="788"/>
      <c r="Z93" s="8">
        <f t="shared" si="44"/>
        <v>0</v>
      </c>
    </row>
    <row r="94" spans="1:26">
      <c r="A94" s="743">
        <f t="shared" si="40"/>
        <v>77</v>
      </c>
      <c r="B94" s="291" t="s">
        <v>551</v>
      </c>
      <c r="C94" s="814">
        <f t="shared" si="38"/>
        <v>586160</v>
      </c>
      <c r="D94" s="744">
        <f t="shared" si="45"/>
        <v>45346.640337300531</v>
      </c>
      <c r="E94" s="744">
        <f t="shared" si="45"/>
        <v>11304.904733948872</v>
      </c>
      <c r="F94" s="744">
        <f t="shared" si="45"/>
        <v>52477.984736083687</v>
      </c>
      <c r="G94" s="744">
        <f t="shared" si="45"/>
        <v>6035.1134119656299</v>
      </c>
      <c r="H94" s="744">
        <f t="shared" si="45"/>
        <v>2721.8871751080746</v>
      </c>
      <c r="I94" s="744">
        <f t="shared" si="45"/>
        <v>11485.801355606554</v>
      </c>
      <c r="J94" s="352"/>
      <c r="K94" s="785">
        <f t="shared" si="39"/>
        <v>715532</v>
      </c>
      <c r="L94" s="744">
        <v>68</v>
      </c>
      <c r="M94" s="744">
        <f t="shared" si="41"/>
        <v>10522.529411764706</v>
      </c>
      <c r="N94" s="657">
        <v>10433</v>
      </c>
      <c r="O94" s="657"/>
      <c r="P94" s="187" t="s">
        <v>395</v>
      </c>
      <c r="Q94" s="761">
        <v>40691</v>
      </c>
      <c r="R94" s="760"/>
      <c r="S94" s="296">
        <f>L94</f>
        <v>68</v>
      </c>
      <c r="T94" s="252">
        <v>8620</v>
      </c>
      <c r="U94" s="8">
        <f t="shared" si="43"/>
        <v>586160</v>
      </c>
      <c r="V94" s="443"/>
      <c r="W94" s="761"/>
      <c r="X94" s="788"/>
      <c r="Y94" s="788"/>
      <c r="Z94" s="8">
        <f t="shared" si="44"/>
        <v>0</v>
      </c>
    </row>
    <row r="95" spans="1:26">
      <c r="A95" s="743">
        <f t="shared" si="40"/>
        <v>78</v>
      </c>
      <c r="B95" s="291" t="s">
        <v>552</v>
      </c>
      <c r="C95" s="814">
        <f t="shared" si="38"/>
        <v>3476100</v>
      </c>
      <c r="D95" s="744">
        <f t="shared" si="45"/>
        <v>200058.7073704435</v>
      </c>
      <c r="E95" s="744">
        <f t="shared" si="45"/>
        <v>49874.579708597958</v>
      </c>
      <c r="F95" s="744">
        <f t="shared" si="45"/>
        <v>231520.52089448684</v>
      </c>
      <c r="G95" s="744">
        <f t="shared" si="45"/>
        <v>26625.500346907189</v>
      </c>
      <c r="H95" s="744">
        <f t="shared" si="45"/>
        <v>12008.325772535623</v>
      </c>
      <c r="I95" s="744">
        <f t="shared" si="45"/>
        <v>50672.65303944068</v>
      </c>
      <c r="J95" s="352"/>
      <c r="K95" s="785">
        <f t="shared" si="39"/>
        <v>4046860</v>
      </c>
      <c r="L95" s="744">
        <v>300</v>
      </c>
      <c r="M95" s="744">
        <f t="shared" si="41"/>
        <v>13489.533333333333</v>
      </c>
      <c r="N95" s="657">
        <v>13172</v>
      </c>
      <c r="O95" s="657"/>
      <c r="P95" s="187" t="s">
        <v>391</v>
      </c>
      <c r="Q95" s="761">
        <v>40691</v>
      </c>
      <c r="R95" s="760"/>
      <c r="S95" s="296">
        <f>L95</f>
        <v>300</v>
      </c>
      <c r="T95" s="252">
        <v>11587</v>
      </c>
      <c r="U95" s="8">
        <f t="shared" si="43"/>
        <v>3476100</v>
      </c>
      <c r="V95" s="443"/>
      <c r="W95" s="761"/>
      <c r="X95" s="788"/>
      <c r="Y95" s="788"/>
      <c r="Z95" s="8">
        <f t="shared" si="44"/>
        <v>0</v>
      </c>
    </row>
    <row r="96" spans="1:26">
      <c r="A96" s="743">
        <f t="shared" si="40"/>
        <v>79</v>
      </c>
      <c r="B96" s="291" t="s">
        <v>553</v>
      </c>
      <c r="C96" s="814">
        <f t="shared" si="38"/>
        <v>529200</v>
      </c>
      <c r="D96" s="744">
        <f t="shared" si="45"/>
        <v>26674.494316059136</v>
      </c>
      <c r="E96" s="744">
        <f t="shared" si="45"/>
        <v>6649.9439611463949</v>
      </c>
      <c r="F96" s="744">
        <f t="shared" si="45"/>
        <v>30869.402785931579</v>
      </c>
      <c r="G96" s="744">
        <f t="shared" si="45"/>
        <v>3550.0667129209587</v>
      </c>
      <c r="H96" s="744">
        <f t="shared" si="45"/>
        <v>1601.1101030047498</v>
      </c>
      <c r="I96" s="744">
        <f t="shared" si="45"/>
        <v>6756.3537385920899</v>
      </c>
      <c r="J96" s="352"/>
      <c r="K96" s="785">
        <f t="shared" si="39"/>
        <v>605301</v>
      </c>
      <c r="L96" s="744">
        <v>40</v>
      </c>
      <c r="M96" s="744">
        <f t="shared" si="41"/>
        <v>15132.525</v>
      </c>
      <c r="N96" s="657">
        <v>15040</v>
      </c>
      <c r="O96" s="657"/>
      <c r="P96" s="291" t="s">
        <v>384</v>
      </c>
      <c r="Q96" s="761">
        <v>40691</v>
      </c>
      <c r="R96" s="760"/>
      <c r="S96" s="296">
        <v>21</v>
      </c>
      <c r="T96" s="252">
        <v>25200</v>
      </c>
      <c r="U96" s="8">
        <f t="shared" si="43"/>
        <v>529200</v>
      </c>
      <c r="V96" s="443"/>
      <c r="W96" s="761"/>
      <c r="X96" s="788"/>
      <c r="Y96" s="788"/>
      <c r="Z96" s="8">
        <f t="shared" si="44"/>
        <v>0</v>
      </c>
    </row>
    <row r="97" spans="1:26">
      <c r="A97" s="743">
        <f t="shared" si="40"/>
        <v>80</v>
      </c>
      <c r="B97" s="291" t="s">
        <v>554</v>
      </c>
      <c r="C97" s="814">
        <f t="shared" si="38"/>
        <v>4330256</v>
      </c>
      <c r="D97" s="744">
        <f t="shared" si="45"/>
        <v>628851.20350109413</v>
      </c>
      <c r="E97" s="744">
        <f t="shared" si="45"/>
        <v>156772.42888402625</v>
      </c>
      <c r="F97" s="744">
        <f t="shared" si="45"/>
        <v>727746.17067833699</v>
      </c>
      <c r="G97" s="744">
        <f t="shared" si="45"/>
        <v>83692.8227571116</v>
      </c>
      <c r="H97" s="744">
        <f t="shared" si="45"/>
        <v>37746.170678336981</v>
      </c>
      <c r="I97" s="744">
        <f t="shared" si="45"/>
        <v>159281.03938730853</v>
      </c>
      <c r="J97" s="352"/>
      <c r="K97" s="785">
        <f t="shared" si="39"/>
        <v>6124346</v>
      </c>
      <c r="L97" s="744">
        <v>943</v>
      </c>
      <c r="M97" s="744">
        <f t="shared" si="41"/>
        <v>6494.5344644750794</v>
      </c>
      <c r="N97" s="657">
        <v>7229</v>
      </c>
      <c r="O97" s="657"/>
      <c r="P97" s="291" t="s">
        <v>381</v>
      </c>
      <c r="Q97" s="761">
        <v>40694</v>
      </c>
      <c r="R97" s="760"/>
      <c r="S97" s="296">
        <f t="shared" ref="S97:S98" si="47">L97</f>
        <v>943</v>
      </c>
      <c r="T97" s="254">
        <v>4592</v>
      </c>
      <c r="U97" s="8">
        <f t="shared" si="43"/>
        <v>4330256</v>
      </c>
      <c r="V97" s="443"/>
      <c r="W97" s="761"/>
      <c r="X97" s="788"/>
      <c r="Y97" s="788"/>
      <c r="Z97" s="8">
        <f t="shared" si="44"/>
        <v>0</v>
      </c>
    </row>
    <row r="98" spans="1:26">
      <c r="A98" s="743">
        <f t="shared" si="40"/>
        <v>81</v>
      </c>
      <c r="B98" s="291" t="s">
        <v>555</v>
      </c>
      <c r="C98" s="814">
        <f t="shared" si="38"/>
        <v>1348047</v>
      </c>
      <c r="D98" s="744">
        <f t="shared" ref="D98:I107" si="48">IF($L$149&lt;&gt;0,D$149/$L$149*$L98,0)</f>
        <v>202059.29444414796</v>
      </c>
      <c r="E98" s="744">
        <f t="shared" si="48"/>
        <v>50373.325505683941</v>
      </c>
      <c r="F98" s="744">
        <f t="shared" si="48"/>
        <v>233835.72610343172</v>
      </c>
      <c r="G98" s="744">
        <f t="shared" si="48"/>
        <v>26891.755350376261</v>
      </c>
      <c r="H98" s="744">
        <f t="shared" si="48"/>
        <v>12128.40903026098</v>
      </c>
      <c r="I98" s="744">
        <f t="shared" si="48"/>
        <v>51179.379569835088</v>
      </c>
      <c r="J98" s="352"/>
      <c r="K98" s="785">
        <f t="shared" si="39"/>
        <v>1924515</v>
      </c>
      <c r="L98" s="744">
        <v>303</v>
      </c>
      <c r="M98" s="744">
        <f t="shared" si="41"/>
        <v>6351.5346534653463</v>
      </c>
      <c r="N98" s="657">
        <v>6620</v>
      </c>
      <c r="O98" s="657"/>
      <c r="P98" s="291" t="s">
        <v>372</v>
      </c>
      <c r="Q98" s="761">
        <v>40694</v>
      </c>
      <c r="R98" s="760"/>
      <c r="S98" s="296">
        <f t="shared" si="47"/>
        <v>303</v>
      </c>
      <c r="T98" s="254">
        <v>4449</v>
      </c>
      <c r="U98" s="8">
        <f t="shared" si="43"/>
        <v>1348047</v>
      </c>
      <c r="V98" s="443"/>
      <c r="W98" s="761"/>
      <c r="X98" s="788"/>
      <c r="Y98" s="788"/>
      <c r="Z98" s="8">
        <f t="shared" si="44"/>
        <v>0</v>
      </c>
    </row>
    <row r="99" spans="1:26">
      <c r="A99" s="743">
        <f t="shared" si="40"/>
        <v>82</v>
      </c>
      <c r="B99" s="291" t="s">
        <v>556</v>
      </c>
      <c r="C99" s="814">
        <f t="shared" si="38"/>
        <v>347610</v>
      </c>
      <c r="D99" s="744">
        <f t="shared" si="48"/>
        <v>20005.870737044352</v>
      </c>
      <c r="E99" s="744">
        <f t="shared" si="48"/>
        <v>4987.4579708597958</v>
      </c>
      <c r="F99" s="744">
        <f t="shared" si="48"/>
        <v>23152.052089448684</v>
      </c>
      <c r="G99" s="744">
        <f t="shared" si="48"/>
        <v>2662.5500346907188</v>
      </c>
      <c r="H99" s="744">
        <f t="shared" si="48"/>
        <v>1200.8325772535625</v>
      </c>
      <c r="I99" s="744">
        <f t="shared" si="48"/>
        <v>5067.2653039440675</v>
      </c>
      <c r="J99" s="352"/>
      <c r="K99" s="785">
        <f t="shared" si="39"/>
        <v>404686</v>
      </c>
      <c r="L99" s="744">
        <v>30</v>
      </c>
      <c r="M99" s="744">
        <f t="shared" si="41"/>
        <v>13489.533333333333</v>
      </c>
      <c r="N99" s="657">
        <v>14576</v>
      </c>
      <c r="O99" s="657"/>
      <c r="P99" s="187" t="s">
        <v>391</v>
      </c>
      <c r="Q99" s="761">
        <v>40694</v>
      </c>
      <c r="R99" s="760"/>
      <c r="S99" s="296">
        <f>L99</f>
        <v>30</v>
      </c>
      <c r="T99" s="252">
        <v>11587</v>
      </c>
      <c r="U99" s="8">
        <f t="shared" si="43"/>
        <v>347610</v>
      </c>
      <c r="V99" s="443"/>
      <c r="W99" s="761"/>
      <c r="X99" s="788"/>
      <c r="Y99" s="788"/>
      <c r="Z99" s="8">
        <f t="shared" si="44"/>
        <v>0</v>
      </c>
    </row>
    <row r="100" spans="1:26">
      <c r="A100" s="743">
        <f t="shared" si="40"/>
        <v>83</v>
      </c>
      <c r="B100" s="291" t="s">
        <v>424</v>
      </c>
      <c r="C100" s="814">
        <f t="shared" si="38"/>
        <v>3592166</v>
      </c>
      <c r="D100" s="744">
        <f t="shared" si="48"/>
        <v>67353.098148049321</v>
      </c>
      <c r="E100" s="744">
        <f t="shared" si="48"/>
        <v>16791.108501894647</v>
      </c>
      <c r="F100" s="744">
        <f t="shared" si="48"/>
        <v>77945.24203447724</v>
      </c>
      <c r="G100" s="744">
        <f t="shared" si="48"/>
        <v>8963.9184501254203</v>
      </c>
      <c r="H100" s="744">
        <f t="shared" si="48"/>
        <v>4042.8030100869933</v>
      </c>
      <c r="I100" s="744">
        <f t="shared" si="48"/>
        <v>17059.793189945027</v>
      </c>
      <c r="J100" s="352"/>
      <c r="K100" s="785">
        <f t="shared" si="39"/>
        <v>3784322</v>
      </c>
      <c r="L100" s="744">
        <v>101</v>
      </c>
      <c r="M100" s="744">
        <f t="shared" si="41"/>
        <v>37468.534653465344</v>
      </c>
      <c r="N100" s="657">
        <v>43865</v>
      </c>
      <c r="O100" s="657"/>
      <c r="P100" s="187" t="s">
        <v>406</v>
      </c>
      <c r="Q100" s="761">
        <v>40695</v>
      </c>
      <c r="R100" s="760"/>
      <c r="S100" s="296">
        <v>101</v>
      </c>
      <c r="T100" s="790">
        <v>35566</v>
      </c>
      <c r="U100" s="8">
        <f t="shared" si="43"/>
        <v>3592166</v>
      </c>
      <c r="V100" s="443"/>
      <c r="W100" s="761"/>
      <c r="X100" s="788"/>
      <c r="Y100" s="788"/>
      <c r="Z100" s="8">
        <f t="shared" si="44"/>
        <v>0</v>
      </c>
    </row>
    <row r="101" spans="1:26">
      <c r="A101" s="743">
        <f t="shared" ref="A101:A147" si="49">IF(B101&lt;&gt;"",A100+1,"")</f>
        <v>84</v>
      </c>
      <c r="B101" s="291" t="s">
        <v>425</v>
      </c>
      <c r="C101" s="814">
        <f t="shared" si="38"/>
        <v>3617012</v>
      </c>
      <c r="D101" s="744">
        <f t="shared" si="48"/>
        <v>67353.098148049321</v>
      </c>
      <c r="E101" s="744">
        <f t="shared" si="48"/>
        <v>16791.108501894647</v>
      </c>
      <c r="F101" s="744">
        <f t="shared" si="48"/>
        <v>77945.24203447724</v>
      </c>
      <c r="G101" s="744">
        <f t="shared" si="48"/>
        <v>8963.9184501254203</v>
      </c>
      <c r="H101" s="744">
        <f t="shared" si="48"/>
        <v>4042.8030100869933</v>
      </c>
      <c r="I101" s="744">
        <f t="shared" si="48"/>
        <v>17059.793189945027</v>
      </c>
      <c r="J101" s="352"/>
      <c r="K101" s="785">
        <f t="shared" si="39"/>
        <v>3809168</v>
      </c>
      <c r="L101" s="744">
        <v>101</v>
      </c>
      <c r="M101" s="744">
        <f t="shared" ref="M101:M147" si="50">IF(L101&lt;&gt;"",K101/L101,"")</f>
        <v>37714.534653465344</v>
      </c>
      <c r="N101" s="657">
        <v>50416</v>
      </c>
      <c r="O101" s="657"/>
      <c r="P101" s="187" t="s">
        <v>414</v>
      </c>
      <c r="Q101" s="761">
        <v>40695</v>
      </c>
      <c r="R101" s="760"/>
      <c r="S101" s="296">
        <v>101</v>
      </c>
      <c r="T101" s="254">
        <v>35812</v>
      </c>
      <c r="U101" s="8">
        <f t="shared" ref="U101:U147" si="51">S101*T101</f>
        <v>3617012</v>
      </c>
      <c r="V101" s="443"/>
      <c r="W101" s="761"/>
      <c r="X101" s="788"/>
      <c r="Y101" s="788"/>
      <c r="Z101" s="8">
        <f t="shared" ref="Z101:Z147" si="52">X101*Y101</f>
        <v>0</v>
      </c>
    </row>
    <row r="102" spans="1:26">
      <c r="A102" s="743">
        <f t="shared" si="49"/>
        <v>85</v>
      </c>
      <c r="B102" s="291" t="s">
        <v>557</v>
      </c>
      <c r="C102" s="814">
        <f t="shared" si="38"/>
        <v>353010</v>
      </c>
      <c r="D102" s="744">
        <f t="shared" si="48"/>
        <v>11336.660084325133</v>
      </c>
      <c r="E102" s="744">
        <f t="shared" si="48"/>
        <v>2826.2261834872179</v>
      </c>
      <c r="F102" s="744">
        <f t="shared" si="48"/>
        <v>13119.496184020922</v>
      </c>
      <c r="G102" s="744">
        <f t="shared" si="48"/>
        <v>1508.7783529914075</v>
      </c>
      <c r="H102" s="744">
        <f t="shared" si="48"/>
        <v>680.47179377701866</v>
      </c>
      <c r="I102" s="744">
        <f t="shared" si="48"/>
        <v>2871.4503389016386</v>
      </c>
      <c r="J102" s="352"/>
      <c r="K102" s="785">
        <f t="shared" si="39"/>
        <v>385353</v>
      </c>
      <c r="L102" s="744">
        <v>17</v>
      </c>
      <c r="M102" s="744">
        <f t="shared" si="50"/>
        <v>22667.823529411766</v>
      </c>
      <c r="N102" s="657">
        <v>23643</v>
      </c>
      <c r="O102" s="657"/>
      <c r="P102" s="40" t="s">
        <v>407</v>
      </c>
      <c r="Q102" s="761">
        <v>40723</v>
      </c>
      <c r="R102" s="760"/>
      <c r="S102" s="296">
        <v>10</v>
      </c>
      <c r="T102" s="790">
        <v>35301</v>
      </c>
      <c r="U102" s="25">
        <f t="shared" si="51"/>
        <v>353010</v>
      </c>
      <c r="V102" s="443"/>
      <c r="W102" s="761"/>
      <c r="X102" s="788"/>
      <c r="Y102" s="788"/>
      <c r="Z102" s="8">
        <f t="shared" si="52"/>
        <v>0</v>
      </c>
    </row>
    <row r="103" spans="1:26">
      <c r="A103" s="743">
        <f t="shared" si="49"/>
        <v>86</v>
      </c>
      <c r="B103" s="291" t="s">
        <v>543</v>
      </c>
      <c r="C103" s="814">
        <f t="shared" si="38"/>
        <v>191248</v>
      </c>
      <c r="D103" s="744">
        <f t="shared" si="48"/>
        <v>5334.8988632118271</v>
      </c>
      <c r="E103" s="744">
        <f t="shared" si="48"/>
        <v>1329.9887922292789</v>
      </c>
      <c r="F103" s="744">
        <f t="shared" si="48"/>
        <v>6173.8805571863159</v>
      </c>
      <c r="G103" s="744">
        <f t="shared" si="48"/>
        <v>710.01334258419172</v>
      </c>
      <c r="H103" s="744">
        <f t="shared" si="48"/>
        <v>320.22202060094997</v>
      </c>
      <c r="I103" s="744">
        <f t="shared" si="48"/>
        <v>1351.2707477184181</v>
      </c>
      <c r="J103" s="352"/>
      <c r="K103" s="785">
        <f t="shared" si="39"/>
        <v>206468</v>
      </c>
      <c r="L103" s="744">
        <v>8</v>
      </c>
      <c r="M103" s="744">
        <f t="shared" si="50"/>
        <v>25808.5</v>
      </c>
      <c r="N103" s="657">
        <v>26855</v>
      </c>
      <c r="O103" s="657"/>
      <c r="P103" s="40" t="s">
        <v>412</v>
      </c>
      <c r="Q103" s="761">
        <v>40723</v>
      </c>
      <c r="R103" s="760"/>
      <c r="S103" s="296">
        <v>8</v>
      </c>
      <c r="T103" s="790">
        <v>23906</v>
      </c>
      <c r="U103" s="25">
        <f t="shared" si="51"/>
        <v>191248</v>
      </c>
      <c r="V103" s="443"/>
      <c r="W103" s="761"/>
      <c r="X103" s="788"/>
      <c r="Y103" s="788"/>
      <c r="Z103" s="8">
        <f t="shared" si="52"/>
        <v>0</v>
      </c>
    </row>
    <row r="104" spans="1:26">
      <c r="A104" s="743">
        <f t="shared" si="49"/>
        <v>87</v>
      </c>
      <c r="B104" s="291" t="s">
        <v>535</v>
      </c>
      <c r="C104" s="814">
        <f t="shared" si="38"/>
        <v>908428</v>
      </c>
      <c r="D104" s="744">
        <f t="shared" si="48"/>
        <v>25340.769600256179</v>
      </c>
      <c r="E104" s="744">
        <f t="shared" si="48"/>
        <v>6317.4467630890749</v>
      </c>
      <c r="F104" s="744">
        <f t="shared" si="48"/>
        <v>29325.932646634999</v>
      </c>
      <c r="G104" s="744">
        <f t="shared" si="48"/>
        <v>3372.5633772749106</v>
      </c>
      <c r="H104" s="744">
        <f t="shared" si="48"/>
        <v>1521.0545978545124</v>
      </c>
      <c r="I104" s="744">
        <f t="shared" si="48"/>
        <v>6418.536051662486</v>
      </c>
      <c r="J104" s="352"/>
      <c r="K104" s="785">
        <f t="shared" si="39"/>
        <v>980724</v>
      </c>
      <c r="L104" s="744">
        <v>38</v>
      </c>
      <c r="M104" s="744">
        <f t="shared" si="50"/>
        <v>25808.526315789473</v>
      </c>
      <c r="N104" s="657">
        <v>25535</v>
      </c>
      <c r="O104" s="657"/>
      <c r="P104" s="40" t="s">
        <v>412</v>
      </c>
      <c r="Q104" s="761">
        <v>40723</v>
      </c>
      <c r="R104" s="760"/>
      <c r="S104" s="296">
        <v>38</v>
      </c>
      <c r="T104" s="790">
        <v>23906</v>
      </c>
      <c r="U104" s="25">
        <f t="shared" si="51"/>
        <v>908428</v>
      </c>
      <c r="V104" s="443"/>
      <c r="W104" s="761"/>
      <c r="X104" s="788"/>
      <c r="Y104" s="788"/>
      <c r="Z104" s="8">
        <f t="shared" si="52"/>
        <v>0</v>
      </c>
    </row>
    <row r="105" spans="1:26">
      <c r="A105" s="743">
        <f t="shared" si="49"/>
        <v>88</v>
      </c>
      <c r="B105" s="291" t="s">
        <v>558</v>
      </c>
      <c r="C105" s="814">
        <f t="shared" si="38"/>
        <v>835801</v>
      </c>
      <c r="D105" s="744">
        <f t="shared" si="48"/>
        <v>31342.530821369484</v>
      </c>
      <c r="E105" s="744">
        <f t="shared" si="48"/>
        <v>7813.6841543470136</v>
      </c>
      <c r="F105" s="744">
        <f t="shared" si="48"/>
        <v>36271.548273469605</v>
      </c>
      <c r="G105" s="744">
        <f t="shared" si="48"/>
        <v>4171.328387682126</v>
      </c>
      <c r="H105" s="744">
        <f t="shared" si="48"/>
        <v>1881.304371030581</v>
      </c>
      <c r="I105" s="744">
        <f t="shared" si="48"/>
        <v>7938.7156428457065</v>
      </c>
      <c r="J105" s="352"/>
      <c r="K105" s="785">
        <f t="shared" si="39"/>
        <v>925220</v>
      </c>
      <c r="L105" s="744">
        <v>47</v>
      </c>
      <c r="M105" s="744">
        <f t="shared" si="50"/>
        <v>19685.531914893618</v>
      </c>
      <c r="N105" s="657">
        <v>21721</v>
      </c>
      <c r="O105" s="657"/>
      <c r="P105" s="187" t="s">
        <v>406</v>
      </c>
      <c r="Q105" s="761">
        <v>40723</v>
      </c>
      <c r="R105" s="760"/>
      <c r="S105" s="296">
        <v>23.5</v>
      </c>
      <c r="T105" s="790">
        <v>35566</v>
      </c>
      <c r="U105" s="25">
        <f t="shared" si="51"/>
        <v>835801</v>
      </c>
      <c r="V105" s="443"/>
      <c r="W105" s="761"/>
      <c r="X105" s="788"/>
      <c r="Y105" s="788"/>
      <c r="Z105" s="8">
        <f t="shared" si="52"/>
        <v>0</v>
      </c>
    </row>
    <row r="106" spans="1:26">
      <c r="A106" s="743">
        <f t="shared" si="49"/>
        <v>89</v>
      </c>
      <c r="B106" s="291" t="s">
        <v>559</v>
      </c>
      <c r="C106" s="814">
        <f t="shared" si="38"/>
        <v>9962075</v>
      </c>
      <c r="D106" s="744">
        <f t="shared" si="48"/>
        <v>553495.75705822709</v>
      </c>
      <c r="E106" s="744">
        <f t="shared" si="48"/>
        <v>137986.33719378768</v>
      </c>
      <c r="F106" s="744">
        <f t="shared" si="48"/>
        <v>640540.10780808027</v>
      </c>
      <c r="G106" s="744">
        <f t="shared" si="48"/>
        <v>73663.884293109892</v>
      </c>
      <c r="H106" s="744">
        <f t="shared" si="48"/>
        <v>33223.034637348559</v>
      </c>
      <c r="I106" s="744">
        <f t="shared" si="48"/>
        <v>140194.34007578588</v>
      </c>
      <c r="J106" s="352"/>
      <c r="K106" s="785">
        <f t="shared" si="39"/>
        <v>11541178</v>
      </c>
      <c r="L106" s="744">
        <v>830</v>
      </c>
      <c r="M106" s="744">
        <f t="shared" si="50"/>
        <v>13905.03373493976</v>
      </c>
      <c r="N106" s="657">
        <v>14435</v>
      </c>
      <c r="O106" s="657"/>
      <c r="P106" s="40" t="s">
        <v>404</v>
      </c>
      <c r="Q106" s="761">
        <v>40723</v>
      </c>
      <c r="R106" s="760"/>
      <c r="S106" s="296">
        <f>L106/2</f>
        <v>415</v>
      </c>
      <c r="T106" s="790">
        <v>24005</v>
      </c>
      <c r="U106" s="8">
        <f t="shared" si="51"/>
        <v>9962075</v>
      </c>
      <c r="V106" s="443"/>
      <c r="W106" s="761"/>
      <c r="X106" s="788"/>
      <c r="Y106" s="788"/>
      <c r="Z106" s="8">
        <f t="shared" si="52"/>
        <v>0</v>
      </c>
    </row>
    <row r="107" spans="1:26">
      <c r="A107" s="795">
        <f t="shared" si="49"/>
        <v>90</v>
      </c>
      <c r="B107" s="292" t="s">
        <v>435</v>
      </c>
      <c r="C107" s="814">
        <f t="shared" si="38"/>
        <v>8857845</v>
      </c>
      <c r="D107" s="525">
        <f t="shared" si="48"/>
        <v>492144.42013129103</v>
      </c>
      <c r="E107" s="525">
        <f t="shared" si="48"/>
        <v>122691.46608315098</v>
      </c>
      <c r="F107" s="525">
        <f t="shared" si="48"/>
        <v>569540.48140043765</v>
      </c>
      <c r="G107" s="525">
        <f t="shared" si="48"/>
        <v>65498.730853391688</v>
      </c>
      <c r="H107" s="525">
        <f t="shared" si="48"/>
        <v>29540.481400437635</v>
      </c>
      <c r="I107" s="525">
        <f t="shared" si="48"/>
        <v>124654.72647702407</v>
      </c>
      <c r="J107" s="525"/>
      <c r="K107" s="785">
        <f t="shared" si="39"/>
        <v>10261915</v>
      </c>
      <c r="L107" s="525">
        <v>738</v>
      </c>
      <c r="M107" s="525">
        <f t="shared" si="50"/>
        <v>13905.033875338753</v>
      </c>
      <c r="N107" s="657">
        <v>14011</v>
      </c>
      <c r="O107" s="657"/>
      <c r="P107" s="40" t="s">
        <v>404</v>
      </c>
      <c r="Q107" s="761">
        <v>40723</v>
      </c>
      <c r="R107" s="760"/>
      <c r="S107" s="296">
        <f>L107/2</f>
        <v>369</v>
      </c>
      <c r="T107" s="790">
        <v>24005</v>
      </c>
      <c r="U107" s="8">
        <f t="shared" si="51"/>
        <v>8857845</v>
      </c>
      <c r="V107" s="443"/>
      <c r="W107" s="761"/>
      <c r="X107" s="788"/>
      <c r="Y107" s="788"/>
      <c r="Z107" s="8">
        <f t="shared" si="52"/>
        <v>0</v>
      </c>
    </row>
    <row r="108" spans="1:26">
      <c r="A108" s="743">
        <f>IF(B108&lt;&gt;"",A107+1,"")</f>
        <v>91</v>
      </c>
      <c r="B108" s="291" t="s">
        <v>438</v>
      </c>
      <c r="C108" s="814">
        <f t="shared" si="38"/>
        <v>16462</v>
      </c>
      <c r="D108" s="744">
        <f t="shared" ref="D108:I117" si="53">IF($L$149&lt;&gt;0,D$149/$L$149*$L108,0)</f>
        <v>1333.7247158029568</v>
      </c>
      <c r="E108" s="744">
        <f t="shared" si="53"/>
        <v>332.49719805731974</v>
      </c>
      <c r="F108" s="744">
        <f t="shared" si="53"/>
        <v>1543.470139296579</v>
      </c>
      <c r="G108" s="744">
        <f t="shared" si="53"/>
        <v>177.50333564604793</v>
      </c>
      <c r="H108" s="744">
        <f t="shared" si="53"/>
        <v>80.055505150237494</v>
      </c>
      <c r="I108" s="744">
        <f t="shared" si="53"/>
        <v>337.81768692960452</v>
      </c>
      <c r="J108" s="352"/>
      <c r="K108" s="785">
        <f t="shared" si="39"/>
        <v>20267</v>
      </c>
      <c r="L108" s="744">
        <v>2</v>
      </c>
      <c r="M108" s="744">
        <f t="shared" si="50"/>
        <v>10133.5</v>
      </c>
      <c r="N108" s="657">
        <v>12177</v>
      </c>
      <c r="O108" s="657"/>
      <c r="P108" s="187" t="s">
        <v>390</v>
      </c>
      <c r="Q108" s="761">
        <v>40723</v>
      </c>
      <c r="R108" s="760"/>
      <c r="S108" s="296">
        <f>L108/2</f>
        <v>1</v>
      </c>
      <c r="T108" s="790">
        <v>16462</v>
      </c>
      <c r="U108" s="8">
        <f t="shared" si="51"/>
        <v>16462</v>
      </c>
      <c r="V108" s="443"/>
      <c r="W108" s="761"/>
      <c r="X108" s="788"/>
      <c r="Y108" s="788"/>
      <c r="Z108" s="8">
        <f t="shared" si="52"/>
        <v>0</v>
      </c>
    </row>
    <row r="109" spans="1:26">
      <c r="A109" s="743">
        <f t="shared" si="49"/>
        <v>92</v>
      </c>
      <c r="B109" s="291" t="s">
        <v>560</v>
      </c>
      <c r="C109" s="814">
        <f t="shared" si="38"/>
        <v>18390</v>
      </c>
      <c r="D109" s="744">
        <f t="shared" si="53"/>
        <v>1333.7247158029568</v>
      </c>
      <c r="E109" s="744">
        <f t="shared" si="53"/>
        <v>332.49719805731974</v>
      </c>
      <c r="F109" s="744">
        <f t="shared" si="53"/>
        <v>1543.470139296579</v>
      </c>
      <c r="G109" s="744">
        <f t="shared" si="53"/>
        <v>177.50333564604793</v>
      </c>
      <c r="H109" s="744">
        <f t="shared" si="53"/>
        <v>80.055505150237494</v>
      </c>
      <c r="I109" s="744">
        <f t="shared" si="53"/>
        <v>337.81768692960452</v>
      </c>
      <c r="J109" s="352"/>
      <c r="K109" s="785">
        <f t="shared" si="39"/>
        <v>22195</v>
      </c>
      <c r="L109" s="744">
        <v>2</v>
      </c>
      <c r="M109" s="744">
        <f t="shared" si="50"/>
        <v>11097.5</v>
      </c>
      <c r="N109" s="657">
        <v>12562</v>
      </c>
      <c r="O109" s="657"/>
      <c r="P109" s="187" t="s">
        <v>405</v>
      </c>
      <c r="Q109" s="761">
        <v>40723</v>
      </c>
      <c r="R109" s="760"/>
      <c r="S109" s="296">
        <f>L109/2</f>
        <v>1</v>
      </c>
      <c r="T109" s="790">
        <v>18390</v>
      </c>
      <c r="U109" s="8">
        <f t="shared" si="51"/>
        <v>18390</v>
      </c>
      <c r="V109" s="443"/>
      <c r="W109" s="761"/>
      <c r="X109" s="788"/>
      <c r="Y109" s="788"/>
      <c r="Z109" s="8">
        <f t="shared" si="52"/>
        <v>0</v>
      </c>
    </row>
    <row r="110" spans="1:26">
      <c r="A110" s="743">
        <f t="shared" si="49"/>
        <v>93</v>
      </c>
      <c r="B110" s="291" t="s">
        <v>560</v>
      </c>
      <c r="C110" s="814">
        <f t="shared" si="38"/>
        <v>334866</v>
      </c>
      <c r="D110" s="744">
        <f t="shared" si="53"/>
        <v>14004.109515931046</v>
      </c>
      <c r="E110" s="744">
        <f t="shared" si="53"/>
        <v>3491.220579601857</v>
      </c>
      <c r="F110" s="744">
        <f t="shared" si="53"/>
        <v>16206.43646261408</v>
      </c>
      <c r="G110" s="744">
        <f t="shared" si="53"/>
        <v>1863.7850242835032</v>
      </c>
      <c r="H110" s="744">
        <f t="shared" si="53"/>
        <v>840.58280407749373</v>
      </c>
      <c r="I110" s="744">
        <f t="shared" si="53"/>
        <v>3547.0857127608474</v>
      </c>
      <c r="J110" s="352"/>
      <c r="K110" s="785">
        <f t="shared" si="39"/>
        <v>374819</v>
      </c>
      <c r="L110" s="744">
        <v>21</v>
      </c>
      <c r="M110" s="744">
        <f t="shared" si="50"/>
        <v>17848.523809523809</v>
      </c>
      <c r="N110" s="657">
        <v>17837</v>
      </c>
      <c r="O110" s="657"/>
      <c r="P110" s="40" t="s">
        <v>409</v>
      </c>
      <c r="Q110" s="761">
        <v>40723</v>
      </c>
      <c r="R110" s="760"/>
      <c r="S110" s="296">
        <f>L110</f>
        <v>21</v>
      </c>
      <c r="T110" s="790">
        <v>15946</v>
      </c>
      <c r="U110" s="8">
        <f t="shared" si="51"/>
        <v>334866</v>
      </c>
      <c r="V110" s="443"/>
      <c r="W110" s="761"/>
      <c r="X110" s="788"/>
      <c r="Y110" s="788"/>
      <c r="Z110" s="8">
        <f t="shared" si="52"/>
        <v>0</v>
      </c>
    </row>
    <row r="111" spans="1:26">
      <c r="A111" s="743">
        <f t="shared" si="49"/>
        <v>94</v>
      </c>
      <c r="B111" s="291" t="s">
        <v>561</v>
      </c>
      <c r="C111" s="814">
        <f t="shared" si="38"/>
        <v>526218</v>
      </c>
      <c r="D111" s="744">
        <f t="shared" si="53"/>
        <v>22006.457810748787</v>
      </c>
      <c r="E111" s="744">
        <f t="shared" si="53"/>
        <v>5486.2037679457753</v>
      </c>
      <c r="F111" s="744">
        <f t="shared" si="53"/>
        <v>25467.257298393553</v>
      </c>
      <c r="G111" s="744">
        <f t="shared" si="53"/>
        <v>2928.8050381597909</v>
      </c>
      <c r="H111" s="744">
        <f t="shared" si="53"/>
        <v>1320.9158349789186</v>
      </c>
      <c r="I111" s="744">
        <f t="shared" si="53"/>
        <v>5573.9918343384743</v>
      </c>
      <c r="J111" s="352"/>
      <c r="K111" s="785">
        <f t="shared" si="39"/>
        <v>589002</v>
      </c>
      <c r="L111" s="744">
        <v>33</v>
      </c>
      <c r="M111" s="744">
        <f t="shared" si="50"/>
        <v>17848.545454545456</v>
      </c>
      <c r="N111" s="657">
        <v>17008</v>
      </c>
      <c r="O111" s="657"/>
      <c r="P111" s="40" t="s">
        <v>409</v>
      </c>
      <c r="Q111" s="761">
        <v>40723</v>
      </c>
      <c r="R111" s="760"/>
      <c r="S111" s="296">
        <f>L111</f>
        <v>33</v>
      </c>
      <c r="T111" s="790">
        <v>15946</v>
      </c>
      <c r="U111" s="8">
        <f t="shared" si="51"/>
        <v>526218</v>
      </c>
      <c r="V111" s="443"/>
      <c r="W111" s="761"/>
      <c r="X111" s="788"/>
      <c r="Y111" s="788"/>
      <c r="Z111" s="8">
        <f t="shared" si="52"/>
        <v>0</v>
      </c>
    </row>
    <row r="112" spans="1:26">
      <c r="A112" s="743">
        <f t="shared" si="49"/>
        <v>95</v>
      </c>
      <c r="B112" s="291" t="s">
        <v>427</v>
      </c>
      <c r="C112" s="814">
        <f t="shared" si="38"/>
        <v>6580700</v>
      </c>
      <c r="D112" s="744">
        <f t="shared" si="53"/>
        <v>260076.31958157656</v>
      </c>
      <c r="E112" s="744">
        <f t="shared" si="53"/>
        <v>64836.953621177352</v>
      </c>
      <c r="F112" s="744">
        <f t="shared" si="53"/>
        <v>300976.67716283287</v>
      </c>
      <c r="G112" s="744">
        <f t="shared" si="53"/>
        <v>34613.150450979345</v>
      </c>
      <c r="H112" s="744">
        <f t="shared" si="53"/>
        <v>15610.823504296312</v>
      </c>
      <c r="I112" s="744">
        <f t="shared" si="53"/>
        <v>65874.448951272876</v>
      </c>
      <c r="J112" s="352"/>
      <c r="K112" s="785">
        <f t="shared" si="39"/>
        <v>7322688</v>
      </c>
      <c r="L112" s="744">
        <v>390</v>
      </c>
      <c r="M112" s="744">
        <f t="shared" si="50"/>
        <v>18776.123076923075</v>
      </c>
      <c r="N112" s="657">
        <v>19820</v>
      </c>
      <c r="O112" s="657"/>
      <c r="P112" s="40" t="s">
        <v>408</v>
      </c>
      <c r="Q112" s="761">
        <v>40723</v>
      </c>
      <c r="R112" s="760"/>
      <c r="S112" s="296">
        <v>395</v>
      </c>
      <c r="T112" s="790">
        <v>16660</v>
      </c>
      <c r="U112" s="8">
        <f t="shared" si="51"/>
        <v>6580700</v>
      </c>
      <c r="V112" s="443"/>
      <c r="W112" s="761"/>
      <c r="X112" s="788"/>
      <c r="Y112" s="788"/>
      <c r="Z112" s="8">
        <f t="shared" si="52"/>
        <v>0</v>
      </c>
    </row>
    <row r="113" spans="1:26">
      <c r="A113" s="743">
        <f>IF(B113&lt;&gt;"",A112+1,"")</f>
        <v>96</v>
      </c>
      <c r="B113" s="291" t="s">
        <v>430</v>
      </c>
      <c r="C113" s="814">
        <f t="shared" si="38"/>
        <v>3473774</v>
      </c>
      <c r="D113" s="744">
        <f t="shared" si="53"/>
        <v>321427.65650851256</v>
      </c>
      <c r="E113" s="744">
        <f t="shared" si="53"/>
        <v>80131.824731814049</v>
      </c>
      <c r="F113" s="744">
        <f t="shared" si="53"/>
        <v>371976.30357047555</v>
      </c>
      <c r="G113" s="744">
        <f t="shared" si="53"/>
        <v>42778.303890697549</v>
      </c>
      <c r="H113" s="744">
        <f t="shared" si="53"/>
        <v>19293.376741207238</v>
      </c>
      <c r="I113" s="744">
        <f t="shared" si="53"/>
        <v>81414.062550034694</v>
      </c>
      <c r="J113" s="352"/>
      <c r="K113" s="785">
        <f t="shared" si="39"/>
        <v>4390796</v>
      </c>
      <c r="L113" s="744">
        <v>482</v>
      </c>
      <c r="M113" s="744">
        <f t="shared" si="50"/>
        <v>9109.5352697095441</v>
      </c>
      <c r="N113" s="657">
        <v>10600</v>
      </c>
      <c r="O113" s="657"/>
      <c r="P113" s="187" t="s">
        <v>413</v>
      </c>
      <c r="Q113" s="761">
        <v>40723</v>
      </c>
      <c r="R113" s="760"/>
      <c r="S113" s="296">
        <f>L113</f>
        <v>482</v>
      </c>
      <c r="T113" s="790">
        <v>7207</v>
      </c>
      <c r="U113" s="8">
        <f t="shared" si="51"/>
        <v>3473774</v>
      </c>
      <c r="V113" s="443"/>
      <c r="W113" s="761"/>
      <c r="X113" s="788"/>
      <c r="Y113" s="788"/>
      <c r="Z113" s="8">
        <f t="shared" si="52"/>
        <v>0</v>
      </c>
    </row>
    <row r="114" spans="1:26">
      <c r="A114" s="795">
        <f t="shared" si="49"/>
        <v>97</v>
      </c>
      <c r="B114" s="292" t="s">
        <v>560</v>
      </c>
      <c r="C114" s="814">
        <f t="shared" si="38"/>
        <v>788424</v>
      </c>
      <c r="D114" s="525">
        <f t="shared" si="53"/>
        <v>37344.29204248279</v>
      </c>
      <c r="E114" s="525">
        <f t="shared" si="53"/>
        <v>9309.9215456049533</v>
      </c>
      <c r="F114" s="525">
        <f t="shared" si="53"/>
        <v>43217.163900304207</v>
      </c>
      <c r="G114" s="525">
        <f t="shared" si="53"/>
        <v>4970.0933980893424</v>
      </c>
      <c r="H114" s="525">
        <f t="shared" si="53"/>
        <v>2241.5541442066497</v>
      </c>
      <c r="I114" s="525">
        <f t="shared" si="53"/>
        <v>9458.895234028927</v>
      </c>
      <c r="J114" s="525"/>
      <c r="K114" s="785">
        <f t="shared" si="39"/>
        <v>894966</v>
      </c>
      <c r="L114" s="525">
        <v>56</v>
      </c>
      <c r="M114" s="525">
        <f t="shared" si="50"/>
        <v>15981.535714285714</v>
      </c>
      <c r="N114" s="657">
        <v>16713</v>
      </c>
      <c r="O114" s="657"/>
      <c r="P114" s="291" t="s">
        <v>368</v>
      </c>
      <c r="Q114" s="761">
        <v>40723</v>
      </c>
      <c r="R114" s="760"/>
      <c r="S114" s="296">
        <f>L114</f>
        <v>56</v>
      </c>
      <c r="T114" s="790">
        <v>14079</v>
      </c>
      <c r="U114" s="8">
        <f t="shared" si="51"/>
        <v>788424</v>
      </c>
      <c r="V114" s="443"/>
      <c r="W114" s="761"/>
      <c r="X114" s="788"/>
      <c r="Y114" s="788"/>
      <c r="Z114" s="8">
        <f t="shared" si="52"/>
        <v>0</v>
      </c>
    </row>
    <row r="115" spans="1:26">
      <c r="A115" s="743">
        <f>IF(B115&lt;&gt;"",A114+1,"")</f>
        <v>98</v>
      </c>
      <c r="B115" s="291" t="s">
        <v>562</v>
      </c>
      <c r="C115" s="814">
        <f t="shared" si="38"/>
        <v>1223278</v>
      </c>
      <c r="D115" s="744">
        <f t="shared" si="53"/>
        <v>135373.05865400011</v>
      </c>
      <c r="E115" s="744">
        <f t="shared" si="53"/>
        <v>33748.465602817952</v>
      </c>
      <c r="F115" s="744">
        <f t="shared" si="53"/>
        <v>156662.21913860276</v>
      </c>
      <c r="G115" s="744">
        <f t="shared" si="53"/>
        <v>18016.588568073865</v>
      </c>
      <c r="H115" s="744">
        <f t="shared" si="53"/>
        <v>8125.6337727491054</v>
      </c>
      <c r="I115" s="744">
        <f t="shared" si="53"/>
        <v>34288.495223354861</v>
      </c>
      <c r="J115" s="352"/>
      <c r="K115" s="785">
        <f t="shared" si="39"/>
        <v>1609492</v>
      </c>
      <c r="L115" s="744">
        <v>203</v>
      </c>
      <c r="M115" s="744">
        <f t="shared" si="50"/>
        <v>7928.5320197044339</v>
      </c>
      <c r="N115" s="657">
        <v>8450</v>
      </c>
      <c r="O115" s="657"/>
      <c r="P115" s="291" t="s">
        <v>382</v>
      </c>
      <c r="Q115" s="761">
        <v>40723</v>
      </c>
      <c r="R115" s="760"/>
      <c r="S115" s="296">
        <f>L115</f>
        <v>203</v>
      </c>
      <c r="T115" s="790">
        <v>6026</v>
      </c>
      <c r="U115" s="8">
        <f t="shared" si="51"/>
        <v>1223278</v>
      </c>
      <c r="V115" s="443"/>
      <c r="W115" s="761"/>
      <c r="X115" s="788"/>
      <c r="Y115" s="788"/>
      <c r="Z115" s="8">
        <f t="shared" si="52"/>
        <v>0</v>
      </c>
    </row>
    <row r="116" spans="1:26">
      <c r="A116" s="743">
        <f t="shared" si="49"/>
        <v>99</v>
      </c>
      <c r="B116" s="291" t="s">
        <v>563</v>
      </c>
      <c r="C116" s="814">
        <f t="shared" si="38"/>
        <v>4449</v>
      </c>
      <c r="D116" s="744">
        <f t="shared" si="53"/>
        <v>666.86235790147839</v>
      </c>
      <c r="E116" s="744">
        <f t="shared" si="53"/>
        <v>166.24859902865987</v>
      </c>
      <c r="F116" s="744">
        <f t="shared" si="53"/>
        <v>771.73506964828948</v>
      </c>
      <c r="G116" s="744">
        <f t="shared" si="53"/>
        <v>88.751667823023965</v>
      </c>
      <c r="H116" s="744">
        <f t="shared" si="53"/>
        <v>40.027752575118747</v>
      </c>
      <c r="I116" s="744">
        <f t="shared" si="53"/>
        <v>168.90884346480226</v>
      </c>
      <c r="J116" s="352"/>
      <c r="K116" s="785">
        <f t="shared" si="39"/>
        <v>6352</v>
      </c>
      <c r="L116" s="744">
        <v>1</v>
      </c>
      <c r="M116" s="744">
        <f t="shared" si="50"/>
        <v>6352</v>
      </c>
      <c r="N116" s="657">
        <v>5778</v>
      </c>
      <c r="O116" s="657"/>
      <c r="P116" s="187" t="s">
        <v>372</v>
      </c>
      <c r="Q116" s="761">
        <v>40723</v>
      </c>
      <c r="R116" s="760"/>
      <c r="S116" s="296">
        <f>L116</f>
        <v>1</v>
      </c>
      <c r="T116" s="254">
        <v>4449</v>
      </c>
      <c r="U116" s="8">
        <f t="shared" si="51"/>
        <v>4449</v>
      </c>
      <c r="V116" s="443"/>
      <c r="W116" s="761"/>
      <c r="X116" s="788"/>
      <c r="Y116" s="788"/>
      <c r="Z116" s="8">
        <f t="shared" si="52"/>
        <v>0</v>
      </c>
    </row>
    <row r="117" spans="1:26">
      <c r="A117" s="743">
        <f t="shared" si="49"/>
        <v>100</v>
      </c>
      <c r="B117" s="291" t="s">
        <v>432</v>
      </c>
      <c r="C117" s="814">
        <f t="shared" si="38"/>
        <v>8231</v>
      </c>
      <c r="D117" s="744">
        <f t="shared" si="53"/>
        <v>666.86235790147839</v>
      </c>
      <c r="E117" s="744">
        <f t="shared" si="53"/>
        <v>166.24859902865987</v>
      </c>
      <c r="F117" s="744">
        <f t="shared" si="53"/>
        <v>771.73506964828948</v>
      </c>
      <c r="G117" s="744">
        <f t="shared" si="53"/>
        <v>88.751667823023965</v>
      </c>
      <c r="H117" s="744">
        <f t="shared" si="53"/>
        <v>40.027752575118747</v>
      </c>
      <c r="I117" s="744">
        <f t="shared" si="53"/>
        <v>168.90884346480226</v>
      </c>
      <c r="J117" s="352"/>
      <c r="K117" s="785">
        <f t="shared" si="39"/>
        <v>10134</v>
      </c>
      <c r="L117" s="744">
        <v>1</v>
      </c>
      <c r="M117" s="744">
        <f t="shared" si="50"/>
        <v>10134</v>
      </c>
      <c r="N117" s="657">
        <v>10255</v>
      </c>
      <c r="O117" s="657"/>
      <c r="P117" s="187" t="s">
        <v>390</v>
      </c>
      <c r="Q117" s="761">
        <v>40723</v>
      </c>
      <c r="R117" s="760"/>
      <c r="S117" s="296">
        <f>L117/2</f>
        <v>0.5</v>
      </c>
      <c r="T117" s="790">
        <v>16462</v>
      </c>
      <c r="U117" s="8">
        <f t="shared" si="51"/>
        <v>8231</v>
      </c>
      <c r="V117" s="443"/>
      <c r="W117" s="761"/>
      <c r="X117" s="788"/>
      <c r="Y117" s="788"/>
      <c r="Z117" s="8">
        <f t="shared" si="52"/>
        <v>0</v>
      </c>
    </row>
    <row r="118" spans="1:26">
      <c r="A118" s="743">
        <f t="shared" si="49"/>
        <v>101</v>
      </c>
      <c r="B118" s="291" t="s">
        <v>564</v>
      </c>
      <c r="C118" s="814">
        <f t="shared" si="38"/>
        <v>9184</v>
      </c>
      <c r="D118" s="744">
        <f t="shared" ref="D118:I127" si="54">IF($L$149&lt;&gt;0,D$149/$L$149*$L118,0)</f>
        <v>1333.7247158029568</v>
      </c>
      <c r="E118" s="744">
        <f t="shared" si="54"/>
        <v>332.49719805731974</v>
      </c>
      <c r="F118" s="744">
        <f t="shared" si="54"/>
        <v>1543.470139296579</v>
      </c>
      <c r="G118" s="744">
        <f t="shared" si="54"/>
        <v>177.50333564604793</v>
      </c>
      <c r="H118" s="744">
        <f t="shared" si="54"/>
        <v>80.055505150237494</v>
      </c>
      <c r="I118" s="744">
        <f t="shared" si="54"/>
        <v>337.81768692960452</v>
      </c>
      <c r="J118" s="352"/>
      <c r="K118" s="785">
        <f t="shared" si="39"/>
        <v>12989</v>
      </c>
      <c r="L118" s="744">
        <v>2</v>
      </c>
      <c r="M118" s="744">
        <f t="shared" si="50"/>
        <v>6494.5</v>
      </c>
      <c r="N118" s="657">
        <v>7089</v>
      </c>
      <c r="O118" s="657"/>
      <c r="P118" s="187" t="s">
        <v>381</v>
      </c>
      <c r="Q118" s="761">
        <v>40723</v>
      </c>
      <c r="R118" s="760"/>
      <c r="S118" s="296">
        <f>L118</f>
        <v>2</v>
      </c>
      <c r="T118" s="790">
        <v>4592</v>
      </c>
      <c r="U118" s="8">
        <f t="shared" si="51"/>
        <v>9184</v>
      </c>
      <c r="V118" s="443"/>
      <c r="W118" s="761"/>
      <c r="X118" s="788"/>
      <c r="Y118" s="788"/>
      <c r="Z118" s="8">
        <f t="shared" si="52"/>
        <v>0</v>
      </c>
    </row>
    <row r="119" spans="1:26">
      <c r="A119" s="743">
        <f t="shared" si="49"/>
        <v>102</v>
      </c>
      <c r="B119" s="291" t="s">
        <v>442</v>
      </c>
      <c r="C119" s="814">
        <f t="shared" si="38"/>
        <v>13447</v>
      </c>
      <c r="D119" s="744">
        <f t="shared" si="54"/>
        <v>666.86235790147839</v>
      </c>
      <c r="E119" s="744">
        <f t="shared" si="54"/>
        <v>166.24859902865987</v>
      </c>
      <c r="F119" s="744">
        <f t="shared" si="54"/>
        <v>771.73506964828948</v>
      </c>
      <c r="G119" s="744">
        <f t="shared" si="54"/>
        <v>88.751667823023965</v>
      </c>
      <c r="H119" s="744">
        <f t="shared" si="54"/>
        <v>40.027752575118747</v>
      </c>
      <c r="I119" s="744">
        <f t="shared" si="54"/>
        <v>168.90884346480226</v>
      </c>
      <c r="J119" s="352"/>
      <c r="K119" s="785">
        <f t="shared" si="39"/>
        <v>15350</v>
      </c>
      <c r="L119" s="744">
        <v>1</v>
      </c>
      <c r="M119" s="744">
        <f t="shared" si="50"/>
        <v>15350</v>
      </c>
      <c r="N119" s="657">
        <v>15135</v>
      </c>
      <c r="O119" s="657"/>
      <c r="P119" s="40" t="s">
        <v>410</v>
      </c>
      <c r="Q119" s="761">
        <v>40723</v>
      </c>
      <c r="R119" s="760"/>
      <c r="S119" s="296">
        <f>L119/2</f>
        <v>0.5</v>
      </c>
      <c r="T119" s="790">
        <v>26894</v>
      </c>
      <c r="U119" s="8">
        <f t="shared" si="51"/>
        <v>13447</v>
      </c>
      <c r="V119" s="443"/>
      <c r="W119" s="761"/>
      <c r="X119" s="788"/>
      <c r="Y119" s="788"/>
      <c r="Z119" s="8">
        <f t="shared" si="52"/>
        <v>0</v>
      </c>
    </row>
    <row r="120" spans="1:26">
      <c r="A120" s="743">
        <f t="shared" si="49"/>
        <v>103</v>
      </c>
      <c r="B120" s="291" t="s">
        <v>565</v>
      </c>
      <c r="C120" s="814">
        <f t="shared" si="38"/>
        <v>121023</v>
      </c>
      <c r="D120" s="744">
        <f t="shared" si="54"/>
        <v>6001.7612211133055</v>
      </c>
      <c r="E120" s="744">
        <f t="shared" si="54"/>
        <v>1496.2373912579387</v>
      </c>
      <c r="F120" s="744">
        <f t="shared" si="54"/>
        <v>6945.6156268346058</v>
      </c>
      <c r="G120" s="744">
        <f t="shared" si="54"/>
        <v>798.76501040721564</v>
      </c>
      <c r="H120" s="744">
        <f t="shared" si="54"/>
        <v>360.24977317606874</v>
      </c>
      <c r="I120" s="744">
        <f t="shared" si="54"/>
        <v>1520.1795911832203</v>
      </c>
      <c r="J120" s="352"/>
      <c r="K120" s="785">
        <f t="shared" si="39"/>
        <v>138146</v>
      </c>
      <c r="L120" s="744">
        <v>9</v>
      </c>
      <c r="M120" s="744">
        <f t="shared" si="50"/>
        <v>15349.555555555555</v>
      </c>
      <c r="N120" s="657">
        <v>15056</v>
      </c>
      <c r="O120" s="657"/>
      <c r="P120" s="40" t="s">
        <v>410</v>
      </c>
      <c r="Q120" s="761">
        <v>40723</v>
      </c>
      <c r="R120" s="760"/>
      <c r="S120" s="296">
        <f>L120/2</f>
        <v>4.5</v>
      </c>
      <c r="T120" s="790">
        <v>26894</v>
      </c>
      <c r="U120" s="8">
        <f t="shared" si="51"/>
        <v>121023</v>
      </c>
      <c r="V120" s="443"/>
      <c r="W120" s="761"/>
      <c r="X120" s="788"/>
      <c r="Y120" s="788"/>
      <c r="Z120" s="8">
        <f t="shared" si="52"/>
        <v>0</v>
      </c>
    </row>
    <row r="121" spans="1:26">
      <c r="A121" s="743">
        <f t="shared" si="49"/>
        <v>104</v>
      </c>
      <c r="B121" s="291" t="s">
        <v>566</v>
      </c>
      <c r="C121" s="814">
        <f t="shared" si="38"/>
        <v>1782084</v>
      </c>
      <c r="D121" s="744">
        <f t="shared" si="54"/>
        <v>194056.94614933021</v>
      </c>
      <c r="E121" s="744">
        <f t="shared" si="54"/>
        <v>48378.342317340022</v>
      </c>
      <c r="F121" s="744">
        <f t="shared" si="54"/>
        <v>224574.90526765224</v>
      </c>
      <c r="G121" s="744">
        <f t="shared" si="54"/>
        <v>25826.735336499973</v>
      </c>
      <c r="H121" s="744">
        <f t="shared" si="54"/>
        <v>11648.075999359555</v>
      </c>
      <c r="I121" s="744">
        <f t="shared" si="54"/>
        <v>49152.473448257457</v>
      </c>
      <c r="J121" s="352"/>
      <c r="K121" s="785">
        <f t="shared" si="39"/>
        <v>2335721</v>
      </c>
      <c r="L121" s="744">
        <v>291</v>
      </c>
      <c r="M121" s="744">
        <f t="shared" si="50"/>
        <v>8026.5326460481101</v>
      </c>
      <c r="N121" s="657">
        <v>9880</v>
      </c>
      <c r="O121" s="657"/>
      <c r="P121" s="187" t="s">
        <v>371</v>
      </c>
      <c r="Q121" s="761">
        <v>40723</v>
      </c>
      <c r="R121" s="760"/>
      <c r="S121" s="296">
        <f>L121</f>
        <v>291</v>
      </c>
      <c r="T121" s="790">
        <v>6124</v>
      </c>
      <c r="U121" s="8">
        <f t="shared" si="51"/>
        <v>1782084</v>
      </c>
      <c r="V121" s="443"/>
      <c r="W121" s="761"/>
      <c r="X121" s="788"/>
      <c r="Y121" s="788"/>
      <c r="Z121" s="8">
        <f t="shared" si="52"/>
        <v>0</v>
      </c>
    </row>
    <row r="122" spans="1:26">
      <c r="A122" s="743">
        <f t="shared" si="49"/>
        <v>105</v>
      </c>
      <c r="B122" s="291" t="s">
        <v>560</v>
      </c>
      <c r="C122" s="814">
        <f t="shared" si="38"/>
        <v>6124</v>
      </c>
      <c r="D122" s="744">
        <f t="shared" si="54"/>
        <v>666.86235790147839</v>
      </c>
      <c r="E122" s="744">
        <f t="shared" si="54"/>
        <v>166.24859902865987</v>
      </c>
      <c r="F122" s="744">
        <f t="shared" si="54"/>
        <v>771.73506964828948</v>
      </c>
      <c r="G122" s="744">
        <f t="shared" si="54"/>
        <v>88.751667823023965</v>
      </c>
      <c r="H122" s="744">
        <f t="shared" si="54"/>
        <v>40.027752575118747</v>
      </c>
      <c r="I122" s="744">
        <f t="shared" si="54"/>
        <v>168.90884346480226</v>
      </c>
      <c r="J122" s="352"/>
      <c r="K122" s="785">
        <f t="shared" si="39"/>
        <v>8027</v>
      </c>
      <c r="L122" s="744">
        <v>1</v>
      </c>
      <c r="M122" s="744">
        <f t="shared" si="50"/>
        <v>8027</v>
      </c>
      <c r="N122" s="657">
        <v>9259</v>
      </c>
      <c r="O122" s="657"/>
      <c r="P122" s="187" t="s">
        <v>371</v>
      </c>
      <c r="Q122" s="761">
        <v>40723</v>
      </c>
      <c r="R122" s="760"/>
      <c r="S122" s="296">
        <f>L122</f>
        <v>1</v>
      </c>
      <c r="T122" s="790">
        <v>6124</v>
      </c>
      <c r="U122" s="8">
        <f t="shared" si="51"/>
        <v>6124</v>
      </c>
      <c r="V122" s="443"/>
      <c r="W122" s="761"/>
      <c r="X122" s="788"/>
      <c r="Y122" s="788"/>
      <c r="Z122" s="8">
        <f t="shared" si="52"/>
        <v>0</v>
      </c>
    </row>
    <row r="123" spans="1:26">
      <c r="A123" s="743">
        <f t="shared" si="49"/>
        <v>106</v>
      </c>
      <c r="B123" s="291" t="s">
        <v>426</v>
      </c>
      <c r="C123" s="814">
        <f t="shared" si="38"/>
        <v>1913520</v>
      </c>
      <c r="D123" s="744">
        <f t="shared" si="54"/>
        <v>79356.620590275925</v>
      </c>
      <c r="E123" s="744">
        <f t="shared" si="54"/>
        <v>19783.583284410524</v>
      </c>
      <c r="F123" s="744">
        <f t="shared" si="54"/>
        <v>91836.473288146444</v>
      </c>
      <c r="G123" s="744">
        <f t="shared" si="54"/>
        <v>10561.448470939851</v>
      </c>
      <c r="H123" s="744">
        <f t="shared" si="54"/>
        <v>4763.302556439131</v>
      </c>
      <c r="I123" s="744">
        <f t="shared" si="54"/>
        <v>20100.15237231147</v>
      </c>
      <c r="J123" s="352"/>
      <c r="K123" s="785">
        <f t="shared" si="39"/>
        <v>2139922</v>
      </c>
      <c r="L123" s="744">
        <v>119</v>
      </c>
      <c r="M123" s="744">
        <f t="shared" si="50"/>
        <v>17982.537815126052</v>
      </c>
      <c r="N123" s="657">
        <v>17330</v>
      </c>
      <c r="O123" s="657"/>
      <c r="P123" s="40" t="s">
        <v>409</v>
      </c>
      <c r="Q123" s="761">
        <v>40723</v>
      </c>
      <c r="R123" s="760"/>
      <c r="S123" s="296">
        <v>120</v>
      </c>
      <c r="T123" s="790">
        <v>15946</v>
      </c>
      <c r="U123" s="8">
        <f t="shared" si="51"/>
        <v>1913520</v>
      </c>
      <c r="V123" s="443"/>
      <c r="W123" s="761"/>
      <c r="X123" s="788"/>
      <c r="Y123" s="788"/>
      <c r="Z123" s="8">
        <f t="shared" si="52"/>
        <v>0</v>
      </c>
    </row>
    <row r="124" spans="1:26">
      <c r="A124" s="743">
        <f t="shared" si="49"/>
        <v>107</v>
      </c>
      <c r="B124" s="291" t="s">
        <v>552</v>
      </c>
      <c r="C124" s="814">
        <f t="shared" si="38"/>
        <v>3400544</v>
      </c>
      <c r="D124" s="744">
        <f t="shared" si="54"/>
        <v>202726.15680204943</v>
      </c>
      <c r="E124" s="744">
        <f t="shared" si="54"/>
        <v>50539.574104712599</v>
      </c>
      <c r="F124" s="744">
        <f t="shared" si="54"/>
        <v>234607.46117308</v>
      </c>
      <c r="G124" s="744">
        <f t="shared" si="54"/>
        <v>26980.507018199285</v>
      </c>
      <c r="H124" s="744">
        <f t="shared" si="54"/>
        <v>12168.436782836099</v>
      </c>
      <c r="I124" s="744">
        <f t="shared" si="54"/>
        <v>51348.288413299888</v>
      </c>
      <c r="J124" s="352"/>
      <c r="K124" s="785">
        <f t="shared" si="39"/>
        <v>3978914</v>
      </c>
      <c r="L124" s="744">
        <v>304</v>
      </c>
      <c r="M124" s="744">
        <f t="shared" si="50"/>
        <v>13088.532894736842</v>
      </c>
      <c r="N124" s="657">
        <v>13172</v>
      </c>
      <c r="O124" s="657"/>
      <c r="P124" s="40" t="s">
        <v>403</v>
      </c>
      <c r="Q124" s="761">
        <v>40723</v>
      </c>
      <c r="R124" s="760"/>
      <c r="S124" s="296">
        <f>L124/2</f>
        <v>152</v>
      </c>
      <c r="T124" s="790">
        <v>22372</v>
      </c>
      <c r="U124" s="8">
        <f t="shared" si="51"/>
        <v>3400544</v>
      </c>
      <c r="V124" s="443"/>
      <c r="W124" s="761"/>
      <c r="X124" s="788"/>
      <c r="Y124" s="788"/>
      <c r="Z124" s="8">
        <f t="shared" si="52"/>
        <v>0</v>
      </c>
    </row>
    <row r="125" spans="1:26">
      <c r="A125" s="743">
        <f t="shared" si="49"/>
        <v>108</v>
      </c>
      <c r="B125" s="291" t="s">
        <v>551</v>
      </c>
      <c r="C125" s="814">
        <f t="shared" si="38"/>
        <v>464100</v>
      </c>
      <c r="D125" s="744">
        <f t="shared" si="54"/>
        <v>43346.053263596099</v>
      </c>
      <c r="E125" s="744">
        <f t="shared" si="54"/>
        <v>10806.158936862892</v>
      </c>
      <c r="F125" s="744">
        <f t="shared" si="54"/>
        <v>50162.779527138817</v>
      </c>
      <c r="G125" s="744">
        <f t="shared" si="54"/>
        <v>5768.8584084965578</v>
      </c>
      <c r="H125" s="744">
        <f t="shared" si="54"/>
        <v>2601.8039173827187</v>
      </c>
      <c r="I125" s="744">
        <f t="shared" si="54"/>
        <v>10979.074825212147</v>
      </c>
      <c r="J125" s="352"/>
      <c r="K125" s="785">
        <f t="shared" si="39"/>
        <v>587765</v>
      </c>
      <c r="L125" s="744">
        <v>65</v>
      </c>
      <c r="M125" s="744">
        <f t="shared" si="50"/>
        <v>9042.538461538461</v>
      </c>
      <c r="N125" s="657">
        <v>10433</v>
      </c>
      <c r="O125" s="657"/>
      <c r="P125" s="40" t="s">
        <v>411</v>
      </c>
      <c r="Q125" s="761">
        <v>40723</v>
      </c>
      <c r="R125" s="760"/>
      <c r="S125" s="296">
        <f>L125/2</f>
        <v>32.5</v>
      </c>
      <c r="T125" s="790">
        <v>14280</v>
      </c>
      <c r="U125" s="8">
        <f t="shared" si="51"/>
        <v>464100</v>
      </c>
      <c r="V125" s="443"/>
      <c r="W125" s="761"/>
      <c r="X125" s="788"/>
      <c r="Y125" s="788"/>
      <c r="Z125" s="8">
        <f t="shared" si="52"/>
        <v>0</v>
      </c>
    </row>
    <row r="126" spans="1:26">
      <c r="A126" s="743">
        <f t="shared" si="49"/>
        <v>109</v>
      </c>
      <c r="B126" s="291" t="s">
        <v>565</v>
      </c>
      <c r="C126" s="814">
        <f t="shared" si="38"/>
        <v>430304</v>
      </c>
      <c r="D126" s="744">
        <f t="shared" si="54"/>
        <v>21339.595452847308</v>
      </c>
      <c r="E126" s="744">
        <f t="shared" si="54"/>
        <v>5319.9551689171158</v>
      </c>
      <c r="F126" s="744">
        <f t="shared" si="54"/>
        <v>24695.522228745263</v>
      </c>
      <c r="G126" s="744">
        <f t="shared" si="54"/>
        <v>2840.0533703367669</v>
      </c>
      <c r="H126" s="744">
        <f t="shared" si="54"/>
        <v>1280.8880824037999</v>
      </c>
      <c r="I126" s="744">
        <f t="shared" si="54"/>
        <v>5405.0829908736723</v>
      </c>
      <c r="J126" s="352"/>
      <c r="K126" s="785">
        <f t="shared" si="39"/>
        <v>491185</v>
      </c>
      <c r="L126" s="744">
        <v>32</v>
      </c>
      <c r="M126" s="744">
        <f t="shared" si="50"/>
        <v>15349.53125</v>
      </c>
      <c r="N126" s="657">
        <v>15175</v>
      </c>
      <c r="O126" s="657"/>
      <c r="P126" s="40" t="s">
        <v>410</v>
      </c>
      <c r="Q126" s="761">
        <v>40723</v>
      </c>
      <c r="R126" s="760"/>
      <c r="S126" s="296">
        <f t="shared" ref="S126" si="55">L126/2</f>
        <v>16</v>
      </c>
      <c r="T126" s="790">
        <v>26894</v>
      </c>
      <c r="U126" s="8">
        <f t="shared" si="51"/>
        <v>430304</v>
      </c>
      <c r="V126" s="443"/>
      <c r="W126" s="761"/>
      <c r="X126" s="788"/>
      <c r="Y126" s="788"/>
      <c r="Z126" s="8">
        <f t="shared" si="52"/>
        <v>0</v>
      </c>
    </row>
    <row r="127" spans="1:26">
      <c r="A127" s="743">
        <f t="shared" si="49"/>
        <v>110</v>
      </c>
      <c r="B127" s="291" t="s">
        <v>434</v>
      </c>
      <c r="C127" s="814">
        <f t="shared" si="38"/>
        <v>71132</v>
      </c>
      <c r="D127" s="744">
        <f t="shared" si="54"/>
        <v>3334.3117895073919</v>
      </c>
      <c r="E127" s="744">
        <f t="shared" si="54"/>
        <v>831.24299514329937</v>
      </c>
      <c r="F127" s="744">
        <f t="shared" si="54"/>
        <v>3858.6753482414474</v>
      </c>
      <c r="G127" s="744">
        <f t="shared" si="54"/>
        <v>443.75833911511984</v>
      </c>
      <c r="H127" s="744">
        <f t="shared" si="54"/>
        <v>200.13876287559373</v>
      </c>
      <c r="I127" s="744">
        <f t="shared" si="54"/>
        <v>844.54421732401124</v>
      </c>
      <c r="J127" s="352"/>
      <c r="K127" s="785">
        <f t="shared" si="39"/>
        <v>80645</v>
      </c>
      <c r="L127" s="744">
        <v>5</v>
      </c>
      <c r="M127" s="744">
        <f t="shared" si="50"/>
        <v>16129</v>
      </c>
      <c r="N127" s="657">
        <v>15756</v>
      </c>
      <c r="O127" s="657"/>
      <c r="P127" s="187" t="s">
        <v>406</v>
      </c>
      <c r="Q127" s="761">
        <v>40723</v>
      </c>
      <c r="R127" s="760"/>
      <c r="S127" s="296">
        <v>2</v>
      </c>
      <c r="T127" s="790">
        <v>35566</v>
      </c>
      <c r="U127" s="8">
        <f t="shared" si="51"/>
        <v>71132</v>
      </c>
      <c r="V127" s="443"/>
      <c r="W127" s="761"/>
      <c r="X127" s="788"/>
      <c r="Y127" s="788"/>
      <c r="Z127" s="8">
        <f t="shared" si="52"/>
        <v>0</v>
      </c>
    </row>
    <row r="128" spans="1:26">
      <c r="A128" s="743">
        <f t="shared" si="49"/>
        <v>111</v>
      </c>
      <c r="B128" s="291" t="s">
        <v>559</v>
      </c>
      <c r="C128" s="814">
        <f t="shared" si="38"/>
        <v>960200</v>
      </c>
      <c r="D128" s="744">
        <f t="shared" ref="D128:I137" si="56">IF($L$149&lt;&gt;0,D$149/$L$149*$L128,0)</f>
        <v>53348.988632118271</v>
      </c>
      <c r="E128" s="744">
        <f t="shared" si="56"/>
        <v>13299.88792229279</v>
      </c>
      <c r="F128" s="744">
        <f t="shared" si="56"/>
        <v>61738.805571863159</v>
      </c>
      <c r="G128" s="744">
        <f t="shared" si="56"/>
        <v>7100.1334258419174</v>
      </c>
      <c r="H128" s="744">
        <f t="shared" si="56"/>
        <v>3202.2202060094996</v>
      </c>
      <c r="I128" s="744">
        <f t="shared" si="56"/>
        <v>13512.70747718418</v>
      </c>
      <c r="J128" s="352"/>
      <c r="K128" s="785">
        <f t="shared" si="39"/>
        <v>1112403</v>
      </c>
      <c r="L128" s="744">
        <v>80</v>
      </c>
      <c r="M128" s="744">
        <f t="shared" si="50"/>
        <v>13905.0375</v>
      </c>
      <c r="N128" s="657">
        <v>14563</v>
      </c>
      <c r="O128" s="657"/>
      <c r="P128" s="40" t="s">
        <v>404</v>
      </c>
      <c r="Q128" s="761">
        <v>40723</v>
      </c>
      <c r="R128" s="760"/>
      <c r="S128" s="296">
        <f>L128/2</f>
        <v>40</v>
      </c>
      <c r="T128" s="790">
        <v>24005</v>
      </c>
      <c r="U128" s="8">
        <f t="shared" si="51"/>
        <v>960200</v>
      </c>
      <c r="V128" s="443"/>
      <c r="W128" s="761"/>
      <c r="X128" s="788"/>
      <c r="Y128" s="788"/>
      <c r="Z128" s="8">
        <f t="shared" si="52"/>
        <v>0</v>
      </c>
    </row>
    <row r="129" spans="1:26">
      <c r="A129" s="743">
        <f t="shared" si="49"/>
        <v>112</v>
      </c>
      <c r="B129" s="291" t="s">
        <v>430</v>
      </c>
      <c r="C129" s="814">
        <f t="shared" si="38"/>
        <v>349860</v>
      </c>
      <c r="D129" s="744">
        <f t="shared" si="56"/>
        <v>32676.255537172441</v>
      </c>
      <c r="E129" s="744">
        <f t="shared" si="56"/>
        <v>8146.1813524043337</v>
      </c>
      <c r="F129" s="744">
        <f t="shared" si="56"/>
        <v>37815.018412766185</v>
      </c>
      <c r="G129" s="744">
        <f t="shared" si="56"/>
        <v>4348.8317233281741</v>
      </c>
      <c r="H129" s="744">
        <f t="shared" si="56"/>
        <v>1961.3598761808187</v>
      </c>
      <c r="I129" s="744">
        <f t="shared" si="56"/>
        <v>8276.5333297753114</v>
      </c>
      <c r="J129" s="352"/>
      <c r="K129" s="785">
        <f t="shared" si="39"/>
        <v>443084</v>
      </c>
      <c r="L129" s="744">
        <v>49</v>
      </c>
      <c r="M129" s="744">
        <f t="shared" si="50"/>
        <v>9042.5306122448983</v>
      </c>
      <c r="N129" s="657">
        <v>10698</v>
      </c>
      <c r="O129" s="657"/>
      <c r="P129" s="40" t="s">
        <v>411</v>
      </c>
      <c r="Q129" s="761">
        <v>40723</v>
      </c>
      <c r="R129" s="760"/>
      <c r="S129" s="296">
        <f>L129/2</f>
        <v>24.5</v>
      </c>
      <c r="T129" s="790">
        <v>14280</v>
      </c>
      <c r="U129" s="8">
        <f t="shared" si="51"/>
        <v>349860</v>
      </c>
      <c r="V129" s="443"/>
      <c r="W129" s="761"/>
      <c r="X129" s="788"/>
      <c r="Y129" s="788"/>
      <c r="Z129" s="8">
        <f t="shared" si="52"/>
        <v>0</v>
      </c>
    </row>
    <row r="130" spans="1:26">
      <c r="A130" s="743">
        <f t="shared" si="49"/>
        <v>113</v>
      </c>
      <c r="B130" s="291" t="s">
        <v>441</v>
      </c>
      <c r="C130" s="814">
        <f t="shared" si="38"/>
        <v>9184</v>
      </c>
      <c r="D130" s="744">
        <f t="shared" si="56"/>
        <v>1333.7247158029568</v>
      </c>
      <c r="E130" s="744">
        <f t="shared" si="56"/>
        <v>332.49719805731974</v>
      </c>
      <c r="F130" s="744">
        <f t="shared" si="56"/>
        <v>1543.470139296579</v>
      </c>
      <c r="G130" s="744">
        <f t="shared" si="56"/>
        <v>177.50333564604793</v>
      </c>
      <c r="H130" s="744">
        <f t="shared" si="56"/>
        <v>80.055505150237494</v>
      </c>
      <c r="I130" s="744">
        <f t="shared" si="56"/>
        <v>337.81768692960452</v>
      </c>
      <c r="J130" s="352"/>
      <c r="K130" s="785">
        <f t="shared" si="39"/>
        <v>12989</v>
      </c>
      <c r="L130" s="744">
        <v>2</v>
      </c>
      <c r="M130" s="744">
        <f t="shared" si="50"/>
        <v>6494.5</v>
      </c>
      <c r="N130" s="657">
        <v>7435</v>
      </c>
      <c r="O130" s="657"/>
      <c r="P130" s="187" t="s">
        <v>381</v>
      </c>
      <c r="Q130" s="761">
        <v>40723</v>
      </c>
      <c r="R130" s="760"/>
      <c r="S130" s="296">
        <f>L130</f>
        <v>2</v>
      </c>
      <c r="T130" s="790">
        <v>4592</v>
      </c>
      <c r="U130" s="8">
        <f t="shared" si="51"/>
        <v>9184</v>
      </c>
      <c r="V130" s="443"/>
      <c r="W130" s="761"/>
      <c r="X130" s="788"/>
      <c r="Y130" s="788"/>
      <c r="Z130" s="8">
        <f t="shared" si="52"/>
        <v>0</v>
      </c>
    </row>
    <row r="131" spans="1:26">
      <c r="A131" s="743">
        <f t="shared" si="49"/>
        <v>114</v>
      </c>
      <c r="B131" s="291" t="s">
        <v>567</v>
      </c>
      <c r="C131" s="814">
        <f t="shared" si="38"/>
        <v>16462</v>
      </c>
      <c r="D131" s="744">
        <f t="shared" si="56"/>
        <v>1333.7247158029568</v>
      </c>
      <c r="E131" s="744">
        <f t="shared" si="56"/>
        <v>332.49719805731974</v>
      </c>
      <c r="F131" s="744">
        <f t="shared" si="56"/>
        <v>1543.470139296579</v>
      </c>
      <c r="G131" s="744">
        <f t="shared" si="56"/>
        <v>177.50333564604793</v>
      </c>
      <c r="H131" s="744">
        <f t="shared" si="56"/>
        <v>80.055505150237494</v>
      </c>
      <c r="I131" s="744">
        <f t="shared" si="56"/>
        <v>337.81768692960452</v>
      </c>
      <c r="J131" s="352"/>
      <c r="K131" s="785">
        <f t="shared" si="39"/>
        <v>20267</v>
      </c>
      <c r="L131" s="744">
        <v>2</v>
      </c>
      <c r="M131" s="744">
        <f t="shared" si="50"/>
        <v>10133.5</v>
      </c>
      <c r="N131" s="657">
        <v>10116</v>
      </c>
      <c r="O131" s="657"/>
      <c r="P131" s="187" t="s">
        <v>390</v>
      </c>
      <c r="Q131" s="761">
        <v>40723</v>
      </c>
      <c r="R131" s="760"/>
      <c r="S131" s="296">
        <f>L131/2</f>
        <v>1</v>
      </c>
      <c r="T131" s="790">
        <v>16462</v>
      </c>
      <c r="U131" s="8">
        <f t="shared" si="51"/>
        <v>16462</v>
      </c>
      <c r="V131" s="443"/>
      <c r="W131" s="761"/>
      <c r="X131" s="788"/>
      <c r="Y131" s="788"/>
      <c r="Z131" s="8">
        <f t="shared" si="52"/>
        <v>0</v>
      </c>
    </row>
    <row r="132" spans="1:26">
      <c r="A132" s="743">
        <f t="shared" si="49"/>
        <v>115</v>
      </c>
      <c r="B132" s="291" t="s">
        <v>566</v>
      </c>
      <c r="C132" s="814">
        <f t="shared" si="38"/>
        <v>30620</v>
      </c>
      <c r="D132" s="744">
        <f t="shared" si="56"/>
        <v>3334.3117895073919</v>
      </c>
      <c r="E132" s="744">
        <f t="shared" si="56"/>
        <v>831.24299514329937</v>
      </c>
      <c r="F132" s="744">
        <f t="shared" si="56"/>
        <v>3858.6753482414474</v>
      </c>
      <c r="G132" s="744">
        <f t="shared" si="56"/>
        <v>443.75833911511984</v>
      </c>
      <c r="H132" s="744">
        <f t="shared" si="56"/>
        <v>200.13876287559373</v>
      </c>
      <c r="I132" s="744">
        <f t="shared" si="56"/>
        <v>844.54421732401124</v>
      </c>
      <c r="J132" s="352"/>
      <c r="K132" s="785">
        <f t="shared" si="39"/>
        <v>40133</v>
      </c>
      <c r="L132" s="744">
        <v>5</v>
      </c>
      <c r="M132" s="744">
        <f t="shared" si="50"/>
        <v>8026.6</v>
      </c>
      <c r="N132" s="657">
        <v>9692</v>
      </c>
      <c r="O132" s="657"/>
      <c r="P132" s="187" t="s">
        <v>371</v>
      </c>
      <c r="Q132" s="761">
        <v>40723</v>
      </c>
      <c r="R132" s="760"/>
      <c r="S132" s="296">
        <f>L132</f>
        <v>5</v>
      </c>
      <c r="T132" s="790">
        <v>6124</v>
      </c>
      <c r="U132" s="8">
        <f t="shared" si="51"/>
        <v>30620</v>
      </c>
      <c r="V132" s="443"/>
      <c r="W132" s="761"/>
      <c r="X132" s="788"/>
      <c r="Y132" s="788"/>
      <c r="Z132" s="8">
        <f t="shared" si="52"/>
        <v>0</v>
      </c>
    </row>
    <row r="133" spans="1:26">
      <c r="A133" s="743">
        <f t="shared" si="49"/>
        <v>116</v>
      </c>
      <c r="B133" s="291" t="s">
        <v>438</v>
      </c>
      <c r="C133" s="814">
        <f t="shared" si="38"/>
        <v>8231</v>
      </c>
      <c r="D133" s="744">
        <f t="shared" si="56"/>
        <v>666.86235790147839</v>
      </c>
      <c r="E133" s="744">
        <f t="shared" si="56"/>
        <v>166.24859902865987</v>
      </c>
      <c r="F133" s="744">
        <f t="shared" si="56"/>
        <v>771.73506964828948</v>
      </c>
      <c r="G133" s="744">
        <f t="shared" si="56"/>
        <v>88.751667823023965</v>
      </c>
      <c r="H133" s="744">
        <f t="shared" si="56"/>
        <v>40.027752575118747</v>
      </c>
      <c r="I133" s="744">
        <f t="shared" si="56"/>
        <v>168.90884346480226</v>
      </c>
      <c r="J133" s="352"/>
      <c r="K133" s="785">
        <f t="shared" si="39"/>
        <v>10134</v>
      </c>
      <c r="L133" s="744">
        <v>1</v>
      </c>
      <c r="M133" s="744">
        <f t="shared" si="50"/>
        <v>10134</v>
      </c>
      <c r="N133" s="657">
        <v>12286</v>
      </c>
      <c r="O133" s="657"/>
      <c r="P133" s="187" t="s">
        <v>390</v>
      </c>
      <c r="Q133" s="761">
        <v>40723</v>
      </c>
      <c r="R133" s="760"/>
      <c r="S133" s="296">
        <f>L133/2</f>
        <v>0.5</v>
      </c>
      <c r="T133" s="790">
        <v>16462</v>
      </c>
      <c r="U133" s="8">
        <f t="shared" si="51"/>
        <v>8231</v>
      </c>
      <c r="V133" s="443"/>
      <c r="W133" s="761"/>
      <c r="X133" s="788"/>
      <c r="Y133" s="788"/>
      <c r="Z133" s="8">
        <f t="shared" si="52"/>
        <v>0</v>
      </c>
    </row>
    <row r="134" spans="1:26">
      <c r="A134" s="743">
        <f t="shared" si="49"/>
        <v>117</v>
      </c>
      <c r="B134" s="291" t="s">
        <v>440</v>
      </c>
      <c r="C134" s="814">
        <f t="shared" si="38"/>
        <v>4449</v>
      </c>
      <c r="D134" s="744">
        <f t="shared" si="56"/>
        <v>666.86235790147839</v>
      </c>
      <c r="E134" s="744">
        <f t="shared" si="56"/>
        <v>166.24859902865987</v>
      </c>
      <c r="F134" s="744">
        <f t="shared" si="56"/>
        <v>771.73506964828948</v>
      </c>
      <c r="G134" s="744">
        <f t="shared" si="56"/>
        <v>88.751667823023965</v>
      </c>
      <c r="H134" s="744">
        <f t="shared" si="56"/>
        <v>40.027752575118747</v>
      </c>
      <c r="I134" s="744">
        <f t="shared" si="56"/>
        <v>168.90884346480226</v>
      </c>
      <c r="J134" s="352"/>
      <c r="K134" s="785">
        <f t="shared" si="39"/>
        <v>6352</v>
      </c>
      <c r="L134" s="744">
        <v>1</v>
      </c>
      <c r="M134" s="744">
        <f t="shared" si="50"/>
        <v>6352</v>
      </c>
      <c r="N134" s="657">
        <v>5285</v>
      </c>
      <c r="O134" s="657"/>
      <c r="P134" s="187" t="s">
        <v>372</v>
      </c>
      <c r="Q134" s="761">
        <v>40723</v>
      </c>
      <c r="R134" s="760"/>
      <c r="S134" s="296">
        <f>L134</f>
        <v>1</v>
      </c>
      <c r="T134" s="254">
        <v>4449</v>
      </c>
      <c r="U134" s="8">
        <f t="shared" si="51"/>
        <v>4449</v>
      </c>
      <c r="V134" s="443"/>
      <c r="W134" s="761"/>
      <c r="X134" s="788"/>
      <c r="Y134" s="788"/>
      <c r="Z134" s="8">
        <f t="shared" si="52"/>
        <v>0</v>
      </c>
    </row>
    <row r="135" spans="1:26">
      <c r="A135" s="743">
        <f t="shared" si="49"/>
        <v>118</v>
      </c>
      <c r="B135" s="291" t="s">
        <v>436</v>
      </c>
      <c r="C135" s="814">
        <f t="shared" si="38"/>
        <v>42237</v>
      </c>
      <c r="D135" s="744">
        <f t="shared" si="56"/>
        <v>2000.5870737044352</v>
      </c>
      <c r="E135" s="744">
        <f t="shared" si="56"/>
        <v>498.74579708597958</v>
      </c>
      <c r="F135" s="744">
        <f t="shared" si="56"/>
        <v>2315.2052089448684</v>
      </c>
      <c r="G135" s="744">
        <f t="shared" si="56"/>
        <v>266.25500346907188</v>
      </c>
      <c r="H135" s="744">
        <f t="shared" si="56"/>
        <v>120.08325772535625</v>
      </c>
      <c r="I135" s="744">
        <f t="shared" si="56"/>
        <v>506.72653039440678</v>
      </c>
      <c r="J135" s="352"/>
      <c r="K135" s="785">
        <f t="shared" si="39"/>
        <v>47945</v>
      </c>
      <c r="L135" s="744">
        <v>3</v>
      </c>
      <c r="M135" s="744">
        <f t="shared" si="50"/>
        <v>15981.666666666666</v>
      </c>
      <c r="N135" s="657">
        <v>16841</v>
      </c>
      <c r="O135" s="657"/>
      <c r="P135" s="291" t="s">
        <v>368</v>
      </c>
      <c r="Q135" s="761">
        <v>40723</v>
      </c>
      <c r="R135" s="760"/>
      <c r="S135" s="296">
        <f>L135</f>
        <v>3</v>
      </c>
      <c r="T135" s="790">
        <v>14079</v>
      </c>
      <c r="U135" s="8">
        <f t="shared" si="51"/>
        <v>42237</v>
      </c>
      <c r="V135" s="443"/>
      <c r="W135" s="761"/>
      <c r="X135" s="788"/>
      <c r="Y135" s="788"/>
      <c r="Z135" s="8">
        <f t="shared" si="52"/>
        <v>0</v>
      </c>
    </row>
    <row r="136" spans="1:26">
      <c r="A136" s="743">
        <f t="shared" si="49"/>
        <v>119</v>
      </c>
      <c r="B136" s="291" t="s">
        <v>431</v>
      </c>
      <c r="C136" s="814">
        <f t="shared" si="38"/>
        <v>16462</v>
      </c>
      <c r="D136" s="744">
        <f t="shared" si="56"/>
        <v>1333.7247158029568</v>
      </c>
      <c r="E136" s="744">
        <f t="shared" si="56"/>
        <v>332.49719805731974</v>
      </c>
      <c r="F136" s="744">
        <f t="shared" si="56"/>
        <v>1543.470139296579</v>
      </c>
      <c r="G136" s="744">
        <f t="shared" si="56"/>
        <v>177.50333564604793</v>
      </c>
      <c r="H136" s="744">
        <f t="shared" si="56"/>
        <v>80.055505150237494</v>
      </c>
      <c r="I136" s="744">
        <f t="shared" si="56"/>
        <v>337.81768692960452</v>
      </c>
      <c r="J136" s="352"/>
      <c r="K136" s="785">
        <f t="shared" si="39"/>
        <v>20267</v>
      </c>
      <c r="L136" s="744">
        <v>2</v>
      </c>
      <c r="M136" s="744">
        <f t="shared" si="50"/>
        <v>10133.5</v>
      </c>
      <c r="N136" s="657">
        <v>11428</v>
      </c>
      <c r="O136" s="657"/>
      <c r="P136" s="187" t="s">
        <v>390</v>
      </c>
      <c r="Q136" s="761">
        <v>40723</v>
      </c>
      <c r="R136" s="760"/>
      <c r="S136" s="296">
        <f>L136/2</f>
        <v>1</v>
      </c>
      <c r="T136" s="790">
        <v>16462</v>
      </c>
      <c r="U136" s="8">
        <f t="shared" si="51"/>
        <v>16462</v>
      </c>
      <c r="V136" s="443"/>
      <c r="W136" s="761"/>
      <c r="X136" s="788"/>
      <c r="Y136" s="788"/>
      <c r="Z136" s="8">
        <f t="shared" si="52"/>
        <v>0</v>
      </c>
    </row>
    <row r="137" spans="1:26">
      <c r="A137" s="743">
        <f t="shared" si="49"/>
        <v>120</v>
      </c>
      <c r="B137" s="291" t="s">
        <v>562</v>
      </c>
      <c r="C137" s="814">
        <f t="shared" si="38"/>
        <v>48208</v>
      </c>
      <c r="D137" s="744">
        <f t="shared" si="56"/>
        <v>5334.8988632118271</v>
      </c>
      <c r="E137" s="744">
        <f t="shared" si="56"/>
        <v>1329.9887922292789</v>
      </c>
      <c r="F137" s="744">
        <f t="shared" si="56"/>
        <v>6173.8805571863159</v>
      </c>
      <c r="G137" s="744">
        <f t="shared" si="56"/>
        <v>710.01334258419172</v>
      </c>
      <c r="H137" s="744">
        <f t="shared" si="56"/>
        <v>320.22202060094997</v>
      </c>
      <c r="I137" s="744">
        <f t="shared" si="56"/>
        <v>1351.2707477184181</v>
      </c>
      <c r="J137" s="352"/>
      <c r="K137" s="785">
        <f t="shared" si="39"/>
        <v>63428</v>
      </c>
      <c r="L137" s="744">
        <v>8</v>
      </c>
      <c r="M137" s="744">
        <f t="shared" si="50"/>
        <v>7928.5</v>
      </c>
      <c r="N137" s="657">
        <v>8549</v>
      </c>
      <c r="O137" s="657"/>
      <c r="P137" s="291" t="s">
        <v>382</v>
      </c>
      <c r="Q137" s="761">
        <v>40723</v>
      </c>
      <c r="R137" s="760"/>
      <c r="S137" s="296">
        <f>L137</f>
        <v>8</v>
      </c>
      <c r="T137" s="790">
        <v>6026</v>
      </c>
      <c r="U137" s="8">
        <f t="shared" si="51"/>
        <v>48208</v>
      </c>
      <c r="V137" s="443"/>
      <c r="W137" s="761"/>
      <c r="X137" s="788"/>
      <c r="Y137" s="788"/>
      <c r="Z137" s="8">
        <f t="shared" si="52"/>
        <v>0</v>
      </c>
    </row>
    <row r="138" spans="1:26">
      <c r="A138" s="743">
        <f t="shared" si="49"/>
        <v>121</v>
      </c>
      <c r="B138" s="291" t="s">
        <v>429</v>
      </c>
      <c r="C138" s="814">
        <f t="shared" si="38"/>
        <v>6124</v>
      </c>
      <c r="D138" s="744">
        <f t="shared" ref="D138:I147" si="57">IF($L$149&lt;&gt;0,D$149/$L$149*$L138,0)</f>
        <v>666.86235790147839</v>
      </c>
      <c r="E138" s="744">
        <f t="shared" si="57"/>
        <v>166.24859902865987</v>
      </c>
      <c r="F138" s="744">
        <f t="shared" si="57"/>
        <v>771.73506964828948</v>
      </c>
      <c r="G138" s="744">
        <f t="shared" si="57"/>
        <v>88.751667823023965</v>
      </c>
      <c r="H138" s="744">
        <f t="shared" si="57"/>
        <v>40.027752575118747</v>
      </c>
      <c r="I138" s="744">
        <f t="shared" si="57"/>
        <v>168.90884346480226</v>
      </c>
      <c r="J138" s="352"/>
      <c r="K138" s="785">
        <f t="shared" si="39"/>
        <v>8027</v>
      </c>
      <c r="L138" s="744">
        <v>1</v>
      </c>
      <c r="M138" s="744">
        <f t="shared" si="50"/>
        <v>8027</v>
      </c>
      <c r="N138" s="657">
        <v>9357</v>
      </c>
      <c r="O138" s="657"/>
      <c r="P138" s="187" t="s">
        <v>371</v>
      </c>
      <c r="Q138" s="761">
        <v>40723</v>
      </c>
      <c r="R138" s="760"/>
      <c r="S138" s="296">
        <f>L138</f>
        <v>1</v>
      </c>
      <c r="T138" s="790">
        <v>6124</v>
      </c>
      <c r="U138" s="8">
        <f t="shared" si="51"/>
        <v>6124</v>
      </c>
      <c r="V138" s="443"/>
      <c r="W138" s="761"/>
      <c r="X138" s="788"/>
      <c r="Y138" s="788"/>
      <c r="Z138" s="8">
        <f t="shared" si="52"/>
        <v>0</v>
      </c>
    </row>
    <row r="139" spans="1:26">
      <c r="A139" s="743">
        <f t="shared" si="49"/>
        <v>122</v>
      </c>
      <c r="B139" s="291" t="s">
        <v>432</v>
      </c>
      <c r="C139" s="814">
        <f t="shared" si="38"/>
        <v>8231</v>
      </c>
      <c r="D139" s="744">
        <f t="shared" si="57"/>
        <v>666.86235790147839</v>
      </c>
      <c r="E139" s="744">
        <f t="shared" si="57"/>
        <v>166.24859902865987</v>
      </c>
      <c r="F139" s="744">
        <f t="shared" si="57"/>
        <v>771.73506964828948</v>
      </c>
      <c r="G139" s="744">
        <f t="shared" si="57"/>
        <v>88.751667823023965</v>
      </c>
      <c r="H139" s="744">
        <f t="shared" si="57"/>
        <v>40.027752575118747</v>
      </c>
      <c r="I139" s="744">
        <f t="shared" si="57"/>
        <v>168.90884346480226</v>
      </c>
      <c r="J139" s="352"/>
      <c r="K139" s="785">
        <f t="shared" si="39"/>
        <v>10134</v>
      </c>
      <c r="L139" s="744">
        <v>1</v>
      </c>
      <c r="M139" s="744">
        <f t="shared" si="50"/>
        <v>10134</v>
      </c>
      <c r="N139" s="657">
        <v>10343</v>
      </c>
      <c r="O139" s="657"/>
      <c r="P139" s="187" t="s">
        <v>390</v>
      </c>
      <c r="Q139" s="761">
        <v>40723</v>
      </c>
      <c r="R139" s="760"/>
      <c r="S139" s="296">
        <f>L139/2</f>
        <v>0.5</v>
      </c>
      <c r="T139" s="790">
        <v>16462</v>
      </c>
      <c r="U139" s="8">
        <f t="shared" si="51"/>
        <v>8231</v>
      </c>
      <c r="V139" s="443"/>
      <c r="W139" s="761"/>
      <c r="X139" s="788"/>
      <c r="Y139" s="788"/>
      <c r="Z139" s="8">
        <f t="shared" si="52"/>
        <v>0</v>
      </c>
    </row>
    <row r="140" spans="1:26">
      <c r="A140" s="743">
        <f t="shared" si="49"/>
        <v>123</v>
      </c>
      <c r="B140" s="291" t="s">
        <v>433</v>
      </c>
      <c r="C140" s="814">
        <f t="shared" si="38"/>
        <v>36780</v>
      </c>
      <c r="D140" s="744">
        <f t="shared" si="57"/>
        <v>2667.4494316059136</v>
      </c>
      <c r="E140" s="744">
        <f t="shared" si="57"/>
        <v>664.99439611463947</v>
      </c>
      <c r="F140" s="744">
        <f t="shared" si="57"/>
        <v>3086.9402785931579</v>
      </c>
      <c r="G140" s="744">
        <f t="shared" si="57"/>
        <v>355.00667129209586</v>
      </c>
      <c r="H140" s="744">
        <f t="shared" si="57"/>
        <v>160.11101030047499</v>
      </c>
      <c r="I140" s="744">
        <f t="shared" si="57"/>
        <v>675.63537385920904</v>
      </c>
      <c r="J140" s="352"/>
      <c r="K140" s="785">
        <f t="shared" si="39"/>
        <v>44390</v>
      </c>
      <c r="L140" s="744">
        <v>4</v>
      </c>
      <c r="M140" s="744">
        <f t="shared" si="50"/>
        <v>11097.5</v>
      </c>
      <c r="N140" s="657">
        <v>12670</v>
      </c>
      <c r="O140" s="657"/>
      <c r="P140" s="187" t="s">
        <v>405</v>
      </c>
      <c r="Q140" s="761">
        <v>40723</v>
      </c>
      <c r="R140" s="760"/>
      <c r="S140" s="296">
        <f>L140/2</f>
        <v>2</v>
      </c>
      <c r="T140" s="790">
        <v>18390</v>
      </c>
      <c r="U140" s="8">
        <f t="shared" si="51"/>
        <v>36780</v>
      </c>
      <c r="V140" s="443"/>
      <c r="W140" s="761"/>
      <c r="X140" s="788"/>
      <c r="Y140" s="788"/>
      <c r="Z140" s="8">
        <f t="shared" si="52"/>
        <v>0</v>
      </c>
    </row>
    <row r="141" spans="1:26">
      <c r="A141" s="743">
        <f t="shared" si="49"/>
        <v>124</v>
      </c>
      <c r="B141" s="291" t="s">
        <v>437</v>
      </c>
      <c r="C141" s="814">
        <f t="shared" si="38"/>
        <v>8231</v>
      </c>
      <c r="D141" s="744">
        <f t="shared" si="57"/>
        <v>666.86235790147839</v>
      </c>
      <c r="E141" s="744">
        <f t="shared" si="57"/>
        <v>166.24859902865987</v>
      </c>
      <c r="F141" s="744">
        <f t="shared" si="57"/>
        <v>771.73506964828948</v>
      </c>
      <c r="G141" s="744">
        <f t="shared" si="57"/>
        <v>88.751667823023965</v>
      </c>
      <c r="H141" s="744">
        <f t="shared" si="57"/>
        <v>40.027752575118747</v>
      </c>
      <c r="I141" s="744">
        <f t="shared" si="57"/>
        <v>168.90884346480226</v>
      </c>
      <c r="J141" s="352"/>
      <c r="K141" s="785">
        <f t="shared" si="39"/>
        <v>10134</v>
      </c>
      <c r="L141" s="744">
        <v>1</v>
      </c>
      <c r="M141" s="744">
        <f t="shared" si="50"/>
        <v>10134</v>
      </c>
      <c r="N141" s="657">
        <v>12305</v>
      </c>
      <c r="O141" s="657"/>
      <c r="P141" s="187" t="s">
        <v>390</v>
      </c>
      <c r="Q141" s="761">
        <v>40723</v>
      </c>
      <c r="R141" s="760"/>
      <c r="S141" s="296">
        <f>L141/2</f>
        <v>0.5</v>
      </c>
      <c r="T141" s="790">
        <v>16462</v>
      </c>
      <c r="U141" s="8">
        <f t="shared" si="51"/>
        <v>8231</v>
      </c>
      <c r="V141" s="443"/>
      <c r="W141" s="761"/>
      <c r="X141" s="788"/>
      <c r="Y141" s="788"/>
      <c r="Z141" s="8">
        <f t="shared" si="52"/>
        <v>0</v>
      </c>
    </row>
    <row r="142" spans="1:26">
      <c r="A142" s="743">
        <f t="shared" si="49"/>
        <v>125</v>
      </c>
      <c r="B142" s="291" t="s">
        <v>569</v>
      </c>
      <c r="C142" s="814">
        <f t="shared" si="38"/>
        <v>8898</v>
      </c>
      <c r="D142" s="744">
        <f t="shared" si="57"/>
        <v>1333.7247158029568</v>
      </c>
      <c r="E142" s="744">
        <f t="shared" si="57"/>
        <v>332.49719805731974</v>
      </c>
      <c r="F142" s="744">
        <f t="shared" si="57"/>
        <v>1543.470139296579</v>
      </c>
      <c r="G142" s="744">
        <f t="shared" si="57"/>
        <v>177.50333564604793</v>
      </c>
      <c r="H142" s="744">
        <f t="shared" si="57"/>
        <v>80.055505150237494</v>
      </c>
      <c r="I142" s="744">
        <f t="shared" si="57"/>
        <v>337.81768692960452</v>
      </c>
      <c r="J142" s="352"/>
      <c r="K142" s="785">
        <f t="shared" si="39"/>
        <v>12703</v>
      </c>
      <c r="L142" s="744">
        <v>2</v>
      </c>
      <c r="M142" s="744">
        <f t="shared" si="50"/>
        <v>6351.5</v>
      </c>
      <c r="N142" s="657">
        <v>6113</v>
      </c>
      <c r="O142" s="657"/>
      <c r="P142" s="187" t="s">
        <v>372</v>
      </c>
      <c r="Q142" s="761">
        <v>40723</v>
      </c>
      <c r="R142" s="760"/>
      <c r="S142" s="296">
        <f>L142</f>
        <v>2</v>
      </c>
      <c r="T142" s="254">
        <v>4449</v>
      </c>
      <c r="U142" s="8">
        <f t="shared" si="51"/>
        <v>8898</v>
      </c>
      <c r="V142" s="443"/>
      <c r="W142" s="761"/>
      <c r="X142" s="788"/>
      <c r="Y142" s="788"/>
      <c r="Z142" s="8">
        <f t="shared" si="52"/>
        <v>0</v>
      </c>
    </row>
    <row r="143" spans="1:26">
      <c r="A143" s="743">
        <f t="shared" si="49"/>
        <v>126</v>
      </c>
      <c r="B143" s="291" t="s">
        <v>570</v>
      </c>
      <c r="C143" s="814">
        <f t="shared" si="38"/>
        <v>18390</v>
      </c>
      <c r="D143" s="744">
        <f t="shared" si="57"/>
        <v>1333.7247158029568</v>
      </c>
      <c r="E143" s="744">
        <f t="shared" si="57"/>
        <v>332.49719805731974</v>
      </c>
      <c r="F143" s="744">
        <f t="shared" si="57"/>
        <v>1543.470139296579</v>
      </c>
      <c r="G143" s="744">
        <f t="shared" si="57"/>
        <v>177.50333564604793</v>
      </c>
      <c r="H143" s="744">
        <f t="shared" si="57"/>
        <v>80.055505150237494</v>
      </c>
      <c r="I143" s="744">
        <f t="shared" si="57"/>
        <v>337.81768692960452</v>
      </c>
      <c r="J143" s="352"/>
      <c r="K143" s="785">
        <f t="shared" si="39"/>
        <v>22195</v>
      </c>
      <c r="L143" s="744">
        <v>2</v>
      </c>
      <c r="M143" s="744">
        <f t="shared" si="50"/>
        <v>11097.5</v>
      </c>
      <c r="N143" s="657">
        <v>12824</v>
      </c>
      <c r="O143" s="657"/>
      <c r="P143" s="187" t="s">
        <v>405</v>
      </c>
      <c r="Q143" s="761">
        <v>40723</v>
      </c>
      <c r="R143" s="760"/>
      <c r="S143" s="296">
        <f>L143/2</f>
        <v>1</v>
      </c>
      <c r="T143" s="790">
        <v>18390</v>
      </c>
      <c r="U143" s="8">
        <f t="shared" si="51"/>
        <v>18390</v>
      </c>
      <c r="V143" s="443"/>
      <c r="W143" s="761"/>
      <c r="X143" s="788"/>
      <c r="Y143" s="788"/>
      <c r="Z143" s="8">
        <f t="shared" si="52"/>
        <v>0</v>
      </c>
    </row>
    <row r="144" spans="1:26">
      <c r="A144" s="743">
        <f t="shared" si="49"/>
        <v>127</v>
      </c>
      <c r="B144" s="291" t="s">
        <v>428</v>
      </c>
      <c r="C144" s="814">
        <f t="shared" si="38"/>
        <v>444092.5</v>
      </c>
      <c r="D144" s="744">
        <f t="shared" si="57"/>
        <v>24673.9072423547</v>
      </c>
      <c r="E144" s="744">
        <f t="shared" si="57"/>
        <v>6151.1981640604154</v>
      </c>
      <c r="F144" s="744">
        <f t="shared" si="57"/>
        <v>28554.197576986709</v>
      </c>
      <c r="G144" s="744">
        <f t="shared" si="57"/>
        <v>3283.8117094518866</v>
      </c>
      <c r="H144" s="744">
        <f t="shared" si="57"/>
        <v>1481.0268452793937</v>
      </c>
      <c r="I144" s="744">
        <f t="shared" si="57"/>
        <v>6249.627208197684</v>
      </c>
      <c r="J144" s="352"/>
      <c r="K144" s="785">
        <f t="shared" si="39"/>
        <v>514486</v>
      </c>
      <c r="L144" s="744">
        <v>37</v>
      </c>
      <c r="M144" s="744">
        <f t="shared" si="50"/>
        <v>13905.027027027027</v>
      </c>
      <c r="N144" s="657">
        <v>14591</v>
      </c>
      <c r="O144" s="657"/>
      <c r="P144" s="40" t="s">
        <v>404</v>
      </c>
      <c r="Q144" s="761">
        <v>40723</v>
      </c>
      <c r="R144" s="760"/>
      <c r="S144" s="296">
        <f>L144/2</f>
        <v>18.5</v>
      </c>
      <c r="T144" s="790">
        <v>24005</v>
      </c>
      <c r="U144" s="8">
        <f t="shared" si="51"/>
        <v>444092.5</v>
      </c>
      <c r="V144" s="443"/>
      <c r="W144" s="761"/>
      <c r="X144" s="788"/>
      <c r="Y144" s="788"/>
      <c r="Z144" s="8">
        <f t="shared" si="52"/>
        <v>0</v>
      </c>
    </row>
    <row r="145" spans="1:26">
      <c r="A145" s="795">
        <f t="shared" si="49"/>
        <v>128</v>
      </c>
      <c r="B145" s="292" t="s">
        <v>571</v>
      </c>
      <c r="C145" s="814">
        <f t="shared" si="38"/>
        <v>7177495</v>
      </c>
      <c r="D145" s="525">
        <f t="shared" si="57"/>
        <v>598175.53503762616</v>
      </c>
      <c r="E145" s="525">
        <f t="shared" si="57"/>
        <v>149124.9933287079</v>
      </c>
      <c r="F145" s="525">
        <f t="shared" si="57"/>
        <v>692246.35747451568</v>
      </c>
      <c r="G145" s="525">
        <f t="shared" si="57"/>
        <v>79610.246037252495</v>
      </c>
      <c r="H145" s="525">
        <f t="shared" si="57"/>
        <v>35904.894059881517</v>
      </c>
      <c r="I145" s="525">
        <f t="shared" si="57"/>
        <v>151511.23258792763</v>
      </c>
      <c r="J145" s="525"/>
      <c r="K145" s="785">
        <f t="shared" si="39"/>
        <v>8884068</v>
      </c>
      <c r="L145" s="525">
        <v>897</v>
      </c>
      <c r="M145" s="525">
        <f t="shared" si="50"/>
        <v>9904.2006688963211</v>
      </c>
      <c r="N145" s="657">
        <v>11877</v>
      </c>
      <c r="O145" s="657"/>
      <c r="P145" s="40" t="s">
        <v>404</v>
      </c>
      <c r="Q145" s="761">
        <v>40723</v>
      </c>
      <c r="R145" s="760"/>
      <c r="S145" s="296">
        <f>L145/3</f>
        <v>299</v>
      </c>
      <c r="T145" s="790">
        <v>24005</v>
      </c>
      <c r="U145" s="8">
        <f t="shared" si="51"/>
        <v>7177495</v>
      </c>
      <c r="V145" s="443"/>
      <c r="W145" s="761"/>
      <c r="X145" s="788"/>
      <c r="Y145" s="788"/>
      <c r="Z145" s="8">
        <f t="shared" si="52"/>
        <v>0</v>
      </c>
    </row>
    <row r="146" spans="1:26">
      <c r="A146" s="743">
        <f>IF(B146&lt;&gt;"",A145+1,"")</f>
        <v>129</v>
      </c>
      <c r="B146" s="291" t="s">
        <v>568</v>
      </c>
      <c r="C146" s="814">
        <f t="shared" si="38"/>
        <v>1067760</v>
      </c>
      <c r="D146" s="744">
        <f t="shared" si="57"/>
        <v>611512.78219565563</v>
      </c>
      <c r="E146" s="744">
        <f t="shared" si="57"/>
        <v>152449.96530928111</v>
      </c>
      <c r="F146" s="744">
        <f t="shared" si="57"/>
        <v>707681.05886748142</v>
      </c>
      <c r="G146" s="744">
        <f t="shared" si="57"/>
        <v>81385.279393712975</v>
      </c>
      <c r="H146" s="744">
        <f t="shared" si="57"/>
        <v>36705.449111383889</v>
      </c>
      <c r="I146" s="744">
        <f t="shared" si="57"/>
        <v>154889.40945722366</v>
      </c>
      <c r="J146" s="352"/>
      <c r="K146" s="785">
        <f t="shared" si="39"/>
        <v>2812384</v>
      </c>
      <c r="L146" s="744">
        <v>917</v>
      </c>
      <c r="M146" s="744">
        <f t="shared" si="50"/>
        <v>3066.940021810251</v>
      </c>
      <c r="N146" s="657">
        <v>2866</v>
      </c>
      <c r="O146" s="657"/>
      <c r="P146" s="187" t="s">
        <v>372</v>
      </c>
      <c r="Q146" s="761">
        <v>40723</v>
      </c>
      <c r="R146" s="760"/>
      <c r="S146" s="296">
        <v>240</v>
      </c>
      <c r="T146" s="254">
        <v>4449</v>
      </c>
      <c r="U146" s="8">
        <f t="shared" si="51"/>
        <v>1067760</v>
      </c>
      <c r="V146" s="443"/>
      <c r="W146" s="761"/>
      <c r="X146" s="788"/>
      <c r="Y146" s="788"/>
      <c r="Z146" s="8">
        <f t="shared" si="52"/>
        <v>0</v>
      </c>
    </row>
    <row r="147" spans="1:26">
      <c r="A147" s="743">
        <f t="shared" si="49"/>
        <v>130</v>
      </c>
      <c r="B147" s="291" t="s">
        <v>572</v>
      </c>
      <c r="C147" s="814">
        <f t="shared" ref="C147" si="58">U147</f>
        <v>1018394</v>
      </c>
      <c r="D147" s="744">
        <f t="shared" si="57"/>
        <v>112699.73848534985</v>
      </c>
      <c r="E147" s="744">
        <f t="shared" si="57"/>
        <v>28096.013235843518</v>
      </c>
      <c r="F147" s="744">
        <f t="shared" si="57"/>
        <v>130423.22677056093</v>
      </c>
      <c r="G147" s="744">
        <f t="shared" si="57"/>
        <v>14999.031862091049</v>
      </c>
      <c r="H147" s="744">
        <f t="shared" si="57"/>
        <v>6764.6901851950679</v>
      </c>
      <c r="I147" s="744">
        <f t="shared" si="57"/>
        <v>28545.594545551583</v>
      </c>
      <c r="J147" s="352"/>
      <c r="K147" s="785">
        <f t="shared" ref="K147" si="59">ROUND(SUM(C147:I147),0)</f>
        <v>1339922</v>
      </c>
      <c r="L147" s="744">
        <v>169</v>
      </c>
      <c r="M147" s="744">
        <f t="shared" si="50"/>
        <v>7928.5325443786978</v>
      </c>
      <c r="N147" s="657">
        <v>8678</v>
      </c>
      <c r="O147" s="657"/>
      <c r="P147" s="291" t="s">
        <v>382</v>
      </c>
      <c r="Q147" s="761">
        <v>40723</v>
      </c>
      <c r="R147" s="760"/>
      <c r="S147" s="296">
        <f>L147</f>
        <v>169</v>
      </c>
      <c r="T147" s="790">
        <v>6026</v>
      </c>
      <c r="U147" s="8">
        <f t="shared" si="51"/>
        <v>1018394</v>
      </c>
      <c r="V147" s="443"/>
      <c r="W147" s="761"/>
      <c r="X147" s="788"/>
      <c r="Y147" s="788"/>
      <c r="Z147" s="8">
        <f t="shared" si="52"/>
        <v>0</v>
      </c>
    </row>
    <row r="148" spans="1:26" s="765" customFormat="1">
      <c r="A148" s="743"/>
      <c r="B148" s="773"/>
      <c r="C148" s="774"/>
      <c r="D148" s="775"/>
      <c r="E148" s="776"/>
      <c r="F148" s="776"/>
      <c r="G148" s="295"/>
      <c r="H148" s="776"/>
      <c r="I148" s="467"/>
      <c r="J148" s="447"/>
      <c r="K148" s="775"/>
      <c r="L148" s="777"/>
      <c r="M148" s="776"/>
      <c r="N148" s="657"/>
      <c r="O148" s="657"/>
      <c r="P148" s="443"/>
      <c r="Q148" s="761"/>
      <c r="R148" s="760"/>
      <c r="S148" s="818"/>
      <c r="T148" s="790"/>
      <c r="U148" s="25"/>
      <c r="V148" s="443"/>
      <c r="W148" s="761"/>
      <c r="X148" s="790"/>
      <c r="Y148" s="790"/>
      <c r="Z148" s="778"/>
    </row>
    <row r="149" spans="1:26" s="740" customFormat="1">
      <c r="A149" s="745"/>
      <c r="B149" s="746" t="s">
        <v>253</v>
      </c>
      <c r="C149" s="526">
        <f>SUM(C18:C148)</f>
        <v>196254021.5</v>
      </c>
      <c r="D149" s="526">
        <v>12495000</v>
      </c>
      <c r="E149" s="526">
        <f>$Z$149</f>
        <v>3115000</v>
      </c>
      <c r="F149" s="526">
        <v>14460000</v>
      </c>
      <c r="G149" s="526">
        <v>1662940</v>
      </c>
      <c r="H149" s="526">
        <v>750000</v>
      </c>
      <c r="I149" s="526">
        <v>3164845</v>
      </c>
      <c r="J149" s="444">
        <f>ROUND(SUM(J18:J148),0)</f>
        <v>0</v>
      </c>
      <c r="K149" s="526">
        <f>ROUND(SUM(K18:K148),0)</f>
        <v>231901799</v>
      </c>
      <c r="L149" s="526">
        <f>ROUND(SUM(L18:L148),0)</f>
        <v>18737</v>
      </c>
      <c r="M149" s="526"/>
      <c r="N149" s="754"/>
      <c r="O149" s="754"/>
      <c r="P149" s="766"/>
      <c r="Q149" s="767"/>
      <c r="R149" s="768"/>
      <c r="S149" s="812"/>
      <c r="T149" s="27"/>
      <c r="U149" s="47">
        <f>SUM(U18:U148)</f>
        <v>196254021.5</v>
      </c>
      <c r="V149" s="766"/>
      <c r="W149" s="767"/>
      <c r="X149" s="779"/>
      <c r="Y149" s="27"/>
      <c r="Z149" s="47">
        <f>SUM(Z18:Z148)</f>
        <v>3115000</v>
      </c>
    </row>
    <row r="150" spans="1:26" s="740" customFormat="1">
      <c r="A150" s="747"/>
      <c r="B150" s="748"/>
      <c r="C150" s="741"/>
      <c r="D150" s="741"/>
      <c r="E150" s="741"/>
      <c r="F150" s="741"/>
      <c r="G150" s="741"/>
      <c r="H150" s="741"/>
      <c r="I150" s="741"/>
      <c r="J150" s="445"/>
      <c r="K150" s="741">
        <v>324946305</v>
      </c>
      <c r="L150" s="741"/>
      <c r="M150" s="741"/>
      <c r="N150" s="754"/>
      <c r="O150" s="754"/>
      <c r="P150" s="446"/>
      <c r="Q150" s="769"/>
      <c r="R150" s="770"/>
      <c r="S150" s="810"/>
      <c r="T150" s="757"/>
      <c r="U150" s="771"/>
      <c r="V150" s="446"/>
      <c r="W150" s="769"/>
      <c r="X150" s="757"/>
      <c r="Y150" s="757"/>
      <c r="Z150" s="780"/>
    </row>
    <row r="151" spans="1:26" s="740" customFormat="1">
      <c r="A151" s="747"/>
      <c r="B151" s="748"/>
      <c r="C151" s="741"/>
      <c r="D151" s="741"/>
      <c r="E151" s="741"/>
      <c r="F151" s="741"/>
      <c r="G151" s="741"/>
      <c r="H151" s="741"/>
      <c r="I151" s="741"/>
      <c r="J151" s="445"/>
      <c r="K151" s="741"/>
      <c r="L151" s="741"/>
      <c r="M151" s="741"/>
      <c r="N151" s="754"/>
      <c r="O151" s="754"/>
      <c r="P151" s="446"/>
      <c r="Q151" s="769"/>
      <c r="R151" s="770"/>
      <c r="S151" s="810"/>
      <c r="T151" s="757"/>
      <c r="U151" s="771"/>
      <c r="V151" s="446"/>
      <c r="W151" s="769"/>
      <c r="X151" s="757"/>
      <c r="Y151" s="757"/>
      <c r="Z151" s="780"/>
    </row>
    <row r="152" spans="1:26" s="740" customFormat="1">
      <c r="A152" s="747"/>
      <c r="B152" s="748"/>
      <c r="C152" s="741"/>
      <c r="D152" s="741"/>
      <c r="E152" s="741"/>
      <c r="F152" s="741"/>
      <c r="G152" s="741"/>
      <c r="H152" s="741"/>
      <c r="I152" s="741"/>
      <c r="J152" s="445"/>
      <c r="K152" s="741">
        <f>K150-K149</f>
        <v>93044506</v>
      </c>
      <c r="L152" s="741"/>
      <c r="M152" s="741"/>
      <c r="N152" s="754"/>
      <c r="O152" s="754"/>
      <c r="P152" s="738"/>
      <c r="Q152" s="769"/>
      <c r="R152" s="770"/>
      <c r="S152" s="810"/>
      <c r="T152" s="757"/>
      <c r="U152" s="780"/>
      <c r="V152" s="446"/>
      <c r="W152" s="769"/>
      <c r="X152" s="757"/>
      <c r="Y152" s="757"/>
      <c r="Z152" s="780"/>
    </row>
    <row r="153" spans="1:26" s="740" customFormat="1">
      <c r="A153" s="747"/>
      <c r="B153" s="748"/>
      <c r="C153" s="741"/>
      <c r="D153" s="741"/>
      <c r="E153" s="741"/>
      <c r="F153" s="741"/>
      <c r="G153" s="741"/>
      <c r="H153" s="741"/>
      <c r="I153" s="741"/>
      <c r="J153" s="445"/>
      <c r="K153" s="741"/>
      <c r="L153" s="741"/>
      <c r="M153" s="741"/>
      <c r="N153" s="754"/>
      <c r="O153" s="754"/>
      <c r="P153" s="738"/>
      <c r="Q153" s="769"/>
      <c r="R153" s="770"/>
      <c r="S153" s="810"/>
      <c r="T153" s="757"/>
      <c r="U153" s="780"/>
      <c r="V153" s="446"/>
      <c r="W153" s="769"/>
      <c r="X153" s="757"/>
      <c r="Y153" s="757"/>
      <c r="Z153" s="780"/>
    </row>
    <row r="154" spans="1:26">
      <c r="P154" s="446"/>
      <c r="Q154" s="769"/>
      <c r="R154" s="770"/>
      <c r="S154" s="810"/>
      <c r="T154" s="757"/>
      <c r="U154" s="771"/>
      <c r="V154" s="446"/>
      <c r="W154" s="769"/>
      <c r="X154" s="757"/>
      <c r="Y154" s="757"/>
      <c r="Z154" s="780"/>
    </row>
    <row r="155" spans="1:26" s="740" customFormat="1">
      <c r="A155" s="739"/>
      <c r="B155" s="739"/>
      <c r="C155" s="739"/>
      <c r="D155" s="739"/>
      <c r="E155" s="739"/>
      <c r="F155" s="739"/>
      <c r="G155" s="739"/>
      <c r="H155" s="739"/>
      <c r="I155" s="739"/>
      <c r="J155" s="430"/>
      <c r="K155" s="288"/>
      <c r="L155" s="739"/>
      <c r="M155" s="739"/>
      <c r="N155" s="657"/>
      <c r="O155" s="657"/>
      <c r="P155" s="739"/>
      <c r="Q155" s="752"/>
      <c r="R155" s="753"/>
      <c r="S155" s="804"/>
      <c r="T155" s="288"/>
      <c r="U155" s="739"/>
      <c r="V155" s="739"/>
      <c r="W155" s="752"/>
      <c r="X155" s="288"/>
      <c r="Y155" s="288"/>
      <c r="Z155" s="739"/>
    </row>
    <row r="156" spans="1:26">
      <c r="N156" s="657"/>
      <c r="O156" s="657"/>
    </row>
    <row r="157" spans="1:26">
      <c r="K157" s="772"/>
      <c r="N157" s="657"/>
      <c r="O157" s="657"/>
    </row>
    <row r="158" spans="1:26">
      <c r="N158" s="657"/>
      <c r="O158" s="657"/>
    </row>
  </sheetData>
  <sortState ref="A359:AB597">
    <sortCondition ref="W359:W597"/>
  </sortState>
  <dataValidations count="1">
    <dataValidation type="list" allowBlank="1" showInputMessage="1" showErrorMessage="1" sqref="P6 P17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7" customWidth="1"/>
    <col min="2" max="2" width="15.7109375" style="577" customWidth="1"/>
    <col min="3" max="3" width="16.85546875" style="577" customWidth="1"/>
    <col min="4" max="9" width="15.28515625" style="577" customWidth="1"/>
    <col min="10" max="10" width="10.140625" style="577" customWidth="1"/>
    <col min="11" max="11" width="5.85546875" style="577" customWidth="1"/>
    <col min="12" max="16384" width="10.28515625" style="577"/>
  </cols>
  <sheetData>
    <row r="1" spans="1:11" s="448" customFormat="1" ht="19.5" customHeight="1">
      <c r="A1" s="564" t="str">
        <f>TH!A1</f>
        <v>Đơn vị: CÔNG TY TNHH MỘT THÀNH VIÊN KHỞI NGUYÊN AN</v>
      </c>
      <c r="B1" s="564"/>
      <c r="D1" s="449"/>
      <c r="E1" s="449"/>
      <c r="F1" s="449"/>
      <c r="G1" s="1030" t="s">
        <v>254</v>
      </c>
      <c r="H1" s="1030"/>
      <c r="I1" s="1030"/>
      <c r="J1" s="450"/>
      <c r="K1" s="451"/>
    </row>
    <row r="2" spans="1:11" s="448" customFormat="1" ht="19.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564"/>
      <c r="D2" s="452"/>
      <c r="E2" s="452"/>
      <c r="F2" s="452"/>
      <c r="G2" s="103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1"/>
      <c r="I2" s="1031"/>
      <c r="J2" s="450"/>
      <c r="K2" s="428">
        <v>1</v>
      </c>
    </row>
    <row r="3" spans="1:11" s="448" customFormat="1" ht="15">
      <c r="A3" s="565"/>
      <c r="B3" s="566"/>
      <c r="C3" s="452"/>
      <c r="D3" s="452"/>
      <c r="E3" s="452"/>
      <c r="F3" s="452"/>
      <c r="G3" s="1031"/>
      <c r="H3" s="1031"/>
      <c r="I3" s="1031"/>
      <c r="J3" s="450"/>
    </row>
    <row r="4" spans="1:11" s="568" customFormat="1" ht="17.25" customHeight="1">
      <c r="A4" s="1032" t="s">
        <v>255</v>
      </c>
      <c r="B4" s="1032"/>
      <c r="C4" s="1032"/>
      <c r="D4" s="1032"/>
      <c r="E4" s="1032"/>
      <c r="F4" s="1032"/>
      <c r="G4" s="1032"/>
      <c r="H4" s="1032"/>
      <c r="I4" s="1032"/>
      <c r="J4" s="567"/>
    </row>
    <row r="5" spans="1:11" s="569" customFormat="1" ht="17.25" customHeight="1">
      <c r="B5" s="570"/>
      <c r="C5" s="571" t="s">
        <v>351</v>
      </c>
      <c r="D5" s="570" t="str">
        <f>IF($K$2&lt;10,"0"&amp;$K$2&amp;"  năm 2011",$K$2&amp;"  năm 2011")</f>
        <v>01  năm 2011</v>
      </c>
      <c r="E5" s="570"/>
      <c r="F5" s="570"/>
      <c r="G5" s="570"/>
      <c r="H5" s="570"/>
      <c r="I5" s="570"/>
      <c r="J5" s="570"/>
    </row>
    <row r="6" spans="1:11" s="569" customFormat="1" ht="17.25" customHeight="1">
      <c r="B6" s="572"/>
      <c r="C6" s="1033" t="s">
        <v>256</v>
      </c>
      <c r="D6" s="1033"/>
      <c r="E6" s="1034"/>
      <c r="F6" s="1034"/>
      <c r="G6" s="1034"/>
      <c r="H6" s="692"/>
      <c r="I6" s="572"/>
      <c r="J6" s="570"/>
    </row>
    <row r="7" spans="1:11" s="574" customFormat="1" ht="9.75" customHeight="1">
      <c r="A7" s="573"/>
      <c r="B7" s="573"/>
      <c r="C7" s="573"/>
      <c r="D7" s="573"/>
      <c r="E7" s="573"/>
      <c r="F7" s="573"/>
      <c r="G7" s="573"/>
      <c r="H7" s="573"/>
      <c r="I7" s="573"/>
      <c r="J7" s="572"/>
    </row>
    <row r="8" spans="1:11" s="454" customFormat="1" ht="17.25" customHeight="1">
      <c r="A8" s="1035" t="s">
        <v>257</v>
      </c>
      <c r="B8" s="1036" t="s">
        <v>258</v>
      </c>
      <c r="C8" s="1036" t="s">
        <v>259</v>
      </c>
      <c r="D8" s="1036"/>
      <c r="E8" s="1036"/>
      <c r="F8" s="1036"/>
      <c r="G8" s="1036"/>
      <c r="H8" s="1036"/>
      <c r="I8" s="1036"/>
      <c r="J8" s="453"/>
    </row>
    <row r="9" spans="1:11" s="457" customFormat="1" ht="35.25" customHeight="1">
      <c r="A9" s="1035"/>
      <c r="B9" s="1036"/>
      <c r="C9" s="455" t="s">
        <v>449</v>
      </c>
      <c r="D9" s="455" t="s">
        <v>260</v>
      </c>
      <c r="E9" s="455" t="s">
        <v>450</v>
      </c>
      <c r="F9" s="455" t="s">
        <v>451</v>
      </c>
      <c r="G9" s="455" t="s">
        <v>261</v>
      </c>
      <c r="H9" s="455" t="s">
        <v>262</v>
      </c>
      <c r="I9" s="455" t="s">
        <v>452</v>
      </c>
      <c r="J9" s="456"/>
    </row>
    <row r="10" spans="1:11" s="460" customFormat="1" ht="15">
      <c r="A10" s="458" t="s">
        <v>2</v>
      </c>
      <c r="B10" s="459">
        <v>1</v>
      </c>
      <c r="C10" s="459">
        <v>2</v>
      </c>
      <c r="D10" s="459">
        <v>3</v>
      </c>
      <c r="E10" s="459">
        <v>4</v>
      </c>
      <c r="F10" s="459">
        <v>5</v>
      </c>
      <c r="G10" s="459">
        <v>6</v>
      </c>
      <c r="H10" s="459">
        <v>7</v>
      </c>
      <c r="I10" s="459">
        <v>8</v>
      </c>
      <c r="J10" s="450"/>
    </row>
    <row r="11" spans="1:11" s="569" customFormat="1" ht="24.75" customHeight="1">
      <c r="A11" s="575" t="s">
        <v>263</v>
      </c>
      <c r="B11" s="576">
        <f>ROUND(SUM(C11:I11),0)</f>
        <v>0</v>
      </c>
      <c r="C11" s="576">
        <v>0</v>
      </c>
      <c r="D11" s="576">
        <v>0</v>
      </c>
      <c r="E11" s="576">
        <v>0</v>
      </c>
      <c r="F11" s="576">
        <v>0</v>
      </c>
      <c r="G11" s="576">
        <v>0</v>
      </c>
      <c r="H11" s="576">
        <v>0</v>
      </c>
      <c r="I11" s="576">
        <v>0</v>
      </c>
      <c r="J11" s="570"/>
    </row>
    <row r="12" spans="1:11" s="569" customFormat="1" ht="24.75" customHeight="1">
      <c r="A12" s="575" t="s">
        <v>264</v>
      </c>
      <c r="B12" s="576">
        <f ca="1">ROUND(SUM(C12:I12),0)</f>
        <v>0</v>
      </c>
      <c r="C12" s="576">
        <f ca="1">IF(ISNA(VLOOKUP($E6,INDIRECT("DSSP"&amp;$K$2),5,0)),0,VLOOKUP($E6,INDIRECT("DSSP"&amp;$K$2),5,0))</f>
        <v>0</v>
      </c>
      <c r="D12" s="576">
        <f ca="1">IF(ISNA(VLOOKUP($E6,INDIRECT("DSSP"&amp;$K$2),6,0)),0,VLOOKUP($E6,INDIRECT("DSSP"&amp;$K$2),6,0))</f>
        <v>0</v>
      </c>
      <c r="E12" s="576">
        <f ca="1">IF(ISNA(VLOOKUP($E6,INDIRECT("DSSP"&amp;$K$2),7,0)),0,VLOOKUP($E6,INDIRECT("DSSP"&amp;$K$2),7,0))</f>
        <v>0</v>
      </c>
      <c r="F12" s="576">
        <f ca="1">IF(ISNA(VLOOKUP($E6,INDIRECT("DSSP"&amp;$K$2),8,0)),0,VLOOKUP($E6,INDIRECT("DSSP"&amp;$K$2),8,0))</f>
        <v>0</v>
      </c>
      <c r="G12" s="576">
        <f ca="1">IF(ISNA(VLOOKUP($E6,INDIRECT("DSSP"&amp;$K$2),9,0)),0,VLOOKUP($E6,INDIRECT("DSSP"&amp;$K$2),9,0))</f>
        <v>0</v>
      </c>
      <c r="H12" s="576">
        <f ca="1">IF(ISNA(VLOOKUP($E6,INDIRECT("DSSP"&amp;$K$2),10,0)),0,VLOOKUP($E6,INDIRECT("DSSP"&amp;$K$2),10,0))</f>
        <v>0</v>
      </c>
      <c r="I12" s="576">
        <f ca="1">IF(ISNA(VLOOKUP($E6,INDIRECT("DSSP"&amp;$K$2),11,0)),0,VLOOKUP($E6,INDIRECT("DSSP"&amp;$K$2),11,0))</f>
        <v>0</v>
      </c>
      <c r="J12" s="570"/>
    </row>
    <row r="13" spans="1:11" s="569" customFormat="1" ht="24.75" customHeight="1">
      <c r="A13" s="575" t="s">
        <v>265</v>
      </c>
      <c r="B13" s="576">
        <f ca="1">ROUND(IF(ISNA(VLOOKUP($E6,INDIRECT("DSSP"&amp;$K$2),13,0)),0,VLOOKUP($E6,INDIRECT("DSSP"&amp;$K$2),13,0)),0)</f>
        <v>0</v>
      </c>
      <c r="C13" s="576">
        <f t="shared" ref="C13:I13" ca="1" si="0">C12</f>
        <v>0</v>
      </c>
      <c r="D13" s="576">
        <f t="shared" ca="1" si="0"/>
        <v>0</v>
      </c>
      <c r="E13" s="576">
        <f t="shared" ca="1" si="0"/>
        <v>0</v>
      </c>
      <c r="F13" s="576"/>
      <c r="G13" s="576">
        <f t="shared" ca="1" si="0"/>
        <v>0</v>
      </c>
      <c r="H13" s="576"/>
      <c r="I13" s="576">
        <f t="shared" ca="1" si="0"/>
        <v>0</v>
      </c>
      <c r="J13" s="570"/>
    </row>
    <row r="14" spans="1:11" s="569" customFormat="1" ht="24.75" customHeight="1">
      <c r="A14" s="575" t="s">
        <v>266</v>
      </c>
      <c r="B14" s="576">
        <f ca="1">B12-B13</f>
        <v>0</v>
      </c>
      <c r="C14" s="576">
        <f t="shared" ref="C14:I14" ca="1" si="1">C12-C13</f>
        <v>0</v>
      </c>
      <c r="D14" s="576">
        <f t="shared" ca="1" si="1"/>
        <v>0</v>
      </c>
      <c r="E14" s="576">
        <f t="shared" ca="1" si="1"/>
        <v>0</v>
      </c>
      <c r="F14" s="576"/>
      <c r="G14" s="576">
        <f t="shared" ca="1" si="1"/>
        <v>0</v>
      </c>
      <c r="H14" s="576"/>
      <c r="I14" s="576">
        <f t="shared" ca="1" si="1"/>
        <v>0</v>
      </c>
      <c r="J14" s="570"/>
    </row>
    <row r="15" spans="1:11" s="569" customFormat="1" ht="15">
      <c r="B15" s="570"/>
      <c r="C15" s="570"/>
      <c r="D15" s="570"/>
      <c r="E15" s="570"/>
      <c r="F15" s="570"/>
      <c r="G15" s="570"/>
      <c r="H15" s="570"/>
      <c r="I15" s="570"/>
      <c r="J15" s="570"/>
    </row>
    <row r="16" spans="1:11" s="569" customFormat="1" ht="15">
      <c r="B16" s="570"/>
      <c r="C16" s="570"/>
      <c r="D16" s="570"/>
      <c r="E16" s="102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29"/>
      <c r="G16" s="1029"/>
      <c r="H16" s="1029"/>
      <c r="I16" s="1029"/>
      <c r="J16" s="570"/>
    </row>
    <row r="17" spans="2:10" s="569" customFormat="1" ht="15">
      <c r="B17" s="460" t="s">
        <v>267</v>
      </c>
      <c r="C17" s="570"/>
      <c r="D17" s="570"/>
      <c r="E17" s="1029" t="s">
        <v>12</v>
      </c>
      <c r="F17" s="1029"/>
      <c r="G17" s="1029"/>
      <c r="H17" s="1029"/>
      <c r="I17" s="1029"/>
      <c r="J17" s="570"/>
    </row>
    <row r="19" spans="2:10" ht="15">
      <c r="E19" s="578"/>
      <c r="F19" s="578"/>
    </row>
    <row r="26" spans="2:10">
      <c r="B26" s="552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5.85546875" style="487" customWidth="1"/>
    <col min="14" max="14" width="7.42578125" style="487" customWidth="1"/>
    <col min="15" max="15" width="11.7109375" style="487" customWidth="1"/>
    <col min="16" max="16" width="4.5703125" style="553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MỘT THÀNH VIÊN KHỞI NGUYÊN AN</v>
      </c>
      <c r="L1" s="1047" t="s">
        <v>294</v>
      </c>
      <c r="M1" s="1047"/>
      <c r="N1" s="1047"/>
      <c r="O1" s="1047"/>
    </row>
    <row r="2" spans="1:18" ht="15" customHeight="1">
      <c r="A2" s="486" t="str">
        <f>TH!A2</f>
        <v>Địa chỉ: Thửa đất số 144, tờ bản đồ số 12TĐH.1, tổ 1, khu phố Đông Tác, Phường Tân Đông Hiệp, Thị Xã Dĩ An, Tỉnh Bình Dương, Việt Nam</v>
      </c>
      <c r="L2" s="104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6"/>
      <c r="N2" s="1046"/>
      <c r="O2" s="1046"/>
    </row>
    <row r="3" spans="1:18" ht="15" customHeight="1">
      <c r="L3" s="1046"/>
      <c r="M3" s="1046"/>
      <c r="N3" s="1046"/>
      <c r="O3" s="1046"/>
    </row>
    <row r="5" spans="1:18" s="492" customFormat="1" ht="24" customHeight="1">
      <c r="A5" s="1048" t="s">
        <v>295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554"/>
    </row>
    <row r="6" spans="1:18" s="492" customFormat="1" ht="21" customHeight="1">
      <c r="A6" s="1049" t="s">
        <v>453</v>
      </c>
      <c r="B6" s="1049"/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1049"/>
      <c r="O6" s="1049"/>
      <c r="P6" s="554"/>
    </row>
    <row r="7" spans="1:18" s="492" customFormat="1" ht="21" customHeight="1">
      <c r="A7" s="1050" t="s">
        <v>337</v>
      </c>
      <c r="B7" s="1050"/>
      <c r="C7" s="1050"/>
      <c r="D7" s="1050"/>
      <c r="E7" s="1050"/>
      <c r="F7" s="1050"/>
      <c r="G7" s="1050"/>
      <c r="H7" s="1050"/>
      <c r="I7" s="1050"/>
      <c r="J7" s="1050"/>
      <c r="K7" s="1050"/>
      <c r="L7" s="1050"/>
      <c r="M7" s="1050"/>
      <c r="N7" s="1050"/>
      <c r="O7" s="1050"/>
      <c r="P7" s="554"/>
    </row>
    <row r="8" spans="1:18">
      <c r="D8" s="488"/>
    </row>
    <row r="9" spans="1:18" s="493" customFormat="1" ht="24" customHeight="1">
      <c r="A9" s="1037" t="s">
        <v>234</v>
      </c>
      <c r="B9" s="1040" t="s">
        <v>296</v>
      </c>
      <c r="C9" s="1041"/>
      <c r="D9" s="1041"/>
      <c r="E9" s="1041"/>
      <c r="F9" s="1041"/>
      <c r="G9" s="1041"/>
      <c r="H9" s="1042"/>
      <c r="I9" s="1040" t="s">
        <v>297</v>
      </c>
      <c r="J9" s="1041"/>
      <c r="K9" s="1041"/>
      <c r="L9" s="1042"/>
      <c r="M9" s="1043" t="s">
        <v>298</v>
      </c>
      <c r="N9" s="1043"/>
      <c r="O9" s="1043"/>
      <c r="P9" s="555"/>
    </row>
    <row r="10" spans="1:18" s="493" customFormat="1" ht="24" customHeight="1">
      <c r="A10" s="1038"/>
      <c r="B10" s="1040" t="s">
        <v>299</v>
      </c>
      <c r="C10" s="1042"/>
      <c r="D10" s="1037" t="s">
        <v>300</v>
      </c>
      <c r="E10" s="1037" t="s">
        <v>301</v>
      </c>
      <c r="F10" s="1037" t="s">
        <v>302</v>
      </c>
      <c r="G10" s="1037" t="s">
        <v>303</v>
      </c>
      <c r="H10" s="1037" t="s">
        <v>304</v>
      </c>
      <c r="I10" s="1040" t="s">
        <v>305</v>
      </c>
      <c r="J10" s="1042"/>
      <c r="K10" s="1044" t="s">
        <v>306</v>
      </c>
      <c r="L10" s="1037" t="s">
        <v>307</v>
      </c>
      <c r="M10" s="1043" t="s">
        <v>299</v>
      </c>
      <c r="N10" s="1043"/>
      <c r="O10" s="1043" t="s">
        <v>308</v>
      </c>
      <c r="P10" s="555"/>
    </row>
    <row r="11" spans="1:18" s="493" customFormat="1" ht="55.5" customHeight="1">
      <c r="A11" s="1039"/>
      <c r="B11" s="494" t="s">
        <v>309</v>
      </c>
      <c r="C11" s="494" t="s">
        <v>235</v>
      </c>
      <c r="D11" s="1039"/>
      <c r="E11" s="1039"/>
      <c r="F11" s="1039"/>
      <c r="G11" s="1039"/>
      <c r="H11" s="1039"/>
      <c r="I11" s="494" t="s">
        <v>310</v>
      </c>
      <c r="J11" s="494" t="s">
        <v>311</v>
      </c>
      <c r="K11" s="1045"/>
      <c r="L11" s="1039"/>
      <c r="M11" s="494" t="s">
        <v>15</v>
      </c>
      <c r="N11" s="494" t="s">
        <v>235</v>
      </c>
      <c r="O11" s="1043"/>
      <c r="P11" s="555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312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313</v>
      </c>
      <c r="N12" s="495" t="s">
        <v>314</v>
      </c>
      <c r="O12" s="495" t="s">
        <v>315</v>
      </c>
      <c r="P12" s="556"/>
    </row>
    <row r="13" spans="1:18" s="497" customFormat="1" ht="21.75" customHeight="1">
      <c r="A13" s="517" t="s">
        <v>313</v>
      </c>
      <c r="B13" s="519" t="s">
        <v>336</v>
      </c>
      <c r="C13" s="517"/>
      <c r="D13" s="517"/>
      <c r="E13" s="517"/>
      <c r="F13" s="517"/>
      <c r="G13" s="557"/>
      <c r="H13" s="524"/>
      <c r="I13" s="524"/>
      <c r="J13" s="524"/>
      <c r="K13" s="524"/>
      <c r="L13" s="8"/>
      <c r="M13" s="517"/>
      <c r="N13" s="517"/>
      <c r="O13" s="180"/>
      <c r="P13" s="556" t="str">
        <f>IF(D13='THE-TS'!$D$11,"x","")</f>
        <v/>
      </c>
    </row>
    <row r="14" spans="1:18" ht="21.75" customHeight="1">
      <c r="A14" s="518">
        <v>1</v>
      </c>
      <c r="B14" s="528" t="s">
        <v>416</v>
      </c>
      <c r="C14" s="498">
        <v>40682</v>
      </c>
      <c r="D14" s="203" t="s">
        <v>378</v>
      </c>
      <c r="E14" s="443" t="s">
        <v>316</v>
      </c>
      <c r="F14" s="527" t="s">
        <v>457</v>
      </c>
      <c r="G14" s="557" t="s">
        <v>418</v>
      </c>
      <c r="H14" s="253">
        <v>18000000</v>
      </c>
      <c r="I14" s="253">
        <v>5</v>
      </c>
      <c r="J14" s="8">
        <v>2100000</v>
      </c>
      <c r="K14" s="8"/>
      <c r="L14" s="8">
        <f t="shared" ref="L14:L16" si="0">K14+J14</f>
        <v>2100000</v>
      </c>
      <c r="M14" s="514"/>
      <c r="N14" s="443"/>
      <c r="O14" s="180"/>
      <c r="P14" s="556" t="str">
        <f>IF(D14='THE-TS'!$D$11,"x","")</f>
        <v>x</v>
      </c>
      <c r="Q14" s="288"/>
      <c r="R14" s="288"/>
    </row>
    <row r="15" spans="1:18" ht="21.75" customHeight="1">
      <c r="A15" s="518">
        <v>2</v>
      </c>
      <c r="B15" s="527" t="s">
        <v>417</v>
      </c>
      <c r="C15" s="498">
        <v>40686</v>
      </c>
      <c r="D15" s="203" t="s">
        <v>379</v>
      </c>
      <c r="E15" s="443" t="s">
        <v>316</v>
      </c>
      <c r="F15" s="527" t="s">
        <v>457</v>
      </c>
      <c r="G15" s="557" t="s">
        <v>419</v>
      </c>
      <c r="H15" s="253">
        <v>27000000</v>
      </c>
      <c r="I15" s="253">
        <v>5</v>
      </c>
      <c r="J15" s="8">
        <v>3150000</v>
      </c>
      <c r="K15" s="8"/>
      <c r="L15" s="8">
        <f t="shared" si="0"/>
        <v>3150000</v>
      </c>
      <c r="M15" s="514"/>
      <c r="N15" s="443"/>
      <c r="O15" s="180"/>
      <c r="P15" s="556" t="str">
        <f>IF(D15='THE-TS'!$D$11,"x","")</f>
        <v/>
      </c>
      <c r="Q15" s="288"/>
      <c r="R15" s="288"/>
    </row>
    <row r="16" spans="1:18" ht="21.75" customHeight="1">
      <c r="A16" s="518">
        <v>3</v>
      </c>
      <c r="B16" s="527" t="s">
        <v>348</v>
      </c>
      <c r="C16" s="498">
        <v>40710</v>
      </c>
      <c r="D16" s="203" t="s">
        <v>402</v>
      </c>
      <c r="E16" s="443" t="s">
        <v>316</v>
      </c>
      <c r="F16" s="527" t="s">
        <v>458</v>
      </c>
      <c r="G16" s="557" t="s">
        <v>420</v>
      </c>
      <c r="H16" s="253">
        <v>320000000</v>
      </c>
      <c r="I16" s="253">
        <v>5</v>
      </c>
      <c r="J16" s="8">
        <v>32000000</v>
      </c>
      <c r="K16" s="8"/>
      <c r="L16" s="8">
        <f t="shared" si="0"/>
        <v>32000000</v>
      </c>
      <c r="M16" s="514"/>
      <c r="N16" s="180"/>
      <c r="O16" s="180"/>
      <c r="P16" s="556" t="str">
        <f>IF(D16='THE-TS'!$D$11,"x","")</f>
        <v/>
      </c>
      <c r="Q16" s="288"/>
      <c r="R16" s="288"/>
    </row>
    <row r="17" spans="1:18" ht="21.75" customHeight="1">
      <c r="A17" s="499"/>
      <c r="B17" s="520"/>
      <c r="C17" s="521"/>
      <c r="D17" s="522"/>
      <c r="E17" s="500"/>
      <c r="F17" s="521"/>
      <c r="G17" s="520"/>
      <c r="H17" s="525"/>
      <c r="I17" s="525"/>
      <c r="J17" s="293"/>
      <c r="K17" s="293"/>
      <c r="L17" s="293"/>
      <c r="M17" s="500"/>
      <c r="N17" s="500"/>
      <c r="O17" s="500"/>
      <c r="P17" s="556" t="str">
        <f>IF(D17='THE-TS'!$D$11,"x","")</f>
        <v/>
      </c>
      <c r="R17" s="515"/>
    </row>
    <row r="18" spans="1:18" s="503" customFormat="1" ht="21.75" customHeight="1">
      <c r="A18" s="501"/>
      <c r="B18" s="502"/>
      <c r="C18" s="501"/>
      <c r="D18" s="501" t="s">
        <v>317</v>
      </c>
      <c r="E18" s="501" t="s">
        <v>19</v>
      </c>
      <c r="F18" s="501" t="s">
        <v>19</v>
      </c>
      <c r="G18" s="501" t="s">
        <v>19</v>
      </c>
      <c r="H18" s="526">
        <f>SUM(H13:H17)</f>
        <v>365000000</v>
      </c>
      <c r="I18" s="526"/>
      <c r="J18" s="526">
        <f>SUM(J13:J17)</f>
        <v>37250000</v>
      </c>
      <c r="K18" s="526">
        <f>SUM(K13:K17)</f>
        <v>0</v>
      </c>
      <c r="L18" s="526">
        <f>SUM(L13:L17)</f>
        <v>37250000</v>
      </c>
      <c r="M18" s="562" t="s">
        <v>19</v>
      </c>
      <c r="N18" s="562" t="s">
        <v>19</v>
      </c>
      <c r="O18" s="562" t="s">
        <v>19</v>
      </c>
      <c r="P18" s="556" t="str">
        <f>IF(D18='THE-TS'!$D$11,"x","")</f>
        <v/>
      </c>
    </row>
    <row r="19" spans="1:18" ht="6.75" customHeight="1">
      <c r="A19" s="446"/>
      <c r="B19" s="446"/>
      <c r="C19" s="504"/>
      <c r="D19" s="446"/>
      <c r="E19" s="504"/>
      <c r="F19" s="504"/>
      <c r="G19" s="504"/>
      <c r="H19" s="446"/>
      <c r="I19" s="446"/>
      <c r="J19" s="446"/>
      <c r="K19" s="505"/>
      <c r="L19" s="446"/>
      <c r="M19" s="446"/>
      <c r="N19" s="446"/>
      <c r="O19" s="446"/>
      <c r="P19" s="556" t="str">
        <f>IF(D19='THE-TS'!$D$11,"x","")</f>
        <v/>
      </c>
    </row>
    <row r="20" spans="1:18" ht="13.5" customHeight="1">
      <c r="A20" s="446"/>
      <c r="B20" s="446"/>
      <c r="C20" s="504"/>
      <c r="D20" s="446" t="s">
        <v>318</v>
      </c>
      <c r="E20" s="446"/>
      <c r="F20" s="504"/>
      <c r="G20" s="446"/>
      <c r="H20" s="489"/>
      <c r="I20" s="489"/>
      <c r="J20" s="563"/>
      <c r="L20" s="489"/>
      <c r="M20" s="446"/>
      <c r="N20" s="446"/>
      <c r="O20" s="446"/>
      <c r="P20" s="556" t="str">
        <f>IF(D20='THE-TS'!$D$11,"x","")</f>
        <v/>
      </c>
    </row>
    <row r="21" spans="1:18" ht="13.5" customHeight="1">
      <c r="A21" s="446"/>
      <c r="B21" s="446"/>
      <c r="C21" s="504"/>
      <c r="D21" s="446" t="s">
        <v>455</v>
      </c>
      <c r="E21" s="446"/>
      <c r="F21" s="504"/>
      <c r="G21" s="446"/>
      <c r="H21" s="515"/>
      <c r="I21" s="446"/>
      <c r="J21" s="523"/>
      <c r="K21" s="505"/>
      <c r="L21" s="446"/>
      <c r="M21" s="446"/>
      <c r="N21" s="446"/>
      <c r="O21" s="446"/>
      <c r="P21" s="556" t="str">
        <f>IF(D21='THE-TS'!$D$11,"x","")</f>
        <v/>
      </c>
    </row>
    <row r="22" spans="1:18" ht="13.5" customHeight="1">
      <c r="K22" s="506"/>
      <c r="L22" s="491" t="s">
        <v>454</v>
      </c>
      <c r="P22" s="556" t="str">
        <f>IF(D22='THE-TS'!$D$11,"x","")</f>
        <v/>
      </c>
    </row>
    <row r="23" spans="1:18" ht="13.5" customHeight="1">
      <c r="B23" s="488"/>
      <c r="D23" s="488" t="s">
        <v>11</v>
      </c>
      <c r="F23" s="488" t="s">
        <v>319</v>
      </c>
      <c r="I23" s="507"/>
      <c r="K23" s="504"/>
      <c r="L23" s="504" t="s">
        <v>109</v>
      </c>
      <c r="P23" s="556" t="str">
        <f>IF(D23='THE-TS'!$D$11,"x","")</f>
        <v/>
      </c>
    </row>
    <row r="24" spans="1:18" ht="13.5" customHeight="1">
      <c r="B24" s="488"/>
      <c r="D24" s="488"/>
      <c r="P24" s="556" t="str">
        <f>IF(D24='THE-TS'!$D$11,"x","")</f>
        <v/>
      </c>
    </row>
    <row r="25" spans="1:18" ht="13.5" customHeight="1">
      <c r="H25" s="508"/>
      <c r="J25" s="508"/>
      <c r="L25" s="508"/>
      <c r="P25" s="556" t="str">
        <f>IF(D25='THE-TS'!$D$11,"x","")</f>
        <v/>
      </c>
    </row>
    <row r="26" spans="1:18" ht="13.5" customHeight="1">
      <c r="H26" s="509"/>
      <c r="P26" s="556" t="str">
        <f>IF(D26='THE-TS'!$D$11,"x","")</f>
        <v/>
      </c>
    </row>
    <row r="27" spans="1:18" ht="13.5" customHeight="1">
      <c r="H27" s="509"/>
      <c r="J27" s="508"/>
      <c r="P27" s="556" t="str">
        <f>IF(D27='THE-TS'!$D$11,"x","")</f>
        <v/>
      </c>
    </row>
    <row r="28" spans="1:18" ht="13.5" customHeight="1">
      <c r="H28" s="509"/>
      <c r="P28" s="556" t="str">
        <f>IF(D28='THE-TS'!$D$11,"x","")</f>
        <v/>
      </c>
    </row>
    <row r="29" spans="1:18" ht="13.5" customHeight="1">
      <c r="H29" s="509"/>
      <c r="P29" s="556" t="str">
        <f>IF(D29='THE-TS'!$D$11,"x","")</f>
        <v/>
      </c>
    </row>
    <row r="30" spans="1:18" s="510" customFormat="1" ht="13.5" customHeight="1">
      <c r="C30" s="511"/>
      <c r="D30" s="511"/>
      <c r="F30" s="511"/>
      <c r="H30" s="512"/>
      <c r="K30" s="513"/>
      <c r="P30" s="556"/>
    </row>
    <row r="31" spans="1:18" ht="13.5">
      <c r="P31" s="556" t="str">
        <f>IF(D31='THE-TS'!$D$11,"x","")</f>
        <v/>
      </c>
    </row>
    <row r="32" spans="1:18" ht="13.5" customHeight="1">
      <c r="H32" s="509"/>
      <c r="P32" s="556" t="str">
        <f>IF(D32='THE-TS'!$D$11,"x","")</f>
        <v/>
      </c>
    </row>
    <row r="33" spans="16:16" ht="13.5">
      <c r="P33" s="55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0" customWidth="1"/>
    <col min="2" max="2" width="10.140625" style="530" customWidth="1"/>
    <col min="3" max="3" width="11.5703125" style="530" customWidth="1"/>
    <col min="4" max="4" width="28.7109375" style="530" customWidth="1"/>
    <col min="5" max="5" width="13.28515625" style="530" customWidth="1"/>
    <col min="6" max="6" width="9.140625" style="530"/>
    <col min="7" max="7" width="14" style="530" customWidth="1"/>
    <col min="8" max="8" width="14.7109375" style="530" customWidth="1"/>
    <col min="9" max="10" width="9.140625" style="530"/>
    <col min="11" max="11" width="13.85546875" style="530" customWidth="1"/>
    <col min="12" max="16384" width="9.140625" style="530"/>
  </cols>
  <sheetData>
    <row r="1" spans="1:11" hidden="1"/>
    <row r="2" spans="1:11">
      <c r="A2" s="614" t="str">
        <f>TH!A1</f>
        <v>Đơn vị: CÔNG TY TNHH MỘT THÀNH VIÊN KHỞI NGUYÊN AN</v>
      </c>
      <c r="B2" s="529"/>
      <c r="C2" s="529"/>
      <c r="D2" s="529"/>
      <c r="E2" s="490"/>
      <c r="F2" s="1047" t="s">
        <v>320</v>
      </c>
      <c r="G2" s="1047"/>
      <c r="H2" s="1047"/>
    </row>
    <row r="3" spans="1:11">
      <c r="A3" s="546" t="str">
        <f>TH!A2</f>
        <v>Địa chỉ: Thửa đất số 144, tờ bản đồ số 12TĐH.1, tổ 1, khu phố Đông Tác, Phường Tân Đông Hiệp, Thị Xã Dĩ An, Tỉnh Bình Dương, Việt Nam</v>
      </c>
      <c r="B3" s="529"/>
      <c r="C3" s="529"/>
      <c r="D3" s="529"/>
      <c r="E3" s="491"/>
      <c r="F3" s="104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46"/>
      <c r="H3" s="1046"/>
    </row>
    <row r="4" spans="1:11">
      <c r="A4" s="488"/>
      <c r="B4" s="488"/>
      <c r="C4" s="491"/>
      <c r="D4" s="491"/>
      <c r="E4" s="491"/>
      <c r="F4" s="1046"/>
      <c r="G4" s="1046"/>
      <c r="H4" s="1046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052" t="s">
        <v>321</v>
      </c>
      <c r="B6" s="1052"/>
      <c r="C6" s="1052"/>
      <c r="D6" s="1052"/>
      <c r="E6" s="1052"/>
      <c r="F6" s="1052"/>
      <c r="G6" s="1052"/>
      <c r="H6" s="1052"/>
    </row>
    <row r="7" spans="1:11" ht="17.25" customHeight="1" thickBot="1">
      <c r="A7" s="1051" t="str">
        <f ca="1" xml:space="preserve"> IF(ROWS($1:1)&gt;COUNT(Dong3),"","Số: "&amp;OFFSET('SO-TS'!$G$1,SMALL(Dong3,ROWS($1:1)),))</f>
        <v>Số: SX01/11</v>
      </c>
      <c r="B7" s="1051"/>
      <c r="C7" s="1051"/>
      <c r="D7" s="1051"/>
      <c r="E7" s="1051"/>
      <c r="F7" s="1051"/>
      <c r="G7" s="1051"/>
      <c r="H7" s="1051"/>
      <c r="J7" s="547" t="s">
        <v>338</v>
      </c>
      <c r="K7" s="548" t="s">
        <v>344</v>
      </c>
    </row>
    <row r="8" spans="1:11" ht="17.25" customHeight="1">
      <c r="A8" s="105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3"/>
      <c r="C8" s="1053"/>
      <c r="D8" s="1053"/>
      <c r="E8" s="1053"/>
      <c r="F8" s="1053"/>
      <c r="G8" s="1053"/>
      <c r="H8" s="1053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339</v>
      </c>
      <c r="B11" s="487"/>
      <c r="C11" s="487"/>
      <c r="D11" s="487" t="s">
        <v>378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340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322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342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9" t="s">
        <v>341</v>
      </c>
      <c r="B16" s="549"/>
      <c r="C16" s="549"/>
      <c r="D16" s="549"/>
      <c r="E16" s="549"/>
      <c r="F16" s="549"/>
      <c r="G16" s="549"/>
      <c r="H16" s="549"/>
    </row>
    <row r="17" spans="1:8" s="543" customFormat="1" ht="18" customHeight="1">
      <c r="A17" s="1056" t="s">
        <v>125</v>
      </c>
      <c r="B17" s="1057"/>
      <c r="C17" s="1060" t="s">
        <v>323</v>
      </c>
      <c r="D17" s="1061"/>
      <c r="E17" s="1062"/>
      <c r="F17" s="1063" t="s">
        <v>324</v>
      </c>
      <c r="G17" s="1064"/>
      <c r="H17" s="1065"/>
    </row>
    <row r="18" spans="1:8" s="543" customFormat="1" ht="28.5" customHeight="1">
      <c r="A18" s="1058"/>
      <c r="B18" s="1059"/>
      <c r="C18" s="516" t="s">
        <v>325</v>
      </c>
      <c r="D18" s="516" t="s">
        <v>0</v>
      </c>
      <c r="E18" s="516" t="s">
        <v>326</v>
      </c>
      <c r="F18" s="516" t="s">
        <v>327</v>
      </c>
      <c r="G18" s="516" t="s">
        <v>328</v>
      </c>
      <c r="H18" s="516" t="s">
        <v>329</v>
      </c>
    </row>
    <row r="19" spans="1:8" s="545" customFormat="1">
      <c r="A19" s="1066" t="s">
        <v>2</v>
      </c>
      <c r="B19" s="1067"/>
      <c r="C19" s="544" t="s">
        <v>3</v>
      </c>
      <c r="D19" s="544" t="s">
        <v>4</v>
      </c>
      <c r="E19" s="544">
        <v>1</v>
      </c>
      <c r="F19" s="544">
        <v>2</v>
      </c>
      <c r="G19" s="544">
        <v>3</v>
      </c>
      <c r="H19" s="544">
        <v>4</v>
      </c>
    </row>
    <row r="20" spans="1:8" ht="17.25" customHeight="1">
      <c r="A20" s="463">
        <f ca="1">IF(B20&lt;&gt;"",ROW()-19,"")</f>
        <v>1</v>
      </c>
      <c r="B20" s="531" t="str">
        <f ca="1" xml:space="preserve"> IF(ROWS($1:1)&gt;COUNT(Dong3),"",OFFSET('SO-TS'!G$1,SMALL(Dong3,ROWS($1:1)),))</f>
        <v>SX01/11</v>
      </c>
      <c r="C20" s="531" t="str">
        <f ca="1" xml:space="preserve"> IF(ROWS($1:1)&gt;COUNT(Dong3),"",OFFSET('SO-TS'!F$1,SMALL(Dong3,ROWS($1:1)),))</f>
        <v>06/2011</v>
      </c>
      <c r="D20" s="558" t="str">
        <f ca="1" xml:space="preserve"> IF(ROWS($1:1)&gt;COUNT(Dong3),"",OFFSET('SO-TS'!D$1,SMALL(Dong3,ROWS($1:1)),))</f>
        <v>Máy chap khe khổ 2m</v>
      </c>
      <c r="E20" s="559">
        <f ca="1" xml:space="preserve"> IF(ROWS($1:1)&gt;COUNT(Dong3),"",OFFSET('SO-TS'!H$1,SMALL(Dong3,ROWS($1:1)),))</f>
        <v>18000000</v>
      </c>
      <c r="F20" s="56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3" t="str">
        <f t="shared" ref="A21" si="0">IF(B21&lt;&gt;"",ROW()-19,"")</f>
        <v/>
      </c>
      <c r="B21" s="499"/>
      <c r="C21" s="532"/>
      <c r="D21" s="532"/>
      <c r="E21" s="561"/>
      <c r="F21" s="560"/>
      <c r="G21" s="561"/>
      <c r="H21" s="561"/>
    </row>
    <row r="22" spans="1:8" ht="17.25" customHeight="1">
      <c r="A22" s="501"/>
      <c r="B22" s="501" t="s">
        <v>330</v>
      </c>
      <c r="C22" s="533"/>
      <c r="D22" s="533"/>
      <c r="E22" s="562">
        <f ca="1">SUM(E20:E21)</f>
        <v>18000000</v>
      </c>
      <c r="F22" s="533"/>
      <c r="G22" s="562">
        <f ca="1">SUM(G20:G21)</f>
        <v>2100000</v>
      </c>
      <c r="H22" s="562"/>
    </row>
    <row r="23" spans="1:8" ht="17.25" customHeight="1">
      <c r="A23" s="534"/>
      <c r="B23" s="534"/>
      <c r="C23" s="535"/>
      <c r="D23" s="535"/>
      <c r="E23" s="535"/>
      <c r="F23" s="535"/>
      <c r="G23" s="536"/>
      <c r="H23" s="536"/>
    </row>
    <row r="24" spans="1:8" ht="17.25" customHeight="1">
      <c r="A24" s="534"/>
      <c r="B24" s="534"/>
      <c r="C24" s="535"/>
      <c r="D24" s="535"/>
      <c r="E24" s="535"/>
      <c r="F24" s="535"/>
      <c r="G24" s="536"/>
      <c r="H24" s="536"/>
    </row>
    <row r="25" spans="1:8" ht="17.25" customHeight="1">
      <c r="A25" s="1068" t="s">
        <v>331</v>
      </c>
      <c r="B25" s="1068"/>
      <c r="C25" s="1068"/>
      <c r="D25" s="1068"/>
      <c r="E25" s="1068"/>
      <c r="F25" s="1068"/>
      <c r="G25" s="1068"/>
      <c r="H25" s="1068"/>
    </row>
    <row r="26" spans="1:8" ht="27" customHeight="1">
      <c r="A26" s="501" t="s">
        <v>35</v>
      </c>
      <c r="B26" s="1040" t="s">
        <v>332</v>
      </c>
      <c r="C26" s="1042"/>
      <c r="D26" s="533" t="s">
        <v>197</v>
      </c>
      <c r="E26" s="533" t="s">
        <v>333</v>
      </c>
      <c r="F26" s="533" t="s">
        <v>334</v>
      </c>
      <c r="G26" s="536"/>
      <c r="H26" s="536"/>
    </row>
    <row r="27" spans="1:8" ht="17.25" customHeight="1">
      <c r="A27" s="501" t="s">
        <v>2</v>
      </c>
      <c r="B27" s="501" t="s">
        <v>3</v>
      </c>
      <c r="C27" s="533"/>
      <c r="D27" s="533" t="s">
        <v>4</v>
      </c>
      <c r="E27" s="533">
        <v>1</v>
      </c>
      <c r="F27" s="533">
        <v>2</v>
      </c>
      <c r="G27" s="536"/>
      <c r="H27" s="536"/>
    </row>
    <row r="28" spans="1:8" ht="17.25" customHeight="1">
      <c r="A28" s="537"/>
      <c r="B28" s="537"/>
      <c r="C28" s="538"/>
      <c r="D28" s="538"/>
      <c r="E28" s="538"/>
      <c r="F28" s="538"/>
      <c r="G28" s="536"/>
      <c r="H28" s="536"/>
    </row>
    <row r="29" spans="1:8" ht="17.25" customHeight="1">
      <c r="A29" s="539"/>
      <c r="B29" s="539"/>
      <c r="C29" s="540"/>
      <c r="D29" s="540"/>
      <c r="E29" s="540"/>
      <c r="F29" s="540"/>
      <c r="G29" s="536"/>
      <c r="H29" s="536"/>
    </row>
    <row r="30" spans="1:8" ht="17.25" customHeight="1">
      <c r="A30" s="539"/>
      <c r="B30" s="539"/>
      <c r="C30" s="540"/>
      <c r="D30" s="540"/>
      <c r="E30" s="540"/>
      <c r="F30" s="540"/>
      <c r="G30" s="536"/>
      <c r="H30" s="536"/>
    </row>
    <row r="31" spans="1:8" ht="17.25" customHeight="1">
      <c r="A31" s="539"/>
      <c r="B31" s="539"/>
      <c r="C31" s="540"/>
      <c r="D31" s="540"/>
      <c r="E31" s="540"/>
      <c r="F31" s="540"/>
      <c r="G31" s="536"/>
      <c r="H31" s="536"/>
    </row>
    <row r="32" spans="1:8" ht="17.25" customHeight="1">
      <c r="A32" s="541"/>
      <c r="B32" s="541"/>
      <c r="C32" s="542"/>
      <c r="D32" s="542"/>
      <c r="E32" s="542"/>
      <c r="F32" s="542"/>
      <c r="G32" s="536"/>
      <c r="H32" s="536"/>
    </row>
    <row r="33" spans="1:8">
      <c r="A33" s="534"/>
      <c r="B33" s="534"/>
      <c r="C33" s="535"/>
      <c r="D33" s="535"/>
      <c r="E33" s="535"/>
      <c r="F33" s="535"/>
      <c r="G33" s="536"/>
      <c r="H33" s="536"/>
    </row>
    <row r="34" spans="1:8">
      <c r="A34" s="106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69"/>
      <c r="C34" s="1069"/>
      <c r="D34" s="1069"/>
      <c r="E34" s="1069"/>
      <c r="F34" s="1069"/>
      <c r="G34" s="1069"/>
      <c r="H34" s="1069"/>
    </row>
    <row r="35" spans="1:8">
      <c r="A35" s="1069" t="str">
        <f ca="1" xml:space="preserve"> IF(ROWS($1:1)&gt;COUNT(Dong3),"","Lý do giảm:   "&amp;OFFSET('SO-TS'!$O$1,SMALL(Dong3,ROWS($1:1)),))</f>
        <v xml:space="preserve">Lý do giảm:   </v>
      </c>
      <c r="B35" s="1069"/>
      <c r="C35" s="1069"/>
      <c r="D35" s="1069"/>
      <c r="E35" s="1069"/>
      <c r="F35" s="1069"/>
      <c r="G35" s="1069"/>
      <c r="H35" s="1069"/>
    </row>
    <row r="36" spans="1:8">
      <c r="A36" s="511"/>
      <c r="B36" s="511"/>
      <c r="C36" s="506"/>
      <c r="D36" s="506"/>
      <c r="E36" s="1055" t="s">
        <v>421</v>
      </c>
      <c r="F36" s="1055"/>
      <c r="G36" s="1055"/>
      <c r="H36" s="1055"/>
    </row>
    <row r="37" spans="1:8">
      <c r="A37" s="1051" t="s">
        <v>335</v>
      </c>
      <c r="B37" s="1051"/>
      <c r="C37" s="1051" t="s">
        <v>12</v>
      </c>
      <c r="D37" s="1051"/>
      <c r="E37" s="1047" t="s">
        <v>109</v>
      </c>
      <c r="F37" s="1047"/>
      <c r="G37" s="1047"/>
      <c r="H37" s="1047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054" t="s">
        <v>151</v>
      </c>
      <c r="B45" s="1054"/>
      <c r="C45" s="506"/>
      <c r="D45" s="506"/>
      <c r="E45" s="1055" t="s">
        <v>103</v>
      </c>
      <c r="F45" s="1055"/>
      <c r="G45" s="1055"/>
      <c r="H45" s="105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4" customWidth="1"/>
    <col min="2" max="2" width="8.85546875" style="694" customWidth="1"/>
    <col min="3" max="3" width="10.5703125" style="694" customWidth="1"/>
    <col min="4" max="4" width="43.42578125" style="694" customWidth="1"/>
    <col min="5" max="5" width="7.140625" style="694" customWidth="1"/>
    <col min="6" max="6" width="14.140625" style="694" customWidth="1"/>
    <col min="7" max="7" width="14.85546875" style="694" customWidth="1"/>
    <col min="8" max="9" width="12" style="694" customWidth="1"/>
    <col min="10" max="10" width="12.85546875" style="694" customWidth="1"/>
    <col min="11" max="12" width="13.5703125" style="694" customWidth="1"/>
    <col min="13" max="13" width="12.7109375" style="694" customWidth="1"/>
    <col min="14" max="14" width="6.28515625" style="694" customWidth="1"/>
    <col min="15" max="15" width="8.42578125" style="694" customWidth="1"/>
    <col min="16" max="16384" width="9.140625" style="694"/>
  </cols>
  <sheetData>
    <row r="2" spans="1:16">
      <c r="A2" s="693" t="str">
        <f>'IN-NX'!A2</f>
        <v>Đơn vị: CÔNG TY TNHH MỘT THÀNH VIÊN KHỞI NGUYÊN AN</v>
      </c>
      <c r="F2" s="695"/>
      <c r="G2" s="695"/>
      <c r="H2" s="695"/>
      <c r="I2" s="695"/>
      <c r="J2" s="1074" t="s">
        <v>459</v>
      </c>
      <c r="K2" s="1074"/>
      <c r="L2" s="1074"/>
      <c r="M2" s="1074"/>
    </row>
    <row r="3" spans="1:16" ht="15" customHeight="1">
      <c r="A3" s="723" t="str">
        <f>'IN-NX'!A3</f>
        <v>Địa chỉ: Thửa đất số 144, tờ bản đồ số 12TĐH.1, tổ 1, khu phố Đông Tác, Phường Tân Đông Hiệp, Thị Xã Dĩ An, Tỉnh Bình Dương, Việt Nam</v>
      </c>
      <c r="J3" s="107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77"/>
      <c r="L3" s="1077"/>
      <c r="M3" s="1077"/>
    </row>
    <row r="4" spans="1:16">
      <c r="J4" s="1077"/>
      <c r="K4" s="1077"/>
      <c r="L4" s="1077"/>
      <c r="M4" s="1077"/>
    </row>
    <row r="5" spans="1:16" ht="19.5" customHeight="1">
      <c r="A5" s="1075" t="s">
        <v>460</v>
      </c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1075"/>
      <c r="N5" s="696" t="s">
        <v>167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076" t="s">
        <v>461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721"/>
    </row>
    <row r="7" spans="1:16">
      <c r="B7" s="697"/>
      <c r="C7" s="697"/>
      <c r="D7" s="697"/>
      <c r="E7" s="698" t="s">
        <v>462</v>
      </c>
      <c r="G7" s="697"/>
      <c r="H7" s="697"/>
      <c r="I7" s="697"/>
      <c r="J7" s="697"/>
      <c r="K7" s="697"/>
      <c r="L7" s="697"/>
      <c r="M7" s="697"/>
    </row>
    <row r="8" spans="1:16">
      <c r="B8" s="697"/>
      <c r="C8" s="697"/>
      <c r="D8" s="697"/>
      <c r="E8" s="698" t="s">
        <v>463</v>
      </c>
      <c r="G8" s="697"/>
      <c r="H8" s="697"/>
      <c r="I8" s="697"/>
      <c r="J8" s="697"/>
      <c r="K8" s="697"/>
      <c r="L8" s="697"/>
      <c r="M8" s="697"/>
    </row>
    <row r="9" spans="1:16">
      <c r="B9" s="699"/>
      <c r="C9" s="699"/>
      <c r="D9" s="699"/>
      <c r="E9" s="698" t="s">
        <v>464</v>
      </c>
      <c r="G9" s="699"/>
      <c r="H9" s="699"/>
      <c r="I9" s="699"/>
      <c r="J9" s="699"/>
      <c r="K9" s="699"/>
      <c r="L9" s="699"/>
      <c r="M9" s="699"/>
    </row>
    <row r="10" spans="1:16"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</row>
    <row r="11" spans="1:16" ht="15.75" customHeight="1">
      <c r="A11" s="1070" t="s">
        <v>20</v>
      </c>
      <c r="B11" s="1071" t="s">
        <v>1</v>
      </c>
      <c r="C11" s="1071"/>
      <c r="D11" s="1070" t="s">
        <v>0</v>
      </c>
      <c r="E11" s="1070" t="s">
        <v>219</v>
      </c>
      <c r="F11" s="1071" t="s">
        <v>465</v>
      </c>
      <c r="G11" s="1071"/>
      <c r="H11" s="1071"/>
      <c r="I11" s="1071"/>
      <c r="J11" s="1071"/>
      <c r="K11" s="1071"/>
      <c r="L11" s="1071"/>
      <c r="M11" s="1071"/>
    </row>
    <row r="12" spans="1:16" ht="15.75" customHeight="1" thickBot="1">
      <c r="A12" s="1070"/>
      <c r="B12" s="1072" t="s">
        <v>15</v>
      </c>
      <c r="C12" s="1072" t="s">
        <v>32</v>
      </c>
      <c r="D12" s="1070"/>
      <c r="E12" s="1070"/>
      <c r="F12" s="1072" t="s">
        <v>466</v>
      </c>
      <c r="G12" s="1072" t="s">
        <v>467</v>
      </c>
      <c r="H12" s="1072"/>
      <c r="I12" s="1072"/>
      <c r="J12" s="1072"/>
      <c r="K12" s="1072"/>
      <c r="L12" s="1072"/>
      <c r="M12" s="1072"/>
    </row>
    <row r="13" spans="1:16" ht="31.5" customHeight="1" thickBot="1">
      <c r="A13" s="1070"/>
      <c r="B13" s="1072"/>
      <c r="C13" s="1072"/>
      <c r="D13" s="1070"/>
      <c r="E13" s="1070"/>
      <c r="F13" s="1072"/>
      <c r="G13" s="700" t="s">
        <v>449</v>
      </c>
      <c r="H13" s="700" t="s">
        <v>450</v>
      </c>
      <c r="I13" s="700" t="s">
        <v>451</v>
      </c>
      <c r="J13" s="700" t="s">
        <v>468</v>
      </c>
      <c r="K13" s="700" t="s">
        <v>469</v>
      </c>
      <c r="L13" s="700" t="s">
        <v>445</v>
      </c>
      <c r="M13" s="700" t="s">
        <v>470</v>
      </c>
      <c r="O13" s="722" t="s">
        <v>367</v>
      </c>
    </row>
    <row r="14" spans="1:16">
      <c r="A14" s="701" t="s">
        <v>2</v>
      </c>
      <c r="B14" s="701" t="s">
        <v>3</v>
      </c>
      <c r="C14" s="701" t="s">
        <v>4</v>
      </c>
      <c r="D14" s="701" t="s">
        <v>5</v>
      </c>
      <c r="E14" s="701" t="s">
        <v>6</v>
      </c>
      <c r="F14" s="701">
        <v>1</v>
      </c>
      <c r="G14" s="701">
        <v>2</v>
      </c>
      <c r="H14" s="701">
        <v>3</v>
      </c>
      <c r="I14" s="701"/>
      <c r="J14" s="701">
        <v>4</v>
      </c>
      <c r="K14" s="701">
        <v>5</v>
      </c>
      <c r="L14" s="701"/>
      <c r="M14" s="701">
        <v>6</v>
      </c>
    </row>
    <row r="15" spans="1:16" ht="22.5" customHeight="1">
      <c r="A15" s="702"/>
      <c r="B15" s="702"/>
      <c r="C15" s="702"/>
      <c r="D15" s="703" t="s">
        <v>7</v>
      </c>
      <c r="E15" s="702"/>
      <c r="F15" s="704"/>
      <c r="G15" s="704"/>
      <c r="H15" s="704"/>
      <c r="I15" s="704"/>
      <c r="J15" s="704"/>
      <c r="K15" s="704"/>
      <c r="L15" s="704"/>
      <c r="M15" s="704"/>
    </row>
    <row r="16" spans="1:16" ht="22.5" customHeight="1">
      <c r="A16" s="705" t="str">
        <f ca="1">IF(ROWS($1:1)&gt;COUNT(Dong9),"",OFFSET(TH!C$1,SMALL(Dong9,ROWS($1:1)),))</f>
        <v/>
      </c>
      <c r="B16" s="705" t="str">
        <f ca="1">IF(ROWS($1:1)&gt;COUNT(Dong9),"",OFFSET(TH!D$1,SMALL(Dong9,ROWS($1:1)),))</f>
        <v/>
      </c>
      <c r="C16" s="705" t="str">
        <f ca="1">IF(ROWS($1:1)&gt;COUNT(Dong9),"",OFFSET(TH!E$1,SMALL(Dong9,ROWS($1:1)),))</f>
        <v/>
      </c>
      <c r="D16" s="706" t="str">
        <f ca="1">IF(ROWS($1:1)&gt;COUNT(Dong9),"",OFFSET(TH!F$1,SMALL(Dong9,ROWS($1:1)),))</f>
        <v/>
      </c>
      <c r="E16" s="705" t="str">
        <f ca="1">IF(ROWS($1:1)&gt;COUNT(Dong9),"",OFFSET(TH!M$1,SMALL(Dong9,ROWS($1:1)),))</f>
        <v/>
      </c>
      <c r="F16" s="707" t="str">
        <f ca="1">IF(ROWS($1:1)&gt;COUNT(Dong9),"",OFFSET(TH!K$1,SMALL(Dong9,ROWS($1:1)),))</f>
        <v/>
      </c>
      <c r="G16" s="707">
        <f ca="1">IF($E16="1521",$F16,0)</f>
        <v>0</v>
      </c>
      <c r="H16" s="707">
        <f ca="1">IF($E16="1522",$F16,0)</f>
        <v>0</v>
      </c>
      <c r="I16" s="707">
        <f ca="1">IF(LEFT(D16,6)="Mực in",F16,0)</f>
        <v>0</v>
      </c>
      <c r="J16" s="707">
        <f ca="1">IF(OR(LEFT($E16,3)="334",LEFT($E16,3)="338"),$F16,0)</f>
        <v>0</v>
      </c>
      <c r="K16" s="707">
        <f ca="1">IF(OR(LEFT($E16,3)="331",AND(LEFT($E16,3)="111",$D16="Tiền điện")),$F16,0)</f>
        <v>0</v>
      </c>
      <c r="L16" s="707">
        <f ca="1">IF($E16="142",$F16,0)</f>
        <v>0</v>
      </c>
      <c r="M16" s="707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5" t="str">
        <f ca="1">IF(ROWS($1:2)&gt;COUNT(Dong9),"",OFFSET(TH!C$1,SMALL(Dong9,ROWS($1:2)),))</f>
        <v/>
      </c>
      <c r="B17" s="705" t="str">
        <f ca="1">IF(ROWS($1:2)&gt;COUNT(Dong9),"",OFFSET(TH!D$1,SMALL(Dong9,ROWS($1:2)),))</f>
        <v/>
      </c>
      <c r="C17" s="705" t="str">
        <f ca="1">IF(ROWS($1:2)&gt;COUNT(Dong9),"",OFFSET(TH!E$1,SMALL(Dong9,ROWS($1:2)),))</f>
        <v/>
      </c>
      <c r="D17" s="706" t="str">
        <f ca="1">IF(ROWS($1:2)&gt;COUNT(Dong9),"",OFFSET(TH!F$1,SMALL(Dong9,ROWS($1:2)),))</f>
        <v/>
      </c>
      <c r="E17" s="705" t="str">
        <f ca="1">IF(ROWS($1:2)&gt;COUNT(Dong9),"",OFFSET(TH!M$1,SMALL(Dong9,ROWS($1:2)),))</f>
        <v/>
      </c>
      <c r="F17" s="707" t="str">
        <f ca="1">IF(ROWS($1:2)&gt;COUNT(Dong9),"",OFFSET(TH!K$1,SMALL(Dong9,ROWS($1:2)),))</f>
        <v/>
      </c>
      <c r="G17" s="707">
        <f t="shared" ref="G17:G33" ca="1" si="0">IF($E17="1521",$F17,0)</f>
        <v>0</v>
      </c>
      <c r="H17" s="707">
        <f t="shared" ref="H17:H33" ca="1" si="1">IF($E17="1522",$F17,0)</f>
        <v>0</v>
      </c>
      <c r="I17" s="707">
        <f t="shared" ref="I17:I33" ca="1" si="2">IF(LEFT(D17,6)="Mực in",F17,0)</f>
        <v>0</v>
      </c>
      <c r="J17" s="707">
        <f t="shared" ref="J17:J33" ca="1" si="3">IF(OR(LEFT($E17,3)="334",LEFT($E17,3)="338"),$F17,0)</f>
        <v>0</v>
      </c>
      <c r="K17" s="707">
        <f t="shared" ref="K17:K33" ca="1" si="4">IF(OR(LEFT($E17,3)="331",AND(LEFT($E17,3)="111",$D17="Tiền điện")),$F17,0)</f>
        <v>0</v>
      </c>
      <c r="L17" s="707">
        <f t="shared" ref="L17:L33" ca="1" si="5">IF($E17="142",$F17,0)</f>
        <v>0</v>
      </c>
      <c r="M17" s="70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5" t="str">
        <f ca="1">IF(ROWS($1:3)&gt;COUNT(Dong9),"",OFFSET(TH!C$1,SMALL(Dong9,ROWS($1:3)),))</f>
        <v/>
      </c>
      <c r="B18" s="705" t="str">
        <f ca="1">IF(ROWS($1:3)&gt;COUNT(Dong9),"",OFFSET(TH!D$1,SMALL(Dong9,ROWS($1:3)),))</f>
        <v/>
      </c>
      <c r="C18" s="705" t="str">
        <f ca="1">IF(ROWS($1:3)&gt;COUNT(Dong9),"",OFFSET(TH!E$1,SMALL(Dong9,ROWS($1:3)),))</f>
        <v/>
      </c>
      <c r="D18" s="706" t="str">
        <f ca="1">IF(ROWS($1:3)&gt;COUNT(Dong9),"",OFFSET(TH!F$1,SMALL(Dong9,ROWS($1:3)),))</f>
        <v/>
      </c>
      <c r="E18" s="705" t="str">
        <f ca="1">IF(ROWS($1:3)&gt;COUNT(Dong9),"",OFFSET(TH!M$1,SMALL(Dong9,ROWS($1:3)),))</f>
        <v/>
      </c>
      <c r="F18" s="707" t="str">
        <f ca="1">IF(ROWS($1:3)&gt;COUNT(Dong9),"",OFFSET(TH!K$1,SMALL(Dong9,ROWS($1:3)),))</f>
        <v/>
      </c>
      <c r="G18" s="707">
        <f t="shared" ca="1" si="0"/>
        <v>0</v>
      </c>
      <c r="H18" s="707">
        <f t="shared" ca="1" si="1"/>
        <v>0</v>
      </c>
      <c r="I18" s="707">
        <f t="shared" ca="1" si="2"/>
        <v>0</v>
      </c>
      <c r="J18" s="707">
        <f t="shared" ca="1" si="3"/>
        <v>0</v>
      </c>
      <c r="K18" s="707">
        <f t="shared" ca="1" si="4"/>
        <v>0</v>
      </c>
      <c r="L18" s="707">
        <f t="shared" ca="1" si="5"/>
        <v>0</v>
      </c>
      <c r="M18" s="707">
        <f t="shared" ca="1" si="6"/>
        <v>0</v>
      </c>
    </row>
    <row r="19" spans="1:13" ht="22.5" customHeight="1">
      <c r="A19" s="705" t="str">
        <f ca="1">IF(ROWS($1:4)&gt;COUNT(Dong9),"",OFFSET(TH!C$1,SMALL(Dong9,ROWS($1:4)),))</f>
        <v/>
      </c>
      <c r="B19" s="705" t="str">
        <f ca="1">IF(ROWS($1:4)&gt;COUNT(Dong9),"",OFFSET(TH!D$1,SMALL(Dong9,ROWS($1:4)),))</f>
        <v/>
      </c>
      <c r="C19" s="705" t="str">
        <f ca="1">IF(ROWS($1:4)&gt;COUNT(Dong9),"",OFFSET(TH!E$1,SMALL(Dong9,ROWS($1:4)),))</f>
        <v/>
      </c>
      <c r="D19" s="706" t="str">
        <f ca="1">IF(ROWS($1:4)&gt;COUNT(Dong9),"",OFFSET(TH!F$1,SMALL(Dong9,ROWS($1:4)),))</f>
        <v/>
      </c>
      <c r="E19" s="705" t="str">
        <f ca="1">IF(ROWS($1:4)&gt;COUNT(Dong9),"",OFFSET(TH!M$1,SMALL(Dong9,ROWS($1:4)),))</f>
        <v/>
      </c>
      <c r="F19" s="707" t="str">
        <f ca="1">IF(ROWS($1:4)&gt;COUNT(Dong9),"",OFFSET(TH!K$1,SMALL(Dong9,ROWS($1:4)),))</f>
        <v/>
      </c>
      <c r="G19" s="707">
        <f t="shared" ca="1" si="0"/>
        <v>0</v>
      </c>
      <c r="H19" s="707">
        <f t="shared" ca="1" si="1"/>
        <v>0</v>
      </c>
      <c r="I19" s="707">
        <f t="shared" ca="1" si="2"/>
        <v>0</v>
      </c>
      <c r="J19" s="707">
        <f t="shared" ca="1" si="3"/>
        <v>0</v>
      </c>
      <c r="K19" s="707">
        <f t="shared" ca="1" si="4"/>
        <v>0</v>
      </c>
      <c r="L19" s="707">
        <f t="shared" ca="1" si="5"/>
        <v>0</v>
      </c>
      <c r="M19" s="707">
        <f t="shared" ca="1" si="6"/>
        <v>0</v>
      </c>
    </row>
    <row r="20" spans="1:13" ht="22.5" customHeight="1">
      <c r="A20" s="705" t="str">
        <f ca="1">IF(ROWS($1:5)&gt;COUNT(Dong9),"",OFFSET(TH!C$1,SMALL(Dong9,ROWS($1:5)),))</f>
        <v/>
      </c>
      <c r="B20" s="705" t="str">
        <f ca="1">IF(ROWS($1:5)&gt;COUNT(Dong9),"",OFFSET(TH!D$1,SMALL(Dong9,ROWS($1:5)),))</f>
        <v/>
      </c>
      <c r="C20" s="705" t="str">
        <f ca="1">IF(ROWS($1:5)&gt;COUNT(Dong9),"",OFFSET(TH!E$1,SMALL(Dong9,ROWS($1:5)),))</f>
        <v/>
      </c>
      <c r="D20" s="706" t="str">
        <f ca="1">IF(ROWS($1:5)&gt;COUNT(Dong9),"",OFFSET(TH!F$1,SMALL(Dong9,ROWS($1:5)),))</f>
        <v/>
      </c>
      <c r="E20" s="705" t="str">
        <f ca="1">IF(ROWS($1:5)&gt;COUNT(Dong9),"",OFFSET(TH!M$1,SMALL(Dong9,ROWS($1:5)),))</f>
        <v/>
      </c>
      <c r="F20" s="707" t="str">
        <f ca="1">IF(ROWS($1:5)&gt;COUNT(Dong9),"",OFFSET(TH!K$1,SMALL(Dong9,ROWS($1:5)),))</f>
        <v/>
      </c>
      <c r="G20" s="707">
        <f t="shared" ca="1" si="0"/>
        <v>0</v>
      </c>
      <c r="H20" s="707">
        <f t="shared" ca="1" si="1"/>
        <v>0</v>
      </c>
      <c r="I20" s="707">
        <f t="shared" ca="1" si="2"/>
        <v>0</v>
      </c>
      <c r="J20" s="707">
        <f t="shared" ca="1" si="3"/>
        <v>0</v>
      </c>
      <c r="K20" s="707">
        <f t="shared" ca="1" si="4"/>
        <v>0</v>
      </c>
      <c r="L20" s="707">
        <f t="shared" ca="1" si="5"/>
        <v>0</v>
      </c>
      <c r="M20" s="707">
        <f t="shared" ca="1" si="6"/>
        <v>0</v>
      </c>
    </row>
    <row r="21" spans="1:13" ht="22.5" customHeight="1">
      <c r="A21" s="705" t="str">
        <f ca="1">IF(ROWS($1:6)&gt;COUNT(Dong9),"",OFFSET(TH!C$1,SMALL(Dong9,ROWS($1:6)),))</f>
        <v/>
      </c>
      <c r="B21" s="705" t="str">
        <f ca="1">IF(ROWS($1:6)&gt;COUNT(Dong9),"",OFFSET(TH!D$1,SMALL(Dong9,ROWS($1:6)),))</f>
        <v/>
      </c>
      <c r="C21" s="705" t="str">
        <f ca="1">IF(ROWS($1:6)&gt;COUNT(Dong9),"",OFFSET(TH!E$1,SMALL(Dong9,ROWS($1:6)),))</f>
        <v/>
      </c>
      <c r="D21" s="706" t="str">
        <f ca="1">IF(ROWS($1:6)&gt;COUNT(Dong9),"",OFFSET(TH!F$1,SMALL(Dong9,ROWS($1:6)),))</f>
        <v/>
      </c>
      <c r="E21" s="705" t="str">
        <f ca="1">IF(ROWS($1:6)&gt;COUNT(Dong9),"",OFFSET(TH!M$1,SMALL(Dong9,ROWS($1:6)),))</f>
        <v/>
      </c>
      <c r="F21" s="707" t="str">
        <f ca="1">IF(ROWS($1:6)&gt;COUNT(Dong9),"",OFFSET(TH!K$1,SMALL(Dong9,ROWS($1:6)),))</f>
        <v/>
      </c>
      <c r="G21" s="707">
        <f t="shared" ca="1" si="0"/>
        <v>0</v>
      </c>
      <c r="H21" s="707">
        <f t="shared" ca="1" si="1"/>
        <v>0</v>
      </c>
      <c r="I21" s="707">
        <f t="shared" ca="1" si="2"/>
        <v>0</v>
      </c>
      <c r="J21" s="707">
        <f t="shared" ca="1" si="3"/>
        <v>0</v>
      </c>
      <c r="K21" s="707">
        <f t="shared" ca="1" si="4"/>
        <v>0</v>
      </c>
      <c r="L21" s="707">
        <f t="shared" ca="1" si="5"/>
        <v>0</v>
      </c>
      <c r="M21" s="707">
        <f t="shared" ca="1" si="6"/>
        <v>0</v>
      </c>
    </row>
    <row r="22" spans="1:13" ht="22.5" customHeight="1">
      <c r="A22" s="705" t="str">
        <f ca="1">IF(ROWS($1:7)&gt;COUNT(Dong9),"",OFFSET(TH!C$1,SMALL(Dong9,ROWS($1:7)),))</f>
        <v/>
      </c>
      <c r="B22" s="705" t="str">
        <f ca="1">IF(ROWS($1:7)&gt;COUNT(Dong9),"",OFFSET(TH!D$1,SMALL(Dong9,ROWS($1:7)),))</f>
        <v/>
      </c>
      <c r="C22" s="705" t="str">
        <f ca="1">IF(ROWS($1:7)&gt;COUNT(Dong9),"",OFFSET(TH!E$1,SMALL(Dong9,ROWS($1:7)),))</f>
        <v/>
      </c>
      <c r="D22" s="706" t="str">
        <f ca="1">IF(ROWS($1:7)&gt;COUNT(Dong9),"",OFFSET(TH!F$1,SMALL(Dong9,ROWS($1:7)),))</f>
        <v/>
      </c>
      <c r="E22" s="705" t="str">
        <f ca="1">IF(ROWS($1:7)&gt;COUNT(Dong9),"",OFFSET(TH!M$1,SMALL(Dong9,ROWS($1:7)),))</f>
        <v/>
      </c>
      <c r="F22" s="707" t="str">
        <f ca="1">IF(ROWS($1:7)&gt;COUNT(Dong9),"",OFFSET(TH!K$1,SMALL(Dong9,ROWS($1:7)),))</f>
        <v/>
      </c>
      <c r="G22" s="707">
        <f t="shared" ca="1" si="0"/>
        <v>0</v>
      </c>
      <c r="H22" s="707">
        <f t="shared" ca="1" si="1"/>
        <v>0</v>
      </c>
      <c r="I22" s="707">
        <f t="shared" ca="1" si="2"/>
        <v>0</v>
      </c>
      <c r="J22" s="707">
        <f t="shared" ca="1" si="3"/>
        <v>0</v>
      </c>
      <c r="K22" s="707">
        <f t="shared" ca="1" si="4"/>
        <v>0</v>
      </c>
      <c r="L22" s="707">
        <f t="shared" ca="1" si="5"/>
        <v>0</v>
      </c>
      <c r="M22" s="707">
        <f t="shared" ca="1" si="6"/>
        <v>0</v>
      </c>
    </row>
    <row r="23" spans="1:13" ht="22.5" customHeight="1">
      <c r="A23" s="705" t="str">
        <f ca="1">IF(ROWS($1:8)&gt;COUNT(Dong9),"",OFFSET(TH!C$1,SMALL(Dong9,ROWS($1:8)),))</f>
        <v/>
      </c>
      <c r="B23" s="705" t="str">
        <f ca="1">IF(ROWS($1:8)&gt;COUNT(Dong9),"",OFFSET(TH!D$1,SMALL(Dong9,ROWS($1:8)),))</f>
        <v/>
      </c>
      <c r="C23" s="705" t="str">
        <f ca="1">IF(ROWS($1:8)&gt;COUNT(Dong9),"",OFFSET(TH!E$1,SMALL(Dong9,ROWS($1:8)),))</f>
        <v/>
      </c>
      <c r="D23" s="706" t="str">
        <f ca="1">IF(ROWS($1:8)&gt;COUNT(Dong9),"",OFFSET(TH!F$1,SMALL(Dong9,ROWS($1:8)),))</f>
        <v/>
      </c>
      <c r="E23" s="705" t="str">
        <f ca="1">IF(ROWS($1:8)&gt;COUNT(Dong9),"",OFFSET(TH!M$1,SMALL(Dong9,ROWS($1:8)),))</f>
        <v/>
      </c>
      <c r="F23" s="707" t="str">
        <f ca="1">IF(ROWS($1:8)&gt;COUNT(Dong9),"",OFFSET(TH!K$1,SMALL(Dong9,ROWS($1:8)),))</f>
        <v/>
      </c>
      <c r="G23" s="707">
        <f t="shared" ca="1" si="0"/>
        <v>0</v>
      </c>
      <c r="H23" s="707">
        <f t="shared" ca="1" si="1"/>
        <v>0</v>
      </c>
      <c r="I23" s="707">
        <f t="shared" ca="1" si="2"/>
        <v>0</v>
      </c>
      <c r="J23" s="707">
        <f t="shared" ca="1" si="3"/>
        <v>0</v>
      </c>
      <c r="K23" s="707">
        <f t="shared" ca="1" si="4"/>
        <v>0</v>
      </c>
      <c r="L23" s="707">
        <f t="shared" ca="1" si="5"/>
        <v>0</v>
      </c>
      <c r="M23" s="707">
        <f t="shared" ca="1" si="6"/>
        <v>0</v>
      </c>
    </row>
    <row r="24" spans="1:13" ht="22.5" customHeight="1">
      <c r="A24" s="705" t="str">
        <f ca="1">IF(ROWS($1:9)&gt;COUNT(Dong9),"",OFFSET(TH!C$1,SMALL(Dong9,ROWS($1:9)),))</f>
        <v/>
      </c>
      <c r="B24" s="705" t="str">
        <f ca="1">IF(ROWS($1:9)&gt;COUNT(Dong9),"",OFFSET(TH!D$1,SMALL(Dong9,ROWS($1:9)),))</f>
        <v/>
      </c>
      <c r="C24" s="705" t="str">
        <f ca="1">IF(ROWS($1:9)&gt;COUNT(Dong9),"",OFFSET(TH!E$1,SMALL(Dong9,ROWS($1:9)),))</f>
        <v/>
      </c>
      <c r="D24" s="706" t="str">
        <f ca="1">IF(ROWS($1:9)&gt;COUNT(Dong9),"",OFFSET(TH!F$1,SMALL(Dong9,ROWS($1:9)),))</f>
        <v/>
      </c>
      <c r="E24" s="705" t="str">
        <f ca="1">IF(ROWS($1:9)&gt;COUNT(Dong9),"",OFFSET(TH!M$1,SMALL(Dong9,ROWS($1:9)),))</f>
        <v/>
      </c>
      <c r="F24" s="707" t="str">
        <f ca="1">IF(ROWS($1:9)&gt;COUNT(Dong9),"",OFFSET(TH!K$1,SMALL(Dong9,ROWS($1:9)),))</f>
        <v/>
      </c>
      <c r="G24" s="707">
        <f t="shared" ca="1" si="0"/>
        <v>0</v>
      </c>
      <c r="H24" s="707">
        <f t="shared" ca="1" si="1"/>
        <v>0</v>
      </c>
      <c r="I24" s="707">
        <f t="shared" ca="1" si="2"/>
        <v>0</v>
      </c>
      <c r="J24" s="707">
        <f t="shared" ca="1" si="3"/>
        <v>0</v>
      </c>
      <c r="K24" s="707">
        <f t="shared" ca="1" si="4"/>
        <v>0</v>
      </c>
      <c r="L24" s="707">
        <f t="shared" ca="1" si="5"/>
        <v>0</v>
      </c>
      <c r="M24" s="707">
        <f t="shared" ca="1" si="6"/>
        <v>0</v>
      </c>
    </row>
    <row r="25" spans="1:13" ht="22.5" customHeight="1">
      <c r="A25" s="705" t="str">
        <f ca="1">IF(ROWS($1:10)&gt;COUNT(Dong9),"",OFFSET(TH!C$1,SMALL(Dong9,ROWS($1:10)),))</f>
        <v/>
      </c>
      <c r="B25" s="705" t="str">
        <f ca="1">IF(ROWS($1:10)&gt;COUNT(Dong9),"",OFFSET(TH!D$1,SMALL(Dong9,ROWS($1:10)),))</f>
        <v/>
      </c>
      <c r="C25" s="705" t="str">
        <f ca="1">IF(ROWS($1:10)&gt;COUNT(Dong9),"",OFFSET(TH!E$1,SMALL(Dong9,ROWS($1:10)),))</f>
        <v/>
      </c>
      <c r="D25" s="706" t="str">
        <f ca="1">IF(ROWS($1:10)&gt;COUNT(Dong9),"",OFFSET(TH!F$1,SMALL(Dong9,ROWS($1:10)),))</f>
        <v/>
      </c>
      <c r="E25" s="705" t="str">
        <f ca="1">IF(ROWS($1:10)&gt;COUNT(Dong9),"",OFFSET(TH!M$1,SMALL(Dong9,ROWS($1:10)),))</f>
        <v/>
      </c>
      <c r="F25" s="707" t="str">
        <f ca="1">IF(ROWS($1:10)&gt;COUNT(Dong9),"",OFFSET(TH!K$1,SMALL(Dong9,ROWS($1:10)),))</f>
        <v/>
      </c>
      <c r="G25" s="707">
        <f t="shared" ca="1" si="0"/>
        <v>0</v>
      </c>
      <c r="H25" s="707">
        <f t="shared" ca="1" si="1"/>
        <v>0</v>
      </c>
      <c r="I25" s="707">
        <f t="shared" ca="1" si="2"/>
        <v>0</v>
      </c>
      <c r="J25" s="707">
        <f t="shared" ca="1" si="3"/>
        <v>0</v>
      </c>
      <c r="K25" s="707">
        <f t="shared" ca="1" si="4"/>
        <v>0</v>
      </c>
      <c r="L25" s="707">
        <f t="shared" ca="1" si="5"/>
        <v>0</v>
      </c>
      <c r="M25" s="707">
        <f t="shared" ca="1" si="6"/>
        <v>0</v>
      </c>
    </row>
    <row r="26" spans="1:13" ht="22.5" customHeight="1">
      <c r="A26" s="705" t="str">
        <f ca="1">IF(ROWS($1:11)&gt;COUNT(Dong9),"",OFFSET(TH!C$1,SMALL(Dong9,ROWS($1:11)),))</f>
        <v/>
      </c>
      <c r="B26" s="705" t="str">
        <f ca="1">IF(ROWS($1:11)&gt;COUNT(Dong9),"",OFFSET(TH!D$1,SMALL(Dong9,ROWS($1:11)),))</f>
        <v/>
      </c>
      <c r="C26" s="705" t="str">
        <f ca="1">IF(ROWS($1:11)&gt;COUNT(Dong9),"",OFFSET(TH!E$1,SMALL(Dong9,ROWS($1:11)),))</f>
        <v/>
      </c>
      <c r="D26" s="706" t="str">
        <f ca="1">IF(ROWS($1:11)&gt;COUNT(Dong9),"",OFFSET(TH!F$1,SMALL(Dong9,ROWS($1:11)),))</f>
        <v/>
      </c>
      <c r="E26" s="705" t="str">
        <f ca="1">IF(ROWS($1:11)&gt;COUNT(Dong9),"",OFFSET(TH!M$1,SMALL(Dong9,ROWS($1:11)),))</f>
        <v/>
      </c>
      <c r="F26" s="707" t="str">
        <f ca="1">IF(ROWS($1:11)&gt;COUNT(Dong9),"",OFFSET(TH!K$1,SMALL(Dong9,ROWS($1:11)),))</f>
        <v/>
      </c>
      <c r="G26" s="707">
        <f t="shared" ca="1" si="0"/>
        <v>0</v>
      </c>
      <c r="H26" s="707">
        <f t="shared" ca="1" si="1"/>
        <v>0</v>
      </c>
      <c r="I26" s="707">
        <f t="shared" ca="1" si="2"/>
        <v>0</v>
      </c>
      <c r="J26" s="707">
        <f t="shared" ca="1" si="3"/>
        <v>0</v>
      </c>
      <c r="K26" s="707">
        <f t="shared" ca="1" si="4"/>
        <v>0</v>
      </c>
      <c r="L26" s="707">
        <f t="shared" ca="1" si="5"/>
        <v>0</v>
      </c>
      <c r="M26" s="707">
        <f t="shared" ca="1" si="6"/>
        <v>0</v>
      </c>
    </row>
    <row r="27" spans="1:13" ht="22.5" customHeight="1">
      <c r="A27" s="705" t="str">
        <f ca="1">IF(ROWS($1:12)&gt;COUNT(Dong9),"",OFFSET(TH!C$1,SMALL(Dong9,ROWS($1:12)),))</f>
        <v/>
      </c>
      <c r="B27" s="705" t="str">
        <f ca="1">IF(ROWS($1:12)&gt;COUNT(Dong9),"",OFFSET(TH!D$1,SMALL(Dong9,ROWS($1:12)),))</f>
        <v/>
      </c>
      <c r="C27" s="705" t="str">
        <f ca="1">IF(ROWS($1:12)&gt;COUNT(Dong9),"",OFFSET(TH!E$1,SMALL(Dong9,ROWS($1:12)),))</f>
        <v/>
      </c>
      <c r="D27" s="706" t="str">
        <f ca="1">IF(ROWS($1:12)&gt;COUNT(Dong9),"",OFFSET(TH!F$1,SMALL(Dong9,ROWS($1:12)),))</f>
        <v/>
      </c>
      <c r="E27" s="705" t="str">
        <f ca="1">IF(ROWS($1:12)&gt;COUNT(Dong9),"",OFFSET(TH!M$1,SMALL(Dong9,ROWS($1:12)),))</f>
        <v/>
      </c>
      <c r="F27" s="707" t="str">
        <f ca="1">IF(ROWS($1:12)&gt;COUNT(Dong9),"",OFFSET(TH!K$1,SMALL(Dong9,ROWS($1:12)),))</f>
        <v/>
      </c>
      <c r="G27" s="707">
        <f t="shared" ca="1" si="0"/>
        <v>0</v>
      </c>
      <c r="H27" s="707">
        <f t="shared" ca="1" si="1"/>
        <v>0</v>
      </c>
      <c r="I27" s="707">
        <f t="shared" ca="1" si="2"/>
        <v>0</v>
      </c>
      <c r="J27" s="707">
        <f t="shared" ca="1" si="3"/>
        <v>0</v>
      </c>
      <c r="K27" s="707">
        <f t="shared" ca="1" si="4"/>
        <v>0</v>
      </c>
      <c r="L27" s="707">
        <f t="shared" ca="1" si="5"/>
        <v>0</v>
      </c>
      <c r="M27" s="707">
        <f t="shared" ca="1" si="6"/>
        <v>0</v>
      </c>
    </row>
    <row r="28" spans="1:13" ht="22.5" customHeight="1">
      <c r="A28" s="705" t="str">
        <f ca="1">IF(ROWS($1:13)&gt;COUNT(Dong9),"",OFFSET(TH!C$1,SMALL(Dong9,ROWS($1:13)),))</f>
        <v/>
      </c>
      <c r="B28" s="705" t="str">
        <f ca="1">IF(ROWS($1:13)&gt;COUNT(Dong9),"",OFFSET(TH!D$1,SMALL(Dong9,ROWS($1:13)),))</f>
        <v/>
      </c>
      <c r="C28" s="705" t="str">
        <f ca="1">IF(ROWS($1:13)&gt;COUNT(Dong9),"",OFFSET(TH!E$1,SMALL(Dong9,ROWS($1:13)),))</f>
        <v/>
      </c>
      <c r="D28" s="706" t="str">
        <f ca="1">IF(ROWS($1:13)&gt;COUNT(Dong9),"",OFFSET(TH!F$1,SMALL(Dong9,ROWS($1:13)),))</f>
        <v/>
      </c>
      <c r="E28" s="705" t="str">
        <f ca="1">IF(ROWS($1:13)&gt;COUNT(Dong9),"",OFFSET(TH!M$1,SMALL(Dong9,ROWS($1:13)),))</f>
        <v/>
      </c>
      <c r="F28" s="707" t="str">
        <f ca="1">IF(ROWS($1:13)&gt;COUNT(Dong9),"",OFFSET(TH!K$1,SMALL(Dong9,ROWS($1:13)),))</f>
        <v/>
      </c>
      <c r="G28" s="707">
        <f t="shared" ca="1" si="0"/>
        <v>0</v>
      </c>
      <c r="H28" s="707">
        <f t="shared" ca="1" si="1"/>
        <v>0</v>
      </c>
      <c r="I28" s="707">
        <f t="shared" ca="1" si="2"/>
        <v>0</v>
      </c>
      <c r="J28" s="707">
        <f t="shared" ca="1" si="3"/>
        <v>0</v>
      </c>
      <c r="K28" s="707">
        <f t="shared" ca="1" si="4"/>
        <v>0</v>
      </c>
      <c r="L28" s="707">
        <f t="shared" ca="1" si="5"/>
        <v>0</v>
      </c>
      <c r="M28" s="707">
        <f t="shared" ca="1" si="6"/>
        <v>0</v>
      </c>
    </row>
    <row r="29" spans="1:13" ht="22.5" customHeight="1">
      <c r="A29" s="705" t="str">
        <f ca="1">IF(ROWS($1:14)&gt;COUNT(Dong9),"",OFFSET(TH!C$1,SMALL(Dong9,ROWS($1:14)),))</f>
        <v/>
      </c>
      <c r="B29" s="705" t="str">
        <f ca="1">IF(ROWS($1:14)&gt;COUNT(Dong9),"",OFFSET(TH!D$1,SMALL(Dong9,ROWS($1:14)),))</f>
        <v/>
      </c>
      <c r="C29" s="705" t="str">
        <f ca="1">IF(ROWS($1:14)&gt;COUNT(Dong9),"",OFFSET(TH!E$1,SMALL(Dong9,ROWS($1:14)),))</f>
        <v/>
      </c>
      <c r="D29" s="706" t="str">
        <f ca="1">IF(ROWS($1:14)&gt;COUNT(Dong9),"",OFFSET(TH!F$1,SMALL(Dong9,ROWS($1:14)),))</f>
        <v/>
      </c>
      <c r="E29" s="705" t="str">
        <f ca="1">IF(ROWS($1:14)&gt;COUNT(Dong9),"",OFFSET(TH!M$1,SMALL(Dong9,ROWS($1:14)),))</f>
        <v/>
      </c>
      <c r="F29" s="707" t="str">
        <f ca="1">IF(ROWS($1:14)&gt;COUNT(Dong9),"",OFFSET(TH!K$1,SMALL(Dong9,ROWS($1:14)),))</f>
        <v/>
      </c>
      <c r="G29" s="707">
        <f t="shared" ca="1" si="0"/>
        <v>0</v>
      </c>
      <c r="H29" s="707">
        <f t="shared" ca="1" si="1"/>
        <v>0</v>
      </c>
      <c r="I29" s="707">
        <f t="shared" ca="1" si="2"/>
        <v>0</v>
      </c>
      <c r="J29" s="707">
        <f t="shared" ca="1" si="3"/>
        <v>0</v>
      </c>
      <c r="K29" s="707">
        <f t="shared" ca="1" si="4"/>
        <v>0</v>
      </c>
      <c r="L29" s="707">
        <f t="shared" ca="1" si="5"/>
        <v>0</v>
      </c>
      <c r="M29" s="707">
        <f t="shared" ca="1" si="6"/>
        <v>0</v>
      </c>
    </row>
    <row r="30" spans="1:13" ht="22.5" customHeight="1">
      <c r="A30" s="705" t="str">
        <f ca="1">IF(ROWS($1:15)&gt;COUNT(Dong9),"",OFFSET(TH!C$1,SMALL(Dong9,ROWS($1:15)),))</f>
        <v/>
      </c>
      <c r="B30" s="705" t="str">
        <f ca="1">IF(ROWS($1:15)&gt;COUNT(Dong9),"",OFFSET(TH!D$1,SMALL(Dong9,ROWS($1:15)),))</f>
        <v/>
      </c>
      <c r="C30" s="705" t="str">
        <f ca="1">IF(ROWS($1:15)&gt;COUNT(Dong9),"",OFFSET(TH!E$1,SMALL(Dong9,ROWS($1:15)),))</f>
        <v/>
      </c>
      <c r="D30" s="706" t="str">
        <f ca="1">IF(ROWS($1:15)&gt;COUNT(Dong9),"",OFFSET(TH!F$1,SMALL(Dong9,ROWS($1:15)),))</f>
        <v/>
      </c>
      <c r="E30" s="705" t="str">
        <f ca="1">IF(ROWS($1:15)&gt;COUNT(Dong9),"",OFFSET(TH!M$1,SMALL(Dong9,ROWS($1:15)),))</f>
        <v/>
      </c>
      <c r="F30" s="707" t="str">
        <f ca="1">IF(ROWS($1:15)&gt;COUNT(Dong9),"",OFFSET(TH!K$1,SMALL(Dong9,ROWS($1:15)),))</f>
        <v/>
      </c>
      <c r="G30" s="707">
        <f t="shared" ca="1" si="0"/>
        <v>0</v>
      </c>
      <c r="H30" s="707">
        <f t="shared" ca="1" si="1"/>
        <v>0</v>
      </c>
      <c r="I30" s="707">
        <f t="shared" ca="1" si="2"/>
        <v>0</v>
      </c>
      <c r="J30" s="707">
        <f t="shared" ca="1" si="3"/>
        <v>0</v>
      </c>
      <c r="K30" s="707">
        <f t="shared" ca="1" si="4"/>
        <v>0</v>
      </c>
      <c r="L30" s="707">
        <f t="shared" ca="1" si="5"/>
        <v>0</v>
      </c>
      <c r="M30" s="707">
        <f t="shared" ca="1" si="6"/>
        <v>0</v>
      </c>
    </row>
    <row r="31" spans="1:13" ht="22.5" customHeight="1">
      <c r="A31" s="705" t="str">
        <f ca="1">IF(ROWS($1:16)&gt;COUNT(Dong9),"",OFFSET(TH!C$1,SMALL(Dong9,ROWS($1:16)),))</f>
        <v/>
      </c>
      <c r="B31" s="705" t="str">
        <f ca="1">IF(ROWS($1:16)&gt;COUNT(Dong9),"",OFFSET(TH!D$1,SMALL(Dong9,ROWS($1:16)),))</f>
        <v/>
      </c>
      <c r="C31" s="705" t="str">
        <f ca="1">IF(ROWS($1:16)&gt;COUNT(Dong9),"",OFFSET(TH!E$1,SMALL(Dong9,ROWS($1:16)),))</f>
        <v/>
      </c>
      <c r="D31" s="706" t="str">
        <f ca="1">IF(ROWS($1:16)&gt;COUNT(Dong9),"",OFFSET(TH!F$1,SMALL(Dong9,ROWS($1:16)),))</f>
        <v/>
      </c>
      <c r="E31" s="705" t="str">
        <f ca="1">IF(ROWS($1:16)&gt;COUNT(Dong9),"",OFFSET(TH!M$1,SMALL(Dong9,ROWS($1:16)),))</f>
        <v/>
      </c>
      <c r="F31" s="707" t="str">
        <f ca="1">IF(ROWS($1:16)&gt;COUNT(Dong9),"",OFFSET(TH!K$1,SMALL(Dong9,ROWS($1:16)),))</f>
        <v/>
      </c>
      <c r="G31" s="707">
        <f t="shared" ca="1" si="0"/>
        <v>0</v>
      </c>
      <c r="H31" s="707">
        <f t="shared" ca="1" si="1"/>
        <v>0</v>
      </c>
      <c r="I31" s="707">
        <f t="shared" ca="1" si="2"/>
        <v>0</v>
      </c>
      <c r="J31" s="707">
        <f t="shared" ca="1" si="3"/>
        <v>0</v>
      </c>
      <c r="K31" s="707">
        <f t="shared" ca="1" si="4"/>
        <v>0</v>
      </c>
      <c r="L31" s="707">
        <f t="shared" ca="1" si="5"/>
        <v>0</v>
      </c>
      <c r="M31" s="707">
        <f t="shared" ca="1" si="6"/>
        <v>0</v>
      </c>
    </row>
    <row r="32" spans="1:13" ht="22.5" customHeight="1">
      <c r="A32" s="705" t="str">
        <f ca="1">IF(ROWS($1:17)&gt;COUNT(Dong9),"",OFFSET(TH!C$1,SMALL(Dong9,ROWS($1:17)),))</f>
        <v/>
      </c>
      <c r="B32" s="705" t="str">
        <f ca="1">IF(ROWS($1:17)&gt;COUNT(Dong9),"",OFFSET(TH!D$1,SMALL(Dong9,ROWS($1:17)),))</f>
        <v/>
      </c>
      <c r="C32" s="705" t="str">
        <f ca="1">IF(ROWS($1:17)&gt;COUNT(Dong9),"",OFFSET(TH!E$1,SMALL(Dong9,ROWS($1:17)),))</f>
        <v/>
      </c>
      <c r="D32" s="706" t="str">
        <f ca="1">IF(ROWS($1:17)&gt;COUNT(Dong9),"",OFFSET(TH!F$1,SMALL(Dong9,ROWS($1:17)),))</f>
        <v/>
      </c>
      <c r="E32" s="705" t="str">
        <f ca="1">IF(ROWS($1:17)&gt;COUNT(Dong9),"",OFFSET(TH!M$1,SMALL(Dong9,ROWS($1:17)),))</f>
        <v/>
      </c>
      <c r="F32" s="707" t="str">
        <f ca="1">IF(ROWS($1:17)&gt;COUNT(Dong9),"",OFFSET(TH!K$1,SMALL(Dong9,ROWS($1:17)),))</f>
        <v/>
      </c>
      <c r="G32" s="707">
        <f t="shared" ca="1" si="0"/>
        <v>0</v>
      </c>
      <c r="H32" s="707">
        <f t="shared" ca="1" si="1"/>
        <v>0</v>
      </c>
      <c r="I32" s="707">
        <f t="shared" ca="1" si="2"/>
        <v>0</v>
      </c>
      <c r="J32" s="707">
        <f t="shared" ca="1" si="3"/>
        <v>0</v>
      </c>
      <c r="K32" s="707">
        <f t="shared" ca="1" si="4"/>
        <v>0</v>
      </c>
      <c r="L32" s="707">
        <f t="shared" ca="1" si="5"/>
        <v>0</v>
      </c>
      <c r="M32" s="707">
        <f t="shared" ca="1" si="6"/>
        <v>0</v>
      </c>
    </row>
    <row r="33" spans="1:13" ht="22.5" customHeight="1">
      <c r="A33" s="705" t="str">
        <f ca="1">IF(ROWS($1:18)&gt;COUNT(Dong9),"",OFFSET(TH!C$1,SMALL(Dong9,ROWS($1:18)),))</f>
        <v/>
      </c>
      <c r="B33" s="705" t="str">
        <f ca="1">IF(ROWS($1:18)&gt;COUNT(Dong9),"",OFFSET(TH!D$1,SMALL(Dong9,ROWS($1:18)),))</f>
        <v/>
      </c>
      <c r="C33" s="705" t="str">
        <f ca="1">IF(ROWS($1:18)&gt;COUNT(Dong9),"",OFFSET(TH!E$1,SMALL(Dong9,ROWS($1:18)),))</f>
        <v/>
      </c>
      <c r="D33" s="706" t="str">
        <f ca="1">IF(ROWS($1:18)&gt;COUNT(Dong9),"",OFFSET(TH!F$1,SMALL(Dong9,ROWS($1:18)),))</f>
        <v/>
      </c>
      <c r="E33" s="705" t="str">
        <f ca="1">IF(ROWS($1:18)&gt;COUNT(Dong9),"",OFFSET(TH!M$1,SMALL(Dong9,ROWS($1:18)),))</f>
        <v/>
      </c>
      <c r="F33" s="707" t="str">
        <f ca="1">IF(ROWS($1:18)&gt;COUNT(Dong9),"",OFFSET(TH!K$1,SMALL(Dong9,ROWS($1:18)),))</f>
        <v/>
      </c>
      <c r="G33" s="707">
        <f t="shared" ca="1" si="0"/>
        <v>0</v>
      </c>
      <c r="H33" s="707">
        <f t="shared" ca="1" si="1"/>
        <v>0</v>
      </c>
      <c r="I33" s="707">
        <f t="shared" ca="1" si="2"/>
        <v>0</v>
      </c>
      <c r="J33" s="707">
        <f t="shared" ca="1" si="3"/>
        <v>0</v>
      </c>
      <c r="K33" s="707">
        <f t="shared" ca="1" si="4"/>
        <v>0</v>
      </c>
      <c r="L33" s="707">
        <f t="shared" ca="1" si="5"/>
        <v>0</v>
      </c>
      <c r="M33" s="707">
        <f t="shared" ca="1" si="6"/>
        <v>0</v>
      </c>
    </row>
    <row r="34" spans="1:13" ht="22.5" customHeight="1">
      <c r="A34" s="705"/>
      <c r="B34" s="708"/>
      <c r="C34" s="705"/>
      <c r="D34" s="709"/>
      <c r="E34" s="710"/>
      <c r="F34" s="711"/>
      <c r="G34" s="711"/>
      <c r="H34" s="711"/>
      <c r="I34" s="711"/>
      <c r="J34" s="711"/>
      <c r="K34" s="711"/>
      <c r="L34" s="711"/>
      <c r="M34" s="711"/>
    </row>
    <row r="35" spans="1:13" ht="22.5" customHeight="1">
      <c r="A35" s="705"/>
      <c r="B35" s="708"/>
      <c r="C35" s="705"/>
      <c r="D35" s="703" t="s">
        <v>133</v>
      </c>
      <c r="E35" s="702" t="s">
        <v>19</v>
      </c>
      <c r="F35" s="704">
        <f t="shared" ref="F35:M35" ca="1" si="7">SUM(F15:F34)</f>
        <v>0</v>
      </c>
      <c r="G35" s="704">
        <f t="shared" ca="1" si="7"/>
        <v>0</v>
      </c>
      <c r="H35" s="704">
        <f t="shared" ca="1" si="7"/>
        <v>0</v>
      </c>
      <c r="I35" s="704">
        <f t="shared" ca="1" si="7"/>
        <v>0</v>
      </c>
      <c r="J35" s="704">
        <f t="shared" ca="1" si="7"/>
        <v>0</v>
      </c>
      <c r="K35" s="704">
        <f t="shared" ca="1" si="7"/>
        <v>0</v>
      </c>
      <c r="L35" s="704">
        <f t="shared" ca="1" si="7"/>
        <v>0</v>
      </c>
      <c r="M35" s="704">
        <f t="shared" ca="1" si="7"/>
        <v>0</v>
      </c>
    </row>
    <row r="36" spans="1:13" ht="22.5" customHeight="1">
      <c r="A36" s="712"/>
      <c r="B36" s="710"/>
      <c r="C36" s="712"/>
      <c r="D36" s="713" t="s">
        <v>471</v>
      </c>
      <c r="E36" s="708"/>
      <c r="F36" s="714">
        <f ca="1">SUM(G36:M36)</f>
        <v>0</v>
      </c>
      <c r="G36" s="714">
        <f t="shared" ref="G36:M36" ca="1" si="8">G35</f>
        <v>0</v>
      </c>
      <c r="H36" s="714">
        <f t="shared" ca="1" si="8"/>
        <v>0</v>
      </c>
      <c r="I36" s="714">
        <f t="shared" ref="I36" ca="1" si="9">I35</f>
        <v>0</v>
      </c>
      <c r="J36" s="714">
        <f t="shared" ca="1" si="8"/>
        <v>0</v>
      </c>
      <c r="K36" s="714">
        <f t="shared" ca="1" si="8"/>
        <v>0</v>
      </c>
      <c r="L36" s="714">
        <f t="shared" ref="L36" ca="1" si="10">L35</f>
        <v>0</v>
      </c>
      <c r="M36" s="714">
        <f t="shared" ca="1" si="8"/>
        <v>0</v>
      </c>
    </row>
    <row r="37" spans="1:13" ht="22.5" customHeight="1">
      <c r="A37" s="715"/>
      <c r="B37" s="715"/>
      <c r="C37" s="715"/>
      <c r="D37" s="716" t="s">
        <v>10</v>
      </c>
      <c r="E37" s="715" t="s">
        <v>19</v>
      </c>
      <c r="F37" s="717">
        <f t="shared" ref="F37:M37" ca="1" si="11">F15+F35-F36</f>
        <v>0</v>
      </c>
      <c r="G37" s="717">
        <f t="shared" ca="1" si="11"/>
        <v>0</v>
      </c>
      <c r="H37" s="717">
        <f t="shared" ca="1" si="11"/>
        <v>0</v>
      </c>
      <c r="I37" s="717">
        <f t="shared" ca="1" si="11"/>
        <v>0</v>
      </c>
      <c r="J37" s="717">
        <f t="shared" ca="1" si="11"/>
        <v>0</v>
      </c>
      <c r="K37" s="717">
        <f t="shared" ca="1" si="11"/>
        <v>0</v>
      </c>
      <c r="L37" s="717">
        <f t="shared" ca="1" si="11"/>
        <v>0</v>
      </c>
      <c r="M37" s="717">
        <f t="shared" ca="1" si="11"/>
        <v>0</v>
      </c>
    </row>
    <row r="39" spans="1:13">
      <c r="B39" s="718"/>
      <c r="C39" s="698" t="s">
        <v>472</v>
      </c>
    </row>
    <row r="40" spans="1:13">
      <c r="C40" s="698" t="e">
        <f ca="1">"Ngày mở sổ: "&amp;"01/"&amp;MONTH(A16)&amp;"/ "&amp;YEAR(A16)</f>
        <v>#VALUE!</v>
      </c>
    </row>
    <row r="41" spans="1:13">
      <c r="E41" s="697"/>
      <c r="F41" s="697"/>
      <c r="G41" s="697"/>
      <c r="H41" s="697"/>
      <c r="I41" s="697"/>
      <c r="J41" s="1029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29"/>
      <c r="L41" s="1029"/>
      <c r="M41" s="1029"/>
    </row>
    <row r="42" spans="1:13">
      <c r="B42" s="697"/>
      <c r="C42" s="694" t="s">
        <v>11</v>
      </c>
      <c r="D42" s="697"/>
      <c r="E42" s="697"/>
      <c r="F42" s="697"/>
      <c r="G42" s="697"/>
      <c r="H42" s="697"/>
      <c r="I42" s="697"/>
      <c r="J42" s="1029" t="s">
        <v>12</v>
      </c>
      <c r="K42" s="1029"/>
      <c r="L42" s="1029"/>
      <c r="M42" s="1029"/>
    </row>
    <row r="43" spans="1:13">
      <c r="B43" s="697"/>
      <c r="C43" s="694" t="s">
        <v>13</v>
      </c>
      <c r="D43" s="697"/>
      <c r="E43" s="697"/>
      <c r="F43" s="697"/>
      <c r="G43" s="697"/>
      <c r="H43" s="697"/>
      <c r="I43" s="697"/>
      <c r="J43" s="697"/>
      <c r="K43" s="697" t="s">
        <v>13</v>
      </c>
      <c r="L43" s="69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4" customWidth="1"/>
    <col min="2" max="2" width="8.85546875" style="694" customWidth="1"/>
    <col min="3" max="3" width="10.5703125" style="694" customWidth="1"/>
    <col min="4" max="4" width="31.85546875" style="694" customWidth="1"/>
    <col min="5" max="5" width="10.28515625" style="694" customWidth="1"/>
    <col min="6" max="6" width="15.28515625" style="694" customWidth="1"/>
    <col min="7" max="7" width="9.42578125" style="694" customWidth="1"/>
    <col min="8" max="8" width="15.140625" style="694" customWidth="1"/>
    <col min="9" max="9" width="9.140625" style="694"/>
    <col min="10" max="10" width="16.28515625" style="694" customWidth="1"/>
    <col min="11" max="11" width="6" style="694" customWidth="1"/>
    <col min="12" max="16384" width="9.140625" style="694"/>
  </cols>
  <sheetData>
    <row r="2" spans="1:13">
      <c r="A2" s="693" t="str">
        <f>'154'!A2</f>
        <v>Đơn vị: CÔNG TY TNHH MỘT THÀNH VIÊN KHỞI NGUYÊN AN</v>
      </c>
      <c r="F2" s="695"/>
      <c r="G2" s="1074" t="s">
        <v>459</v>
      </c>
      <c r="H2" s="1074"/>
      <c r="I2" s="1074"/>
      <c r="J2" s="1074"/>
    </row>
    <row r="3" spans="1:13" ht="15" customHeight="1">
      <c r="A3" s="723" t="str">
        <f>'154'!A3</f>
        <v>Địa chỉ: Thửa đất số 144, tờ bản đồ số 12TĐH.1, tổ 1, khu phố Đông Tác, Phường Tân Đông Hiệp, Thị Xã Dĩ An, Tỉnh Bình Dương, Việt Nam</v>
      </c>
      <c r="G3" s="107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77"/>
      <c r="I3" s="1077"/>
      <c r="J3" s="1077"/>
    </row>
    <row r="4" spans="1:13">
      <c r="G4" s="1077"/>
      <c r="H4" s="1077"/>
      <c r="I4" s="1077"/>
      <c r="J4" s="1077"/>
    </row>
    <row r="5" spans="1:13" ht="27" customHeight="1">
      <c r="A5" s="1075" t="s">
        <v>460</v>
      </c>
      <c r="B5" s="1075"/>
      <c r="C5" s="1075"/>
      <c r="D5" s="1075"/>
      <c r="E5" s="1075"/>
      <c r="F5" s="1075"/>
      <c r="G5" s="1075"/>
      <c r="H5" s="1075"/>
      <c r="I5" s="1075"/>
      <c r="J5" s="1075"/>
      <c r="K5" s="696" t="s">
        <v>177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076" t="s">
        <v>461</v>
      </c>
      <c r="B6" s="1076"/>
      <c r="C6" s="1076"/>
      <c r="D6" s="1076"/>
      <c r="E6" s="1076"/>
      <c r="F6" s="1076"/>
      <c r="G6" s="1076"/>
      <c r="H6" s="1076"/>
      <c r="I6" s="1076"/>
      <c r="J6" s="1076"/>
    </row>
    <row r="7" spans="1:13">
      <c r="B7" s="697"/>
      <c r="C7" s="697"/>
      <c r="D7" s="697"/>
      <c r="E7" s="698" t="s">
        <v>473</v>
      </c>
      <c r="G7" s="697"/>
      <c r="H7" s="697"/>
      <c r="I7" s="697"/>
      <c r="J7" s="697"/>
    </row>
    <row r="8" spans="1:13">
      <c r="B8" s="697"/>
      <c r="C8" s="697"/>
      <c r="D8" s="697"/>
      <c r="E8" s="698" t="s">
        <v>463</v>
      </c>
      <c r="G8" s="697"/>
      <c r="H8" s="697"/>
      <c r="I8" s="697"/>
      <c r="J8" s="697"/>
    </row>
    <row r="9" spans="1:13">
      <c r="B9" s="699"/>
      <c r="C9" s="699"/>
      <c r="D9" s="699"/>
      <c r="E9" s="698" t="s">
        <v>464</v>
      </c>
      <c r="G9" s="699"/>
      <c r="H9" s="699"/>
      <c r="I9" s="699"/>
      <c r="J9" s="699"/>
    </row>
    <row r="10" spans="1:13" ht="9.75" customHeight="1">
      <c r="C10" s="1073"/>
      <c r="D10" s="1073"/>
      <c r="E10" s="1073"/>
      <c r="F10" s="1073"/>
      <c r="G10" s="1073"/>
      <c r="H10" s="1073"/>
      <c r="I10" s="1073"/>
      <c r="J10" s="1073"/>
    </row>
    <row r="11" spans="1:13" ht="15.75" customHeight="1">
      <c r="A11" s="1070" t="s">
        <v>20</v>
      </c>
      <c r="B11" s="1071" t="s">
        <v>1</v>
      </c>
      <c r="C11" s="1071"/>
      <c r="D11" s="1070" t="s">
        <v>0</v>
      </c>
      <c r="E11" s="1070" t="s">
        <v>219</v>
      </c>
      <c r="F11" s="1071" t="s">
        <v>474</v>
      </c>
      <c r="G11" s="1071"/>
      <c r="H11" s="1071"/>
      <c r="I11" s="1071"/>
      <c r="J11" s="1071"/>
    </row>
    <row r="12" spans="1:13" ht="15.75" customHeight="1" thickBot="1">
      <c r="A12" s="1070"/>
      <c r="B12" s="1072" t="s">
        <v>15</v>
      </c>
      <c r="C12" s="1072" t="s">
        <v>32</v>
      </c>
      <c r="D12" s="1070"/>
      <c r="E12" s="1070"/>
      <c r="F12" s="1072" t="s">
        <v>466</v>
      </c>
      <c r="G12" s="1072" t="s">
        <v>467</v>
      </c>
      <c r="H12" s="1072"/>
      <c r="I12" s="1072"/>
      <c r="J12" s="1072"/>
    </row>
    <row r="13" spans="1:13" ht="30.75" customHeight="1" thickBot="1">
      <c r="A13" s="1070"/>
      <c r="B13" s="1072"/>
      <c r="C13" s="1072"/>
      <c r="D13" s="1070"/>
      <c r="E13" s="1070"/>
      <c r="F13" s="1072"/>
      <c r="G13" s="700">
        <v>154</v>
      </c>
      <c r="H13" s="700">
        <v>155</v>
      </c>
      <c r="I13" s="700">
        <v>156</v>
      </c>
      <c r="J13" s="700">
        <v>157</v>
      </c>
      <c r="L13" s="722" t="s">
        <v>367</v>
      </c>
    </row>
    <row r="14" spans="1:13">
      <c r="A14" s="701" t="s">
        <v>2</v>
      </c>
      <c r="B14" s="701" t="s">
        <v>3</v>
      </c>
      <c r="C14" s="701" t="s">
        <v>4</v>
      </c>
      <c r="D14" s="701" t="s">
        <v>5</v>
      </c>
      <c r="E14" s="701" t="s">
        <v>6</v>
      </c>
      <c r="F14" s="701">
        <v>1</v>
      </c>
      <c r="G14" s="701">
        <v>2</v>
      </c>
      <c r="H14" s="701">
        <v>3</v>
      </c>
      <c r="I14" s="701">
        <v>4</v>
      </c>
      <c r="J14" s="701">
        <v>5</v>
      </c>
    </row>
    <row r="15" spans="1:13" ht="20.25" customHeight="1">
      <c r="A15" s="702"/>
      <c r="B15" s="702"/>
      <c r="C15" s="702"/>
      <c r="D15" s="703" t="s">
        <v>7</v>
      </c>
      <c r="E15" s="702"/>
      <c r="F15" s="704"/>
      <c r="G15" s="704"/>
      <c r="H15" s="704"/>
      <c r="I15" s="704"/>
      <c r="J15" s="704"/>
    </row>
    <row r="16" spans="1:13" ht="20.25" customHeight="1">
      <c r="A16" s="705" t="str">
        <f ca="1">IF(ROWS($1:1)&gt;COUNT(Dong8),"",OFFSET(TH!C$1,SMALL(Dong8,ROWS($1:1)),))</f>
        <v/>
      </c>
      <c r="B16" s="705" t="str">
        <f ca="1">IF(ROWS($1:1)&gt;COUNT(Dong8),"",OFFSET(TH!D$1,SMALL(Dong8,ROWS($1:1)),))</f>
        <v/>
      </c>
      <c r="C16" s="705" t="str">
        <f ca="1">IF(ROWS($1:1)&gt;COUNT(Dong8),"",OFFSET(TH!E$1,SMALL(Dong8,ROWS($1:1)),))</f>
        <v/>
      </c>
      <c r="D16" s="706" t="str">
        <f ca="1">IF(ROWS($1:1)&gt;COUNT(Dong8),"",OFFSET(TH!F$1,SMALL(Dong8,ROWS($1:1)),))</f>
        <v/>
      </c>
      <c r="E16" s="705" t="str">
        <f ca="1">IF(ROWS($1:1)&gt;COUNT(Dong8),"",OFFSET(TH!M$1,SMALL(Dong8,ROWS($1:1)),))</f>
        <v/>
      </c>
      <c r="F16" s="707" t="str">
        <f ca="1">IF(ROWS($1:1)&gt;COUNT(Dong8),"",OFFSET(TH!K$1,SMALL(Dong8,ROWS($1:1)),))</f>
        <v/>
      </c>
      <c r="G16" s="707">
        <f ca="1">IF($E16="154",$F16,0)</f>
        <v>0</v>
      </c>
      <c r="H16" s="707">
        <f ca="1">IF($E16="155",$F16,0)</f>
        <v>0</v>
      </c>
      <c r="I16" s="707">
        <f ca="1">IF($E16="156",$F16,0)</f>
        <v>0</v>
      </c>
      <c r="J16" s="707">
        <f ca="1">IF($E16="157",$F16,0)</f>
        <v>0</v>
      </c>
    </row>
    <row r="17" spans="1:10" ht="20.25" customHeight="1">
      <c r="A17" s="705" t="str">
        <f ca="1">IF(ROWS($1:2)&gt;COUNT(Dong8),"",OFFSET(TH!C$1,SMALL(Dong8,ROWS($1:2)),))</f>
        <v/>
      </c>
      <c r="B17" s="705" t="str">
        <f ca="1">IF(ROWS($1:2)&gt;COUNT(Dong8),"",OFFSET(TH!D$1,SMALL(Dong8,ROWS($1:2)),))</f>
        <v/>
      </c>
      <c r="C17" s="705" t="str">
        <f ca="1">IF(ROWS($1:2)&gt;COUNT(Dong8),"",OFFSET(TH!E$1,SMALL(Dong8,ROWS($1:2)),))</f>
        <v/>
      </c>
      <c r="D17" s="706" t="str">
        <f ca="1">IF(ROWS($1:2)&gt;COUNT(Dong8),"",OFFSET(TH!F$1,SMALL(Dong8,ROWS($1:2)),))</f>
        <v/>
      </c>
      <c r="E17" s="705" t="str">
        <f ca="1">IF(ROWS($1:2)&gt;COUNT(Dong8),"",OFFSET(TH!M$1,SMALL(Dong8,ROWS($1:2)),))</f>
        <v/>
      </c>
      <c r="F17" s="707" t="str">
        <f ca="1">IF(ROWS($1:2)&gt;COUNT(Dong8),"",OFFSET(TH!K$1,SMALL(Dong8,ROWS($1:2)),))</f>
        <v/>
      </c>
      <c r="G17" s="707">
        <f t="shared" ref="G17:G20" ca="1" si="0">IF($E17="154",$F17,0)</f>
        <v>0</v>
      </c>
      <c r="H17" s="707">
        <f t="shared" ref="H17:H20" ca="1" si="1">IF($E17="155",$F17,0)</f>
        <v>0</v>
      </c>
      <c r="I17" s="707">
        <f t="shared" ref="I17:I20" ca="1" si="2">IF($E17="156",$F17,0)</f>
        <v>0</v>
      </c>
      <c r="J17" s="707">
        <f t="shared" ref="J17:J20" ca="1" si="3">IF($E17="157",$F17,0)</f>
        <v>0</v>
      </c>
    </row>
    <row r="18" spans="1:10" ht="20.25" customHeight="1">
      <c r="A18" s="705" t="str">
        <f ca="1">IF(ROWS($1:3)&gt;COUNT(Dong8),"",OFFSET(TH!C$1,SMALL(Dong8,ROWS($1:3)),))</f>
        <v/>
      </c>
      <c r="B18" s="705" t="str">
        <f ca="1">IF(ROWS($1:3)&gt;COUNT(Dong8),"",OFFSET(TH!D$1,SMALL(Dong8,ROWS($1:3)),))</f>
        <v/>
      </c>
      <c r="C18" s="705" t="str">
        <f ca="1">IF(ROWS($1:3)&gt;COUNT(Dong8),"",OFFSET(TH!E$1,SMALL(Dong8,ROWS($1:3)),))</f>
        <v/>
      </c>
      <c r="D18" s="706" t="str">
        <f ca="1">IF(ROWS($1:3)&gt;COUNT(Dong8),"",OFFSET(TH!F$1,SMALL(Dong8,ROWS($1:3)),))</f>
        <v/>
      </c>
      <c r="E18" s="705" t="str">
        <f ca="1">IF(ROWS($1:3)&gt;COUNT(Dong8),"",OFFSET(TH!M$1,SMALL(Dong8,ROWS($1:3)),))</f>
        <v/>
      </c>
      <c r="F18" s="707" t="str">
        <f ca="1">IF(ROWS($1:3)&gt;COUNT(Dong8),"",OFFSET(TH!K$1,SMALL(Dong8,ROWS($1:3)),))</f>
        <v/>
      </c>
      <c r="G18" s="707">
        <f t="shared" ca="1" si="0"/>
        <v>0</v>
      </c>
      <c r="H18" s="707">
        <f t="shared" ca="1" si="1"/>
        <v>0</v>
      </c>
      <c r="I18" s="707">
        <f t="shared" ca="1" si="2"/>
        <v>0</v>
      </c>
      <c r="J18" s="707">
        <f t="shared" ca="1" si="3"/>
        <v>0</v>
      </c>
    </row>
    <row r="19" spans="1:10" ht="20.25" customHeight="1">
      <c r="A19" s="705" t="str">
        <f ca="1">IF(ROWS($1:4)&gt;COUNT(Dong8),"",OFFSET(TH!C$1,SMALL(Dong8,ROWS($1:4)),))</f>
        <v/>
      </c>
      <c r="B19" s="705" t="str">
        <f ca="1">IF(ROWS($1:4)&gt;COUNT(Dong8),"",OFFSET(TH!D$1,SMALL(Dong8,ROWS($1:4)),))</f>
        <v/>
      </c>
      <c r="C19" s="705" t="str">
        <f ca="1">IF(ROWS($1:4)&gt;COUNT(Dong8),"",OFFSET(TH!E$1,SMALL(Dong8,ROWS($1:4)),))</f>
        <v/>
      </c>
      <c r="D19" s="706" t="str">
        <f ca="1">IF(ROWS($1:4)&gt;COUNT(Dong8),"",OFFSET(TH!F$1,SMALL(Dong8,ROWS($1:4)),))</f>
        <v/>
      </c>
      <c r="E19" s="705" t="str">
        <f ca="1">IF(ROWS($1:4)&gt;COUNT(Dong8),"",OFFSET(TH!M$1,SMALL(Dong8,ROWS($1:4)),))</f>
        <v/>
      </c>
      <c r="F19" s="707" t="str">
        <f ca="1">IF(ROWS($1:4)&gt;COUNT(Dong8),"",OFFSET(TH!K$1,SMALL(Dong8,ROWS($1:4)),))</f>
        <v/>
      </c>
      <c r="G19" s="707">
        <f t="shared" ca="1" si="0"/>
        <v>0</v>
      </c>
      <c r="H19" s="707">
        <f t="shared" ca="1" si="1"/>
        <v>0</v>
      </c>
      <c r="I19" s="707">
        <f t="shared" ca="1" si="2"/>
        <v>0</v>
      </c>
      <c r="J19" s="707">
        <f t="shared" ca="1" si="3"/>
        <v>0</v>
      </c>
    </row>
    <row r="20" spans="1:10" ht="20.25" customHeight="1">
      <c r="A20" s="705" t="str">
        <f ca="1">IF(ROWS($1:5)&gt;COUNT(Dong8),"",OFFSET(TH!C$1,SMALL(Dong8,ROWS($1:5)),))</f>
        <v/>
      </c>
      <c r="B20" s="705" t="str">
        <f ca="1">IF(ROWS($1:5)&gt;COUNT(Dong8),"",OFFSET(TH!D$1,SMALL(Dong8,ROWS($1:5)),))</f>
        <v/>
      </c>
      <c r="C20" s="705" t="str">
        <f ca="1">IF(ROWS($1:5)&gt;COUNT(Dong8),"",OFFSET(TH!E$1,SMALL(Dong8,ROWS($1:5)),))</f>
        <v/>
      </c>
      <c r="D20" s="706" t="str">
        <f ca="1">IF(ROWS($1:5)&gt;COUNT(Dong8),"",OFFSET(TH!F$1,SMALL(Dong8,ROWS($1:5)),))</f>
        <v/>
      </c>
      <c r="E20" s="705" t="str">
        <f ca="1">IF(ROWS($1:5)&gt;COUNT(Dong8),"",OFFSET(TH!M$1,SMALL(Dong8,ROWS($1:5)),))</f>
        <v/>
      </c>
      <c r="F20" s="707" t="str">
        <f ca="1">IF(ROWS($1:5)&gt;COUNT(Dong8),"",OFFSET(TH!K$1,SMALL(Dong8,ROWS($1:5)),))</f>
        <v/>
      </c>
      <c r="G20" s="707">
        <f t="shared" ca="1" si="0"/>
        <v>0</v>
      </c>
      <c r="H20" s="707">
        <f t="shared" ca="1" si="1"/>
        <v>0</v>
      </c>
      <c r="I20" s="707">
        <f t="shared" ca="1" si="2"/>
        <v>0</v>
      </c>
      <c r="J20" s="707">
        <f t="shared" ca="1" si="3"/>
        <v>0</v>
      </c>
    </row>
    <row r="21" spans="1:10" ht="20.25" customHeight="1">
      <c r="A21" s="705"/>
      <c r="B21" s="708"/>
      <c r="C21" s="705"/>
      <c r="D21" s="709"/>
      <c r="E21" s="710"/>
      <c r="F21" s="711"/>
      <c r="G21" s="711"/>
      <c r="H21" s="711"/>
      <c r="I21" s="711"/>
      <c r="J21" s="711"/>
    </row>
    <row r="22" spans="1:10" ht="20.25" customHeight="1">
      <c r="A22" s="705"/>
      <c r="B22" s="708"/>
      <c r="C22" s="705"/>
      <c r="D22" s="703" t="s">
        <v>133</v>
      </c>
      <c r="E22" s="702" t="s">
        <v>19</v>
      </c>
      <c r="F22" s="704">
        <f ca="1">SUM(F15:F21)</f>
        <v>0</v>
      </c>
      <c r="G22" s="704">
        <f ca="1">SUM(G15:G21)</f>
        <v>0</v>
      </c>
      <c r="H22" s="704">
        <f ca="1">SUM(H15:H21)</f>
        <v>0</v>
      </c>
      <c r="I22" s="704">
        <f ca="1">SUM(I15:I21)</f>
        <v>0</v>
      </c>
      <c r="J22" s="704">
        <f ca="1">SUM(J15:J21)</f>
        <v>0</v>
      </c>
    </row>
    <row r="23" spans="1:10" ht="20.25" customHeight="1">
      <c r="A23" s="712"/>
      <c r="B23" s="710"/>
      <c r="C23" s="712"/>
      <c r="D23" s="713" t="s">
        <v>475</v>
      </c>
      <c r="E23" s="708"/>
      <c r="F23" s="714">
        <f ca="1">SUM(G23:J23)</f>
        <v>0</v>
      </c>
      <c r="G23" s="714">
        <f ca="1">G22</f>
        <v>0</v>
      </c>
      <c r="H23" s="714">
        <f ca="1">H22</f>
        <v>0</v>
      </c>
      <c r="I23" s="714">
        <f ca="1">I22</f>
        <v>0</v>
      </c>
      <c r="J23" s="714">
        <f ca="1">J22</f>
        <v>0</v>
      </c>
    </row>
    <row r="24" spans="1:10" ht="20.25" customHeight="1">
      <c r="A24" s="715"/>
      <c r="B24" s="715"/>
      <c r="C24" s="715"/>
      <c r="D24" s="716" t="s">
        <v>10</v>
      </c>
      <c r="E24" s="715" t="s">
        <v>19</v>
      </c>
      <c r="F24" s="717">
        <f ca="1">F15+F22-F23</f>
        <v>0</v>
      </c>
      <c r="G24" s="717">
        <f ca="1">G15+G22-G23</f>
        <v>0</v>
      </c>
      <c r="H24" s="717">
        <f ca="1">H15+H22-H23</f>
        <v>0</v>
      </c>
      <c r="I24" s="717">
        <f ca="1">I15+I22-I23</f>
        <v>0</v>
      </c>
      <c r="J24" s="717">
        <f ca="1">J15+J22-J23</f>
        <v>0</v>
      </c>
    </row>
    <row r="26" spans="1:10">
      <c r="B26" s="718"/>
      <c r="C26" s="698" t="s">
        <v>476</v>
      </c>
    </row>
    <row r="27" spans="1:10">
      <c r="C27" s="698" t="e">
        <f ca="1">"- Ngày mở sổ: "&amp;"01/"&amp;MONTH(A16)&amp;"/ "&amp;YEAR(A16)</f>
        <v>#VALUE!</v>
      </c>
    </row>
    <row r="28" spans="1:10">
      <c r="E28" s="697"/>
      <c r="F28" s="697"/>
      <c r="G28" s="697"/>
      <c r="H28" s="697"/>
      <c r="I28" s="102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29"/>
    </row>
    <row r="29" spans="1:10">
      <c r="B29" s="697"/>
      <c r="C29" s="694" t="s">
        <v>11</v>
      </c>
      <c r="D29" s="697"/>
      <c r="E29" s="697"/>
      <c r="F29" s="697"/>
      <c r="G29" s="697"/>
      <c r="H29" s="697"/>
      <c r="I29" s="1029" t="s">
        <v>12</v>
      </c>
      <c r="J29" s="1029"/>
    </row>
    <row r="30" spans="1:10">
      <c r="B30" s="697"/>
      <c r="C30" s="694" t="s">
        <v>13</v>
      </c>
      <c r="D30" s="697"/>
      <c r="E30" s="697"/>
      <c r="F30" s="697"/>
      <c r="G30" s="697"/>
      <c r="H30" s="697"/>
      <c r="I30" s="697"/>
      <c r="J30" s="69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4" customWidth="1"/>
    <col min="3" max="3" width="8.5703125" style="694" customWidth="1"/>
    <col min="4" max="4" width="51.42578125" style="694" customWidth="1"/>
    <col min="5" max="5" width="8" style="694" customWidth="1"/>
    <col min="6" max="6" width="12.28515625" style="694" bestFit="1" customWidth="1"/>
    <col min="7" max="7" width="10.140625" style="694" customWidth="1"/>
    <col min="8" max="8" width="10.7109375" style="694" customWidth="1"/>
    <col min="9" max="9" width="11.42578125" style="694" customWidth="1"/>
    <col min="10" max="10" width="11.5703125" style="694" customWidth="1"/>
    <col min="11" max="11" width="11.42578125" style="694" customWidth="1"/>
    <col min="12" max="12" width="9.42578125" style="694" customWidth="1"/>
    <col min="13" max="13" width="6.7109375" style="694" customWidth="1"/>
    <col min="14" max="16384" width="9.140625" style="694"/>
  </cols>
  <sheetData>
    <row r="2" spans="1:15">
      <c r="A2" s="693" t="str">
        <f>'632'!A2</f>
        <v>Đơn vị: CÔNG TY TNHH MỘT THÀNH VIÊN KHỞI NGUYÊN AN</v>
      </c>
      <c r="F2" s="695"/>
      <c r="G2" s="695"/>
      <c r="H2" s="1074" t="s">
        <v>459</v>
      </c>
      <c r="I2" s="1074"/>
      <c r="J2" s="1074"/>
      <c r="K2" s="1074"/>
      <c r="L2" s="719"/>
    </row>
    <row r="3" spans="1:15" ht="15" customHeight="1">
      <c r="A3" s="723" t="str">
        <f>'632'!A3</f>
        <v>Địa chỉ: Thửa đất số 144, tờ bản đồ số 12TĐH.1, tổ 1, khu phố Đông Tác, Phường Tân Đông Hiệp, Thị Xã Dĩ An, Tỉnh Bình Dương, Việt Nam</v>
      </c>
      <c r="H3" s="107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77"/>
      <c r="J3" s="1077"/>
      <c r="K3" s="1077"/>
      <c r="L3" s="697"/>
    </row>
    <row r="4" spans="1:15">
      <c r="H4" s="1077"/>
      <c r="I4" s="1077"/>
      <c r="J4" s="1077"/>
      <c r="K4" s="1077"/>
      <c r="L4" s="697"/>
    </row>
    <row r="5" spans="1:15" ht="19.5" customHeight="1">
      <c r="A5" s="1075" t="s">
        <v>460</v>
      </c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696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076" t="s">
        <v>461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</row>
    <row r="7" spans="1:15">
      <c r="B7" s="697"/>
      <c r="C7" s="697"/>
      <c r="D7" s="697"/>
      <c r="E7" s="698" t="s">
        <v>477</v>
      </c>
      <c r="G7" s="697"/>
      <c r="H7" s="697"/>
      <c r="I7" s="697"/>
      <c r="J7" s="697"/>
      <c r="K7" s="697"/>
      <c r="L7" s="697"/>
      <c r="M7" s="724"/>
    </row>
    <row r="8" spans="1:15">
      <c r="B8" s="697"/>
      <c r="C8" s="697"/>
      <c r="D8" s="697"/>
      <c r="E8" s="698" t="s">
        <v>463</v>
      </c>
      <c r="G8" s="697"/>
      <c r="H8" s="697"/>
      <c r="I8" s="697"/>
      <c r="J8" s="697"/>
      <c r="K8" s="697"/>
      <c r="L8" s="697"/>
    </row>
    <row r="9" spans="1:15">
      <c r="B9" s="699"/>
      <c r="C9" s="699"/>
      <c r="D9" s="699"/>
      <c r="E9" s="698" t="s">
        <v>464</v>
      </c>
      <c r="G9" s="699"/>
      <c r="H9" s="699"/>
      <c r="I9" s="699"/>
      <c r="J9" s="699"/>
      <c r="K9" s="699"/>
      <c r="L9" s="699"/>
    </row>
    <row r="10" spans="1:15" ht="9" customHeight="1"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</row>
    <row r="11" spans="1:15" ht="15.75" customHeight="1">
      <c r="A11" s="1070" t="s">
        <v>20</v>
      </c>
      <c r="B11" s="1071" t="s">
        <v>1</v>
      </c>
      <c r="C11" s="1071"/>
      <c r="D11" s="1070" t="s">
        <v>0</v>
      </c>
      <c r="E11" s="1070" t="s">
        <v>219</v>
      </c>
      <c r="F11" s="1071" t="s">
        <v>478</v>
      </c>
      <c r="G11" s="1071"/>
      <c r="H11" s="1071"/>
      <c r="I11" s="1071"/>
      <c r="J11" s="1071"/>
      <c r="K11" s="1071"/>
      <c r="L11" s="1071"/>
    </row>
    <row r="12" spans="1:15" ht="15.75" customHeight="1" thickBot="1">
      <c r="A12" s="1070"/>
      <c r="B12" s="1072" t="s">
        <v>15</v>
      </c>
      <c r="C12" s="1072" t="s">
        <v>32</v>
      </c>
      <c r="D12" s="1070"/>
      <c r="E12" s="1070"/>
      <c r="F12" s="1072" t="s">
        <v>466</v>
      </c>
      <c r="G12" s="1072" t="s">
        <v>467</v>
      </c>
      <c r="H12" s="1072"/>
      <c r="I12" s="1072"/>
      <c r="J12" s="1072"/>
      <c r="K12" s="1072"/>
      <c r="L12" s="1072"/>
    </row>
    <row r="13" spans="1:15" ht="29.25" customHeight="1" thickBot="1">
      <c r="A13" s="1070"/>
      <c r="B13" s="1072"/>
      <c r="C13" s="1072"/>
      <c r="D13" s="1070"/>
      <c r="E13" s="1070"/>
      <c r="F13" s="1072"/>
      <c r="G13" s="720" t="s">
        <v>47</v>
      </c>
      <c r="H13" s="720" t="s">
        <v>24</v>
      </c>
      <c r="I13" s="720" t="s">
        <v>63</v>
      </c>
      <c r="J13" s="720" t="s">
        <v>273</v>
      </c>
      <c r="K13" s="720"/>
      <c r="L13" s="720"/>
      <c r="N13" s="722" t="s">
        <v>367</v>
      </c>
    </row>
    <row r="14" spans="1:15">
      <c r="A14" s="701" t="s">
        <v>2</v>
      </c>
      <c r="B14" s="701" t="s">
        <v>3</v>
      </c>
      <c r="C14" s="701" t="s">
        <v>4</v>
      </c>
      <c r="D14" s="701" t="s">
        <v>5</v>
      </c>
      <c r="E14" s="701" t="s">
        <v>6</v>
      </c>
      <c r="F14" s="701">
        <v>1</v>
      </c>
      <c r="G14" s="701">
        <v>2</v>
      </c>
      <c r="H14" s="701">
        <v>3</v>
      </c>
      <c r="I14" s="701">
        <v>4</v>
      </c>
      <c r="J14" s="701">
        <v>5</v>
      </c>
      <c r="K14" s="701">
        <v>6</v>
      </c>
      <c r="L14" s="701">
        <v>7</v>
      </c>
    </row>
    <row r="15" spans="1:15" ht="21.75" customHeight="1">
      <c r="A15" s="702"/>
      <c r="B15" s="702"/>
      <c r="C15" s="702"/>
      <c r="D15" s="703" t="s">
        <v>7</v>
      </c>
      <c r="E15" s="702"/>
      <c r="F15" s="704"/>
      <c r="G15" s="704"/>
      <c r="H15" s="704"/>
      <c r="I15" s="704"/>
      <c r="J15" s="704"/>
      <c r="K15" s="704"/>
      <c r="L15" s="704"/>
    </row>
    <row r="16" spans="1:15" ht="21.75" customHeight="1">
      <c r="A16" s="705" t="str">
        <f ca="1">IF(ROWS($1:1)&gt;COUNT(Dong7),"",OFFSET(TH!C$1,SMALL(Dong7,ROWS($1:1)),))</f>
        <v/>
      </c>
      <c r="B16" s="705" t="str">
        <f ca="1">IF(ROWS($1:1)&gt;COUNT(Dong7),"",OFFSET(TH!D$1,SMALL(Dong7,ROWS($1:1)),))</f>
        <v/>
      </c>
      <c r="C16" s="705" t="str">
        <f ca="1">IF(ROWS($1:1)&gt;COUNT(Dong7),"",OFFSET(TH!E$1,SMALL(Dong7,ROWS($1:1)),))</f>
        <v/>
      </c>
      <c r="D16" s="706" t="str">
        <f ca="1">IF(ROWS($1:1)&gt;COUNT(Dong7),"",OFFSET(TH!F$1,SMALL(Dong7,ROWS($1:1)),))</f>
        <v/>
      </c>
      <c r="E16" s="705" t="str">
        <f ca="1">IF(ROWS($1:1)&gt;COUNT(Dong7),"",OFFSET(TH!M$1,SMALL(Dong7,ROWS($1:1)),))</f>
        <v/>
      </c>
      <c r="F16" s="707" t="str">
        <f ca="1">IF(ROWS($1:1)&gt;COUNT(Dong7),"",OFFSET(TH!K$1,SMALL(Dong7,ROWS($1:1)),))</f>
        <v/>
      </c>
      <c r="G16" s="707">
        <f t="shared" ref="G16:J30" ca="1" si="0">IF($E16=G$13,$F16,0)</f>
        <v>0</v>
      </c>
      <c r="H16" s="707">
        <f t="shared" ca="1" si="0"/>
        <v>0</v>
      </c>
      <c r="I16" s="707">
        <f t="shared" ca="1" si="0"/>
        <v>0</v>
      </c>
      <c r="J16" s="707">
        <f t="shared" ca="1" si="0"/>
        <v>0</v>
      </c>
      <c r="K16" s="707" t="str">
        <f ca="1">IF(LEFT($E16,3)=K$13,$F16,0)</f>
        <v/>
      </c>
      <c r="L16" s="707" t="str">
        <f ca="1">IF(LEFT($E16,3)=L$13,$F16,0)</f>
        <v/>
      </c>
    </row>
    <row r="17" spans="1:12" ht="21.75" customHeight="1">
      <c r="A17" s="705" t="str">
        <f ca="1">IF(ROWS($1:2)&gt;COUNT(Dong7),"",OFFSET(TH!C$1,SMALL(Dong7,ROWS($1:2)),))</f>
        <v/>
      </c>
      <c r="B17" s="705" t="str">
        <f ca="1">IF(ROWS($1:2)&gt;COUNT(Dong7),"",OFFSET(TH!D$1,SMALL(Dong7,ROWS($1:2)),))</f>
        <v/>
      </c>
      <c r="C17" s="705" t="str">
        <f ca="1">IF(ROWS($1:2)&gt;COUNT(Dong7),"",OFFSET(TH!E$1,SMALL(Dong7,ROWS($1:2)),))</f>
        <v/>
      </c>
      <c r="D17" s="706" t="str">
        <f ca="1">IF(ROWS($1:2)&gt;COUNT(Dong7),"",OFFSET(TH!F$1,SMALL(Dong7,ROWS($1:2)),))</f>
        <v/>
      </c>
      <c r="E17" s="705" t="str">
        <f ca="1">IF(ROWS($1:2)&gt;COUNT(Dong7),"",OFFSET(TH!M$1,SMALL(Dong7,ROWS($1:2)),))</f>
        <v/>
      </c>
      <c r="F17" s="707" t="str">
        <f ca="1">IF(ROWS($1:2)&gt;COUNT(Dong7),"",OFFSET(TH!K$1,SMALL(Dong7,ROWS($1:2)),))</f>
        <v/>
      </c>
      <c r="G17" s="707">
        <f t="shared" ca="1" si="0"/>
        <v>0</v>
      </c>
      <c r="H17" s="707">
        <f t="shared" ca="1" si="0"/>
        <v>0</v>
      </c>
      <c r="I17" s="707">
        <f t="shared" ca="1" si="0"/>
        <v>0</v>
      </c>
      <c r="J17" s="707">
        <f t="shared" ca="1" si="0"/>
        <v>0</v>
      </c>
      <c r="K17" s="707" t="str">
        <f t="shared" ref="K17:L30" ca="1" si="1">IF(LEFT($E17,3)=K$13,$F17,0)</f>
        <v/>
      </c>
      <c r="L17" s="707" t="str">
        <f t="shared" ca="1" si="1"/>
        <v/>
      </c>
    </row>
    <row r="18" spans="1:12" ht="21.75" customHeight="1">
      <c r="A18" s="705" t="str">
        <f ca="1">IF(ROWS($1:3)&gt;COUNT(Dong7),"",OFFSET(TH!C$1,SMALL(Dong7,ROWS($1:3)),))</f>
        <v/>
      </c>
      <c r="B18" s="705" t="str">
        <f ca="1">IF(ROWS($1:3)&gt;COUNT(Dong7),"",OFFSET(TH!D$1,SMALL(Dong7,ROWS($1:3)),))</f>
        <v/>
      </c>
      <c r="C18" s="705" t="str">
        <f ca="1">IF(ROWS($1:3)&gt;COUNT(Dong7),"",OFFSET(TH!E$1,SMALL(Dong7,ROWS($1:3)),))</f>
        <v/>
      </c>
      <c r="D18" s="706" t="str">
        <f ca="1">IF(ROWS($1:3)&gt;COUNT(Dong7),"",OFFSET(TH!F$1,SMALL(Dong7,ROWS($1:3)),))</f>
        <v/>
      </c>
      <c r="E18" s="705" t="str">
        <f ca="1">IF(ROWS($1:3)&gt;COUNT(Dong7),"",OFFSET(TH!M$1,SMALL(Dong7,ROWS($1:3)),))</f>
        <v/>
      </c>
      <c r="F18" s="707" t="str">
        <f ca="1">IF(ROWS($1:3)&gt;COUNT(Dong7),"",OFFSET(TH!K$1,SMALL(Dong7,ROWS($1:3)),))</f>
        <v/>
      </c>
      <c r="G18" s="707">
        <f t="shared" ca="1" si="0"/>
        <v>0</v>
      </c>
      <c r="H18" s="707">
        <f t="shared" ca="1" si="0"/>
        <v>0</v>
      </c>
      <c r="I18" s="707">
        <f t="shared" ca="1" si="0"/>
        <v>0</v>
      </c>
      <c r="J18" s="707">
        <f t="shared" ca="1" si="0"/>
        <v>0</v>
      </c>
      <c r="K18" s="707" t="str">
        <f t="shared" ca="1" si="1"/>
        <v/>
      </c>
      <c r="L18" s="707" t="str">
        <f t="shared" ca="1" si="1"/>
        <v/>
      </c>
    </row>
    <row r="19" spans="1:12" ht="21.75" customHeight="1">
      <c r="A19" s="705" t="str">
        <f ca="1">IF(ROWS($1:4)&gt;COUNT(Dong7),"",OFFSET(TH!C$1,SMALL(Dong7,ROWS($1:4)),))</f>
        <v/>
      </c>
      <c r="B19" s="705" t="str">
        <f ca="1">IF(ROWS($1:4)&gt;COUNT(Dong7),"",OFFSET(TH!D$1,SMALL(Dong7,ROWS($1:4)),))</f>
        <v/>
      </c>
      <c r="C19" s="705" t="str">
        <f ca="1">IF(ROWS($1:4)&gt;COUNT(Dong7),"",OFFSET(TH!E$1,SMALL(Dong7,ROWS($1:4)),))</f>
        <v/>
      </c>
      <c r="D19" s="706" t="str">
        <f ca="1">IF(ROWS($1:4)&gt;COUNT(Dong7),"",OFFSET(TH!F$1,SMALL(Dong7,ROWS($1:4)),))</f>
        <v/>
      </c>
      <c r="E19" s="705" t="str">
        <f ca="1">IF(ROWS($1:4)&gt;COUNT(Dong7),"",OFFSET(TH!M$1,SMALL(Dong7,ROWS($1:4)),))</f>
        <v/>
      </c>
      <c r="F19" s="707" t="str">
        <f ca="1">IF(ROWS($1:4)&gt;COUNT(Dong7),"",OFFSET(TH!K$1,SMALL(Dong7,ROWS($1:4)),))</f>
        <v/>
      </c>
      <c r="G19" s="707">
        <f t="shared" ca="1" si="0"/>
        <v>0</v>
      </c>
      <c r="H19" s="707">
        <f t="shared" ca="1" si="0"/>
        <v>0</v>
      </c>
      <c r="I19" s="707">
        <f t="shared" ca="1" si="0"/>
        <v>0</v>
      </c>
      <c r="J19" s="707">
        <f t="shared" ca="1" si="0"/>
        <v>0</v>
      </c>
      <c r="K19" s="707" t="str">
        <f t="shared" ca="1" si="1"/>
        <v/>
      </c>
      <c r="L19" s="707" t="str">
        <f t="shared" ca="1" si="1"/>
        <v/>
      </c>
    </row>
    <row r="20" spans="1:12" ht="21.75" customHeight="1">
      <c r="A20" s="705" t="str">
        <f ca="1">IF(ROWS($1:5)&gt;COUNT(Dong7),"",OFFSET(TH!C$1,SMALL(Dong7,ROWS($1:5)),))</f>
        <v/>
      </c>
      <c r="B20" s="705" t="str">
        <f ca="1">IF(ROWS($1:5)&gt;COUNT(Dong7),"",OFFSET(TH!D$1,SMALL(Dong7,ROWS($1:5)),))</f>
        <v/>
      </c>
      <c r="C20" s="705" t="str">
        <f ca="1">IF(ROWS($1:5)&gt;COUNT(Dong7),"",OFFSET(TH!E$1,SMALL(Dong7,ROWS($1:5)),))</f>
        <v/>
      </c>
      <c r="D20" s="706" t="str">
        <f ca="1">IF(ROWS($1:5)&gt;COUNT(Dong7),"",OFFSET(TH!F$1,SMALL(Dong7,ROWS($1:5)),))</f>
        <v/>
      </c>
      <c r="E20" s="705" t="str">
        <f ca="1">IF(ROWS($1:5)&gt;COUNT(Dong7),"",OFFSET(TH!M$1,SMALL(Dong7,ROWS($1:5)),))</f>
        <v/>
      </c>
      <c r="F20" s="707" t="str">
        <f ca="1">IF(ROWS($1:5)&gt;COUNT(Dong7),"",OFFSET(TH!K$1,SMALL(Dong7,ROWS($1:5)),))</f>
        <v/>
      </c>
      <c r="G20" s="707">
        <f t="shared" ca="1" si="0"/>
        <v>0</v>
      </c>
      <c r="H20" s="707">
        <f t="shared" ca="1" si="0"/>
        <v>0</v>
      </c>
      <c r="I20" s="707">
        <f t="shared" ca="1" si="0"/>
        <v>0</v>
      </c>
      <c r="J20" s="707">
        <f t="shared" ca="1" si="0"/>
        <v>0</v>
      </c>
      <c r="K20" s="707" t="str">
        <f t="shared" ca="1" si="1"/>
        <v/>
      </c>
      <c r="L20" s="707" t="str">
        <f t="shared" ca="1" si="1"/>
        <v/>
      </c>
    </row>
    <row r="21" spans="1:12" ht="21.75" customHeight="1">
      <c r="A21" s="705" t="str">
        <f ca="1">IF(ROWS($1:6)&gt;COUNT(Dong7),"",OFFSET(TH!C$1,SMALL(Dong7,ROWS($1:6)),))</f>
        <v/>
      </c>
      <c r="B21" s="705" t="str">
        <f ca="1">IF(ROWS($1:6)&gt;COUNT(Dong7),"",OFFSET(TH!D$1,SMALL(Dong7,ROWS($1:6)),))</f>
        <v/>
      </c>
      <c r="C21" s="705" t="str">
        <f ca="1">IF(ROWS($1:6)&gt;COUNT(Dong7),"",OFFSET(TH!E$1,SMALL(Dong7,ROWS($1:6)),))</f>
        <v/>
      </c>
      <c r="D21" s="706" t="str">
        <f ca="1">IF(ROWS($1:6)&gt;COUNT(Dong7),"",OFFSET(TH!F$1,SMALL(Dong7,ROWS($1:6)),))</f>
        <v/>
      </c>
      <c r="E21" s="705" t="str">
        <f ca="1">IF(ROWS($1:6)&gt;COUNT(Dong7),"",OFFSET(TH!M$1,SMALL(Dong7,ROWS($1:6)),))</f>
        <v/>
      </c>
      <c r="F21" s="707" t="str">
        <f ca="1">IF(ROWS($1:6)&gt;COUNT(Dong7),"",OFFSET(TH!K$1,SMALL(Dong7,ROWS($1:6)),))</f>
        <v/>
      </c>
      <c r="G21" s="707">
        <f t="shared" ca="1" si="0"/>
        <v>0</v>
      </c>
      <c r="H21" s="707">
        <f t="shared" ca="1" si="0"/>
        <v>0</v>
      </c>
      <c r="I21" s="707">
        <f t="shared" ca="1" si="0"/>
        <v>0</v>
      </c>
      <c r="J21" s="707">
        <f t="shared" ca="1" si="0"/>
        <v>0</v>
      </c>
      <c r="K21" s="707" t="str">
        <f t="shared" ca="1" si="1"/>
        <v/>
      </c>
      <c r="L21" s="707" t="str">
        <f t="shared" ca="1" si="1"/>
        <v/>
      </c>
    </row>
    <row r="22" spans="1:12" ht="21.75" customHeight="1">
      <c r="A22" s="705" t="str">
        <f ca="1">IF(ROWS($1:7)&gt;COUNT(Dong7),"",OFFSET(TH!C$1,SMALL(Dong7,ROWS($1:7)),))</f>
        <v/>
      </c>
      <c r="B22" s="705" t="str">
        <f ca="1">IF(ROWS($1:7)&gt;COUNT(Dong7),"",OFFSET(TH!D$1,SMALL(Dong7,ROWS($1:7)),))</f>
        <v/>
      </c>
      <c r="C22" s="705" t="str">
        <f ca="1">IF(ROWS($1:7)&gt;COUNT(Dong7),"",OFFSET(TH!E$1,SMALL(Dong7,ROWS($1:7)),))</f>
        <v/>
      </c>
      <c r="D22" s="706" t="str">
        <f ca="1">IF(ROWS($1:7)&gt;COUNT(Dong7),"",OFFSET(TH!F$1,SMALL(Dong7,ROWS($1:7)),))</f>
        <v/>
      </c>
      <c r="E22" s="705" t="str">
        <f ca="1">IF(ROWS($1:7)&gt;COUNT(Dong7),"",OFFSET(TH!M$1,SMALL(Dong7,ROWS($1:7)),))</f>
        <v/>
      </c>
      <c r="F22" s="707" t="str">
        <f ca="1">IF(ROWS($1:7)&gt;COUNT(Dong7),"",OFFSET(TH!K$1,SMALL(Dong7,ROWS($1:7)),))</f>
        <v/>
      </c>
      <c r="G22" s="707">
        <f t="shared" ca="1" si="0"/>
        <v>0</v>
      </c>
      <c r="H22" s="707">
        <f t="shared" ca="1" si="0"/>
        <v>0</v>
      </c>
      <c r="I22" s="707">
        <f t="shared" ca="1" si="0"/>
        <v>0</v>
      </c>
      <c r="J22" s="707">
        <f t="shared" ca="1" si="0"/>
        <v>0</v>
      </c>
      <c r="K22" s="707" t="str">
        <f t="shared" ca="1" si="1"/>
        <v/>
      </c>
      <c r="L22" s="707" t="str">
        <f t="shared" ca="1" si="1"/>
        <v/>
      </c>
    </row>
    <row r="23" spans="1:12" ht="21.75" customHeight="1">
      <c r="A23" s="705" t="str">
        <f ca="1">IF(ROWS($1:8)&gt;COUNT(Dong7),"",OFFSET(TH!C$1,SMALL(Dong7,ROWS($1:8)),))</f>
        <v/>
      </c>
      <c r="B23" s="705" t="str">
        <f ca="1">IF(ROWS($1:8)&gt;COUNT(Dong7),"",OFFSET(TH!D$1,SMALL(Dong7,ROWS($1:8)),))</f>
        <v/>
      </c>
      <c r="C23" s="705" t="str">
        <f ca="1">IF(ROWS($1:8)&gt;COUNT(Dong7),"",OFFSET(TH!E$1,SMALL(Dong7,ROWS($1:8)),))</f>
        <v/>
      </c>
      <c r="D23" s="706" t="str">
        <f ca="1">IF(ROWS($1:8)&gt;COUNT(Dong7),"",OFFSET(TH!F$1,SMALL(Dong7,ROWS($1:8)),))</f>
        <v/>
      </c>
      <c r="E23" s="705" t="str">
        <f ca="1">IF(ROWS($1:8)&gt;COUNT(Dong7),"",OFFSET(TH!M$1,SMALL(Dong7,ROWS($1:8)),))</f>
        <v/>
      </c>
      <c r="F23" s="707" t="str">
        <f ca="1">IF(ROWS($1:8)&gt;COUNT(Dong7),"",OFFSET(TH!K$1,SMALL(Dong7,ROWS($1:8)),))</f>
        <v/>
      </c>
      <c r="G23" s="707">
        <f t="shared" ca="1" si="0"/>
        <v>0</v>
      </c>
      <c r="H23" s="707">
        <f t="shared" ca="1" si="0"/>
        <v>0</v>
      </c>
      <c r="I23" s="707">
        <f t="shared" ca="1" si="0"/>
        <v>0</v>
      </c>
      <c r="J23" s="707">
        <f t="shared" ca="1" si="0"/>
        <v>0</v>
      </c>
      <c r="K23" s="707" t="str">
        <f t="shared" ca="1" si="1"/>
        <v/>
      </c>
      <c r="L23" s="707" t="str">
        <f t="shared" ca="1" si="1"/>
        <v/>
      </c>
    </row>
    <row r="24" spans="1:12" ht="21.75" customHeight="1">
      <c r="A24" s="705" t="str">
        <f ca="1">IF(ROWS($1:9)&gt;COUNT(Dong7),"",OFFSET(TH!C$1,SMALL(Dong7,ROWS($1:9)),))</f>
        <v/>
      </c>
      <c r="B24" s="705" t="str">
        <f ca="1">IF(ROWS($1:9)&gt;COUNT(Dong7),"",OFFSET(TH!D$1,SMALL(Dong7,ROWS($1:9)),))</f>
        <v/>
      </c>
      <c r="C24" s="705" t="str">
        <f ca="1">IF(ROWS($1:9)&gt;COUNT(Dong7),"",OFFSET(TH!E$1,SMALL(Dong7,ROWS($1:9)),))</f>
        <v/>
      </c>
      <c r="D24" s="706" t="str">
        <f ca="1">IF(ROWS($1:9)&gt;COUNT(Dong7),"",OFFSET(TH!F$1,SMALL(Dong7,ROWS($1:9)),))</f>
        <v/>
      </c>
      <c r="E24" s="705" t="str">
        <f ca="1">IF(ROWS($1:9)&gt;COUNT(Dong7),"",OFFSET(TH!M$1,SMALL(Dong7,ROWS($1:9)),))</f>
        <v/>
      </c>
      <c r="F24" s="707" t="str">
        <f ca="1">IF(ROWS($1:9)&gt;COUNT(Dong7),"",OFFSET(TH!K$1,SMALL(Dong7,ROWS($1:9)),))</f>
        <v/>
      </c>
      <c r="G24" s="707">
        <f t="shared" ca="1" si="0"/>
        <v>0</v>
      </c>
      <c r="H24" s="707">
        <f t="shared" ca="1" si="0"/>
        <v>0</v>
      </c>
      <c r="I24" s="707">
        <f t="shared" ca="1" si="0"/>
        <v>0</v>
      </c>
      <c r="J24" s="707">
        <f t="shared" ca="1" si="0"/>
        <v>0</v>
      </c>
      <c r="K24" s="707" t="str">
        <f t="shared" ca="1" si="1"/>
        <v/>
      </c>
      <c r="L24" s="707" t="str">
        <f t="shared" ca="1" si="1"/>
        <v/>
      </c>
    </row>
    <row r="25" spans="1:12" ht="21.75" customHeight="1">
      <c r="A25" s="705" t="str">
        <f ca="1">IF(ROWS($1:10)&gt;COUNT(Dong7),"",OFFSET(TH!C$1,SMALL(Dong7,ROWS($1:10)),))</f>
        <v/>
      </c>
      <c r="B25" s="705" t="str">
        <f ca="1">IF(ROWS($1:10)&gt;COUNT(Dong7),"",OFFSET(TH!D$1,SMALL(Dong7,ROWS($1:10)),))</f>
        <v/>
      </c>
      <c r="C25" s="705" t="str">
        <f ca="1">IF(ROWS($1:10)&gt;COUNT(Dong7),"",OFFSET(TH!E$1,SMALL(Dong7,ROWS($1:10)),))</f>
        <v/>
      </c>
      <c r="D25" s="706" t="str">
        <f ca="1">IF(ROWS($1:10)&gt;COUNT(Dong7),"",OFFSET(TH!F$1,SMALL(Dong7,ROWS($1:10)),))</f>
        <v/>
      </c>
      <c r="E25" s="705" t="str">
        <f ca="1">IF(ROWS($1:10)&gt;COUNT(Dong7),"",OFFSET(TH!M$1,SMALL(Dong7,ROWS($1:10)),))</f>
        <v/>
      </c>
      <c r="F25" s="707" t="str">
        <f ca="1">IF(ROWS($1:10)&gt;COUNT(Dong7),"",OFFSET(TH!K$1,SMALL(Dong7,ROWS($1:10)),))</f>
        <v/>
      </c>
      <c r="G25" s="707">
        <f t="shared" ca="1" si="0"/>
        <v>0</v>
      </c>
      <c r="H25" s="707">
        <f t="shared" ca="1" si="0"/>
        <v>0</v>
      </c>
      <c r="I25" s="707">
        <f t="shared" ca="1" si="0"/>
        <v>0</v>
      </c>
      <c r="J25" s="707">
        <f t="shared" ca="1" si="0"/>
        <v>0</v>
      </c>
      <c r="K25" s="707" t="str">
        <f t="shared" ca="1" si="1"/>
        <v/>
      </c>
      <c r="L25" s="707" t="str">
        <f t="shared" ca="1" si="1"/>
        <v/>
      </c>
    </row>
    <row r="26" spans="1:12" ht="21.75" customHeight="1">
      <c r="A26" s="705" t="str">
        <f ca="1">IF(ROWS($1:11)&gt;COUNT(Dong7),"",OFFSET(TH!C$1,SMALL(Dong7,ROWS($1:11)),))</f>
        <v/>
      </c>
      <c r="B26" s="705" t="str">
        <f ca="1">IF(ROWS($1:11)&gt;COUNT(Dong7),"",OFFSET(TH!D$1,SMALL(Dong7,ROWS($1:11)),))</f>
        <v/>
      </c>
      <c r="C26" s="705" t="str">
        <f ca="1">IF(ROWS($1:11)&gt;COUNT(Dong7),"",OFFSET(TH!E$1,SMALL(Dong7,ROWS($1:11)),))</f>
        <v/>
      </c>
      <c r="D26" s="706" t="str">
        <f ca="1">IF(ROWS($1:11)&gt;COUNT(Dong7),"",OFFSET(TH!F$1,SMALL(Dong7,ROWS($1:11)),))</f>
        <v/>
      </c>
      <c r="E26" s="705" t="str">
        <f ca="1">IF(ROWS($1:11)&gt;COUNT(Dong7),"",OFFSET(TH!M$1,SMALL(Dong7,ROWS($1:11)),))</f>
        <v/>
      </c>
      <c r="F26" s="707" t="str">
        <f ca="1">IF(ROWS($1:11)&gt;COUNT(Dong7),"",OFFSET(TH!K$1,SMALL(Dong7,ROWS($1:11)),))</f>
        <v/>
      </c>
      <c r="G26" s="707">
        <f t="shared" ca="1" si="0"/>
        <v>0</v>
      </c>
      <c r="H26" s="707">
        <f t="shared" ca="1" si="0"/>
        <v>0</v>
      </c>
      <c r="I26" s="707">
        <f t="shared" ca="1" si="0"/>
        <v>0</v>
      </c>
      <c r="J26" s="707">
        <f t="shared" ca="1" si="0"/>
        <v>0</v>
      </c>
      <c r="K26" s="707" t="str">
        <f t="shared" ca="1" si="1"/>
        <v/>
      </c>
      <c r="L26" s="707" t="str">
        <f t="shared" ca="1" si="1"/>
        <v/>
      </c>
    </row>
    <row r="27" spans="1:12" ht="21.75" customHeight="1">
      <c r="A27" s="705" t="str">
        <f ca="1">IF(ROWS($1:12)&gt;COUNT(Dong7),"",OFFSET(TH!C$1,SMALL(Dong7,ROWS($1:12)),))</f>
        <v/>
      </c>
      <c r="B27" s="705" t="str">
        <f ca="1">IF(ROWS($1:12)&gt;COUNT(Dong7),"",OFFSET(TH!D$1,SMALL(Dong7,ROWS($1:12)),))</f>
        <v/>
      </c>
      <c r="C27" s="705" t="str">
        <f ca="1">IF(ROWS($1:12)&gt;COUNT(Dong7),"",OFFSET(TH!E$1,SMALL(Dong7,ROWS($1:12)),))</f>
        <v/>
      </c>
      <c r="D27" s="706" t="str">
        <f ca="1">IF(ROWS($1:12)&gt;COUNT(Dong7),"",OFFSET(TH!F$1,SMALL(Dong7,ROWS($1:12)),))</f>
        <v/>
      </c>
      <c r="E27" s="705" t="str">
        <f ca="1">IF(ROWS($1:12)&gt;COUNT(Dong7),"",OFFSET(TH!M$1,SMALL(Dong7,ROWS($1:12)),))</f>
        <v/>
      </c>
      <c r="F27" s="707" t="str">
        <f ca="1">IF(ROWS($1:12)&gt;COUNT(Dong7),"",OFFSET(TH!K$1,SMALL(Dong7,ROWS($1:12)),))</f>
        <v/>
      </c>
      <c r="G27" s="707">
        <f t="shared" ca="1" si="0"/>
        <v>0</v>
      </c>
      <c r="H27" s="707">
        <f t="shared" ca="1" si="0"/>
        <v>0</v>
      </c>
      <c r="I27" s="707">
        <f t="shared" ca="1" si="0"/>
        <v>0</v>
      </c>
      <c r="J27" s="707">
        <f t="shared" ca="1" si="0"/>
        <v>0</v>
      </c>
      <c r="K27" s="707" t="str">
        <f t="shared" ca="1" si="1"/>
        <v/>
      </c>
      <c r="L27" s="707" t="str">
        <f t="shared" ca="1" si="1"/>
        <v/>
      </c>
    </row>
    <row r="28" spans="1:12" ht="21.75" customHeight="1">
      <c r="A28" s="705" t="str">
        <f ca="1">IF(ROWS($1:13)&gt;COUNT(Dong7),"",OFFSET(TH!C$1,SMALL(Dong7,ROWS($1:13)),))</f>
        <v/>
      </c>
      <c r="B28" s="705" t="str">
        <f ca="1">IF(ROWS($1:13)&gt;COUNT(Dong7),"",OFFSET(TH!D$1,SMALL(Dong7,ROWS($1:13)),))</f>
        <v/>
      </c>
      <c r="C28" s="705" t="str">
        <f ca="1">IF(ROWS($1:13)&gt;COUNT(Dong7),"",OFFSET(TH!E$1,SMALL(Dong7,ROWS($1:13)),))</f>
        <v/>
      </c>
      <c r="D28" s="706" t="str">
        <f ca="1">IF(ROWS($1:13)&gt;COUNT(Dong7),"",OFFSET(TH!F$1,SMALL(Dong7,ROWS($1:13)),))</f>
        <v/>
      </c>
      <c r="E28" s="705" t="str">
        <f ca="1">IF(ROWS($1:13)&gt;COUNT(Dong7),"",OFFSET(TH!M$1,SMALL(Dong7,ROWS($1:13)),))</f>
        <v/>
      </c>
      <c r="F28" s="707" t="str">
        <f ca="1">IF(ROWS($1:13)&gt;COUNT(Dong7),"",OFFSET(TH!K$1,SMALL(Dong7,ROWS($1:13)),))</f>
        <v/>
      </c>
      <c r="G28" s="707">
        <f t="shared" ca="1" si="0"/>
        <v>0</v>
      </c>
      <c r="H28" s="707">
        <f t="shared" ca="1" si="0"/>
        <v>0</v>
      </c>
      <c r="I28" s="707">
        <f t="shared" ca="1" si="0"/>
        <v>0</v>
      </c>
      <c r="J28" s="707">
        <f t="shared" ca="1" si="0"/>
        <v>0</v>
      </c>
      <c r="K28" s="707" t="str">
        <f t="shared" ca="1" si="1"/>
        <v/>
      </c>
      <c r="L28" s="707" t="str">
        <f t="shared" ca="1" si="1"/>
        <v/>
      </c>
    </row>
    <row r="29" spans="1:12" ht="21.75" customHeight="1">
      <c r="A29" s="705" t="str">
        <f ca="1">IF(ROWS($1:14)&gt;COUNT(Dong7),"",OFFSET(TH!C$1,SMALL(Dong7,ROWS($1:14)),))</f>
        <v/>
      </c>
      <c r="B29" s="705" t="str">
        <f ca="1">IF(ROWS($1:14)&gt;COUNT(Dong7),"",OFFSET(TH!D$1,SMALL(Dong7,ROWS($1:14)),))</f>
        <v/>
      </c>
      <c r="C29" s="705" t="str">
        <f ca="1">IF(ROWS($1:14)&gt;COUNT(Dong7),"",OFFSET(TH!E$1,SMALL(Dong7,ROWS($1:14)),))</f>
        <v/>
      </c>
      <c r="D29" s="706" t="str">
        <f ca="1">IF(ROWS($1:14)&gt;COUNT(Dong7),"",OFFSET(TH!F$1,SMALL(Dong7,ROWS($1:14)),))</f>
        <v/>
      </c>
      <c r="E29" s="705" t="str">
        <f ca="1">IF(ROWS($1:14)&gt;COUNT(Dong7),"",OFFSET(TH!M$1,SMALL(Dong7,ROWS($1:14)),))</f>
        <v/>
      </c>
      <c r="F29" s="707" t="str">
        <f ca="1">IF(ROWS($1:14)&gt;COUNT(Dong7),"",OFFSET(TH!K$1,SMALL(Dong7,ROWS($1:14)),))</f>
        <v/>
      </c>
      <c r="G29" s="707">
        <f t="shared" ca="1" si="0"/>
        <v>0</v>
      </c>
      <c r="H29" s="707">
        <f t="shared" ca="1" si="0"/>
        <v>0</v>
      </c>
      <c r="I29" s="707">
        <f t="shared" ca="1" si="0"/>
        <v>0</v>
      </c>
      <c r="J29" s="707">
        <f t="shared" ca="1" si="0"/>
        <v>0</v>
      </c>
      <c r="K29" s="707" t="str">
        <f t="shared" ca="1" si="1"/>
        <v/>
      </c>
      <c r="L29" s="707" t="str">
        <f t="shared" ca="1" si="1"/>
        <v/>
      </c>
    </row>
    <row r="30" spans="1:12" ht="21.75" customHeight="1">
      <c r="A30" s="705" t="str">
        <f ca="1">IF(ROWS($1:15)&gt;COUNT(Dong7),"",OFFSET(TH!C$1,SMALL(Dong7,ROWS($1:15)),))</f>
        <v/>
      </c>
      <c r="B30" s="705" t="str">
        <f ca="1">IF(ROWS($1:15)&gt;COUNT(Dong7),"",OFFSET(TH!D$1,SMALL(Dong7,ROWS($1:15)),))</f>
        <v/>
      </c>
      <c r="C30" s="705" t="str">
        <f ca="1">IF(ROWS($1:15)&gt;COUNT(Dong7),"",OFFSET(TH!E$1,SMALL(Dong7,ROWS($1:15)),))</f>
        <v/>
      </c>
      <c r="D30" s="706" t="str">
        <f ca="1">IF(ROWS($1:15)&gt;COUNT(Dong7),"",OFFSET(TH!F$1,SMALL(Dong7,ROWS($1:15)),))</f>
        <v/>
      </c>
      <c r="E30" s="705" t="str">
        <f ca="1">IF(ROWS($1:15)&gt;COUNT(Dong7),"",OFFSET(TH!M$1,SMALL(Dong7,ROWS($1:15)),))</f>
        <v/>
      </c>
      <c r="F30" s="707" t="str">
        <f ca="1">IF(ROWS($1:15)&gt;COUNT(Dong7),"",OFFSET(TH!K$1,SMALL(Dong7,ROWS($1:15)),))</f>
        <v/>
      </c>
      <c r="G30" s="707">
        <f t="shared" ca="1" si="0"/>
        <v>0</v>
      </c>
      <c r="H30" s="707">
        <f t="shared" ca="1" si="0"/>
        <v>0</v>
      </c>
      <c r="I30" s="707">
        <f t="shared" ca="1" si="0"/>
        <v>0</v>
      </c>
      <c r="J30" s="707">
        <f t="shared" ca="1" si="0"/>
        <v>0</v>
      </c>
      <c r="K30" s="707" t="str">
        <f t="shared" ca="1" si="1"/>
        <v/>
      </c>
      <c r="L30" s="707" t="str">
        <f t="shared" ca="1" si="1"/>
        <v/>
      </c>
    </row>
    <row r="31" spans="1:12" ht="21.75" customHeight="1">
      <c r="A31" s="705"/>
      <c r="B31" s="708"/>
      <c r="C31" s="705"/>
      <c r="D31" s="709"/>
      <c r="E31" s="710"/>
      <c r="F31" s="711"/>
      <c r="G31" s="711"/>
      <c r="H31" s="711"/>
      <c r="I31" s="711"/>
      <c r="J31" s="711"/>
      <c r="K31" s="711"/>
      <c r="L31" s="711"/>
    </row>
    <row r="32" spans="1:12" ht="21.75" customHeight="1">
      <c r="A32" s="705"/>
      <c r="B32" s="708"/>
      <c r="C32" s="705"/>
      <c r="D32" s="703" t="s">
        <v>133</v>
      </c>
      <c r="E32" s="702" t="s">
        <v>19</v>
      </c>
      <c r="F32" s="704">
        <f ca="1">SUM(F15:F31)</f>
        <v>0</v>
      </c>
      <c r="G32" s="704">
        <f t="shared" ref="G32:L32" ca="1" si="2">SUM(G15:G31)</f>
        <v>0</v>
      </c>
      <c r="H32" s="704">
        <f t="shared" ca="1" si="2"/>
        <v>0</v>
      </c>
      <c r="I32" s="704">
        <f t="shared" ca="1" si="2"/>
        <v>0</v>
      </c>
      <c r="J32" s="704">
        <f t="shared" ca="1" si="2"/>
        <v>0</v>
      </c>
      <c r="K32" s="704">
        <f t="shared" ca="1" si="2"/>
        <v>0</v>
      </c>
      <c r="L32" s="704">
        <f t="shared" ca="1" si="2"/>
        <v>0</v>
      </c>
    </row>
    <row r="33" spans="1:12" ht="21.75" customHeight="1">
      <c r="A33" s="712"/>
      <c r="B33" s="710"/>
      <c r="C33" s="712"/>
      <c r="D33" s="713" t="s">
        <v>479</v>
      </c>
      <c r="E33" s="708"/>
      <c r="F33" s="714">
        <f ca="1">SUM(G33:L33)</f>
        <v>0</v>
      </c>
      <c r="G33" s="714">
        <f t="shared" ref="G33:L33" ca="1" si="3">G32</f>
        <v>0</v>
      </c>
      <c r="H33" s="714">
        <f t="shared" ca="1" si="3"/>
        <v>0</v>
      </c>
      <c r="I33" s="714">
        <f t="shared" ca="1" si="3"/>
        <v>0</v>
      </c>
      <c r="J33" s="714">
        <f t="shared" ca="1" si="3"/>
        <v>0</v>
      </c>
      <c r="K33" s="714">
        <f t="shared" ca="1" si="3"/>
        <v>0</v>
      </c>
      <c r="L33" s="714">
        <f t="shared" ca="1" si="3"/>
        <v>0</v>
      </c>
    </row>
    <row r="34" spans="1:12" ht="21.75" customHeight="1">
      <c r="A34" s="715"/>
      <c r="B34" s="715"/>
      <c r="C34" s="715"/>
      <c r="D34" s="716" t="s">
        <v>10</v>
      </c>
      <c r="E34" s="715" t="s">
        <v>19</v>
      </c>
      <c r="F34" s="717">
        <f t="shared" ref="F34:L34" ca="1" si="4">F15+F32-F33</f>
        <v>0</v>
      </c>
      <c r="G34" s="717">
        <f t="shared" ca="1" si="4"/>
        <v>0</v>
      </c>
      <c r="H34" s="717">
        <f t="shared" ca="1" si="4"/>
        <v>0</v>
      </c>
      <c r="I34" s="717">
        <f t="shared" ca="1" si="4"/>
        <v>0</v>
      </c>
      <c r="J34" s="717">
        <f t="shared" ca="1" si="4"/>
        <v>0</v>
      </c>
      <c r="K34" s="717">
        <f t="shared" ca="1" si="4"/>
        <v>0</v>
      </c>
      <c r="L34" s="717">
        <f t="shared" ca="1" si="4"/>
        <v>0</v>
      </c>
    </row>
    <row r="36" spans="1:12">
      <c r="B36" s="718"/>
      <c r="C36" s="698" t="s">
        <v>472</v>
      </c>
    </row>
    <row r="37" spans="1:12">
      <c r="C37" s="698" t="e">
        <f ca="1">"- Ngày mở sổ: "&amp;"01/"&amp;MONTH(A16)&amp;"/"&amp;YEAR(A16)</f>
        <v>#VALUE!</v>
      </c>
    </row>
    <row r="38" spans="1:12">
      <c r="E38" s="697"/>
      <c r="F38" s="697"/>
      <c r="G38" s="697"/>
      <c r="H38" s="697"/>
      <c r="I38" s="697"/>
      <c r="J38" s="102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29"/>
      <c r="L38" s="1029"/>
    </row>
    <row r="39" spans="1:12">
      <c r="B39" s="697"/>
      <c r="C39" s="694" t="s">
        <v>11</v>
      </c>
      <c r="D39" s="697"/>
      <c r="E39" s="697"/>
      <c r="F39" s="697"/>
      <c r="G39" s="697"/>
      <c r="H39" s="697"/>
      <c r="I39" s="697"/>
      <c r="J39" s="1029" t="s">
        <v>12</v>
      </c>
      <c r="K39" s="1029"/>
      <c r="L39" s="1029"/>
    </row>
    <row r="40" spans="1:12">
      <c r="B40" s="697"/>
      <c r="C40" s="694" t="s">
        <v>13</v>
      </c>
      <c r="D40" s="697"/>
      <c r="E40" s="697"/>
      <c r="F40" s="697"/>
      <c r="G40" s="697"/>
      <c r="H40" s="697"/>
      <c r="I40" s="697"/>
      <c r="J40" s="1076" t="s">
        <v>13</v>
      </c>
      <c r="K40" s="1076"/>
      <c r="L40" s="107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2" customWidth="1"/>
    <col min="3" max="3" width="8.5703125" style="792" customWidth="1"/>
    <col min="4" max="4" width="51.42578125" style="792" customWidth="1"/>
    <col min="5" max="5" width="8" style="792" customWidth="1"/>
    <col min="6" max="6" width="12.28515625" style="792" bestFit="1" customWidth="1"/>
    <col min="7" max="7" width="10.140625" style="792" customWidth="1"/>
    <col min="8" max="8" width="10.7109375" style="792" customWidth="1"/>
    <col min="9" max="9" width="11.42578125" style="792" customWidth="1"/>
    <col min="10" max="10" width="11.5703125" style="792" customWidth="1"/>
    <col min="11" max="11" width="11.42578125" style="792" customWidth="1"/>
    <col min="12" max="12" width="9.42578125" style="792" customWidth="1"/>
    <col min="13" max="13" width="6.7109375" style="792" customWidth="1"/>
    <col min="14" max="16384" width="9.140625" style="792"/>
  </cols>
  <sheetData>
    <row r="2" spans="1:15">
      <c r="A2" s="693" t="str">
        <f>'632'!A2</f>
        <v>Đơn vị: CÔNG TY TNHH MỘT THÀNH VIÊN KHỞI NGUYÊN AN</v>
      </c>
      <c r="F2" s="791"/>
      <c r="G2" s="791"/>
      <c r="H2" s="1074" t="s">
        <v>459</v>
      </c>
      <c r="I2" s="1074"/>
      <c r="J2" s="1074"/>
      <c r="K2" s="1074"/>
      <c r="L2" s="719"/>
    </row>
    <row r="3" spans="1:15" ht="15" customHeight="1">
      <c r="A3" s="723" t="str">
        <f>'632'!A3</f>
        <v>Địa chỉ: Thửa đất số 144, tờ bản đồ số 12TĐH.1, tổ 1, khu phố Đông Tác, Phường Tân Đông Hiệp, Thị Xã Dĩ An, Tỉnh Bình Dương, Việt Nam</v>
      </c>
      <c r="H3" s="107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77"/>
      <c r="J3" s="1077"/>
      <c r="K3" s="1077"/>
      <c r="L3" s="697"/>
    </row>
    <row r="4" spans="1:15">
      <c r="H4" s="1077"/>
      <c r="I4" s="1077"/>
      <c r="J4" s="1077"/>
      <c r="K4" s="1077"/>
      <c r="L4" s="697"/>
    </row>
    <row r="5" spans="1:15" ht="19.5" customHeight="1">
      <c r="A5" s="1075" t="s">
        <v>460</v>
      </c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696" t="s">
        <v>272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076" t="s">
        <v>461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</row>
    <row r="7" spans="1:15">
      <c r="B7" s="697"/>
      <c r="C7" s="697"/>
      <c r="D7" s="697"/>
      <c r="E7" s="698" t="s">
        <v>575</v>
      </c>
      <c r="G7" s="697"/>
      <c r="H7" s="697"/>
      <c r="I7" s="697"/>
      <c r="J7" s="697"/>
      <c r="K7" s="697"/>
      <c r="L7" s="697"/>
      <c r="M7" s="724"/>
    </row>
    <row r="8" spans="1:15">
      <c r="B8" s="697"/>
      <c r="C8" s="697"/>
      <c r="D8" s="697"/>
      <c r="E8" s="698" t="s">
        <v>463</v>
      </c>
      <c r="G8" s="697"/>
      <c r="H8" s="697"/>
      <c r="I8" s="697"/>
      <c r="J8" s="697"/>
      <c r="K8" s="697"/>
      <c r="L8" s="697"/>
    </row>
    <row r="9" spans="1:15">
      <c r="B9" s="699"/>
      <c r="C9" s="699"/>
      <c r="D9" s="699"/>
      <c r="E9" s="698" t="s">
        <v>464</v>
      </c>
      <c r="G9" s="699"/>
      <c r="H9" s="699"/>
      <c r="I9" s="699"/>
      <c r="J9" s="699"/>
      <c r="K9" s="699"/>
      <c r="L9" s="699"/>
    </row>
    <row r="10" spans="1:15" ht="9" customHeight="1"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</row>
    <row r="11" spans="1:15" ht="15.75" customHeight="1">
      <c r="A11" s="1070" t="s">
        <v>20</v>
      </c>
      <c r="B11" s="1071" t="s">
        <v>1</v>
      </c>
      <c r="C11" s="1071"/>
      <c r="D11" s="1070" t="s">
        <v>0</v>
      </c>
      <c r="E11" s="1070" t="s">
        <v>219</v>
      </c>
      <c r="F11" s="1071" t="s">
        <v>574</v>
      </c>
      <c r="G11" s="1071"/>
      <c r="H11" s="1071"/>
      <c r="I11" s="1071"/>
      <c r="J11" s="1071"/>
      <c r="K11" s="1071"/>
      <c r="L11" s="1071"/>
    </row>
    <row r="12" spans="1:15" ht="15.75" customHeight="1" thickBot="1">
      <c r="A12" s="1070"/>
      <c r="B12" s="1072" t="s">
        <v>15</v>
      </c>
      <c r="C12" s="1072" t="s">
        <v>32</v>
      </c>
      <c r="D12" s="1070"/>
      <c r="E12" s="1070"/>
      <c r="F12" s="1072" t="s">
        <v>466</v>
      </c>
      <c r="G12" s="1072" t="s">
        <v>467</v>
      </c>
      <c r="H12" s="1072"/>
      <c r="I12" s="1072"/>
      <c r="J12" s="1072"/>
      <c r="K12" s="1072"/>
      <c r="L12" s="1072"/>
    </row>
    <row r="13" spans="1:15" ht="29.25" customHeight="1" thickBot="1">
      <c r="A13" s="1070"/>
      <c r="B13" s="1072"/>
      <c r="C13" s="1072"/>
      <c r="D13" s="1070"/>
      <c r="E13" s="1070"/>
      <c r="F13" s="1072"/>
      <c r="G13" s="720" t="s">
        <v>47</v>
      </c>
      <c r="H13" s="720" t="s">
        <v>24</v>
      </c>
      <c r="I13" s="720"/>
      <c r="J13" s="720"/>
      <c r="K13" s="720"/>
      <c r="L13" s="720"/>
      <c r="N13" s="722" t="s">
        <v>577</v>
      </c>
    </row>
    <row r="14" spans="1:15">
      <c r="A14" s="793" t="s">
        <v>2</v>
      </c>
      <c r="B14" s="793" t="s">
        <v>3</v>
      </c>
      <c r="C14" s="793" t="s">
        <v>4</v>
      </c>
      <c r="D14" s="793" t="s">
        <v>5</v>
      </c>
      <c r="E14" s="793" t="s">
        <v>6</v>
      </c>
      <c r="F14" s="793">
        <v>1</v>
      </c>
      <c r="G14" s="793">
        <v>2</v>
      </c>
      <c r="H14" s="793">
        <v>3</v>
      </c>
      <c r="I14" s="793">
        <v>4</v>
      </c>
      <c r="J14" s="793">
        <v>5</v>
      </c>
      <c r="K14" s="793">
        <v>6</v>
      </c>
      <c r="L14" s="793">
        <v>7</v>
      </c>
    </row>
    <row r="15" spans="1:15" ht="21.75" customHeight="1">
      <c r="A15" s="702"/>
      <c r="B15" s="702"/>
      <c r="C15" s="702"/>
      <c r="D15" s="703" t="s">
        <v>7</v>
      </c>
      <c r="E15" s="702"/>
      <c r="F15" s="704"/>
      <c r="G15" s="704"/>
      <c r="H15" s="704"/>
      <c r="I15" s="704"/>
      <c r="J15" s="704"/>
      <c r="K15" s="704"/>
      <c r="L15" s="704"/>
    </row>
    <row r="16" spans="1:15" ht="21.75" customHeight="1">
      <c r="A16" s="705" t="str">
        <f ca="1">IF(ROWS($1:1)&gt;COUNT(Dong13),"",OFFSET(TH!C$1,SMALL(Dong13,ROWS($1:1)),))</f>
        <v/>
      </c>
      <c r="B16" s="705" t="str">
        <f ca="1">IF(ROWS($1:1)&gt;COUNT(Dong13),"",OFFSET(TH!D$1,SMALL(Dong13,ROWS($1:1)),))</f>
        <v/>
      </c>
      <c r="C16" s="705" t="str">
        <f ca="1">IF(ROWS($1:1)&gt;COUNT(Dong13),"",OFFSET(TH!E$1,SMALL(Dong13,ROWS($1:1)),))</f>
        <v/>
      </c>
      <c r="D16" s="706" t="str">
        <f ca="1">IF(ROWS($1:1)&gt;COUNT(Dong13),"",OFFSET(TH!F$1,SMALL(Dong13,ROWS($1:1)),))</f>
        <v/>
      </c>
      <c r="E16" s="705" t="str">
        <f ca="1">IF(ROWS($1:1)&gt;COUNT(Dong13),"",OFFSET(TH!M$1,SMALL(Dong13,ROWS($1:1)),))</f>
        <v/>
      </c>
      <c r="F16" s="801" t="str">
        <f ca="1">IF(ROWS($1:1)&gt;COUNT(Dong13),"",OFFSET(TH!K$1,SMALL(Dong13,ROWS($1:1)),))</f>
        <v/>
      </c>
      <c r="G16" s="707">
        <f t="shared" ref="G16:J25" ca="1" si="0">IF($E16=G$13,$F16,0)</f>
        <v>0</v>
      </c>
      <c r="H16" s="707">
        <f t="shared" ca="1" si="0"/>
        <v>0</v>
      </c>
      <c r="I16" s="707" t="str">
        <f t="shared" ca="1" si="0"/>
        <v/>
      </c>
      <c r="J16" s="707" t="str">
        <f t="shared" ca="1" si="0"/>
        <v/>
      </c>
      <c r="K16" s="707" t="str">
        <f ca="1">IF(LEFT($E16,3)=K$13,$F16,0)</f>
        <v/>
      </c>
      <c r="L16" s="707" t="str">
        <f ca="1">IF(LEFT($E16,3)=L$13,$F16,0)</f>
        <v/>
      </c>
    </row>
    <row r="17" spans="1:12" ht="21.75" customHeight="1">
      <c r="A17" s="705" t="str">
        <f ca="1">IF(ROWS($1:2)&gt;COUNT(Dong13),"",OFFSET(TH!C$1,SMALL(Dong13,ROWS($1:2)),))</f>
        <v/>
      </c>
      <c r="B17" s="705" t="str">
        <f ca="1">IF(ROWS($1:2)&gt;COUNT(Dong13),"",OFFSET(TH!D$1,SMALL(Dong13,ROWS($1:2)),))</f>
        <v/>
      </c>
      <c r="C17" s="705" t="str">
        <f ca="1">IF(ROWS($1:2)&gt;COUNT(Dong13),"",OFFSET(TH!E$1,SMALL(Dong13,ROWS($1:2)),))</f>
        <v/>
      </c>
      <c r="D17" s="706" t="str">
        <f ca="1">IF(ROWS($1:2)&gt;COUNT(Dong13),"",OFFSET(TH!F$1,SMALL(Dong13,ROWS($1:2)),))</f>
        <v/>
      </c>
      <c r="E17" s="705" t="str">
        <f ca="1">IF(ROWS($1:2)&gt;COUNT(Dong13),"",OFFSET(TH!M$1,SMALL(Dong13,ROWS($1:2)),))</f>
        <v/>
      </c>
      <c r="F17" s="801" t="str">
        <f ca="1">IF(ROWS($1:2)&gt;COUNT(Dong13),"",OFFSET(TH!K$1,SMALL(Dong13,ROWS($1:2)),))</f>
        <v/>
      </c>
      <c r="G17" s="707">
        <f t="shared" ca="1" si="0"/>
        <v>0</v>
      </c>
      <c r="H17" s="707">
        <f t="shared" ca="1" si="0"/>
        <v>0</v>
      </c>
      <c r="I17" s="707" t="str">
        <f t="shared" ca="1" si="0"/>
        <v/>
      </c>
      <c r="J17" s="707" t="str">
        <f t="shared" ca="1" si="0"/>
        <v/>
      </c>
      <c r="K17" s="707" t="str">
        <f t="shared" ref="K17:L25" ca="1" si="1">IF(LEFT($E17,3)=K$13,$F17,0)</f>
        <v/>
      </c>
      <c r="L17" s="707" t="str">
        <f t="shared" ca="1" si="1"/>
        <v/>
      </c>
    </row>
    <row r="18" spans="1:12" ht="21.75" customHeight="1">
      <c r="A18" s="705" t="str">
        <f ca="1">IF(ROWS($1:3)&gt;COUNT(Dong13),"",OFFSET(TH!C$1,SMALL(Dong13,ROWS($1:3)),))</f>
        <v/>
      </c>
      <c r="B18" s="705" t="str">
        <f ca="1">IF(ROWS($1:3)&gt;COUNT(Dong13),"",OFFSET(TH!D$1,SMALL(Dong13,ROWS($1:3)),))</f>
        <v/>
      </c>
      <c r="C18" s="705" t="str">
        <f ca="1">IF(ROWS($1:3)&gt;COUNT(Dong13),"",OFFSET(TH!E$1,SMALL(Dong13,ROWS($1:3)),))</f>
        <v/>
      </c>
      <c r="D18" s="706" t="str">
        <f ca="1">IF(ROWS($1:3)&gt;COUNT(Dong13),"",OFFSET(TH!F$1,SMALL(Dong13,ROWS($1:3)),))</f>
        <v/>
      </c>
      <c r="E18" s="705" t="str">
        <f ca="1">IF(ROWS($1:3)&gt;COUNT(Dong13),"",OFFSET(TH!M$1,SMALL(Dong13,ROWS($1:3)),))</f>
        <v/>
      </c>
      <c r="F18" s="801" t="str">
        <f ca="1">IF(ROWS($1:3)&gt;COUNT(Dong13),"",OFFSET(TH!K$1,SMALL(Dong13,ROWS($1:3)),))</f>
        <v/>
      </c>
      <c r="G18" s="707">
        <f t="shared" ca="1" si="0"/>
        <v>0</v>
      </c>
      <c r="H18" s="707">
        <f t="shared" ca="1" si="0"/>
        <v>0</v>
      </c>
      <c r="I18" s="707" t="str">
        <f t="shared" ca="1" si="0"/>
        <v/>
      </c>
      <c r="J18" s="707" t="str">
        <f t="shared" ca="1" si="0"/>
        <v/>
      </c>
      <c r="K18" s="707" t="str">
        <f t="shared" ca="1" si="1"/>
        <v/>
      </c>
      <c r="L18" s="707" t="str">
        <f t="shared" ca="1" si="1"/>
        <v/>
      </c>
    </row>
    <row r="19" spans="1:12" ht="21.75" customHeight="1">
      <c r="A19" s="705" t="str">
        <f ca="1">IF(ROWS($1:4)&gt;COUNT(Dong13),"",OFFSET(TH!C$1,SMALL(Dong13,ROWS($1:4)),))</f>
        <v/>
      </c>
      <c r="B19" s="705" t="str">
        <f ca="1">IF(ROWS($1:4)&gt;COUNT(Dong13),"",OFFSET(TH!D$1,SMALL(Dong13,ROWS($1:4)),))</f>
        <v/>
      </c>
      <c r="C19" s="705" t="str">
        <f ca="1">IF(ROWS($1:4)&gt;COUNT(Dong13),"",OFFSET(TH!E$1,SMALL(Dong13,ROWS($1:4)),))</f>
        <v/>
      </c>
      <c r="D19" s="706" t="str">
        <f ca="1">IF(ROWS($1:4)&gt;COUNT(Dong13),"",OFFSET(TH!F$1,SMALL(Dong13,ROWS($1:4)),))</f>
        <v/>
      </c>
      <c r="E19" s="705" t="str">
        <f ca="1">IF(ROWS($1:4)&gt;COUNT(Dong13),"",OFFSET(TH!M$1,SMALL(Dong13,ROWS($1:4)),))</f>
        <v/>
      </c>
      <c r="F19" s="801" t="str">
        <f ca="1">IF(ROWS($1:4)&gt;COUNT(Dong13),"",OFFSET(TH!K$1,SMALL(Dong13,ROWS($1:4)),))</f>
        <v/>
      </c>
      <c r="G19" s="707">
        <f t="shared" ca="1" si="0"/>
        <v>0</v>
      </c>
      <c r="H19" s="707">
        <f t="shared" ca="1" si="0"/>
        <v>0</v>
      </c>
      <c r="I19" s="707" t="str">
        <f t="shared" ca="1" si="0"/>
        <v/>
      </c>
      <c r="J19" s="707" t="str">
        <f t="shared" ca="1" si="0"/>
        <v/>
      </c>
      <c r="K19" s="707" t="str">
        <f t="shared" ca="1" si="1"/>
        <v/>
      </c>
      <c r="L19" s="707" t="str">
        <f t="shared" ca="1" si="1"/>
        <v/>
      </c>
    </row>
    <row r="20" spans="1:12" ht="21.75" customHeight="1">
      <c r="A20" s="705" t="str">
        <f ca="1">IF(ROWS($1:5)&gt;COUNT(Dong13),"",OFFSET(TH!C$1,SMALL(Dong13,ROWS($1:5)),))</f>
        <v/>
      </c>
      <c r="B20" s="705" t="str">
        <f ca="1">IF(ROWS($1:5)&gt;COUNT(Dong13),"",OFFSET(TH!D$1,SMALL(Dong13,ROWS($1:5)),))</f>
        <v/>
      </c>
      <c r="C20" s="705" t="str">
        <f ca="1">IF(ROWS($1:5)&gt;COUNT(Dong13),"",OFFSET(TH!E$1,SMALL(Dong13,ROWS($1:5)),))</f>
        <v/>
      </c>
      <c r="D20" s="706" t="str">
        <f ca="1">IF(ROWS($1:5)&gt;COUNT(Dong13),"",OFFSET(TH!F$1,SMALL(Dong13,ROWS($1:5)),))</f>
        <v/>
      </c>
      <c r="E20" s="705" t="str">
        <f ca="1">IF(ROWS($1:5)&gt;COUNT(Dong13),"",OFFSET(TH!M$1,SMALL(Dong13,ROWS($1:5)),))</f>
        <v/>
      </c>
      <c r="F20" s="801" t="str">
        <f ca="1">IF(ROWS($1:5)&gt;COUNT(Dong13),"",OFFSET(TH!K$1,SMALL(Dong13,ROWS($1:5)),))</f>
        <v/>
      </c>
      <c r="G20" s="707">
        <f t="shared" ca="1" si="0"/>
        <v>0</v>
      </c>
      <c r="H20" s="707">
        <f t="shared" ca="1" si="0"/>
        <v>0</v>
      </c>
      <c r="I20" s="707" t="str">
        <f t="shared" ca="1" si="0"/>
        <v/>
      </c>
      <c r="J20" s="707" t="str">
        <f t="shared" ca="1" si="0"/>
        <v/>
      </c>
      <c r="K20" s="707" t="str">
        <f t="shared" ca="1" si="1"/>
        <v/>
      </c>
      <c r="L20" s="707" t="str">
        <f t="shared" ca="1" si="1"/>
        <v/>
      </c>
    </row>
    <row r="21" spans="1:12" ht="21.75" customHeight="1">
      <c r="A21" s="705" t="str">
        <f ca="1">IF(ROWS($1:6)&gt;COUNT(Dong13),"",OFFSET(TH!C$1,SMALL(Dong13,ROWS($1:6)),))</f>
        <v/>
      </c>
      <c r="B21" s="705" t="str">
        <f ca="1">IF(ROWS($1:6)&gt;COUNT(Dong13),"",OFFSET(TH!D$1,SMALL(Dong13,ROWS($1:6)),))</f>
        <v/>
      </c>
      <c r="C21" s="705" t="str">
        <f ca="1">IF(ROWS($1:6)&gt;COUNT(Dong13),"",OFFSET(TH!E$1,SMALL(Dong13,ROWS($1:6)),))</f>
        <v/>
      </c>
      <c r="D21" s="706" t="str">
        <f ca="1">IF(ROWS($1:6)&gt;COUNT(Dong13),"",OFFSET(TH!F$1,SMALL(Dong13,ROWS($1:6)),))</f>
        <v/>
      </c>
      <c r="E21" s="705" t="str">
        <f ca="1">IF(ROWS($1:6)&gt;COUNT(Dong13),"",OFFSET(TH!M$1,SMALL(Dong13,ROWS($1:6)),))</f>
        <v/>
      </c>
      <c r="F21" s="801" t="str">
        <f ca="1">IF(ROWS($1:6)&gt;COUNT(Dong13),"",OFFSET(TH!K$1,SMALL(Dong13,ROWS($1:6)),))</f>
        <v/>
      </c>
      <c r="G21" s="707">
        <f t="shared" ca="1" si="0"/>
        <v>0</v>
      </c>
      <c r="H21" s="707">
        <f t="shared" ca="1" si="0"/>
        <v>0</v>
      </c>
      <c r="I21" s="707" t="str">
        <f t="shared" ca="1" si="0"/>
        <v/>
      </c>
      <c r="J21" s="707" t="str">
        <f t="shared" ca="1" si="0"/>
        <v/>
      </c>
      <c r="K21" s="707" t="str">
        <f t="shared" ca="1" si="1"/>
        <v/>
      </c>
      <c r="L21" s="707" t="str">
        <f t="shared" ca="1" si="1"/>
        <v/>
      </c>
    </row>
    <row r="22" spans="1:12" ht="21.75" customHeight="1">
      <c r="A22" s="705" t="str">
        <f ca="1">IF(ROWS($1:7)&gt;COUNT(Dong13),"",OFFSET(TH!C$1,SMALL(Dong13,ROWS($1:7)),))</f>
        <v/>
      </c>
      <c r="B22" s="705" t="str">
        <f ca="1">IF(ROWS($1:7)&gt;COUNT(Dong13),"",OFFSET(TH!D$1,SMALL(Dong13,ROWS($1:7)),))</f>
        <v/>
      </c>
      <c r="C22" s="705" t="str">
        <f ca="1">IF(ROWS($1:7)&gt;COUNT(Dong13),"",OFFSET(TH!E$1,SMALL(Dong13,ROWS($1:7)),))</f>
        <v/>
      </c>
      <c r="D22" s="706" t="str">
        <f ca="1">IF(ROWS($1:7)&gt;COUNT(Dong13),"",OFFSET(TH!F$1,SMALL(Dong13,ROWS($1:7)),))</f>
        <v/>
      </c>
      <c r="E22" s="705" t="str">
        <f ca="1">IF(ROWS($1:7)&gt;COUNT(Dong13),"",OFFSET(TH!M$1,SMALL(Dong13,ROWS($1:7)),))</f>
        <v/>
      </c>
      <c r="F22" s="801" t="str">
        <f ca="1">IF(ROWS($1:7)&gt;COUNT(Dong13),"",OFFSET(TH!K$1,SMALL(Dong13,ROWS($1:7)),))</f>
        <v/>
      </c>
      <c r="G22" s="707">
        <f t="shared" ca="1" si="0"/>
        <v>0</v>
      </c>
      <c r="H22" s="707">
        <f t="shared" ca="1" si="0"/>
        <v>0</v>
      </c>
      <c r="I22" s="707" t="str">
        <f t="shared" ca="1" si="0"/>
        <v/>
      </c>
      <c r="J22" s="707" t="str">
        <f t="shared" ca="1" si="0"/>
        <v/>
      </c>
      <c r="K22" s="707" t="str">
        <f t="shared" ca="1" si="1"/>
        <v/>
      </c>
      <c r="L22" s="707" t="str">
        <f t="shared" ca="1" si="1"/>
        <v/>
      </c>
    </row>
    <row r="23" spans="1:12" ht="21.75" customHeight="1">
      <c r="A23" s="705" t="str">
        <f ca="1">IF(ROWS($1:8)&gt;COUNT(Dong13),"",OFFSET(TH!C$1,SMALL(Dong13,ROWS($1:8)),))</f>
        <v/>
      </c>
      <c r="B23" s="705" t="str">
        <f ca="1">IF(ROWS($1:8)&gt;COUNT(Dong13),"",OFFSET(TH!D$1,SMALL(Dong13,ROWS($1:8)),))</f>
        <v/>
      </c>
      <c r="C23" s="705" t="str">
        <f ca="1">IF(ROWS($1:8)&gt;COUNT(Dong13),"",OFFSET(TH!E$1,SMALL(Dong13,ROWS($1:8)),))</f>
        <v/>
      </c>
      <c r="D23" s="706" t="str">
        <f ca="1">IF(ROWS($1:8)&gt;COUNT(Dong13),"",OFFSET(TH!F$1,SMALL(Dong13,ROWS($1:8)),))</f>
        <v/>
      </c>
      <c r="E23" s="705" t="str">
        <f ca="1">IF(ROWS($1:8)&gt;COUNT(Dong13),"",OFFSET(TH!M$1,SMALL(Dong13,ROWS($1:8)),))</f>
        <v/>
      </c>
      <c r="F23" s="801" t="str">
        <f ca="1">IF(ROWS($1:8)&gt;COUNT(Dong13),"",OFFSET(TH!K$1,SMALL(Dong13,ROWS($1:8)),))</f>
        <v/>
      </c>
      <c r="G23" s="707">
        <f t="shared" ca="1" si="0"/>
        <v>0</v>
      </c>
      <c r="H23" s="707">
        <f t="shared" ca="1" si="0"/>
        <v>0</v>
      </c>
      <c r="I23" s="707" t="str">
        <f t="shared" ca="1" si="0"/>
        <v/>
      </c>
      <c r="J23" s="707" t="str">
        <f t="shared" ca="1" si="0"/>
        <v/>
      </c>
      <c r="K23" s="707" t="str">
        <f t="shared" ca="1" si="1"/>
        <v/>
      </c>
      <c r="L23" s="707" t="str">
        <f t="shared" ca="1" si="1"/>
        <v/>
      </c>
    </row>
    <row r="24" spans="1:12" ht="21.75" customHeight="1">
      <c r="A24" s="705" t="str">
        <f ca="1">IF(ROWS($1:9)&gt;COUNT(Dong13),"",OFFSET(TH!C$1,SMALL(Dong13,ROWS($1:9)),))</f>
        <v/>
      </c>
      <c r="B24" s="705" t="str">
        <f ca="1">IF(ROWS($1:9)&gt;COUNT(Dong13),"",OFFSET(TH!D$1,SMALL(Dong13,ROWS($1:9)),))</f>
        <v/>
      </c>
      <c r="C24" s="705" t="str">
        <f ca="1">IF(ROWS($1:9)&gt;COUNT(Dong13),"",OFFSET(TH!E$1,SMALL(Dong13,ROWS($1:9)),))</f>
        <v/>
      </c>
      <c r="D24" s="706" t="str">
        <f ca="1">IF(ROWS($1:9)&gt;COUNT(Dong13),"",OFFSET(TH!F$1,SMALL(Dong13,ROWS($1:9)),))</f>
        <v/>
      </c>
      <c r="E24" s="705" t="str">
        <f ca="1">IF(ROWS($1:9)&gt;COUNT(Dong13),"",OFFSET(TH!M$1,SMALL(Dong13,ROWS($1:9)),))</f>
        <v/>
      </c>
      <c r="F24" s="801" t="str">
        <f ca="1">IF(ROWS($1:9)&gt;COUNT(Dong13),"",OFFSET(TH!K$1,SMALL(Dong13,ROWS($1:9)),))</f>
        <v/>
      </c>
      <c r="G24" s="707">
        <f t="shared" ca="1" si="0"/>
        <v>0</v>
      </c>
      <c r="H24" s="707">
        <f t="shared" ca="1" si="0"/>
        <v>0</v>
      </c>
      <c r="I24" s="707" t="str">
        <f t="shared" ca="1" si="0"/>
        <v/>
      </c>
      <c r="J24" s="707" t="str">
        <f t="shared" ca="1" si="0"/>
        <v/>
      </c>
      <c r="K24" s="707" t="str">
        <f t="shared" ca="1" si="1"/>
        <v/>
      </c>
      <c r="L24" s="707" t="str">
        <f t="shared" ca="1" si="1"/>
        <v/>
      </c>
    </row>
    <row r="25" spans="1:12" ht="21.75" customHeight="1">
      <c r="A25" s="705" t="str">
        <f ca="1">IF(ROWS($1:10)&gt;COUNT(Dong13),"",OFFSET(TH!C$1,SMALL(Dong13,ROWS($1:10)),))</f>
        <v/>
      </c>
      <c r="B25" s="705" t="str">
        <f ca="1">IF(ROWS($1:10)&gt;COUNT(Dong13),"",OFFSET(TH!D$1,SMALL(Dong13,ROWS($1:10)),))</f>
        <v/>
      </c>
      <c r="C25" s="705" t="str">
        <f ca="1">IF(ROWS($1:10)&gt;COUNT(Dong13),"",OFFSET(TH!E$1,SMALL(Dong13,ROWS($1:10)),))</f>
        <v/>
      </c>
      <c r="D25" s="706" t="str">
        <f ca="1">IF(ROWS($1:10)&gt;COUNT(Dong13),"",OFFSET(TH!F$1,SMALL(Dong13,ROWS($1:10)),))</f>
        <v/>
      </c>
      <c r="E25" s="705" t="str">
        <f ca="1">IF(ROWS($1:10)&gt;COUNT(Dong13),"",OFFSET(TH!M$1,SMALL(Dong13,ROWS($1:10)),))</f>
        <v/>
      </c>
      <c r="F25" s="801" t="str">
        <f ca="1">IF(ROWS($1:10)&gt;COUNT(Dong13),"",OFFSET(TH!K$1,SMALL(Dong13,ROWS($1:10)),))</f>
        <v/>
      </c>
      <c r="G25" s="707">
        <f t="shared" ca="1" si="0"/>
        <v>0</v>
      </c>
      <c r="H25" s="707">
        <f t="shared" ca="1" si="0"/>
        <v>0</v>
      </c>
      <c r="I25" s="707" t="str">
        <f t="shared" ca="1" si="0"/>
        <v/>
      </c>
      <c r="J25" s="707" t="str">
        <f t="shared" ca="1" si="0"/>
        <v/>
      </c>
      <c r="K25" s="707" t="str">
        <f t="shared" ca="1" si="1"/>
        <v/>
      </c>
      <c r="L25" s="707" t="str">
        <f t="shared" ca="1" si="1"/>
        <v/>
      </c>
    </row>
    <row r="26" spans="1:12" ht="21.75" customHeight="1">
      <c r="A26" s="705"/>
      <c r="B26" s="708"/>
      <c r="C26" s="705"/>
      <c r="D26" s="709"/>
      <c r="E26" s="710"/>
      <c r="F26" s="711"/>
      <c r="G26" s="711"/>
      <c r="H26" s="711"/>
      <c r="I26" s="711"/>
      <c r="J26" s="711"/>
      <c r="K26" s="711"/>
      <c r="L26" s="711"/>
    </row>
    <row r="27" spans="1:12" ht="21.75" customHeight="1">
      <c r="A27" s="705"/>
      <c r="B27" s="708"/>
      <c r="C27" s="705"/>
      <c r="D27" s="703" t="s">
        <v>133</v>
      </c>
      <c r="E27" s="702" t="s">
        <v>19</v>
      </c>
      <c r="F27" s="704">
        <f t="shared" ref="F27:L27" ca="1" si="2">SUM(F15:F26)</f>
        <v>0</v>
      </c>
      <c r="G27" s="704">
        <f t="shared" ca="1" si="2"/>
        <v>0</v>
      </c>
      <c r="H27" s="704">
        <f t="shared" ca="1" si="2"/>
        <v>0</v>
      </c>
      <c r="I27" s="704">
        <f t="shared" ca="1" si="2"/>
        <v>0</v>
      </c>
      <c r="J27" s="704">
        <f t="shared" ca="1" si="2"/>
        <v>0</v>
      </c>
      <c r="K27" s="704">
        <f t="shared" ca="1" si="2"/>
        <v>0</v>
      </c>
      <c r="L27" s="704">
        <f t="shared" ca="1" si="2"/>
        <v>0</v>
      </c>
    </row>
    <row r="28" spans="1:12" ht="21.75" customHeight="1">
      <c r="A28" s="712"/>
      <c r="B28" s="710"/>
      <c r="C28" s="712"/>
      <c r="D28" s="713" t="s">
        <v>576</v>
      </c>
      <c r="E28" s="708"/>
      <c r="F28" s="704">
        <f ca="1">SUM(G28:L28)</f>
        <v>0</v>
      </c>
      <c r="G28" s="714">
        <f t="shared" ref="G28:L28" ca="1" si="3">G27</f>
        <v>0</v>
      </c>
      <c r="H28" s="714">
        <f t="shared" ca="1" si="3"/>
        <v>0</v>
      </c>
      <c r="I28" s="714">
        <f t="shared" ca="1" si="3"/>
        <v>0</v>
      </c>
      <c r="J28" s="714">
        <f t="shared" ca="1" si="3"/>
        <v>0</v>
      </c>
      <c r="K28" s="714">
        <f t="shared" ca="1" si="3"/>
        <v>0</v>
      </c>
      <c r="L28" s="714">
        <f t="shared" ca="1" si="3"/>
        <v>0</v>
      </c>
    </row>
    <row r="29" spans="1:12" ht="21.75" customHeight="1">
      <c r="A29" s="715"/>
      <c r="B29" s="715"/>
      <c r="C29" s="715"/>
      <c r="D29" s="716" t="s">
        <v>10</v>
      </c>
      <c r="E29" s="715" t="s">
        <v>19</v>
      </c>
      <c r="F29" s="717">
        <f t="shared" ref="F29:L29" ca="1" si="4">F15+F27-F28</f>
        <v>0</v>
      </c>
      <c r="G29" s="717">
        <f t="shared" ca="1" si="4"/>
        <v>0</v>
      </c>
      <c r="H29" s="717">
        <f t="shared" ca="1" si="4"/>
        <v>0</v>
      </c>
      <c r="I29" s="717">
        <f t="shared" ca="1" si="4"/>
        <v>0</v>
      </c>
      <c r="J29" s="717">
        <f t="shared" ca="1" si="4"/>
        <v>0</v>
      </c>
      <c r="K29" s="717">
        <f t="shared" ca="1" si="4"/>
        <v>0</v>
      </c>
      <c r="L29" s="717">
        <f t="shared" ca="1" si="4"/>
        <v>0</v>
      </c>
    </row>
    <row r="31" spans="1:12">
      <c r="B31" s="718"/>
      <c r="C31" s="698" t="s">
        <v>472</v>
      </c>
    </row>
    <row r="32" spans="1:12">
      <c r="C32" s="698" t="e">
        <f ca="1">"- Ngày mở sổ: "&amp;"01/"&amp;MONTH(A16)&amp;"/"&amp;YEAR(A16)</f>
        <v>#VALUE!</v>
      </c>
    </row>
    <row r="33" spans="2:12">
      <c r="E33" s="697"/>
      <c r="F33" s="697"/>
      <c r="G33" s="697"/>
      <c r="H33" s="697"/>
      <c r="I33" s="697"/>
      <c r="J33" s="102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29"/>
      <c r="L33" s="1029"/>
    </row>
    <row r="34" spans="2:12">
      <c r="B34" s="697"/>
      <c r="C34" s="792" t="s">
        <v>11</v>
      </c>
      <c r="D34" s="697"/>
      <c r="E34" s="697"/>
      <c r="F34" s="697"/>
      <c r="G34" s="697"/>
      <c r="H34" s="697"/>
      <c r="I34" s="697"/>
      <c r="J34" s="1029" t="s">
        <v>12</v>
      </c>
      <c r="K34" s="1029"/>
      <c r="L34" s="1029"/>
    </row>
    <row r="35" spans="2:12">
      <c r="B35" s="697"/>
      <c r="C35" s="792" t="s">
        <v>13</v>
      </c>
      <c r="D35" s="697"/>
      <c r="E35" s="697"/>
      <c r="F35" s="697"/>
      <c r="G35" s="697"/>
      <c r="H35" s="697"/>
      <c r="I35" s="697"/>
      <c r="J35" s="1076" t="s">
        <v>13</v>
      </c>
      <c r="K35" s="1076"/>
      <c r="L35" s="107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5" customWidth="1"/>
    <col min="2" max="2" width="11" style="245" customWidth="1"/>
    <col min="3" max="3" width="22.14062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2" ht="21.75" customHeight="1">
      <c r="A1" s="855" t="str">
        <f>TH!$A$1</f>
        <v>Đơn vị: CÔNG TY TNHH MỘT THÀNH VIÊN KHỞI NGUYÊN AN</v>
      </c>
      <c r="D1" s="857"/>
      <c r="E1" s="857"/>
      <c r="F1" s="857"/>
      <c r="G1" s="857"/>
      <c r="I1" s="1080"/>
      <c r="J1" s="1080"/>
      <c r="K1" s="1080"/>
      <c r="L1" s="1080"/>
    </row>
    <row r="2" spans="1:12" ht="21.75" customHeight="1">
      <c r="A2" s="856" t="str">
        <f>TH!$A$2</f>
        <v>Địa chỉ: Thửa đất số 144, tờ bản đồ số 12TĐH.1, tổ 1, khu phố Đông Tác, Phường Tân Đông Hiệp, Thị Xã Dĩ An, Tỉnh Bình Dương, Việt Nam</v>
      </c>
      <c r="D2" s="857"/>
      <c r="E2" s="857"/>
      <c r="F2" s="857"/>
      <c r="G2" s="857"/>
      <c r="I2" s="1080"/>
      <c r="J2" s="1080"/>
      <c r="K2" s="1080"/>
      <c r="L2" s="1080"/>
    </row>
    <row r="3" spans="1:12">
      <c r="D3" s="1080"/>
      <c r="E3" s="1080"/>
      <c r="F3" s="1080"/>
      <c r="G3" s="1080"/>
      <c r="I3" s="1080"/>
      <c r="J3" s="1080"/>
      <c r="K3" s="1080"/>
      <c r="L3" s="1080"/>
    </row>
    <row r="14" spans="1:12" ht="40.5" customHeight="1">
      <c r="H14" s="246"/>
      <c r="I14" s="246"/>
      <c r="J14" s="246"/>
    </row>
    <row r="16" spans="1:12" ht="29.25" customHeight="1">
      <c r="A16" s="1078" t="s">
        <v>589</v>
      </c>
      <c r="B16" s="1078"/>
      <c r="C16" s="1078"/>
      <c r="D16" s="1078"/>
      <c r="E16" s="1078"/>
      <c r="F16" s="1078"/>
      <c r="G16" s="1078"/>
    </row>
    <row r="17" spans="1:9" ht="6" customHeight="1">
      <c r="H17" s="247"/>
      <c r="I17" s="247"/>
    </row>
    <row r="18" spans="1:9" ht="20.25">
      <c r="A18" s="1079" t="s">
        <v>588</v>
      </c>
      <c r="B18" s="1079"/>
      <c r="C18" s="1079"/>
      <c r="D18" s="1079"/>
      <c r="E18" s="1079"/>
      <c r="F18" s="1079"/>
      <c r="G18" s="1079"/>
    </row>
    <row r="19" spans="1:9" ht="64.5" customHeight="1"/>
    <row r="22" spans="1:9" ht="22.5" customHeight="1">
      <c r="B22" s="248" t="s">
        <v>591</v>
      </c>
    </row>
    <row r="23" spans="1:9" ht="22.5" customHeight="1">
      <c r="B23" s="248" t="s">
        <v>590</v>
      </c>
    </row>
    <row r="24" spans="1:9" ht="22.5" customHeight="1">
      <c r="B24" s="248" t="s">
        <v>592</v>
      </c>
    </row>
    <row r="25" spans="1:9" ht="22.5" customHeight="1">
      <c r="B25" s="248" t="s">
        <v>595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5" customWidth="1"/>
    <col min="2" max="2" width="11" style="245" customWidth="1"/>
    <col min="3" max="3" width="30.8554687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0">
      <c r="A1" s="849" t="str">
        <f>TH!$A$1</f>
        <v>Đơn vị: CÔNG TY TNHH MỘT THÀNH VIÊN KHỞI NGUYÊN AN</v>
      </c>
      <c r="D1" s="1080"/>
      <c r="E1" s="1080"/>
      <c r="F1" s="1080"/>
      <c r="G1" s="1080"/>
    </row>
    <row r="2" spans="1:10">
      <c r="A2" s="850" t="str">
        <f>TH!$A$2</f>
        <v>Địa chỉ: Thửa đất số 144, tờ bản đồ số 12TĐH.1, tổ 1, khu phố Đông Tác, Phường Tân Đông Hiệp, Thị Xã Dĩ An, Tỉnh Bình Dương, Việt Nam</v>
      </c>
      <c r="D2" s="1080"/>
      <c r="E2" s="1080"/>
      <c r="F2" s="1080"/>
      <c r="G2" s="1080"/>
    </row>
    <row r="3" spans="1:10">
      <c r="D3" s="1080"/>
      <c r="E3" s="1080"/>
      <c r="F3" s="1080"/>
      <c r="G3" s="1080"/>
    </row>
    <row r="8" spans="1:10" ht="74.25" customHeight="1">
      <c r="H8" s="246"/>
      <c r="I8" s="246"/>
      <c r="J8" s="246"/>
    </row>
    <row r="10" spans="1:10" ht="29.25" customHeight="1">
      <c r="A10" s="1078" t="s">
        <v>593</v>
      </c>
      <c r="B10" s="1078"/>
      <c r="C10" s="1078"/>
      <c r="D10" s="1078"/>
      <c r="E10" s="1078"/>
      <c r="F10" s="1078"/>
      <c r="G10" s="1078"/>
    </row>
    <row r="11" spans="1:10" ht="18.75" customHeight="1">
      <c r="H11" s="247"/>
      <c r="I11" s="247"/>
    </row>
    <row r="12" spans="1:10" ht="20.25">
      <c r="A12" s="1079" t="s">
        <v>588</v>
      </c>
      <c r="B12" s="1079"/>
      <c r="C12" s="1079"/>
      <c r="D12" s="1079"/>
      <c r="E12" s="1079"/>
      <c r="F12" s="1079"/>
      <c r="G12" s="1079"/>
    </row>
    <row r="13" spans="1:10" ht="18.75" customHeight="1">
      <c r="B13" s="245" t="s">
        <v>596</v>
      </c>
    </row>
    <row r="14" spans="1:10" ht="18.75" customHeight="1">
      <c r="B14" s="245" t="s">
        <v>597</v>
      </c>
    </row>
    <row r="15" spans="1:10" ht="18.75" customHeight="1">
      <c r="B15" s="245" t="s">
        <v>598</v>
      </c>
    </row>
    <row r="16" spans="1:10" ht="18.75" customHeight="1">
      <c r="B16" s="245" t="s">
        <v>599</v>
      </c>
    </row>
    <row r="17" spans="2:2" ht="18.75" customHeight="1">
      <c r="B17" s="245" t="s">
        <v>600</v>
      </c>
    </row>
    <row r="18" spans="2:2" ht="18.75" customHeight="1">
      <c r="B18" s="245" t="s">
        <v>601</v>
      </c>
    </row>
    <row r="19" spans="2:2" ht="18.75" customHeight="1">
      <c r="B19" s="245" t="s">
        <v>602</v>
      </c>
    </row>
    <row r="20" spans="2:2" ht="18.75" customHeight="1">
      <c r="B20" s="245" t="s">
        <v>594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56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2016-07-20T07:40:26Z</dcterms:modified>
</cp:coreProperties>
</file>